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nya02\環境政策課\01　各係\03　エネルギー対策係\02　助成制度・再エネ切り替え\01　助成制度\★低炭素建築物助成\02　要綱・様式\〇R6年度\"/>
    </mc:Choice>
  </mc:AlternateContent>
  <xr:revisionPtr revIDLastSave="0" documentId="8_{2B8698C6-588B-44B0-857B-83044371BB0C}" xr6:coauthVersionLast="47" xr6:coauthVersionMax="47" xr10:uidLastSave="{00000000-0000-0000-0000-000000000000}"/>
  <workbookProtection workbookAlgorithmName="SHA-512" workbookHashValue="BQ7UfAeQa2t028vETPrW7i734S6T9tdkdeWB/wPqv0m7ySBpfyiZy01rh824MAiGcsR/ycQ3T3piG3UYM1z4qA==" workbookSaltValue="HURsvzf7GiO3Eabm125zjw==" workbookSpinCount="100000" lockStructure="1"/>
  <bookViews>
    <workbookView xWindow="-120" yWindow="-120" windowWidth="29040" windowHeight="15840" firstSheet="1" activeTab="1" xr2:uid="{00000000-000D-0000-FFFF-FFFF00000000}"/>
  </bookViews>
  <sheets>
    <sheet name="第９－２号様式（第１５条関係）" sheetId="3" state="hidden" r:id="rId1"/>
    <sheet name="実績集計表" sheetId="1" r:id="rId2"/>
    <sheet name="List" sheetId="6" state="hidden" r:id="rId3"/>
    <sheet name="資料" sheetId="5" state="hidden" r:id="rId4"/>
  </sheets>
  <definedNames>
    <definedName name="List_1EneKeisu_CD">List!$J$4:$J$28</definedName>
    <definedName name="List_1EneKeisu_Info">List!$J$4:$O$28</definedName>
    <definedName name="List_Syubetsu_Gas">List!$B$4:$B$10</definedName>
    <definedName name="List_Syubetsu_Oil">List!$C$4:$C$8</definedName>
    <definedName name="List_Unit_DHC">List!$H$4:$H$5</definedName>
    <definedName name="List_Unit_Elec">List!$E$4:$E$5</definedName>
    <definedName name="List_Unit_LPG">List!$F$4:$F$5</definedName>
    <definedName name="List_Unit_Oil">List!$G$4:$G$5</definedName>
    <definedName name="_xlnm.Print_Area" localSheetId="1">実績集計表!$A$1:$T$37</definedName>
    <definedName name="_xlnm.Print_Area" localSheetId="0">'第９－２号様式（第１５条関係）'!$A$1:$I$28</definedName>
    <definedName name="Rng_CO2Keisu">List!$S$3</definedName>
    <definedName name="月別Eクリア">実績集計表!$I$9:$K$10,実績集計表!$F$11:$H$11,実績集計表!$J$11:$Q$11,実績集計表!$O$10:$Q$10,実績集計表!$B$12,実績集計表!$D$12,実績集計表!$F$12:$Q$23,実績集計表!$F$25:$Q$25</definedName>
    <definedName name="第9クリア">'第９－２号様式（第１５条関係）'!$G$3,'第９－２号様式（第１５条関係）'!$C$9,'第９－２号様式（第１５条関係）'!$D$10,'第９－２号様式（第１５条関係）'!$C$11,'第９－２号様式（第１５条関係）'!$D$15,'第９－２号様式（第１５条関係）'!$D$24,'第９－２号様式（第１５条関係）'!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6" l="1"/>
  <c r="D27" i="3"/>
  <c r="D20" i="3" l="1"/>
  <c r="G20" i="3" l="1"/>
  <c r="D19" i="3"/>
  <c r="G16" i="3"/>
  <c r="S24" i="1" l="1"/>
  <c r="R24" i="1"/>
  <c r="Q24" i="1"/>
  <c r="P24" i="1"/>
  <c r="O24" i="1"/>
  <c r="O27" i="1" s="1"/>
  <c r="N24" i="1"/>
  <c r="M24" i="1"/>
  <c r="L24" i="1"/>
  <c r="K24" i="1"/>
  <c r="J24" i="1"/>
  <c r="I24" i="1"/>
  <c r="H24" i="1"/>
  <c r="G24" i="1"/>
  <c r="F24" i="1"/>
  <c r="M6" i="1"/>
  <c r="Q28" i="1" l="1"/>
  <c r="P28" i="1"/>
  <c r="O28" i="1"/>
  <c r="N28" i="1"/>
  <c r="M28" i="1"/>
  <c r="L28" i="1"/>
  <c r="K28" i="1"/>
  <c r="J28" i="1"/>
  <c r="I28" i="1"/>
  <c r="H28" i="1"/>
  <c r="G28" i="1"/>
  <c r="F28" i="1"/>
  <c r="B13" i="1" l="1"/>
  <c r="D13" i="1" s="1"/>
  <c r="N12" i="6"/>
  <c r="K5" i="1"/>
  <c r="N6" i="1"/>
  <c r="N25" i="1" s="1"/>
  <c r="N27" i="1" s="1"/>
  <c r="L6" i="1"/>
  <c r="L25" i="1" s="1"/>
  <c r="K6" i="1"/>
  <c r="J6" i="1"/>
  <c r="J25" i="1" s="1"/>
  <c r="F6" i="1"/>
  <c r="G6" i="1"/>
  <c r="H6" i="1"/>
  <c r="N27" i="6"/>
  <c r="N25" i="6"/>
  <c r="N23" i="6"/>
  <c r="N17" i="6"/>
  <c r="N15" i="6"/>
  <c r="N13" i="6"/>
  <c r="N21" i="6"/>
  <c r="N19" i="6"/>
  <c r="N10" i="6"/>
  <c r="I25" i="1" s="1"/>
  <c r="N9" i="6"/>
  <c r="N7" i="6"/>
  <c r="N5" i="6"/>
  <c r="H25" i="1" l="1"/>
  <c r="G25" i="1"/>
  <c r="F25" i="1"/>
  <c r="B14" i="1"/>
  <c r="M25" i="1"/>
  <c r="K25" i="1"/>
  <c r="D14" i="1" l="1"/>
  <c r="B15" i="1"/>
  <c r="E27" i="5"/>
  <c r="D15" i="1" l="1"/>
  <c r="B16" i="1"/>
  <c r="O29" i="1"/>
  <c r="M27" i="1"/>
  <c r="M29" i="1" s="1"/>
  <c r="I27" i="1"/>
  <c r="F27" i="1"/>
  <c r="G15" i="3"/>
  <c r="G19" i="3"/>
  <c r="B17" i="1" l="1"/>
  <c r="D16" i="1"/>
  <c r="J27" i="1"/>
  <c r="K27" i="1"/>
  <c r="K29" i="1" s="1"/>
  <c r="L27" i="1"/>
  <c r="L29" i="1" s="1"/>
  <c r="N29" i="1"/>
  <c r="Q27" i="1"/>
  <c r="Q29" i="1" s="1"/>
  <c r="P27" i="1"/>
  <c r="P29" i="1" s="1"/>
  <c r="F29" i="1"/>
  <c r="G27" i="1"/>
  <c r="G29" i="1" s="1"/>
  <c r="H27" i="1"/>
  <c r="H29" i="1" s="1"/>
  <c r="I29" i="1"/>
  <c r="B18" i="1" l="1"/>
  <c r="D17" i="1"/>
  <c r="H31" i="1"/>
  <c r="H33" i="1" s="1"/>
  <c r="H34" i="1" s="1"/>
  <c r="J29" i="1"/>
  <c r="D17" i="3" l="1"/>
  <c r="D18" i="3" s="1"/>
  <c r="B19" i="1"/>
  <c r="D18" i="1"/>
  <c r="G17" i="3" l="1"/>
  <c r="D21" i="3"/>
  <c r="D22" i="3" s="1"/>
  <c r="D23" i="3" s="1"/>
  <c r="B20" i="1"/>
  <c r="D19" i="1"/>
  <c r="G18" i="3"/>
  <c r="G22" i="3" l="1"/>
  <c r="G21" i="3"/>
  <c r="B21" i="1"/>
  <c r="D20" i="1"/>
  <c r="B22" i="1" l="1"/>
  <c r="D21" i="1"/>
  <c r="B23" i="1" l="1"/>
  <c r="D23" i="1" s="1"/>
  <c r="D22" i="1"/>
</calcChain>
</file>

<file path=xl/sharedStrings.xml><?xml version="1.0" encoding="utf-8"?>
<sst xmlns="http://schemas.openxmlformats.org/spreadsheetml/2006/main" count="416" uniqueCount="245">
  <si>
    <t>その他</t>
    <rPh sb="2" eb="3">
      <t>タ</t>
    </rPh>
    <phoneticPr fontId="3"/>
  </si>
  <si>
    <t>内訳(わかれば)</t>
    <rPh sb="0" eb="2">
      <t>ウチワケ</t>
    </rPh>
    <phoneticPr fontId="3"/>
  </si>
  <si>
    <t>冷水</t>
    <rPh sb="0" eb="2">
      <t>レイスイ</t>
    </rPh>
    <phoneticPr fontId="3"/>
  </si>
  <si>
    <t>その他1</t>
    <rPh sb="2" eb="3">
      <t>タ</t>
    </rPh>
    <phoneticPr fontId="3"/>
  </si>
  <si>
    <t>その他2</t>
    <rPh sb="2" eb="3">
      <t>タ</t>
    </rPh>
    <phoneticPr fontId="3"/>
  </si>
  <si>
    <t>その他3</t>
    <rPh sb="2" eb="3">
      <t>タ</t>
    </rPh>
    <phoneticPr fontId="3"/>
  </si>
  <si>
    <t>昼間</t>
    <rPh sb="0" eb="2">
      <t>ヒルマ</t>
    </rPh>
    <phoneticPr fontId="3"/>
  </si>
  <si>
    <t>夜間</t>
    <rPh sb="0" eb="2">
      <t>ヤカン</t>
    </rPh>
    <phoneticPr fontId="3"/>
  </si>
  <si>
    <t>都市ガス</t>
    <rPh sb="0" eb="2">
      <t>トシ</t>
    </rPh>
    <phoneticPr fontId="1"/>
  </si>
  <si>
    <t>石油系燃料</t>
    <rPh sb="0" eb="3">
      <t>セキユケイ</t>
    </rPh>
    <rPh sb="3" eb="5">
      <t>ネンリョウ</t>
    </rPh>
    <phoneticPr fontId="1"/>
  </si>
  <si>
    <t>A重油</t>
    <rPh sb="1" eb="3">
      <t>ジュウユ</t>
    </rPh>
    <phoneticPr fontId="1"/>
  </si>
  <si>
    <t>B重油</t>
    <rPh sb="1" eb="3">
      <t>ジュウユ</t>
    </rPh>
    <phoneticPr fontId="1"/>
  </si>
  <si>
    <t>C重油</t>
    <rPh sb="1" eb="3">
      <t>ジュウユ</t>
    </rPh>
    <phoneticPr fontId="1"/>
  </si>
  <si>
    <t>灯油</t>
    <rPh sb="0" eb="2">
      <t>トウユ</t>
    </rPh>
    <phoneticPr fontId="1"/>
  </si>
  <si>
    <t>kWh/月</t>
    <rPh sb="4" eb="5">
      <t>ツキ</t>
    </rPh>
    <phoneticPr fontId="1"/>
  </si>
  <si>
    <t>MWh/月</t>
    <rPh sb="4" eb="5">
      <t>ツキ</t>
    </rPh>
    <phoneticPr fontId="1"/>
  </si>
  <si>
    <t>MJ/月</t>
    <rPh sb="3" eb="4">
      <t>ツキ</t>
    </rPh>
    <phoneticPr fontId="1"/>
  </si>
  <si>
    <t>GJ/月</t>
    <rPh sb="3" eb="4">
      <t>ツキ</t>
    </rPh>
    <phoneticPr fontId="1"/>
  </si>
  <si>
    <t>㎥/月</t>
    <rPh sb="2" eb="3">
      <t>ツキ</t>
    </rPh>
    <phoneticPr fontId="1"/>
  </si>
  <si>
    <t>kg/月</t>
    <rPh sb="3" eb="4">
      <t>ツキ</t>
    </rPh>
    <phoneticPr fontId="1"/>
  </si>
  <si>
    <t>地域熱供給</t>
    <phoneticPr fontId="3"/>
  </si>
  <si>
    <t>温水(温熱)</t>
    <phoneticPr fontId="3"/>
  </si>
  <si>
    <t>合計</t>
    <rPh sb="0" eb="2">
      <t>ゴウケイ</t>
    </rPh>
    <phoneticPr fontId="1"/>
  </si>
  <si>
    <t>一次エネルギー消費量[GJ/年]</t>
    <rPh sb="0" eb="2">
      <t>イチジ</t>
    </rPh>
    <rPh sb="7" eb="10">
      <t>ショウヒリョウ</t>
    </rPh>
    <rPh sb="14" eb="15">
      <t>ネン</t>
    </rPh>
    <phoneticPr fontId="1"/>
  </si>
  <si>
    <t>CO2排出量[t-CO2/年]</t>
    <rPh sb="3" eb="5">
      <t>ハイシュツ</t>
    </rPh>
    <rPh sb="5" eb="6">
      <t>リョウ</t>
    </rPh>
    <rPh sb="13" eb="14">
      <t>ネン</t>
    </rPh>
    <phoneticPr fontId="1"/>
  </si>
  <si>
    <t>CO2排出量換算係数[t-CO2/GJ]</t>
    <rPh sb="3" eb="5">
      <t>ハイシュツ</t>
    </rPh>
    <rPh sb="5" eb="6">
      <t>リョウ</t>
    </rPh>
    <rPh sb="6" eb="8">
      <t>カンサン</t>
    </rPh>
    <rPh sb="8" eb="10">
      <t>ケイスウ</t>
    </rPh>
    <phoneticPr fontId="1"/>
  </si>
  <si>
    <t>CO2排出量合計[t-CO2/年]</t>
    <rPh sb="3" eb="5">
      <t>ハイシュツ</t>
    </rPh>
    <rPh sb="5" eb="6">
      <t>リョウ</t>
    </rPh>
    <rPh sb="6" eb="8">
      <t>ゴウケイ</t>
    </rPh>
    <rPh sb="15" eb="16">
      <t>ネン</t>
    </rPh>
    <phoneticPr fontId="1"/>
  </si>
  <si>
    <t>13A</t>
  </si>
  <si>
    <t>12A</t>
  </si>
  <si>
    <t>6A</t>
  </si>
  <si>
    <t>5C</t>
  </si>
  <si>
    <t>L1</t>
  </si>
  <si>
    <t>L2</t>
  </si>
  <si>
    <t>L3</t>
  </si>
  <si>
    <t>LPG</t>
  </si>
  <si>
    <t>軽油</t>
    <rPh sb="0" eb="2">
      <t>ケイユ</t>
    </rPh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</si>
  <si>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</si>
  <si>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</si>
  <si>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直接蒸気</t>
    <phoneticPr fontId="3"/>
  </si>
  <si>
    <t>千　代　田　区　長　殿</t>
    <phoneticPr fontId="1"/>
  </si>
  <si>
    <t>建物名称</t>
    <phoneticPr fontId="1"/>
  </si>
  <si>
    <t>建築場所</t>
    <phoneticPr fontId="1"/>
  </si>
  <si>
    <t>千代田区</t>
    <phoneticPr fontId="1"/>
  </si>
  <si>
    <t>第９－２号様式（第１５条関係）</t>
    <phoneticPr fontId="1"/>
  </si>
  <si>
    <t>CO2削減量　実績集計表</t>
    <phoneticPr fontId="1"/>
  </si>
  <si>
    <t>１　対象建物概要</t>
    <phoneticPr fontId="1"/>
  </si>
  <si>
    <t>延床面積</t>
    <phoneticPr fontId="1"/>
  </si>
  <si>
    <t>２　エネルギー使用量実績</t>
    <phoneticPr fontId="1"/>
  </si>
  <si>
    <t>基準一次エネルギー消費量</t>
    <phoneticPr fontId="1"/>
  </si>
  <si>
    <t>実績一次エネルギー消費量</t>
    <phoneticPr fontId="1"/>
  </si>
  <si>
    <t>基準CO2排出量</t>
    <phoneticPr fontId="1"/>
  </si>
  <si>
    <t>実績CO2排出量</t>
    <phoneticPr fontId="1"/>
  </si>
  <si>
    <t>実績報告期間</t>
    <phoneticPr fontId="1"/>
  </si>
  <si>
    <t>総量</t>
    <phoneticPr fontId="1"/>
  </si>
  <si>
    <t>[GJ/年]</t>
    <phoneticPr fontId="1"/>
  </si>
  <si>
    <t>[t-CO/年]</t>
    <phoneticPr fontId="1"/>
  </si>
  <si>
    <t>単位床面積当たり</t>
    <phoneticPr fontId="1"/>
  </si>
  <si>
    <t>[MJ/㎡・年]</t>
    <phoneticPr fontId="1"/>
  </si>
  <si>
    <t>[kg-CO2/㎡・年]</t>
    <phoneticPr fontId="1"/>
  </si>
  <si>
    <t>[％]</t>
    <phoneticPr fontId="1"/>
  </si>
  <si>
    <t>[ t-CO2/GJ ]</t>
    <phoneticPr fontId="1"/>
  </si>
  <si>
    <r>
      <t>石油系燃料</t>
    </r>
    <r>
      <rPr>
        <b/>
        <vertAlign val="superscript"/>
        <sz val="11"/>
        <rFont val="ＭＳ Ｐゴシック"/>
        <family val="3"/>
        <charset val="128"/>
      </rPr>
      <t>注２）</t>
    </r>
    <rPh sb="0" eb="3">
      <t>セキユケイ</t>
    </rPh>
    <rPh sb="3" eb="5">
      <t>ネンリョウ</t>
    </rPh>
    <rPh sb="5" eb="6">
      <t>チュウ</t>
    </rPh>
    <phoneticPr fontId="3"/>
  </si>
  <si>
    <t>～</t>
    <phoneticPr fontId="1"/>
  </si>
  <si>
    <t>建物1</t>
    <rPh sb="0" eb="2">
      <t>タテモノ</t>
    </rPh>
    <phoneticPr fontId="1"/>
  </si>
  <si>
    <t>神田小川町1-1-1</t>
    <rPh sb="0" eb="2">
      <t>カンダ</t>
    </rPh>
    <rPh sb="2" eb="4">
      <t>オガワ</t>
    </rPh>
    <rPh sb="4" eb="5">
      <t>マチ</t>
    </rPh>
    <phoneticPr fontId="1"/>
  </si>
  <si>
    <t>単位</t>
    <rPh sb="0" eb="2">
      <t>タンイ</t>
    </rPh>
    <phoneticPr fontId="3"/>
  </si>
  <si>
    <r>
      <t>単位</t>
    </r>
    <r>
      <rPr>
        <b/>
        <vertAlign val="superscript"/>
        <sz val="11"/>
        <rFont val="ＭＳ Ｐゴシック"/>
        <family val="3"/>
        <charset val="128"/>
      </rPr>
      <t>注１）</t>
    </r>
    <rPh sb="0" eb="2">
      <t>タンイ</t>
    </rPh>
    <rPh sb="2" eb="3">
      <t>チュウ</t>
    </rPh>
    <phoneticPr fontId="3"/>
  </si>
  <si>
    <t>エネルギーの種類</t>
    <rPh sb="6" eb="8">
      <t>シュルイ</t>
    </rPh>
    <phoneticPr fontId="3"/>
  </si>
  <si>
    <t xml:space="preserve">燃
料
</t>
    <rPh sb="0" eb="1">
      <t>ネン</t>
    </rPh>
    <rPh sb="6" eb="7">
      <t>リョウ</t>
    </rPh>
    <phoneticPr fontId="3"/>
  </si>
  <si>
    <t>原油(コンデンセートを除く。)</t>
    <phoneticPr fontId="3"/>
  </si>
  <si>
    <t>ＫＬ</t>
    <phoneticPr fontId="3"/>
  </si>
  <si>
    <t>原油のうちコンデンセート(NGL)</t>
    <rPh sb="0" eb="2">
      <t>ゲンユ</t>
    </rPh>
    <phoneticPr fontId="3"/>
  </si>
  <si>
    <t>揮発油</t>
    <phoneticPr fontId="3"/>
  </si>
  <si>
    <t>ナフサ</t>
    <phoneticPr fontId="3"/>
  </si>
  <si>
    <t>灯油</t>
    <phoneticPr fontId="3"/>
  </si>
  <si>
    <t>軽油</t>
    <phoneticPr fontId="3"/>
  </si>
  <si>
    <t>Ａ重油</t>
    <phoneticPr fontId="3"/>
  </si>
  <si>
    <t>Ｂ・Ｃ重油</t>
    <phoneticPr fontId="3"/>
  </si>
  <si>
    <t>石油アスファルト</t>
    <phoneticPr fontId="3"/>
  </si>
  <si>
    <t>ｔ</t>
    <phoneticPr fontId="3"/>
  </si>
  <si>
    <t>石油コークス</t>
    <phoneticPr fontId="3"/>
  </si>
  <si>
    <t>石油ガス</t>
    <phoneticPr fontId="3"/>
  </si>
  <si>
    <t>千m3</t>
    <rPh sb="0" eb="1">
      <t>セン</t>
    </rPh>
    <phoneticPr fontId="3"/>
  </si>
  <si>
    <t>可 燃 性
天然ガス</t>
    <phoneticPr fontId="3"/>
  </si>
  <si>
    <t>ｔ</t>
    <phoneticPr fontId="3"/>
  </si>
  <si>
    <t>その他可燃性天然ガス</t>
    <phoneticPr fontId="3"/>
  </si>
  <si>
    <t>石炭</t>
    <phoneticPr fontId="3"/>
  </si>
  <si>
    <t>原料炭</t>
    <phoneticPr fontId="3"/>
  </si>
  <si>
    <t>一般炭</t>
    <phoneticPr fontId="3"/>
  </si>
  <si>
    <t>無煙炭</t>
    <phoneticPr fontId="3"/>
  </si>
  <si>
    <t>石炭コークス</t>
    <phoneticPr fontId="3"/>
  </si>
  <si>
    <t>コールタール</t>
    <phoneticPr fontId="3"/>
  </si>
  <si>
    <t>コークス炉ガス</t>
    <phoneticPr fontId="3"/>
  </si>
  <si>
    <t>高炉ガス</t>
    <phoneticPr fontId="3"/>
  </si>
  <si>
    <t>転炉ガス</t>
    <phoneticPr fontId="3"/>
  </si>
  <si>
    <t>その他の
燃 料</t>
    <phoneticPr fontId="3"/>
  </si>
  <si>
    <t>都市ガス</t>
  </si>
  <si>
    <t>千ｍ３</t>
  </si>
  <si>
    <t>推計値</t>
  </si>
  <si>
    <t>ジェット燃料油</t>
    <rPh sb="4" eb="7">
      <t>ネンリョウユ</t>
    </rPh>
    <phoneticPr fontId="3"/>
  </si>
  <si>
    <t>ＫＬ</t>
  </si>
  <si>
    <t>ガソリン</t>
    <phoneticPr fontId="3"/>
  </si>
  <si>
    <t>小計</t>
    <rPh sb="0" eb="2">
      <t>ショウケイ</t>
    </rPh>
    <phoneticPr fontId="3"/>
  </si>
  <si>
    <t>熱</t>
    <rPh sb="0" eb="1">
      <t>ネツ</t>
    </rPh>
    <phoneticPr fontId="3"/>
  </si>
  <si>
    <t>産業用蒸気</t>
    <rPh sb="0" eb="3">
      <t>サンギョウヨウ</t>
    </rPh>
    <rPh sb="3" eb="5">
      <t>ジョウキ</t>
    </rPh>
    <phoneticPr fontId="3"/>
  </si>
  <si>
    <t>ＧＪ</t>
    <phoneticPr fontId="3"/>
  </si>
  <si>
    <t>産業用以外の蒸気</t>
    <rPh sb="0" eb="3">
      <t>サンギョウヨウ</t>
    </rPh>
    <rPh sb="3" eb="5">
      <t>イガイ</t>
    </rPh>
    <rPh sb="6" eb="8">
      <t>ジョウキ</t>
    </rPh>
    <phoneticPr fontId="3"/>
  </si>
  <si>
    <t>温水</t>
    <rPh sb="0" eb="2">
      <t>オンスイ</t>
    </rPh>
    <phoneticPr fontId="3"/>
  </si>
  <si>
    <t>ＧＪ</t>
    <phoneticPr fontId="3"/>
  </si>
  <si>
    <t>電
気</t>
    <rPh sb="0" eb="1">
      <t>デン</t>
    </rPh>
    <rPh sb="3" eb="4">
      <t>キ</t>
    </rPh>
    <phoneticPr fontId="3"/>
  </si>
  <si>
    <t>電気
事業者</t>
    <rPh sb="0" eb="2">
      <t>デンキ</t>
    </rPh>
    <phoneticPr fontId="3"/>
  </si>
  <si>
    <t>昼間買電</t>
    <rPh sb="0" eb="2">
      <t>ヒルマ</t>
    </rPh>
    <rPh sb="2" eb="3">
      <t>カ</t>
    </rPh>
    <rPh sb="3" eb="4">
      <t>デン</t>
    </rPh>
    <phoneticPr fontId="3"/>
  </si>
  <si>
    <t>千KWh</t>
    <rPh sb="0" eb="1">
      <t>セン</t>
    </rPh>
    <phoneticPr fontId="3"/>
  </si>
  <si>
    <t>夜間買電</t>
    <rPh sb="0" eb="2">
      <t>ヤカン</t>
    </rPh>
    <rPh sb="2" eb="3">
      <t>カ</t>
    </rPh>
    <rPh sb="3" eb="4">
      <t>デン</t>
    </rPh>
    <phoneticPr fontId="3"/>
  </si>
  <si>
    <t>上記以外の買電</t>
    <rPh sb="0" eb="2">
      <t>ジョウキ</t>
    </rPh>
    <rPh sb="2" eb="4">
      <t>イガイ</t>
    </rPh>
    <rPh sb="5" eb="6">
      <t>カ</t>
    </rPh>
    <rPh sb="6" eb="7">
      <t>デン</t>
    </rPh>
    <phoneticPr fontId="3"/>
  </si>
  <si>
    <t>自家発電</t>
    <rPh sb="0" eb="2">
      <t>ジカ</t>
    </rPh>
    <rPh sb="2" eb="4">
      <t>ハツデン</t>
    </rPh>
    <phoneticPr fontId="3"/>
  </si>
  <si>
    <t>燃料＋熱＋電気＝合計量</t>
    <rPh sb="0" eb="2">
      <t>ネンリョウ</t>
    </rPh>
    <rPh sb="3" eb="4">
      <t>ネツ</t>
    </rPh>
    <rPh sb="5" eb="7">
      <t>デンキ</t>
    </rPh>
    <rPh sb="8" eb="10">
      <t>ゴウケイ</t>
    </rPh>
    <rPh sb="10" eb="11">
      <t>リョウ</t>
    </rPh>
    <phoneticPr fontId="3"/>
  </si>
  <si>
    <t>二酸化炭素排出量（tCO2)</t>
    <rPh sb="0" eb="3">
      <t>ニサンカ</t>
    </rPh>
    <rPh sb="3" eb="5">
      <t>タンソ</t>
    </rPh>
    <rPh sb="5" eb="8">
      <t>ハイシュツリョウ</t>
    </rPh>
    <phoneticPr fontId="3"/>
  </si>
  <si>
    <t>GＪ/ｋｌ</t>
  </si>
  <si>
    <t>GＪ/ｔ</t>
  </si>
  <si>
    <t>GＪ/千ｍ３</t>
  </si>
  <si>
    <t>GＪ/GＪ</t>
  </si>
  <si>
    <t>GJ/千ｋWh</t>
    <rPh sb="3" eb="4">
      <t>セン</t>
    </rPh>
    <phoneticPr fontId="5"/>
  </si>
  <si>
    <t>tCO2/千kWh</t>
    <rPh sb="5" eb="6">
      <t>セン</t>
    </rPh>
    <phoneticPr fontId="5"/>
  </si>
  <si>
    <t>tC/GJ</t>
  </si>
  <si>
    <t>tCO2/GJ</t>
  </si>
  <si>
    <t>N/A</t>
  </si>
  <si>
    <t>Kl/GJ</t>
  </si>
  <si>
    <t>合計</t>
    <phoneticPr fontId="3"/>
  </si>
  <si>
    <t>kWh/月</t>
    <phoneticPr fontId="1"/>
  </si>
  <si>
    <t>MWh/月</t>
    <phoneticPr fontId="1"/>
  </si>
  <si>
    <t>電力</t>
    <rPh sb="0" eb="2">
      <t>デンリョク</t>
    </rPh>
    <phoneticPr fontId="1"/>
  </si>
  <si>
    <t>上記以外の買電</t>
    <rPh sb="0" eb="2">
      <t>ジョウキ</t>
    </rPh>
    <rPh sb="2" eb="4">
      <t>イガイ</t>
    </rPh>
    <rPh sb="5" eb="7">
      <t>バイデン</t>
    </rPh>
    <phoneticPr fontId="1"/>
  </si>
  <si>
    <t>昼間買電</t>
    <rPh sb="0" eb="2">
      <t>チュウカン</t>
    </rPh>
    <rPh sb="2" eb="4">
      <t>バイデン</t>
    </rPh>
    <phoneticPr fontId="1"/>
  </si>
  <si>
    <t>夜間買電</t>
    <rPh sb="0" eb="2">
      <t>ヤカン</t>
    </rPh>
    <rPh sb="2" eb="4">
      <t>バイデン</t>
    </rPh>
    <phoneticPr fontId="1"/>
  </si>
  <si>
    <t>都市ガス</t>
    <phoneticPr fontId="1"/>
  </si>
  <si>
    <t>石油系燃料</t>
  </si>
  <si>
    <t>CO2削減量実績集計表</t>
    <rPh sb="3" eb="5">
      <t>サクゲン</t>
    </rPh>
    <rPh sb="5" eb="6">
      <t>リョウ</t>
    </rPh>
    <rPh sb="6" eb="8">
      <t>ジッセキ</t>
    </rPh>
    <rPh sb="8" eb="11">
      <t>シュウケイヒョウ</t>
    </rPh>
    <phoneticPr fontId="3"/>
  </si>
  <si>
    <t>地域熱供給</t>
  </si>
  <si>
    <t>温水(温熱)</t>
  </si>
  <si>
    <t>直接蒸気</t>
  </si>
  <si>
    <t>GＪ/GＪ</t>
    <phoneticPr fontId="1"/>
  </si>
  <si>
    <t>GＪ/ｋｌ</t>
    <phoneticPr fontId="1"/>
  </si>
  <si>
    <t>MJ/ｋWh</t>
    <phoneticPr fontId="1"/>
  </si>
  <si>
    <t>GＪ/ｔ</t>
    <phoneticPr fontId="1"/>
  </si>
  <si>
    <t>kg/月</t>
    <phoneticPr fontId="1"/>
  </si>
  <si>
    <t>MJ/月</t>
  </si>
  <si>
    <t>GJ/月</t>
    <phoneticPr fontId="1"/>
  </si>
  <si>
    <t>L/月</t>
    <phoneticPr fontId="1"/>
  </si>
  <si>
    <t>kL/月</t>
    <phoneticPr fontId="1"/>
  </si>
  <si>
    <t>GJ/千㎥</t>
    <rPh sb="3" eb="4">
      <t>セン</t>
    </rPh>
    <phoneticPr fontId="1"/>
  </si>
  <si>
    <t>MJ/月</t>
    <phoneticPr fontId="1"/>
  </si>
  <si>
    <t>GＪ/MJ</t>
    <phoneticPr fontId="1"/>
  </si>
  <si>
    <t>MJ/MWh</t>
    <phoneticPr fontId="1"/>
  </si>
  <si>
    <t>GJ/㎥</t>
    <phoneticPr fontId="1"/>
  </si>
  <si>
    <t>GJ/千㎥</t>
    <phoneticPr fontId="1"/>
  </si>
  <si>
    <t>GＪ/kg</t>
    <phoneticPr fontId="1"/>
  </si>
  <si>
    <t>m3/月</t>
    <phoneticPr fontId="1"/>
  </si>
  <si>
    <t>GＪ/m3</t>
    <phoneticPr fontId="1"/>
  </si>
  <si>
    <t>灯油</t>
  </si>
  <si>
    <t>軽油</t>
  </si>
  <si>
    <t>Ａ重油</t>
  </si>
  <si>
    <t>Ｂ重油</t>
    <phoneticPr fontId="1"/>
  </si>
  <si>
    <t>Ｃ重油</t>
    <phoneticPr fontId="1"/>
  </si>
  <si>
    <t>m3/kg</t>
    <phoneticPr fontId="1"/>
  </si>
  <si>
    <t>都市ガス</t>
    <rPh sb="0" eb="2">
      <t>トシ</t>
    </rPh>
    <phoneticPr fontId="3"/>
  </si>
  <si>
    <t>LPG</t>
    <phoneticPr fontId="3"/>
  </si>
  <si>
    <t>液化石油ガス(ＬＰＧ)</t>
    <phoneticPr fontId="3"/>
  </si>
  <si>
    <t>液化天然ガス(ＬＮＧ)</t>
    <phoneticPr fontId="3"/>
  </si>
  <si>
    <t>石油系炭化水素　ガス</t>
    <phoneticPr fontId="3"/>
  </si>
  <si>
    <t>GＪ/L</t>
    <phoneticPr fontId="1"/>
  </si>
  <si>
    <t>GＪ/ｋL</t>
    <phoneticPr fontId="1"/>
  </si>
  <si>
    <t>種別</t>
    <rPh sb="0" eb="2">
      <t>シュベツ</t>
    </rPh>
    <phoneticPr fontId="1"/>
  </si>
  <si>
    <t>単位</t>
    <rPh sb="0" eb="2">
      <t>タンイ</t>
    </rPh>
    <phoneticPr fontId="1"/>
  </si>
  <si>
    <t>冷温水・蒸気</t>
    <rPh sb="0" eb="3">
      <t>レイオンスイ</t>
    </rPh>
    <rPh sb="4" eb="6">
      <t>ジョウキ</t>
    </rPh>
    <phoneticPr fontId="1"/>
  </si>
  <si>
    <t>石油系燃料</t>
    <rPh sb="0" eb="2">
      <t>セキユ</t>
    </rPh>
    <rPh sb="2" eb="3">
      <t>ケイ</t>
    </rPh>
    <rPh sb="3" eb="5">
      <t>ネンリョウ</t>
    </rPh>
    <phoneticPr fontId="1"/>
  </si>
  <si>
    <t>LPG</t>
    <phoneticPr fontId="1"/>
  </si>
  <si>
    <t>一次エネルギー換算係数(既定値)</t>
    <rPh sb="0" eb="2">
      <t>イチジ</t>
    </rPh>
    <rPh sb="7" eb="9">
      <t>カンサン</t>
    </rPh>
    <rPh sb="9" eb="11">
      <t>ケイスウ</t>
    </rPh>
    <rPh sb="12" eb="15">
      <t>キテイチ</t>
    </rPh>
    <phoneticPr fontId="1"/>
  </si>
  <si>
    <t>L/月</t>
    <rPh sb="2" eb="3">
      <t>ツキ</t>
    </rPh>
    <phoneticPr fontId="1"/>
  </si>
  <si>
    <t>kL/月</t>
    <phoneticPr fontId="1"/>
  </si>
  <si>
    <t>㎥/月</t>
    <phoneticPr fontId="3"/>
  </si>
  <si>
    <t>111</t>
  </si>
  <si>
    <t>112</t>
  </si>
  <si>
    <t>121</t>
  </si>
  <si>
    <t>122</t>
  </si>
  <si>
    <t>131</t>
  </si>
  <si>
    <t>132</t>
  </si>
  <si>
    <t>211</t>
  </si>
  <si>
    <t>311</t>
  </si>
  <si>
    <t>411</t>
  </si>
  <si>
    <t>412</t>
  </si>
  <si>
    <t>421</t>
  </si>
  <si>
    <t>422</t>
  </si>
  <si>
    <t>431</t>
  </si>
  <si>
    <t>432</t>
  </si>
  <si>
    <t>441</t>
  </si>
  <si>
    <t>442</t>
  </si>
  <si>
    <t>451</t>
  </si>
  <si>
    <t>452</t>
  </si>
  <si>
    <t>511</t>
  </si>
  <si>
    <t>512</t>
  </si>
  <si>
    <t>521</t>
  </si>
  <si>
    <t>522</t>
  </si>
  <si>
    <t>531</t>
  </si>
  <si>
    <t>532</t>
  </si>
  <si>
    <t>一次エネ換算係数</t>
    <rPh sb="0" eb="2">
      <t>イチジ</t>
    </rPh>
    <rPh sb="4" eb="6">
      <t>カンサン</t>
    </rPh>
    <rPh sb="6" eb="8">
      <t>ケイスウ</t>
    </rPh>
    <phoneticPr fontId="1"/>
  </si>
  <si>
    <t>312</t>
    <phoneticPr fontId="1"/>
  </si>
  <si>
    <t>↑注意）数値ではなく、文字列</t>
    <rPh sb="1" eb="3">
      <t>チュウイ</t>
    </rPh>
    <rPh sb="4" eb="6">
      <t>スウチ</t>
    </rPh>
    <rPh sb="11" eb="14">
      <t>モジレツ</t>
    </rPh>
    <phoneticPr fontId="1"/>
  </si>
  <si>
    <t>※左記の種別、単位のリスト順序と順序が同じである事</t>
    <rPh sb="1" eb="3">
      <t>サキ</t>
    </rPh>
    <rPh sb="4" eb="6">
      <t>シュベツ</t>
    </rPh>
    <rPh sb="7" eb="9">
      <t>タンイ</t>
    </rPh>
    <rPh sb="13" eb="15">
      <t>ジュンジョ</t>
    </rPh>
    <rPh sb="16" eb="18">
      <t>ジュンジョ</t>
    </rPh>
    <rPh sb="19" eb="20">
      <t>オナ</t>
    </rPh>
    <rPh sb="24" eb="25">
      <t>コト</t>
    </rPh>
    <phoneticPr fontId="1"/>
  </si>
  <si>
    <t>係数</t>
    <rPh sb="0" eb="2">
      <t>ケイスウ</t>
    </rPh>
    <phoneticPr fontId="1"/>
  </si>
  <si>
    <t>係数単位</t>
    <rPh sb="0" eb="2">
      <t>ケイスウ</t>
    </rPh>
    <rPh sb="2" eb="4">
      <t>タンイ</t>
    </rPh>
    <phoneticPr fontId="1"/>
  </si>
  <si>
    <t>↑※2017/01/20近藤さん 13Aで固定</t>
    <rPh sb="12" eb="14">
      <t>コンドウ</t>
    </rPh>
    <rPh sb="21" eb="23">
      <t>コテイ</t>
    </rPh>
    <phoneticPr fontId="1"/>
  </si>
  <si>
    <r>
      <t>一次エネルギー換算係数</t>
    </r>
    <r>
      <rPr>
        <sz val="11"/>
        <color theme="1"/>
        <rFont val="ＭＳ Ｐゴシック"/>
        <family val="3"/>
        <charset val="128"/>
        <scheme val="minor"/>
      </rPr>
      <t>(入力)</t>
    </r>
    <r>
      <rPr>
        <vertAlign val="superscript"/>
        <sz val="11"/>
        <color theme="1"/>
        <rFont val="ＭＳ Ｐゴシック"/>
        <family val="3"/>
        <charset val="128"/>
        <scheme val="minor"/>
      </rPr>
      <t>注３)</t>
    </r>
    <rPh sb="12" eb="14">
      <t>ニュウリョク</t>
    </rPh>
    <rPh sb="15" eb="16">
      <t>チュウ</t>
    </rPh>
    <phoneticPr fontId="3"/>
  </si>
  <si>
    <t>CD</t>
    <phoneticPr fontId="1"/>
  </si>
  <si>
    <t>指定-第1表～第10表.xlsm　より</t>
    <phoneticPr fontId="1"/>
  </si>
  <si>
    <t>　</t>
    <phoneticPr fontId="3"/>
  </si>
  <si>
    <t xml:space="preserve">
</t>
    <phoneticPr fontId="3"/>
  </si>
  <si>
    <t>CO2排出量換算係数[t-CO2/GJ]</t>
  </si>
  <si>
    <t xml:space="preserve"> 省エネ法の　換算係数</t>
    <rPh sb="1" eb="2">
      <t>ショウ</t>
    </rPh>
    <rPh sb="4" eb="5">
      <t>ホウ</t>
    </rPh>
    <phoneticPr fontId="5"/>
  </si>
  <si>
    <t>温対法の排出係数</t>
    <rPh sb="0" eb="3">
      <t>オンタイホウ</t>
    </rPh>
    <phoneticPr fontId="5"/>
  </si>
  <si>
    <t>単位</t>
    <phoneticPr fontId="1"/>
  </si>
  <si>
    <t>kL/月</t>
  </si>
  <si>
    <t>シート非可視</t>
    <rPh sb="3" eb="4">
      <t>ヒ</t>
    </rPh>
    <rPh sb="4" eb="6">
      <t>カシ</t>
    </rPh>
    <phoneticPr fontId="1"/>
  </si>
  <si>
    <t>太陽光発電</t>
    <rPh sb="0" eb="3">
      <t>タイヨウコウ</t>
    </rPh>
    <rPh sb="3" eb="5">
      <t>ハツデン</t>
    </rPh>
    <phoneticPr fontId="3"/>
  </si>
  <si>
    <t>電力</t>
    <phoneticPr fontId="3"/>
  </si>
  <si>
    <t>発電量</t>
    <rPh sb="0" eb="2">
      <t>ハツデン</t>
    </rPh>
    <rPh sb="2" eb="3">
      <t>リョウ</t>
    </rPh>
    <phoneticPr fontId="3"/>
  </si>
  <si>
    <t>売電量</t>
    <rPh sb="0" eb="2">
      <t>バイデン</t>
    </rPh>
    <rPh sb="2" eb="3">
      <t>リョウ</t>
    </rPh>
    <phoneticPr fontId="3"/>
  </si>
  <si>
    <t>←注意）表の上、4～6行の番号で、[List]シートの「一次エネ換算係数」を参照</t>
    <rPh sb="1" eb="3">
      <t>チュウイ</t>
    </rPh>
    <rPh sb="4" eb="5">
      <t>ヒョウ</t>
    </rPh>
    <rPh sb="6" eb="7">
      <t>ウエ</t>
    </rPh>
    <rPh sb="11" eb="12">
      <t>ギョウ</t>
    </rPh>
    <rPh sb="13" eb="15">
      <t>バンゴウ</t>
    </rPh>
    <rPh sb="28" eb="30">
      <t>イチジ</t>
    </rPh>
    <rPh sb="32" eb="34">
      <t>カンサン</t>
    </rPh>
    <rPh sb="34" eb="36">
      <t>ケイスウ</t>
    </rPh>
    <rPh sb="38" eb="40">
      <t>サンショウ</t>
    </rPh>
    <phoneticPr fontId="3"/>
  </si>
  <si>
    <r>
      <t>下記表の該当する種別の欄に、月別消費量をご記入下さい。該当しない種別の欄は空欄にしておいて下さい。
　</t>
    </r>
    <r>
      <rPr>
        <sz val="11"/>
        <color theme="1"/>
        <rFont val="ＭＳ Ｐゴシック"/>
        <family val="2"/>
        <scheme val="minor"/>
      </rPr>
      <t>注１)該当する単位をプルダウンより選択して下さい。また、その他に種別を入力した場合は、使用単位を記入して下さい。
　注２）「石油系燃料」は、該当する種別をプルダウンより選択して下さい（わかる範囲で結構です）。
　注３）「一次エネルギー換算係数（入力）」に換算係数を入力した場合は、入力値で一次エネルギー消費量を計算します。
　注４）自家消費量と売電量の合計</t>
    </r>
    <rPh sb="51" eb="52">
      <t>チュウ</t>
    </rPh>
    <rPh sb="68" eb="70">
      <t>センタク</t>
    </rPh>
    <rPh sb="81" eb="82">
      <t>タ</t>
    </rPh>
    <rPh sb="83" eb="85">
      <t>シュベツ</t>
    </rPh>
    <rPh sb="86" eb="88">
      <t>ニュウリョク</t>
    </rPh>
    <rPh sb="90" eb="92">
      <t>バアイ</t>
    </rPh>
    <rPh sb="125" eb="127">
      <t>シュベツ</t>
    </rPh>
    <rPh sb="135" eb="137">
      <t>センタク</t>
    </rPh>
    <rPh sb="161" eb="163">
      <t>イチジ</t>
    </rPh>
    <rPh sb="168" eb="170">
      <t>カンサン</t>
    </rPh>
    <rPh sb="170" eb="172">
      <t>ケイスウ</t>
    </rPh>
    <rPh sb="173" eb="175">
      <t>ニュウリョク</t>
    </rPh>
    <rPh sb="178" eb="180">
      <t>カンサン</t>
    </rPh>
    <rPh sb="180" eb="182">
      <t>ケイスウ</t>
    </rPh>
    <rPh sb="183" eb="185">
      <t>ニュウリョク</t>
    </rPh>
    <rPh sb="187" eb="189">
      <t>バアイ</t>
    </rPh>
    <rPh sb="191" eb="194">
      <t>ニュウリョクチ</t>
    </rPh>
    <rPh sb="195" eb="197">
      <t>イチジ</t>
    </rPh>
    <rPh sb="202" eb="205">
      <t>ショウヒリョウ</t>
    </rPh>
    <rPh sb="206" eb="208">
      <t>ケイサン</t>
    </rPh>
    <rPh sb="217" eb="219">
      <t>ジカ</t>
    </rPh>
    <rPh sb="219" eb="221">
      <t>ショウヒ</t>
    </rPh>
    <rPh sb="221" eb="222">
      <t>リョウ</t>
    </rPh>
    <rPh sb="223" eb="225">
      <t>バイデン</t>
    </rPh>
    <rPh sb="225" eb="226">
      <t>リョウ</t>
    </rPh>
    <rPh sb="227" eb="229">
      <t>ゴウケイ</t>
    </rPh>
    <phoneticPr fontId="3"/>
  </si>
  <si>
    <t>注４）</t>
    <phoneticPr fontId="3"/>
  </si>
  <si>
    <t>設計一次エネルギー消費量</t>
    <rPh sb="0" eb="2">
      <t>セッケイ</t>
    </rPh>
    <phoneticPr fontId="1"/>
  </si>
  <si>
    <t>設計CO2排出量</t>
    <rPh sb="0" eb="2">
      <t>セッケイ</t>
    </rPh>
    <phoneticPr fontId="1"/>
  </si>
  <si>
    <r>
      <t>一次エネルギー削減量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phoneticPr fontId="1"/>
  </si>
  <si>
    <r>
      <t>CO2排出削減量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phoneticPr fontId="1"/>
  </si>
  <si>
    <r>
      <t>CO2削減率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phoneticPr fontId="1"/>
  </si>
  <si>
    <t>CO2排出量換算係数</t>
    <rPh sb="3" eb="5">
      <t>ハイシュツ</t>
    </rPh>
    <rPh sb="5" eb="6">
      <t>リョウ</t>
    </rPh>
    <rPh sb="6" eb="8">
      <t>カンサン</t>
    </rPh>
    <rPh sb="8" eb="10">
      <t>ケイスウ</t>
    </rPh>
    <phoneticPr fontId="1"/>
  </si>
  <si>
    <t xml:space="preserve">  ※削減量、削減率は、実績値の基準値に対する削減量、削減率</t>
    <phoneticPr fontId="1"/>
  </si>
  <si>
    <t>一次エネルギー消費量合計（「その他」を含む）[GJ/年]</t>
    <rPh sb="10" eb="12">
      <t>ゴウケイ</t>
    </rPh>
    <rPh sb="16" eb="17">
      <t>タ</t>
    </rPh>
    <rPh sb="19" eb="20">
      <t>フク</t>
    </rPh>
    <phoneticPr fontId="1"/>
  </si>
  <si>
    <r>
      <t>一次エネルギー消費量合計[GJ/年]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10" eb="12">
      <t>ゴウケイ</t>
    </rPh>
    <phoneticPr fontId="1"/>
  </si>
  <si>
    <t>エネルギー種別</t>
    <rPh sb="5" eb="6">
      <t>シュ</t>
    </rPh>
    <rPh sb="6" eb="7">
      <t>ベツ</t>
    </rPh>
    <phoneticPr fontId="3"/>
  </si>
  <si>
    <t>エネルギー種別ごとのエネルギー消費量</t>
    <rPh sb="5" eb="7">
      <t>シュベツ</t>
    </rPh>
    <rPh sb="15" eb="18">
      <t>ショウヒリョウ</t>
    </rPh>
    <phoneticPr fontId="3"/>
  </si>
  <si>
    <t>その他のエネルギー種別</t>
    <rPh sb="2" eb="3">
      <t>タ</t>
    </rPh>
    <rPh sb="9" eb="11">
      <t>シュベツ</t>
    </rPh>
    <phoneticPr fontId="3"/>
  </si>
  <si>
    <t>※2 消費先区分「その他」を除く一次エネルギー消費量</t>
    <rPh sb="3" eb="5">
      <t>ショウヒ</t>
    </rPh>
    <rPh sb="5" eb="6">
      <t>サキ</t>
    </rPh>
    <rPh sb="6" eb="8">
      <t>クブン</t>
    </rPh>
    <rPh sb="11" eb="12">
      <t>タ</t>
    </rPh>
    <rPh sb="14" eb="15">
      <t>ノゾ</t>
    </rPh>
    <rPh sb="16" eb="18">
      <t>イチジ</t>
    </rPh>
    <rPh sb="23" eb="26">
      <t>ショウヒリョウ</t>
    </rPh>
    <phoneticPr fontId="3"/>
  </si>
  <si>
    <t>※1 千代田区建築物環境計画書制度事前協議書での、設計一次エネルギー消費量の消費先区分「その他」のエネルギー消費量</t>
    <rPh sb="3" eb="7">
      <t>チヨダク</t>
    </rPh>
    <rPh sb="7" eb="10">
      <t>ケンチクブツ</t>
    </rPh>
    <rPh sb="10" eb="12">
      <t>カンキョウ</t>
    </rPh>
    <rPh sb="12" eb="15">
      <t>ケイカクショ</t>
    </rPh>
    <rPh sb="15" eb="17">
      <t>セイド</t>
    </rPh>
    <rPh sb="17" eb="19">
      <t>ジゼン</t>
    </rPh>
    <rPh sb="19" eb="21">
      <t>キョウギ</t>
    </rPh>
    <rPh sb="21" eb="22">
      <t>ショ</t>
    </rPh>
    <rPh sb="25" eb="27">
      <t>セッケイ</t>
    </rPh>
    <rPh sb="27" eb="29">
      <t>イチジ</t>
    </rPh>
    <rPh sb="34" eb="37">
      <t>ショウヒリョウ</t>
    </rPh>
    <rPh sb="38" eb="40">
      <t>ショウヒ</t>
    </rPh>
    <rPh sb="40" eb="41">
      <t>サキ</t>
    </rPh>
    <rPh sb="41" eb="43">
      <t>クブン</t>
    </rPh>
    <rPh sb="46" eb="47">
      <t>タ</t>
    </rPh>
    <rPh sb="54" eb="57">
      <t>ショウヒリョウ</t>
    </rPh>
    <phoneticPr fontId="3"/>
  </si>
  <si>
    <r>
      <t>「その他」の一次エネルギー消費量[GJ/年]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3" eb="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</si>
</sst>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General&quot;年&quot;"/>
    <numFmt numFmtId="177" formatCode="General&quot;月&quot;"/>
    <numFmt numFmtId="178" formatCode="yyyy"/>
    <numFmt numFmtId="179" formatCode="m"/>
    <numFmt numFmtId="180" formatCode="General&quot; ㎡&quot;"/>
    <numFmt numFmtId="181" formatCode="0.0000_ "/>
    <numFmt numFmtId="182" formatCode="0.0000"/>
    <numFmt numFmtId="183" formatCode="0.000"/>
    <numFmt numFmtId="184" formatCode="0.000_ "/>
    <numFmt numFmtId="185" formatCode="#,##0.0000"/>
    <numFmt numFmtId="186" formatCode="#,##0.0_ "/>
  </numFmts>
  <fonts count="3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b/>
      <vertAlign val="superscript"/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4" tint="0.79998168889431442"/>
      <name val="ＭＳ Ｐゴシック"/>
      <family val="2"/>
      <scheme val="minor"/>
    </font>
    <font>
      <sz val="9"/>
      <color rgb="FF0000FF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vertAlign val="subscript"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34" fillId="0" borderId="0" applyFont="0" applyFill="0" applyBorder="0" applyAlignment="0" applyProtection="0">
      <alignment vertical="center"/>
    </xf>
  </cellStyleXfs>
  <cellXfs count="322">
    <xf numFmtId="0" fontId="0" fillId="0" borderId="0" xfId="0"/>
    <xf numFmtId="0" fontId="0" fillId="0" borderId="0" xfId="0" applyAlignment="1">
      <alignment horizontal="left"/>
    </xf>
    <xf numFmtId="176" fontId="0" fillId="0" borderId="4" xfId="0" applyNumberFormat="1" applyBorder="1" applyAlignment="1">
      <alignment horizontal="center"/>
    </xf>
    <xf numFmtId="179" fontId="0" fillId="0" borderId="4" xfId="0" applyNumberFormat="1" applyBorder="1"/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0" fillId="0" borderId="7" xfId="0" applyBorder="1"/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/>
    <xf numFmtId="0" fontId="0" fillId="5" borderId="0" xfId="0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left" vertical="center"/>
    </xf>
    <xf numFmtId="176" fontId="0" fillId="5" borderId="0" xfId="0" applyNumberFormat="1" applyFill="1"/>
    <xf numFmtId="177" fontId="0" fillId="5" borderId="0" xfId="0" applyNumberFormat="1" applyFill="1"/>
    <xf numFmtId="176" fontId="0" fillId="0" borderId="9" xfId="0" applyNumberFormat="1" applyBorder="1" applyAlignment="1">
      <alignment horizont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>
      <alignment horizontal="center" vertical="center"/>
    </xf>
    <xf numFmtId="0" fontId="0" fillId="0" borderId="19" xfId="0" applyBorder="1"/>
    <xf numFmtId="0" fontId="0" fillId="0" borderId="22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4" borderId="24" xfId="0" applyFill="1" applyBorder="1" applyAlignment="1">
      <alignment horizontal="center" vertical="center"/>
    </xf>
    <xf numFmtId="0" fontId="0" fillId="3" borderId="42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177" fontId="0" fillId="0" borderId="45" xfId="0" applyNumberFormat="1" applyBorder="1" applyAlignment="1">
      <alignment horizontal="center"/>
    </xf>
    <xf numFmtId="178" fontId="0" fillId="0" borderId="47" xfId="0" applyNumberFormat="1" applyBorder="1"/>
    <xf numFmtId="177" fontId="0" fillId="0" borderId="48" xfId="0" applyNumberFormat="1" applyBorder="1" applyAlignment="1">
      <alignment horizontal="center"/>
    </xf>
    <xf numFmtId="177" fontId="0" fillId="0" borderId="49" xfId="0" applyNumberFormat="1" applyBorder="1" applyAlignment="1">
      <alignment horizontal="center"/>
    </xf>
    <xf numFmtId="176" fontId="0" fillId="5" borderId="0" xfId="0" applyNumberForma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horizontal="right" vertical="center"/>
    </xf>
    <xf numFmtId="0" fontId="12" fillId="0" borderId="68" xfId="0" applyFont="1" applyBorder="1" applyAlignment="1">
      <alignment horizontal="center" vertical="center"/>
    </xf>
    <xf numFmtId="0" fontId="0" fillId="3" borderId="36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73" xfId="0" applyFont="1" applyBorder="1" applyAlignment="1">
      <alignment vertical="center"/>
    </xf>
    <xf numFmtId="0" fontId="21" fillId="0" borderId="85" xfId="0" applyFont="1" applyBorder="1" applyAlignment="1">
      <alignment vertical="center"/>
    </xf>
    <xf numFmtId="0" fontId="0" fillId="4" borderId="17" xfId="0" applyFill="1" applyBorder="1"/>
    <xf numFmtId="0" fontId="0" fillId="4" borderId="19" xfId="0" applyFill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81" fontId="14" fillId="0" borderId="90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vertical="center"/>
    </xf>
    <xf numFmtId="182" fontId="14" fillId="0" borderId="92" xfId="0" applyNumberFormat="1" applyFont="1" applyBorder="1" applyAlignment="1">
      <alignment vertical="center"/>
    </xf>
    <xf numFmtId="0" fontId="14" fillId="0" borderId="9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87" xfId="0" applyFont="1" applyBorder="1" applyAlignment="1">
      <alignment horizontal="justify" vertical="top"/>
    </xf>
    <xf numFmtId="182" fontId="14" fillId="0" borderId="94" xfId="0" applyNumberFormat="1" applyFont="1" applyBorder="1" applyAlignment="1">
      <alignment vertical="center"/>
    </xf>
    <xf numFmtId="0" fontId="14" fillId="0" borderId="93" xfId="0" applyFont="1" applyBorder="1" applyAlignment="1">
      <alignment horizontal="center" vertical="center"/>
    </xf>
    <xf numFmtId="183" fontId="14" fillId="0" borderId="90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83" fontId="14" fillId="0" borderId="92" xfId="0" applyNumberFormat="1" applyFont="1" applyBorder="1" applyAlignment="1">
      <alignment horizontal="center" vertical="center"/>
    </xf>
    <xf numFmtId="0" fontId="13" fillId="0" borderId="87" xfId="0" applyFont="1" applyBorder="1" applyAlignment="1">
      <alignment vertical="center"/>
    </xf>
    <xf numFmtId="0" fontId="13" fillId="0" borderId="93" xfId="0" applyFont="1" applyBorder="1" applyAlignment="1">
      <alignment vertical="center"/>
    </xf>
    <xf numFmtId="181" fontId="14" fillId="0" borderId="94" xfId="0" applyNumberFormat="1" applyFont="1" applyBorder="1" applyAlignment="1">
      <alignment horizontal="center" vertical="center"/>
    </xf>
    <xf numFmtId="184" fontId="14" fillId="0" borderId="88" xfId="0" applyNumberFormat="1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8" borderId="89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36" xfId="0" applyFont="1" applyFill="1" applyBorder="1" applyAlignment="1">
      <alignment horizontal="center" vertical="center"/>
    </xf>
    <xf numFmtId="0" fontId="14" fillId="8" borderId="47" xfId="0" applyFont="1" applyFill="1" applyBorder="1" applyAlignment="1">
      <alignment horizontal="center" vertical="center"/>
    </xf>
    <xf numFmtId="0" fontId="13" fillId="0" borderId="2" xfId="0" applyFont="1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0" fillId="3" borderId="17" xfId="0" applyFill="1" applyBorder="1" applyProtection="1">
      <protection locked="0"/>
    </xf>
    <xf numFmtId="0" fontId="0" fillId="3" borderId="76" xfId="0" applyFill="1" applyBorder="1" applyProtection="1">
      <protection locked="0"/>
    </xf>
    <xf numFmtId="0" fontId="0" fillId="3" borderId="97" xfId="0" applyFill="1" applyBorder="1" applyProtection="1">
      <protection locked="0"/>
    </xf>
    <xf numFmtId="0" fontId="4" fillId="4" borderId="34" xfId="0" applyFont="1" applyFill="1" applyBorder="1" applyAlignment="1">
      <alignment horizontal="center" vertical="center" shrinkToFit="1"/>
    </xf>
    <xf numFmtId="0" fontId="26" fillId="0" borderId="0" xfId="0" applyFont="1"/>
    <xf numFmtId="49" fontId="23" fillId="0" borderId="3" xfId="0" applyNumberFormat="1" applyFont="1" applyBorder="1"/>
    <xf numFmtId="0" fontId="13" fillId="0" borderId="4" xfId="0" applyFont="1" applyBorder="1"/>
    <xf numFmtId="0" fontId="13" fillId="0" borderId="5" xfId="0" applyFont="1" applyBorder="1"/>
    <xf numFmtId="49" fontId="23" fillId="0" borderId="98" xfId="0" applyNumberFormat="1" applyFont="1" applyBorder="1"/>
    <xf numFmtId="0" fontId="13" fillId="0" borderId="95" xfId="0" applyFont="1" applyBorder="1"/>
    <xf numFmtId="0" fontId="13" fillId="0" borderId="99" xfId="0" applyFont="1" applyBorder="1"/>
    <xf numFmtId="49" fontId="23" fillId="0" borderId="100" xfId="0" applyNumberFormat="1" applyFont="1" applyBorder="1"/>
    <xf numFmtId="0" fontId="13" fillId="0" borderId="62" xfId="0" applyFont="1" applyBorder="1"/>
    <xf numFmtId="0" fontId="13" fillId="0" borderId="66" xfId="0" applyFont="1" applyBorder="1"/>
    <xf numFmtId="49" fontId="23" fillId="0" borderId="101" xfId="0" applyNumberFormat="1" applyFont="1" applyBorder="1"/>
    <xf numFmtId="0" fontId="13" fillId="0" borderId="68" xfId="0" applyFont="1" applyBorder="1"/>
    <xf numFmtId="0" fontId="13" fillId="0" borderId="38" xfId="0" applyFont="1" applyBorder="1"/>
    <xf numFmtId="0" fontId="0" fillId="0" borderId="26" xfId="0" applyBorder="1"/>
    <xf numFmtId="0" fontId="0" fillId="0" borderId="10" xfId="0" applyBorder="1"/>
    <xf numFmtId="0" fontId="0" fillId="0" borderId="27" xfId="0" applyBorder="1"/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8" borderId="3" xfId="0" applyFont="1" applyFill="1" applyBorder="1" applyAlignment="1">
      <alignment vertical="center"/>
    </xf>
    <xf numFmtId="0" fontId="16" fillId="8" borderId="4" xfId="0" applyFont="1" applyFill="1" applyBorder="1" applyAlignment="1">
      <alignment vertical="center"/>
    </xf>
    <xf numFmtId="0" fontId="16" fillId="0" borderId="7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77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79" xfId="0" applyFont="1" applyBorder="1" applyAlignment="1">
      <alignment vertical="center"/>
    </xf>
    <xf numFmtId="0" fontId="16" fillId="8" borderId="77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6" fillId="8" borderId="81" xfId="0" applyFont="1" applyFill="1" applyBorder="1" applyAlignment="1">
      <alignment vertical="center"/>
    </xf>
    <xf numFmtId="0" fontId="17" fillId="0" borderId="80" xfId="0" applyFont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17" fillId="0" borderId="82" xfId="0" applyFont="1" applyBorder="1" applyAlignment="1">
      <alignment vertical="center"/>
    </xf>
    <xf numFmtId="0" fontId="18" fillId="7" borderId="79" xfId="0" applyFont="1" applyFill="1" applyBorder="1" applyAlignment="1">
      <alignment vertical="center"/>
    </xf>
    <xf numFmtId="0" fontId="17" fillId="0" borderId="74" xfId="0" applyFont="1" applyBorder="1" applyAlignment="1">
      <alignment vertical="center"/>
    </xf>
    <xf numFmtId="0" fontId="16" fillId="0" borderId="83" xfId="0" applyFont="1" applyBorder="1" applyAlignment="1">
      <alignment vertical="center"/>
    </xf>
    <xf numFmtId="0" fontId="16" fillId="0" borderId="84" xfId="0" applyFont="1" applyBorder="1" applyAlignment="1">
      <alignment vertical="center"/>
    </xf>
    <xf numFmtId="0" fontId="16" fillId="8" borderId="78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6" fillId="0" borderId="86" xfId="0" applyFont="1" applyBorder="1" applyAlignment="1">
      <alignment vertical="center"/>
    </xf>
    <xf numFmtId="0" fontId="16" fillId="0" borderId="87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7" fillId="0" borderId="86" xfId="0" applyFont="1" applyBorder="1" applyAlignment="1">
      <alignment vertical="center"/>
    </xf>
    <xf numFmtId="0" fontId="17" fillId="0" borderId="87" xfId="0" applyFont="1" applyBorder="1" applyAlignment="1">
      <alignment vertical="center"/>
    </xf>
    <xf numFmtId="0" fontId="23" fillId="0" borderId="2" xfId="0" applyFont="1" applyBorder="1"/>
    <xf numFmtId="0" fontId="13" fillId="0" borderId="3" xfId="0" applyFont="1" applyBorder="1"/>
    <xf numFmtId="0" fontId="13" fillId="0" borderId="98" xfId="0" applyFont="1" applyBorder="1"/>
    <xf numFmtId="0" fontId="13" fillId="0" borderId="100" xfId="0" applyFont="1" applyBorder="1"/>
    <xf numFmtId="0" fontId="13" fillId="0" borderId="101" xfId="0" applyFont="1" applyBorder="1"/>
    <xf numFmtId="49" fontId="23" fillId="0" borderId="99" xfId="0" applyNumberFormat="1" applyFont="1" applyBorder="1"/>
    <xf numFmtId="49" fontId="23" fillId="0" borderId="66" xfId="0" applyNumberFormat="1" applyFont="1" applyBorder="1"/>
    <xf numFmtId="0" fontId="13" fillId="0" borderId="102" xfId="0" applyFont="1" applyBorder="1"/>
    <xf numFmtId="0" fontId="13" fillId="0" borderId="103" xfId="0" applyFont="1" applyBorder="1"/>
    <xf numFmtId="0" fontId="13" fillId="0" borderId="8" xfId="0" applyFont="1" applyBorder="1"/>
    <xf numFmtId="0" fontId="23" fillId="0" borderId="102" xfId="0" applyFont="1" applyBorder="1"/>
    <xf numFmtId="0" fontId="27" fillId="0" borderId="0" xfId="0" applyFont="1"/>
    <xf numFmtId="0" fontId="28" fillId="5" borderId="0" xfId="0" applyFont="1" applyFill="1"/>
    <xf numFmtId="0" fontId="23" fillId="0" borderId="0" xfId="0" applyFont="1" applyAlignment="1">
      <alignment wrapText="1"/>
    </xf>
    <xf numFmtId="0" fontId="0" fillId="9" borderId="28" xfId="0" applyFill="1" applyBorder="1"/>
    <xf numFmtId="0" fontId="0" fillId="9" borderId="11" xfId="0" applyFill="1" applyBorder="1"/>
    <xf numFmtId="0" fontId="0" fillId="9" borderId="29" xfId="0" applyFill="1" applyBorder="1"/>
    <xf numFmtId="0" fontId="0" fillId="0" borderId="28" xfId="0" applyBorder="1"/>
    <xf numFmtId="0" fontId="0" fillId="0" borderId="11" xfId="0" applyBorder="1"/>
    <xf numFmtId="0" fontId="0" fillId="0" borderId="29" xfId="0" applyBorder="1"/>
    <xf numFmtId="0" fontId="13" fillId="0" borderId="110" xfId="0" applyFont="1" applyBorder="1"/>
    <xf numFmtId="0" fontId="23" fillId="0" borderId="110" xfId="0" applyFont="1" applyBorder="1"/>
    <xf numFmtId="0" fontId="23" fillId="0" borderId="111" xfId="0" applyFont="1" applyBorder="1"/>
    <xf numFmtId="0" fontId="23" fillId="0" borderId="103" xfId="0" applyFont="1" applyBorder="1"/>
    <xf numFmtId="0" fontId="23" fillId="0" borderId="8" xfId="0" applyFont="1" applyBorder="1"/>
    <xf numFmtId="0" fontId="23" fillId="0" borderId="110" xfId="0" applyFont="1" applyBorder="1" applyAlignment="1">
      <alignment horizontal="center"/>
    </xf>
    <xf numFmtId="0" fontId="13" fillId="0" borderId="9" xfId="0" applyFont="1" applyBorder="1"/>
    <xf numFmtId="0" fontId="14" fillId="0" borderId="69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8" borderId="113" xfId="0" applyFont="1" applyFill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8" borderId="115" xfId="0" applyFont="1" applyFill="1" applyBorder="1" applyAlignment="1">
      <alignment horizontal="center" vertical="center" shrinkToFit="1"/>
    </xf>
    <xf numFmtId="0" fontId="14" fillId="6" borderId="113" xfId="0" applyFont="1" applyFill="1" applyBorder="1" applyAlignment="1">
      <alignment horizontal="center" vertical="center" shrinkToFit="1"/>
    </xf>
    <xf numFmtId="0" fontId="19" fillId="7" borderId="79" xfId="0" applyFont="1" applyFill="1" applyBorder="1" applyAlignment="1">
      <alignment horizontal="center" vertical="center" shrinkToFit="1"/>
    </xf>
    <xf numFmtId="0" fontId="14" fillId="0" borderId="11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8" borderId="114" xfId="0" applyFont="1" applyFill="1" applyBorder="1" applyAlignment="1">
      <alignment horizontal="center" vertical="center"/>
    </xf>
    <xf numFmtId="0" fontId="14" fillId="8" borderId="77" xfId="0" applyFont="1" applyFill="1" applyBorder="1" applyAlignment="1">
      <alignment horizontal="center" vertical="center"/>
    </xf>
    <xf numFmtId="0" fontId="21" fillId="0" borderId="112" xfId="0" applyFont="1" applyBorder="1" applyAlignment="1">
      <alignment vertical="center"/>
    </xf>
    <xf numFmtId="0" fontId="14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8" borderId="117" xfId="0" applyFont="1" applyFill="1" applyBorder="1" applyAlignment="1">
      <alignment horizontal="center" vertical="center"/>
    </xf>
    <xf numFmtId="0" fontId="14" fillId="0" borderId="118" xfId="0" applyFont="1" applyBorder="1" applyAlignment="1">
      <alignment vertical="center"/>
    </xf>
    <xf numFmtId="4" fontId="14" fillId="0" borderId="90" xfId="0" applyNumberFormat="1" applyFont="1" applyBorder="1" applyAlignment="1">
      <alignment horizontal="center" vertical="center"/>
    </xf>
    <xf numFmtId="4" fontId="14" fillId="8" borderId="90" xfId="0" applyNumberFormat="1" applyFont="1" applyFill="1" applyBorder="1" applyAlignment="1">
      <alignment horizontal="center" vertical="center"/>
    </xf>
    <xf numFmtId="0" fontId="20" fillId="0" borderId="94" xfId="0" applyFont="1" applyBorder="1" applyAlignment="1">
      <alignment horizontal="left" vertical="center"/>
    </xf>
    <xf numFmtId="4" fontId="14" fillId="8" borderId="119" xfId="0" applyNumberFormat="1" applyFont="1" applyFill="1" applyBorder="1" applyAlignment="1">
      <alignment horizontal="center" vertical="center"/>
    </xf>
    <xf numFmtId="4" fontId="14" fillId="0" borderId="120" xfId="0" applyNumberFormat="1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185" fontId="0" fillId="0" borderId="11" xfId="0" applyNumberFormat="1" applyBorder="1"/>
    <xf numFmtId="0" fontId="4" fillId="4" borderId="33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22" fillId="4" borderId="76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29" fillId="0" borderId="0" xfId="0" applyFont="1"/>
    <xf numFmtId="0" fontId="0" fillId="0" borderId="113" xfId="0" applyBorder="1" applyAlignment="1">
      <alignment horizontal="left" vertical="center"/>
    </xf>
    <xf numFmtId="0" fontId="0" fillId="4" borderId="114" xfId="0" applyFill="1" applyBorder="1" applyAlignment="1">
      <alignment horizontal="center" vertical="center"/>
    </xf>
    <xf numFmtId="0" fontId="0" fillId="3" borderId="101" xfId="0" applyFill="1" applyBorder="1" applyAlignment="1" applyProtection="1">
      <alignment horizontal="center" vertical="center" shrinkToFit="1"/>
      <protection locked="0"/>
    </xf>
    <xf numFmtId="0" fontId="0" fillId="3" borderId="125" xfId="0" applyFill="1" applyBorder="1" applyAlignment="1" applyProtection="1">
      <alignment horizontal="center" vertical="center"/>
      <protection locked="0"/>
    </xf>
    <xf numFmtId="0" fontId="0" fillId="3" borderId="77" xfId="0" applyFill="1" applyBorder="1" applyProtection="1">
      <protection locked="0"/>
    </xf>
    <xf numFmtId="0" fontId="0" fillId="3" borderId="113" xfId="0" applyFill="1" applyBorder="1" applyProtection="1">
      <protection locked="0"/>
    </xf>
    <xf numFmtId="0" fontId="0" fillId="3" borderId="114" xfId="0" applyFill="1" applyBorder="1" applyProtection="1">
      <protection locked="0"/>
    </xf>
    <xf numFmtId="0" fontId="0" fillId="0" borderId="126" xfId="0" applyBorder="1"/>
    <xf numFmtId="0" fontId="0" fillId="3" borderId="129" xfId="0" applyFill="1" applyBorder="1" applyAlignment="1" applyProtection="1">
      <alignment horizontal="center" vertical="center"/>
      <protection locked="0"/>
    </xf>
    <xf numFmtId="0" fontId="0" fillId="0" borderId="130" xfId="0" applyBorder="1"/>
    <xf numFmtId="0" fontId="0" fillId="0" borderId="131" xfId="0" applyBorder="1"/>
    <xf numFmtId="0" fontId="0" fillId="3" borderId="132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33" xfId="0" applyFill="1" applyBorder="1" applyProtection="1">
      <protection locked="0"/>
    </xf>
    <xf numFmtId="0" fontId="0" fillId="3" borderId="12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32" fillId="0" borderId="0" xfId="0" applyFont="1"/>
    <xf numFmtId="0" fontId="31" fillId="4" borderId="124" xfId="0" applyFont="1" applyFill="1" applyBorder="1" applyAlignment="1">
      <alignment horizontal="right"/>
    </xf>
    <xf numFmtId="0" fontId="4" fillId="4" borderId="134" xfId="0" applyFont="1" applyFill="1" applyBorder="1" applyAlignment="1">
      <alignment horizontal="center" vertical="center"/>
    </xf>
    <xf numFmtId="0" fontId="0" fillId="4" borderId="128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97" xfId="0" applyFill="1" applyBorder="1" applyAlignment="1">
      <alignment horizontal="center" vertical="center" shrinkToFit="1"/>
    </xf>
    <xf numFmtId="186" fontId="0" fillId="3" borderId="61" xfId="0" applyNumberFormat="1" applyFill="1" applyBorder="1" applyAlignment="1" applyProtection="1">
      <alignment horizontal="right" vertical="center"/>
      <protection locked="0"/>
    </xf>
    <xf numFmtId="186" fontId="0" fillId="0" borderId="61" xfId="0" applyNumberForma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6" fontId="0" fillId="0" borderId="34" xfId="0" applyNumberFormat="1" applyBorder="1" applyAlignment="1">
      <alignment shrinkToFit="1"/>
    </xf>
    <xf numFmtId="186" fontId="0" fillId="3" borderId="97" xfId="0" applyNumberFormat="1" applyFill="1" applyBorder="1" applyAlignment="1" applyProtection="1">
      <alignment shrinkToFit="1"/>
      <protection locked="0"/>
    </xf>
    <xf numFmtId="186" fontId="0" fillId="0" borderId="18" xfId="0" applyNumberFormat="1" applyBorder="1" applyAlignment="1">
      <alignment shrinkToFit="1"/>
    </xf>
    <xf numFmtId="38" fontId="0" fillId="0" borderId="32" xfId="1" applyFont="1" applyBorder="1" applyAlignment="1">
      <alignment shrinkToFit="1"/>
    </xf>
    <xf numFmtId="0" fontId="0" fillId="3" borderId="69" xfId="0" applyFill="1" applyBorder="1" applyAlignment="1" applyProtection="1">
      <alignment horizontal="left" vertical="center" shrinkToFit="1"/>
      <protection locked="0"/>
    </xf>
    <xf numFmtId="0" fontId="0" fillId="3" borderId="40" xfId="0" applyFill="1" applyBorder="1" applyAlignment="1" applyProtection="1">
      <alignment horizontal="left" vertical="center" shrinkToFit="1"/>
      <protection locked="0"/>
    </xf>
    <xf numFmtId="0" fontId="0" fillId="3" borderId="41" xfId="0" applyFill="1" applyBorder="1" applyAlignment="1" applyProtection="1">
      <alignment horizontal="left" vertical="center" shrinkToFit="1"/>
      <protection locked="0"/>
    </xf>
    <xf numFmtId="180" fontId="0" fillId="3" borderId="70" xfId="0" applyNumberFormat="1" applyFill="1" applyBorder="1" applyAlignment="1" applyProtection="1">
      <alignment horizontal="right" vertical="center"/>
      <protection locked="0"/>
    </xf>
    <xf numFmtId="180" fontId="0" fillId="3" borderId="52" xfId="0" applyNumberFormat="1" applyFill="1" applyBorder="1" applyAlignment="1" applyProtection="1">
      <alignment horizontal="right" vertical="center"/>
      <protection locked="0"/>
    </xf>
    <xf numFmtId="180" fontId="0" fillId="3" borderId="71" xfId="0" applyNumberFormat="1" applyFill="1" applyBorder="1" applyAlignment="1" applyProtection="1">
      <alignment horizontal="right" vertical="center"/>
      <protection locked="0"/>
    </xf>
    <xf numFmtId="0" fontId="0" fillId="3" borderId="72" xfId="0" applyFill="1" applyBorder="1" applyAlignment="1" applyProtection="1">
      <alignment horizontal="left" vertical="center" shrinkToFit="1"/>
      <protection locked="0"/>
    </xf>
    <xf numFmtId="0" fontId="0" fillId="3" borderId="121" xfId="0" applyFill="1" applyBorder="1" applyAlignment="1" applyProtection="1">
      <alignment horizontal="left" vertical="center" shrinkToFit="1"/>
      <protection locked="0"/>
    </xf>
    <xf numFmtId="0" fontId="0" fillId="3" borderId="122" xfId="0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/>
    </xf>
    <xf numFmtId="58" fontId="11" fillId="3" borderId="0" xfId="0" applyNumberFormat="1" applyFont="1" applyFill="1" applyAlignment="1" applyProtection="1">
      <alignment horizontal="right" vertical="center" indent="1"/>
      <protection locked="0"/>
    </xf>
    <xf numFmtId="58" fontId="11" fillId="3" borderId="67" xfId="0" applyNumberFormat="1" applyFont="1" applyFill="1" applyBorder="1" applyAlignment="1" applyProtection="1">
      <alignment horizontal="center" vertical="center"/>
      <protection locked="0"/>
    </xf>
    <xf numFmtId="58" fontId="11" fillId="3" borderId="68" xfId="0" applyNumberFormat="1" applyFont="1" applyFill="1" applyBorder="1" applyAlignment="1" applyProtection="1">
      <alignment horizontal="center" vertical="center"/>
      <protection locked="0"/>
    </xf>
    <xf numFmtId="58" fontId="11" fillId="3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186" fontId="0" fillId="0" borderId="61" xfId="0" applyNumberFormat="1" applyBorder="1" applyAlignment="1">
      <alignment horizontal="right" vertical="center"/>
    </xf>
    <xf numFmtId="186" fontId="0" fillId="0" borderId="62" xfId="0" applyNumberForma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30" fillId="4" borderId="127" xfId="0" applyFont="1" applyFill="1" applyBorder="1" applyAlignment="1">
      <alignment horizontal="center" vertical="center"/>
    </xf>
    <xf numFmtId="0" fontId="30" fillId="4" borderId="93" xfId="0" applyFont="1" applyFill="1" applyBorder="1" applyAlignment="1">
      <alignment horizontal="center" vertical="center"/>
    </xf>
    <xf numFmtId="0" fontId="5" fillId="2" borderId="113" xfId="0" applyFont="1" applyFill="1" applyBorder="1" applyAlignment="1">
      <alignment horizontal="left" vertical="center" wrapText="1" indent="1"/>
    </xf>
    <xf numFmtId="0" fontId="5" fillId="2" borderId="121" xfId="0" applyFont="1" applyFill="1" applyBorder="1" applyAlignment="1">
      <alignment horizontal="left" vertical="center" wrapText="1" indent="1"/>
    </xf>
    <xf numFmtId="0" fontId="5" fillId="2" borderId="123" xfId="0" applyFont="1" applyFill="1" applyBorder="1" applyAlignment="1">
      <alignment horizontal="left" vertical="center" wrapText="1" indent="1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>
      <alignment horizontal="center" vertical="center"/>
    </xf>
    <xf numFmtId="0" fontId="30" fillId="4" borderId="86" xfId="0" applyFont="1" applyFill="1" applyBorder="1" applyAlignment="1">
      <alignment horizontal="center" vertical="center"/>
    </xf>
    <xf numFmtId="0" fontId="30" fillId="4" borderId="8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36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45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76" fontId="0" fillId="0" borderId="104" xfId="0" applyNumberFormat="1" applyBorder="1" applyAlignment="1">
      <alignment horizontal="left" shrinkToFit="1"/>
    </xf>
    <xf numFmtId="176" fontId="0" fillId="0" borderId="105" xfId="0" applyNumberFormat="1" applyBorder="1" applyAlignment="1">
      <alignment horizontal="left" shrinkToFit="1"/>
    </xf>
    <xf numFmtId="176" fontId="0" fillId="0" borderId="106" xfId="0" applyNumberFormat="1" applyBorder="1" applyAlignment="1">
      <alignment horizontal="left" shrinkToFit="1"/>
    </xf>
    <xf numFmtId="176" fontId="0" fillId="0" borderId="107" xfId="0" applyNumberFormat="1" applyBorder="1" applyAlignment="1">
      <alignment horizontal="left"/>
    </xf>
    <xf numFmtId="176" fontId="0" fillId="0" borderId="108" xfId="0" applyNumberFormat="1" applyBorder="1" applyAlignment="1">
      <alignment horizontal="left"/>
    </xf>
    <xf numFmtId="176" fontId="0" fillId="0" borderId="109" xfId="0" applyNumberFormat="1" applyBorder="1" applyAlignment="1">
      <alignment horizontal="left"/>
    </xf>
    <xf numFmtId="176" fontId="0" fillId="0" borderId="51" xfId="0" applyNumberFormat="1" applyBorder="1" applyAlignment="1">
      <alignment horizontal="left" shrinkToFit="1"/>
    </xf>
    <xf numFmtId="176" fontId="0" fillId="0" borderId="52" xfId="0" applyNumberFormat="1" applyBorder="1" applyAlignment="1">
      <alignment horizontal="left" shrinkToFit="1"/>
    </xf>
    <xf numFmtId="176" fontId="0" fillId="0" borderId="71" xfId="0" applyNumberFormat="1" applyBorder="1" applyAlignment="1">
      <alignment horizontal="left" shrinkToFit="1"/>
    </xf>
    <xf numFmtId="176" fontId="0" fillId="0" borderId="36" xfId="0" applyNumberFormat="1" applyBorder="1" applyAlignment="1">
      <alignment horizontal="left" shrinkToFit="1"/>
    </xf>
    <xf numFmtId="176" fontId="0" fillId="0" borderId="9" xfId="0" applyNumberFormat="1" applyBorder="1" applyAlignment="1">
      <alignment horizontal="left" shrinkToFit="1"/>
    </xf>
    <xf numFmtId="176" fontId="0" fillId="0" borderId="45" xfId="0" applyNumberFormat="1" applyBorder="1" applyAlignment="1">
      <alignment horizontal="left" shrinkToFit="1"/>
    </xf>
    <xf numFmtId="176" fontId="0" fillId="0" borderId="39" xfId="0" applyNumberFormat="1" applyBorder="1" applyAlignment="1">
      <alignment horizontal="left"/>
    </xf>
    <xf numFmtId="176" fontId="0" fillId="0" borderId="40" xfId="0" applyNumberFormat="1" applyBorder="1" applyAlignment="1">
      <alignment horizontal="left"/>
    </xf>
    <xf numFmtId="176" fontId="0" fillId="0" borderId="50" xfId="0" applyNumberFormat="1" applyBorder="1" applyAlignment="1">
      <alignment horizontal="left"/>
    </xf>
    <xf numFmtId="176" fontId="0" fillId="0" borderId="47" xfId="0" applyNumberFormat="1" applyBorder="1" applyAlignment="1">
      <alignment horizontal="left"/>
    </xf>
    <xf numFmtId="176" fontId="0" fillId="0" borderId="121" xfId="0" applyNumberFormat="1" applyBorder="1" applyAlignment="1">
      <alignment horizontal="left"/>
    </xf>
    <xf numFmtId="176" fontId="0" fillId="0" borderId="123" xfId="0" applyNumberFormat="1" applyBorder="1" applyAlignment="1">
      <alignment horizontal="left"/>
    </xf>
    <xf numFmtId="0" fontId="0" fillId="0" borderId="121" xfId="0" applyBorder="1" applyAlignment="1">
      <alignment horizontal="left"/>
    </xf>
    <xf numFmtId="0" fontId="0" fillId="0" borderId="123" xfId="0" applyBorder="1" applyAlignment="1">
      <alignment horizontal="left"/>
    </xf>
    <xf numFmtId="176" fontId="0" fillId="0" borderId="51" xfId="0" applyNumberFormat="1" applyBorder="1" applyAlignment="1">
      <alignment horizontal="left"/>
    </xf>
    <xf numFmtId="176" fontId="0" fillId="0" borderId="52" xfId="0" applyNumberFormat="1" applyBorder="1" applyAlignment="1">
      <alignment horizontal="left"/>
    </xf>
    <xf numFmtId="0" fontId="0" fillId="0" borderId="53" xfId="0" applyBorder="1" applyAlignment="1">
      <alignment horizontal="left"/>
    </xf>
    <xf numFmtId="176" fontId="0" fillId="0" borderId="47" xfId="0" applyNumberFormat="1" applyBorder="1" applyAlignment="1">
      <alignment horizontal="left" shrinkToFit="1"/>
    </xf>
    <xf numFmtId="176" fontId="0" fillId="0" borderId="4" xfId="0" applyNumberFormat="1" applyBorder="1" applyAlignment="1">
      <alignment horizontal="left" shrinkToFit="1"/>
    </xf>
    <xf numFmtId="176" fontId="0" fillId="0" borderId="48" xfId="0" applyNumberFormat="1" applyBorder="1" applyAlignment="1">
      <alignment horizontal="left" shrinkToFit="1"/>
    </xf>
    <xf numFmtId="0" fontId="14" fillId="0" borderId="112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CC"/>
      <color rgb="FFCCFFCC"/>
      <color rgb="FF0000FF"/>
      <color rgb="FFCCFFFF"/>
      <color rgb="FF99FFCC"/>
      <color rgb="FF33CCCC"/>
      <color rgb="FF00CCFF"/>
      <color rgb="FFFFFF99"/>
      <color rgb="FF66FFFF"/>
      <color rgb="FF53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986734</xdr:colOff>
      <xdr:row>0</xdr:row>
      <xdr:rowOff>137583</xdr:rowOff>
    </xdr:from>
    <xdr:to>
      <xdr:col>4</xdr:col>
      <xdr:colOff>372534</xdr:colOff>
      <xdr:row>2</xdr:row>
      <xdr:rowOff>61016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3029317" y="137583"/>
          <a:ext cx="579600" cy="579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765175</xdr:colOff>
      <xdr:row>0</xdr:row>
      <xdr:rowOff>247651</xdr:rowOff>
    </xdr:from>
    <xdr:to>
      <xdr:col>3</xdr:col>
      <xdr:colOff>1031874</xdr:colOff>
      <xdr:row>2</xdr:row>
      <xdr:rowOff>31751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2781300" y="247651"/>
          <a:ext cx="2666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CFFCC"/>
  </sheetPr>
  <dimension ref="A1:I33"/>
  <sheetViews>
    <sheetView showGridLines="0" zoomScaleNormal="100" workbookViewId="0">
      <selection activeCell="D17" sqref="D17"/>
    </sheetView>
  </sheetViews>
  <sheetFormatPr defaultColWidth="0" defaultRowHeight="26.1" customHeight="1" zeroHeight="1" x14ac:dyDescent="0.15"/>
  <cols>
    <col min="1" max="1" width="3" customWidth="1"/>
    <col min="2" max="2" width="14.25" customWidth="1"/>
    <col min="3" max="3" width="12.625" customWidth="1"/>
    <col min="4" max="4" width="15.625" customWidth="1"/>
    <col min="5" max="5" width="11.75" customWidth="1"/>
    <col min="6" max="6" width="4.125" customWidth="1"/>
    <col min="7" max="7" width="10.625" customWidth="1"/>
    <col min="8" max="8" width="15.625" customWidth="1"/>
    <col min="9" max="9" width="2.625" customWidth="1"/>
    <col min="10" max="16384" width="9" hidden="1"/>
  </cols>
  <sheetData>
    <row r="1" spans="1:8" ht="26.1" customHeight="1" x14ac:dyDescent="0.15">
      <c r="A1" s="36"/>
      <c r="B1" s="36"/>
      <c r="C1" s="36"/>
      <c r="D1" s="36"/>
      <c r="E1" s="36"/>
      <c r="F1" s="36"/>
      <c r="G1" s="36"/>
      <c r="H1" s="36"/>
    </row>
    <row r="2" spans="1:8" ht="26.1" customHeight="1" x14ac:dyDescent="0.15">
      <c r="A2" s="34" t="s">
        <v>43</v>
      </c>
      <c r="B2" s="36"/>
      <c r="C2" s="36"/>
      <c r="D2" s="36"/>
      <c r="E2" s="36"/>
      <c r="F2" s="36"/>
      <c r="G2" s="36"/>
      <c r="H2" s="36"/>
    </row>
    <row r="3" spans="1:8" ht="26.1" customHeight="1" x14ac:dyDescent="0.15">
      <c r="A3" s="36"/>
      <c r="B3" s="36"/>
      <c r="C3" s="36"/>
      <c r="D3" s="36"/>
      <c r="E3" s="36"/>
      <c r="F3" s="36"/>
      <c r="G3" s="247">
        <v>42458</v>
      </c>
      <c r="H3" s="247"/>
    </row>
    <row r="4" spans="1:8" ht="26.1" customHeight="1" x14ac:dyDescent="0.15">
      <c r="A4" s="36" t="s">
        <v>39</v>
      </c>
      <c r="B4" s="36"/>
      <c r="C4" s="36"/>
      <c r="D4" s="36"/>
      <c r="E4" s="36"/>
      <c r="F4" s="36"/>
      <c r="G4" s="36"/>
      <c r="H4" s="36"/>
    </row>
    <row r="5" spans="1:8" ht="26.1" customHeight="1" x14ac:dyDescent="0.15">
      <c r="A5" s="246" t="s">
        <v>44</v>
      </c>
      <c r="B5" s="246"/>
      <c r="C5" s="246"/>
      <c r="D5" s="246"/>
      <c r="E5" s="246"/>
      <c r="F5" s="246"/>
      <c r="G5" s="246"/>
      <c r="H5" s="246"/>
    </row>
    <row r="6" spans="1:8" ht="26.1" customHeight="1" x14ac:dyDescent="0.15">
      <c r="A6" s="36"/>
      <c r="B6" s="36"/>
      <c r="C6" s="35"/>
      <c r="D6" s="36"/>
      <c r="E6" s="36"/>
      <c r="F6" s="36"/>
      <c r="G6" s="36"/>
      <c r="H6" s="36"/>
    </row>
    <row r="7" spans="1:8" ht="26.1" customHeight="1" x14ac:dyDescent="0.15">
      <c r="A7" s="36" t="s">
        <v>45</v>
      </c>
      <c r="B7" s="36"/>
      <c r="C7" s="36"/>
      <c r="D7" s="36"/>
      <c r="E7" s="36"/>
      <c r="F7" s="36"/>
      <c r="G7" s="36"/>
      <c r="H7" s="36"/>
    </row>
    <row r="8" spans="1:8" ht="9" customHeight="1" thickBot="1" x14ac:dyDescent="0.2">
      <c r="A8" s="36"/>
      <c r="B8" s="36"/>
      <c r="C8" s="36"/>
      <c r="D8" s="36"/>
      <c r="E8" s="36"/>
      <c r="F8" s="36"/>
      <c r="G8" s="36"/>
      <c r="H8" s="36"/>
    </row>
    <row r="9" spans="1:8" ht="26.1" customHeight="1" x14ac:dyDescent="0.15">
      <c r="A9" s="36"/>
      <c r="B9" s="41" t="s">
        <v>40</v>
      </c>
      <c r="C9" s="237" t="s">
        <v>63</v>
      </c>
      <c r="D9" s="238"/>
      <c r="E9" s="238"/>
      <c r="F9" s="238"/>
      <c r="G9" s="238"/>
      <c r="H9" s="239"/>
    </row>
    <row r="10" spans="1:8" ht="26.1" customHeight="1" x14ac:dyDescent="0.15">
      <c r="A10" s="36"/>
      <c r="B10" s="42" t="s">
        <v>41</v>
      </c>
      <c r="C10" s="205" t="s">
        <v>42</v>
      </c>
      <c r="D10" s="243" t="s">
        <v>64</v>
      </c>
      <c r="E10" s="244"/>
      <c r="F10" s="244"/>
      <c r="G10" s="244"/>
      <c r="H10" s="245"/>
    </row>
    <row r="11" spans="1:8" ht="26.1" customHeight="1" thickBot="1" x14ac:dyDescent="0.2">
      <c r="A11" s="36"/>
      <c r="B11" s="43" t="s">
        <v>46</v>
      </c>
      <c r="C11" s="240">
        <v>2000</v>
      </c>
      <c r="D11" s="241"/>
      <c r="E11" s="241"/>
      <c r="F11" s="241"/>
      <c r="G11" s="241"/>
      <c r="H11" s="242"/>
    </row>
    <row r="12" spans="1:8" ht="26.1" customHeight="1" x14ac:dyDescent="0.15">
      <c r="A12" s="36"/>
      <c r="B12" s="36"/>
      <c r="C12" s="36"/>
      <c r="D12" s="36"/>
      <c r="E12" s="36"/>
      <c r="F12" s="36"/>
      <c r="G12" s="36"/>
      <c r="H12" s="36"/>
    </row>
    <row r="13" spans="1:8" ht="26.1" customHeight="1" x14ac:dyDescent="0.15">
      <c r="A13" s="36" t="s">
        <v>47</v>
      </c>
      <c r="B13" s="36"/>
      <c r="C13" s="36"/>
      <c r="D13" s="36"/>
      <c r="E13" s="36"/>
      <c r="F13" s="36"/>
      <c r="G13" s="36"/>
      <c r="H13" s="36"/>
    </row>
    <row r="14" spans="1:8" ht="26.1" customHeight="1" x14ac:dyDescent="0.15">
      <c r="A14" s="36"/>
      <c r="B14" s="253"/>
      <c r="C14" s="254"/>
      <c r="D14" s="254" t="s">
        <v>53</v>
      </c>
      <c r="E14" s="254"/>
      <c r="F14" s="44"/>
      <c r="G14" s="254" t="s">
        <v>56</v>
      </c>
      <c r="H14" s="261"/>
    </row>
    <row r="15" spans="1:8" ht="25.5" customHeight="1" x14ac:dyDescent="0.15">
      <c r="A15" s="36"/>
      <c r="B15" s="255" t="s">
        <v>48</v>
      </c>
      <c r="C15" s="256"/>
      <c r="D15" s="227">
        <v>15000</v>
      </c>
      <c r="E15" s="37" t="s">
        <v>54</v>
      </c>
      <c r="F15" s="39"/>
      <c r="G15" s="228">
        <f t="shared" ref="G15:G22" si="0">IF($C$11=0,0,D15/$C$11)</f>
        <v>7.5</v>
      </c>
      <c r="H15" s="38" t="s">
        <v>57</v>
      </c>
    </row>
    <row r="16" spans="1:8" ht="26.1" customHeight="1" x14ac:dyDescent="0.15">
      <c r="A16" s="36"/>
      <c r="B16" s="251" t="s">
        <v>230</v>
      </c>
      <c r="C16" s="252"/>
      <c r="D16" s="227">
        <v>12000</v>
      </c>
      <c r="E16" s="37" t="s">
        <v>54</v>
      </c>
      <c r="F16" s="39"/>
      <c r="G16" s="228">
        <f>IF($C$11=0,0,D16/$C$11)</f>
        <v>6</v>
      </c>
      <c r="H16" s="38" t="s">
        <v>57</v>
      </c>
    </row>
    <row r="17" spans="1:8" ht="26.1" customHeight="1" x14ac:dyDescent="0.15">
      <c r="A17" s="36"/>
      <c r="B17" s="251" t="s">
        <v>49</v>
      </c>
      <c r="C17" s="252"/>
      <c r="D17" s="228">
        <f>実績集計表!$H$33</f>
        <v>0</v>
      </c>
      <c r="E17" s="37" t="s">
        <v>54</v>
      </c>
      <c r="F17" s="39"/>
      <c r="G17" s="228">
        <f t="shared" si="0"/>
        <v>0</v>
      </c>
      <c r="H17" s="38" t="s">
        <v>57</v>
      </c>
    </row>
    <row r="18" spans="1:8" ht="26.1" customHeight="1" x14ac:dyDescent="0.15">
      <c r="A18" s="36"/>
      <c r="B18" s="251" t="s">
        <v>232</v>
      </c>
      <c r="C18" s="252"/>
      <c r="D18" s="228">
        <f>D15-D17</f>
        <v>15000</v>
      </c>
      <c r="E18" s="37" t="s">
        <v>54</v>
      </c>
      <c r="F18" s="39"/>
      <c r="G18" s="228">
        <f t="shared" si="0"/>
        <v>7.5</v>
      </c>
      <c r="H18" s="38" t="s">
        <v>57</v>
      </c>
    </row>
    <row r="19" spans="1:8" ht="26.1" customHeight="1" x14ac:dyDescent="0.15">
      <c r="A19" s="36"/>
      <c r="B19" s="251" t="s">
        <v>50</v>
      </c>
      <c r="C19" s="252"/>
      <c r="D19" s="228">
        <f>D15*$D$27</f>
        <v>735</v>
      </c>
      <c r="E19" s="37" t="s">
        <v>55</v>
      </c>
      <c r="F19" s="39"/>
      <c r="G19" s="228">
        <f t="shared" si="0"/>
        <v>0.36749999999999999</v>
      </c>
      <c r="H19" s="38" t="s">
        <v>58</v>
      </c>
    </row>
    <row r="20" spans="1:8" ht="26.1" customHeight="1" x14ac:dyDescent="0.15">
      <c r="A20" s="36"/>
      <c r="B20" s="251" t="s">
        <v>231</v>
      </c>
      <c r="C20" s="252"/>
      <c r="D20" s="228">
        <f>D16*$D$27</f>
        <v>588</v>
      </c>
      <c r="E20" s="37" t="s">
        <v>55</v>
      </c>
      <c r="F20" s="39"/>
      <c r="G20" s="228">
        <f t="shared" ref="G20" si="1">IF($C$11=0,0,D20/$C$11)</f>
        <v>0.29399999999999998</v>
      </c>
      <c r="H20" s="38" t="s">
        <v>58</v>
      </c>
    </row>
    <row r="21" spans="1:8" ht="26.1" customHeight="1" x14ac:dyDescent="0.15">
      <c r="A21" s="36"/>
      <c r="B21" s="251" t="s">
        <v>51</v>
      </c>
      <c r="C21" s="252"/>
      <c r="D21" s="228">
        <f>D17*$D$27</f>
        <v>0</v>
      </c>
      <c r="E21" s="37" t="s">
        <v>55</v>
      </c>
      <c r="F21" s="39"/>
      <c r="G21" s="228">
        <f t="shared" si="0"/>
        <v>0</v>
      </c>
      <c r="H21" s="38" t="s">
        <v>58</v>
      </c>
    </row>
    <row r="22" spans="1:8" ht="26.1" customHeight="1" x14ac:dyDescent="0.15">
      <c r="A22" s="36"/>
      <c r="B22" s="251" t="s">
        <v>233</v>
      </c>
      <c r="C22" s="252"/>
      <c r="D22" s="228">
        <f>D19-D21</f>
        <v>735</v>
      </c>
      <c r="E22" s="37" t="s">
        <v>55</v>
      </c>
      <c r="F22" s="39"/>
      <c r="G22" s="228">
        <f t="shared" si="0"/>
        <v>0.36749999999999999</v>
      </c>
      <c r="H22" s="38" t="s">
        <v>58</v>
      </c>
    </row>
    <row r="23" spans="1:8" ht="26.1" customHeight="1" x14ac:dyDescent="0.15">
      <c r="A23" s="36"/>
      <c r="B23" s="251" t="s">
        <v>234</v>
      </c>
      <c r="C23" s="252"/>
      <c r="D23" s="259">
        <f>IF(D19=0,0,D22/D19*100)</f>
        <v>100</v>
      </c>
      <c r="E23" s="260"/>
      <c r="F23" s="45"/>
      <c r="G23" s="39" t="s">
        <v>59</v>
      </c>
      <c r="H23" s="38"/>
    </row>
    <row r="24" spans="1:8" ht="26.1" customHeight="1" x14ac:dyDescent="0.15">
      <c r="A24" s="36"/>
      <c r="B24" s="257" t="s">
        <v>52</v>
      </c>
      <c r="C24" s="258"/>
      <c r="D24" s="248">
        <v>42458</v>
      </c>
      <c r="E24" s="249"/>
      <c r="F24" s="46" t="s">
        <v>62</v>
      </c>
      <c r="G24" s="249">
        <v>42458</v>
      </c>
      <c r="H24" s="250"/>
    </row>
    <row r="25" spans="1:8" ht="20.100000000000001" customHeight="1" x14ac:dyDescent="0.15">
      <c r="A25" s="36"/>
      <c r="B25" s="229" t="s">
        <v>236</v>
      </c>
      <c r="C25" s="230"/>
      <c r="D25" s="231"/>
      <c r="E25" s="231"/>
      <c r="F25" s="232"/>
      <c r="G25" s="231"/>
      <c r="H25" s="231"/>
    </row>
    <row r="26" spans="1:8" ht="6.75" customHeight="1" x14ac:dyDescent="0.15">
      <c r="A26" s="36"/>
      <c r="B26" s="36"/>
      <c r="C26" s="36"/>
      <c r="D26" s="36"/>
      <c r="E26" s="36"/>
      <c r="F26" s="36"/>
      <c r="G26" s="36"/>
      <c r="H26" s="36"/>
    </row>
    <row r="27" spans="1:8" ht="20.25" hidden="1" customHeight="1" x14ac:dyDescent="0.15">
      <c r="A27" s="36"/>
      <c r="B27" s="36" t="s">
        <v>235</v>
      </c>
      <c r="C27" s="36"/>
      <c r="D27" s="40">
        <f>Rng_CO2Keisu</f>
        <v>4.9000000000000002E-2</v>
      </c>
      <c r="E27" s="36" t="s">
        <v>60</v>
      </c>
      <c r="F27" s="36"/>
      <c r="G27" s="36"/>
      <c r="H27" s="36"/>
    </row>
    <row r="28" spans="1:8" ht="9.9499999999999993" hidden="1" customHeight="1" x14ac:dyDescent="0.15">
      <c r="A28" s="36"/>
      <c r="B28" s="36"/>
      <c r="C28" s="36"/>
      <c r="D28" s="36"/>
      <c r="E28" s="36"/>
      <c r="F28" s="36"/>
      <c r="G28" s="36"/>
      <c r="H28" s="36"/>
    </row>
    <row r="29" spans="1:8" ht="26.1" hidden="1" customHeight="1" x14ac:dyDescent="0.15">
      <c r="A29" s="36"/>
      <c r="B29" s="36"/>
      <c r="C29" s="36"/>
      <c r="D29" s="36"/>
      <c r="E29" s="36"/>
      <c r="F29" s="36"/>
      <c r="G29" s="36"/>
      <c r="H29" s="36"/>
    </row>
    <row r="30" spans="1:8" ht="26.1" hidden="1" customHeight="1" x14ac:dyDescent="0.15">
      <c r="A30" s="36"/>
      <c r="B30" s="36"/>
      <c r="C30" s="36"/>
      <c r="D30" s="36"/>
      <c r="E30" s="36"/>
      <c r="F30" s="36"/>
      <c r="G30" s="36"/>
      <c r="H30" s="36"/>
    </row>
    <row r="31" spans="1:8" ht="26.1" hidden="1" customHeight="1" x14ac:dyDescent="0.15">
      <c r="A31" s="36"/>
      <c r="B31" s="36"/>
      <c r="C31" s="36"/>
      <c r="D31" s="36"/>
      <c r="E31" s="36"/>
      <c r="F31" s="36"/>
      <c r="G31" s="36"/>
      <c r="H31" s="36"/>
    </row>
    <row r="32" spans="1:8" ht="26.1" hidden="1" customHeight="1" x14ac:dyDescent="0.15">
      <c r="A32" s="36"/>
      <c r="B32" s="36"/>
      <c r="C32" s="36"/>
      <c r="D32" s="36"/>
      <c r="E32" s="36"/>
      <c r="F32" s="36"/>
      <c r="G32" s="36"/>
      <c r="H32" s="36"/>
    </row>
    <row r="33" spans="1:8" ht="26.1" hidden="1" customHeight="1" x14ac:dyDescent="0.15">
      <c r="A33" s="36"/>
      <c r="B33" s="36"/>
      <c r="C33" s="36"/>
      <c r="D33" s="36"/>
      <c r="E33" s="36"/>
      <c r="F33" s="36"/>
      <c r="G33" s="36"/>
      <c r="H33" s="36"/>
    </row>
  </sheetData>
  <sheetProtection selectLockedCells="1"/>
  <mergeCells count="21">
    <mergeCell ref="D24:E24"/>
    <mergeCell ref="G24:H24"/>
    <mergeCell ref="B22:C22"/>
    <mergeCell ref="B23:C23"/>
    <mergeCell ref="B14:C14"/>
    <mergeCell ref="B15:C15"/>
    <mergeCell ref="B17:C17"/>
    <mergeCell ref="B18:C18"/>
    <mergeCell ref="B19:C19"/>
    <mergeCell ref="B21:C21"/>
    <mergeCell ref="B24:C24"/>
    <mergeCell ref="D23:E23"/>
    <mergeCell ref="D14:E14"/>
    <mergeCell ref="G14:H14"/>
    <mergeCell ref="B16:C16"/>
    <mergeCell ref="B20:C20"/>
    <mergeCell ref="C9:H9"/>
    <mergeCell ref="C11:H11"/>
    <mergeCell ref="D10:H10"/>
    <mergeCell ref="A5:H5"/>
    <mergeCell ref="G3:H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CFFCC"/>
    <pageSetUpPr fitToPage="1"/>
  </sheetPr>
  <dimension ref="A1:AL37"/>
  <sheetViews>
    <sheetView showGridLines="0" tabSelected="1" view="pageBreakPreview" zoomScale="70" zoomScaleNormal="85" zoomScaleSheetLayoutView="70" workbookViewId="0">
      <selection activeCell="F12" sqref="F12"/>
    </sheetView>
  </sheetViews>
  <sheetFormatPr defaultColWidth="0" defaultRowHeight="13.5" x14ac:dyDescent="0.15"/>
  <cols>
    <col min="1" max="1" width="2.125" customWidth="1"/>
    <col min="2" max="2" width="10.625" customWidth="1"/>
    <col min="3" max="5" width="5.625" customWidth="1"/>
    <col min="6" max="19" width="9.625" customWidth="1"/>
    <col min="20" max="20" width="2.125" customWidth="1"/>
    <col min="21" max="38" width="5.625" hidden="1" customWidth="1"/>
    <col min="39" max="16384" width="9" hidden="1"/>
  </cols>
  <sheetData>
    <row r="1" spans="1:22" ht="18.75" x14ac:dyDescent="0.15">
      <c r="A1" s="9"/>
      <c r="B1" s="10" t="s">
        <v>137</v>
      </c>
      <c r="C1" s="10"/>
      <c r="D1" s="10"/>
      <c r="E1" s="9"/>
      <c r="F1" s="9"/>
      <c r="G1" s="9"/>
      <c r="H1" s="9"/>
      <c r="I1" s="9"/>
      <c r="J1" s="9"/>
      <c r="K1" s="9"/>
      <c r="L1" s="11"/>
      <c r="M1" s="11"/>
      <c r="N1" s="11"/>
      <c r="O1" s="11"/>
      <c r="P1" s="11"/>
      <c r="Q1" s="11"/>
      <c r="R1" s="11"/>
      <c r="S1" s="11"/>
      <c r="T1" s="11"/>
    </row>
    <row r="2" spans="1:22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</row>
    <row r="3" spans="1:22" s="1" customFormat="1" ht="75" customHeight="1" x14ac:dyDescent="0.15">
      <c r="A3" s="14"/>
      <c r="B3" s="264" t="s">
        <v>228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13"/>
      <c r="O3" s="13"/>
      <c r="P3" s="13"/>
      <c r="Q3" s="13"/>
      <c r="R3" s="13"/>
      <c r="S3" s="13"/>
      <c r="T3" s="13"/>
    </row>
    <row r="4" spans="1:22" ht="6.95" customHeight="1" x14ac:dyDescent="0.15">
      <c r="A4" s="13"/>
      <c r="B4" s="13"/>
      <c r="C4" s="13"/>
      <c r="D4" s="13"/>
      <c r="E4" s="13"/>
      <c r="F4" s="161">
        <v>1</v>
      </c>
      <c r="G4" s="161">
        <v>1</v>
      </c>
      <c r="H4" s="161">
        <v>1</v>
      </c>
      <c r="I4" s="161">
        <v>2</v>
      </c>
      <c r="J4" s="161">
        <v>3</v>
      </c>
      <c r="K4" s="161">
        <v>4</v>
      </c>
      <c r="L4" s="161">
        <v>5</v>
      </c>
      <c r="M4" s="161">
        <v>5</v>
      </c>
      <c r="N4" s="161">
        <v>5</v>
      </c>
      <c r="O4" s="13"/>
      <c r="P4" s="13"/>
      <c r="Q4" s="13"/>
      <c r="R4" s="13"/>
      <c r="S4" s="13"/>
      <c r="T4" s="13"/>
    </row>
    <row r="5" spans="1:22" ht="6.95" customHeight="1" x14ac:dyDescent="0.15">
      <c r="A5" s="13"/>
      <c r="B5" s="13"/>
      <c r="C5" s="13"/>
      <c r="D5" s="13"/>
      <c r="E5" s="13"/>
      <c r="F5" s="161">
        <v>3</v>
      </c>
      <c r="G5" s="161">
        <v>1</v>
      </c>
      <c r="H5" s="161">
        <v>2</v>
      </c>
      <c r="I5" s="161">
        <v>1</v>
      </c>
      <c r="J5" s="161">
        <v>1</v>
      </c>
      <c r="K5" s="161">
        <f>MATCH(K$9,List_Syubetsu_Oil,0)</f>
        <v>1</v>
      </c>
      <c r="L5" s="161">
        <v>1</v>
      </c>
      <c r="M5" s="161">
        <v>2</v>
      </c>
      <c r="N5" s="161">
        <v>3</v>
      </c>
      <c r="O5" s="13"/>
      <c r="P5" s="13"/>
      <c r="Q5" s="13"/>
      <c r="R5" s="13"/>
      <c r="S5" s="13"/>
      <c r="T5" s="13"/>
    </row>
    <row r="6" spans="1:22" ht="6.95" customHeight="1" thickBot="1" x14ac:dyDescent="0.2">
      <c r="A6" s="13"/>
      <c r="B6" s="13"/>
      <c r="C6" s="13"/>
      <c r="D6" s="13"/>
      <c r="E6" s="13"/>
      <c r="F6" s="161">
        <f>MATCH(F$11,List_Unit_Elec,0)</f>
        <v>2</v>
      </c>
      <c r="G6" s="161">
        <f>MATCH(G$11,List_Unit_Elec,0)</f>
        <v>2</v>
      </c>
      <c r="H6" s="161">
        <f>MATCH(H$11,List_Unit_Elec,0)</f>
        <v>2</v>
      </c>
      <c r="I6" s="161">
        <v>1</v>
      </c>
      <c r="J6" s="161">
        <f>MATCH(J$11,List_Unit_LPG,0)</f>
        <v>2</v>
      </c>
      <c r="K6" s="161">
        <f>MATCH(K$11,List_Unit_Oil,0)</f>
        <v>2</v>
      </c>
      <c r="L6" s="161">
        <f>MATCH(L$11,List_Unit_DHC,0)</f>
        <v>2</v>
      </c>
      <c r="M6" s="161">
        <f>MATCH(M$11,List_Unit_DHC,0)</f>
        <v>2</v>
      </c>
      <c r="N6" s="161">
        <f>MATCH(N$11,List_Unit_DHC,0)</f>
        <v>2</v>
      </c>
      <c r="O6" s="13"/>
      <c r="P6" s="13"/>
      <c r="Q6" s="13"/>
      <c r="R6" s="13"/>
      <c r="S6" s="13"/>
      <c r="T6" s="13"/>
      <c r="V6" s="160" t="s">
        <v>215</v>
      </c>
    </row>
    <row r="7" spans="1:22" ht="15" customHeight="1" thickBot="1" x14ac:dyDescent="0.2">
      <c r="A7" s="13"/>
      <c r="B7" s="13"/>
      <c r="C7" s="13"/>
      <c r="D7" s="13"/>
      <c r="E7" s="13"/>
      <c r="F7" s="273" t="s">
        <v>240</v>
      </c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62" t="s">
        <v>223</v>
      </c>
      <c r="S7" s="263"/>
      <c r="T7" s="13"/>
      <c r="V7" s="160"/>
    </row>
    <row r="8" spans="1:22" ht="20.100000000000001" customHeight="1" x14ac:dyDescent="0.25">
      <c r="A8" s="13"/>
      <c r="B8" s="278" t="s">
        <v>239</v>
      </c>
      <c r="C8" s="279"/>
      <c r="D8" s="279"/>
      <c r="E8" s="280"/>
      <c r="F8" s="287" t="s">
        <v>224</v>
      </c>
      <c r="G8" s="288"/>
      <c r="H8" s="289"/>
      <c r="I8" s="199" t="s">
        <v>165</v>
      </c>
      <c r="J8" s="201"/>
      <c r="K8" s="100" t="s">
        <v>61</v>
      </c>
      <c r="L8" s="267" t="s">
        <v>20</v>
      </c>
      <c r="M8" s="268"/>
      <c r="N8" s="290"/>
      <c r="O8" s="267" t="s">
        <v>241</v>
      </c>
      <c r="P8" s="268"/>
      <c r="Q8" s="268"/>
      <c r="R8" s="222" t="s">
        <v>229</v>
      </c>
      <c r="S8" s="223"/>
      <c r="T8" s="13"/>
      <c r="V8" s="221" t="s">
        <v>227</v>
      </c>
    </row>
    <row r="9" spans="1:22" ht="20.100000000000001" customHeight="1" x14ac:dyDescent="0.15">
      <c r="A9" s="13"/>
      <c r="B9" s="281"/>
      <c r="C9" s="282"/>
      <c r="D9" s="282"/>
      <c r="E9" s="283"/>
      <c r="F9" s="63"/>
      <c r="G9" s="269" t="s">
        <v>1</v>
      </c>
      <c r="H9" s="270"/>
      <c r="I9" s="291" t="s">
        <v>27</v>
      </c>
      <c r="J9" s="202" t="s">
        <v>166</v>
      </c>
      <c r="K9" s="271" t="s">
        <v>10</v>
      </c>
      <c r="L9" s="272" t="s">
        <v>2</v>
      </c>
      <c r="M9" s="269" t="s">
        <v>21</v>
      </c>
      <c r="N9" s="270" t="s">
        <v>38</v>
      </c>
      <c r="O9" s="25" t="s">
        <v>3</v>
      </c>
      <c r="P9" s="6" t="s">
        <v>4</v>
      </c>
      <c r="Q9" s="206" t="s">
        <v>5</v>
      </c>
      <c r="R9" s="224" t="s">
        <v>225</v>
      </c>
      <c r="S9" s="226" t="s">
        <v>226</v>
      </c>
      <c r="T9" s="13"/>
      <c r="V9" s="162" t="s">
        <v>216</v>
      </c>
    </row>
    <row r="10" spans="1:22" ht="20.100000000000001" customHeight="1" x14ac:dyDescent="0.15">
      <c r="A10" s="13"/>
      <c r="B10" s="284"/>
      <c r="C10" s="285"/>
      <c r="D10" s="285"/>
      <c r="E10" s="286"/>
      <c r="F10" s="64" t="s">
        <v>128</v>
      </c>
      <c r="G10" s="5" t="s">
        <v>6</v>
      </c>
      <c r="H10" s="19" t="s">
        <v>7</v>
      </c>
      <c r="I10" s="292"/>
      <c r="J10" s="203"/>
      <c r="K10" s="271"/>
      <c r="L10" s="272"/>
      <c r="M10" s="269"/>
      <c r="N10" s="270"/>
      <c r="O10" s="26"/>
      <c r="P10" s="4"/>
      <c r="Q10" s="207"/>
      <c r="R10" s="224"/>
      <c r="S10" s="225"/>
      <c r="T10" s="13"/>
    </row>
    <row r="11" spans="1:22" ht="22.5" customHeight="1" thickBot="1" x14ac:dyDescent="0.2">
      <c r="A11" s="13"/>
      <c r="B11" s="275" t="s">
        <v>66</v>
      </c>
      <c r="C11" s="276"/>
      <c r="D11" s="276"/>
      <c r="E11" s="277"/>
      <c r="F11" s="27" t="s">
        <v>15</v>
      </c>
      <c r="G11" s="18" t="s">
        <v>15</v>
      </c>
      <c r="H11" s="28" t="s">
        <v>15</v>
      </c>
      <c r="I11" s="200" t="s">
        <v>180</v>
      </c>
      <c r="J11" s="18" t="s">
        <v>19</v>
      </c>
      <c r="K11" s="28" t="s">
        <v>221</v>
      </c>
      <c r="L11" s="27" t="s">
        <v>17</v>
      </c>
      <c r="M11" s="18" t="s">
        <v>17</v>
      </c>
      <c r="N11" s="28" t="s">
        <v>17</v>
      </c>
      <c r="O11" s="27" t="s">
        <v>65</v>
      </c>
      <c r="P11" s="18" t="s">
        <v>65</v>
      </c>
      <c r="Q11" s="208" t="s">
        <v>65</v>
      </c>
      <c r="R11" s="213" t="s">
        <v>14</v>
      </c>
      <c r="S11" s="28" t="s">
        <v>14</v>
      </c>
      <c r="T11" s="13"/>
    </row>
    <row r="12" spans="1:22" ht="18.75" customHeight="1" thickTop="1" x14ac:dyDescent="0.15">
      <c r="A12" s="13"/>
      <c r="B12" s="47"/>
      <c r="C12" s="17" t="s">
        <v>36</v>
      </c>
      <c r="D12" s="48"/>
      <c r="E12" s="29" t="s">
        <v>37</v>
      </c>
      <c r="F12" s="49"/>
      <c r="G12" s="50"/>
      <c r="H12" s="51"/>
      <c r="I12" s="49"/>
      <c r="J12" s="50"/>
      <c r="K12" s="51"/>
      <c r="L12" s="49"/>
      <c r="M12" s="50"/>
      <c r="N12" s="51"/>
      <c r="O12" s="49"/>
      <c r="P12" s="50"/>
      <c r="Q12" s="209"/>
      <c r="R12" s="216"/>
      <c r="S12" s="217"/>
      <c r="T12" s="13"/>
    </row>
    <row r="13" spans="1:22" ht="18.75" customHeight="1" x14ac:dyDescent="0.15">
      <c r="A13" s="13"/>
      <c r="B13" s="30" t="str">
        <f>IF(OR($B$12="",$D$12=""),"",EDATE(DATE($B$12,$D$12,1),1))</f>
        <v/>
      </c>
      <c r="C13" s="2" t="s">
        <v>36</v>
      </c>
      <c r="D13" s="3" t="str">
        <f>$B13</f>
        <v/>
      </c>
      <c r="E13" s="31" t="s">
        <v>37</v>
      </c>
      <c r="F13" s="52"/>
      <c r="G13" s="53"/>
      <c r="H13" s="54"/>
      <c r="I13" s="52"/>
      <c r="J13" s="53"/>
      <c r="K13" s="54"/>
      <c r="L13" s="52"/>
      <c r="M13" s="53"/>
      <c r="N13" s="54"/>
      <c r="O13" s="52"/>
      <c r="P13" s="53"/>
      <c r="Q13" s="210"/>
      <c r="R13" s="218"/>
      <c r="S13" s="54"/>
      <c r="T13" s="13"/>
    </row>
    <row r="14" spans="1:22" ht="18.75" customHeight="1" x14ac:dyDescent="0.15">
      <c r="A14" s="13"/>
      <c r="B14" s="30" t="str">
        <f>IF(OR($B$12="",$D$12=""),"",EDATE($B13,1))</f>
        <v/>
      </c>
      <c r="C14" s="2" t="s">
        <v>36</v>
      </c>
      <c r="D14" s="3" t="str">
        <f t="shared" ref="D14:D23" si="0">$B14</f>
        <v/>
      </c>
      <c r="E14" s="31" t="s">
        <v>37</v>
      </c>
      <c r="F14" s="52"/>
      <c r="G14" s="53"/>
      <c r="H14" s="54"/>
      <c r="I14" s="52"/>
      <c r="J14" s="53"/>
      <c r="K14" s="54"/>
      <c r="L14" s="52"/>
      <c r="M14" s="53"/>
      <c r="N14" s="54"/>
      <c r="O14" s="52"/>
      <c r="P14" s="53"/>
      <c r="Q14" s="210"/>
      <c r="R14" s="218"/>
      <c r="S14" s="54"/>
      <c r="T14" s="13"/>
    </row>
    <row r="15" spans="1:22" ht="18.75" customHeight="1" x14ac:dyDescent="0.15">
      <c r="A15" s="13"/>
      <c r="B15" s="30" t="str">
        <f t="shared" ref="B15:B23" si="1">IF(OR($B$12="",$D$12=""),"",EDATE($B14,1))</f>
        <v/>
      </c>
      <c r="C15" s="2" t="s">
        <v>36</v>
      </c>
      <c r="D15" s="3" t="str">
        <f t="shared" si="0"/>
        <v/>
      </c>
      <c r="E15" s="31" t="s">
        <v>37</v>
      </c>
      <c r="F15" s="52"/>
      <c r="G15" s="53"/>
      <c r="H15" s="54"/>
      <c r="I15" s="52"/>
      <c r="J15" s="53"/>
      <c r="K15" s="54"/>
      <c r="L15" s="52"/>
      <c r="M15" s="53"/>
      <c r="N15" s="54"/>
      <c r="O15" s="52"/>
      <c r="P15" s="53"/>
      <c r="Q15" s="210"/>
      <c r="R15" s="218"/>
      <c r="S15" s="54"/>
      <c r="T15" s="13"/>
    </row>
    <row r="16" spans="1:22" ht="18.75" customHeight="1" x14ac:dyDescent="0.15">
      <c r="A16" s="13"/>
      <c r="B16" s="30" t="str">
        <f t="shared" si="1"/>
        <v/>
      </c>
      <c r="C16" s="2" t="s">
        <v>36</v>
      </c>
      <c r="D16" s="3" t="str">
        <f t="shared" si="0"/>
        <v/>
      </c>
      <c r="E16" s="31" t="s">
        <v>37</v>
      </c>
      <c r="F16" s="52"/>
      <c r="G16" s="53"/>
      <c r="H16" s="54"/>
      <c r="I16" s="52"/>
      <c r="J16" s="53"/>
      <c r="K16" s="54"/>
      <c r="L16" s="52"/>
      <c r="M16" s="53"/>
      <c r="N16" s="54"/>
      <c r="O16" s="52"/>
      <c r="P16" s="53"/>
      <c r="Q16" s="210"/>
      <c r="R16" s="218"/>
      <c r="S16" s="54"/>
      <c r="T16" s="13"/>
    </row>
    <row r="17" spans="1:20" ht="18.75" customHeight="1" x14ac:dyDescent="0.15">
      <c r="A17" s="13"/>
      <c r="B17" s="30" t="str">
        <f t="shared" si="1"/>
        <v/>
      </c>
      <c r="C17" s="2" t="s">
        <v>36</v>
      </c>
      <c r="D17" s="3" t="str">
        <f t="shared" si="0"/>
        <v/>
      </c>
      <c r="E17" s="31" t="s">
        <v>37</v>
      </c>
      <c r="F17" s="52"/>
      <c r="G17" s="53"/>
      <c r="H17" s="54"/>
      <c r="I17" s="52"/>
      <c r="J17" s="53"/>
      <c r="K17" s="54"/>
      <c r="L17" s="52"/>
      <c r="M17" s="53"/>
      <c r="N17" s="54"/>
      <c r="O17" s="52"/>
      <c r="P17" s="53"/>
      <c r="Q17" s="210"/>
      <c r="R17" s="218"/>
      <c r="S17" s="54"/>
      <c r="T17" s="13"/>
    </row>
    <row r="18" spans="1:20" ht="18.75" customHeight="1" x14ac:dyDescent="0.15">
      <c r="A18" s="13"/>
      <c r="B18" s="30" t="str">
        <f t="shared" si="1"/>
        <v/>
      </c>
      <c r="C18" s="2" t="s">
        <v>36</v>
      </c>
      <c r="D18" s="3" t="str">
        <f t="shared" si="0"/>
        <v/>
      </c>
      <c r="E18" s="31" t="s">
        <v>37</v>
      </c>
      <c r="F18" s="52"/>
      <c r="G18" s="53"/>
      <c r="H18" s="54"/>
      <c r="I18" s="52"/>
      <c r="J18" s="53"/>
      <c r="K18" s="54"/>
      <c r="L18" s="52"/>
      <c r="M18" s="53"/>
      <c r="N18" s="54"/>
      <c r="O18" s="52"/>
      <c r="P18" s="53"/>
      <c r="Q18" s="210"/>
      <c r="R18" s="218"/>
      <c r="S18" s="54"/>
      <c r="T18" s="13"/>
    </row>
    <row r="19" spans="1:20" ht="18.75" customHeight="1" x14ac:dyDescent="0.15">
      <c r="A19" s="13"/>
      <c r="B19" s="30" t="str">
        <f t="shared" si="1"/>
        <v/>
      </c>
      <c r="C19" s="2" t="s">
        <v>36</v>
      </c>
      <c r="D19" s="3" t="str">
        <f t="shared" si="0"/>
        <v/>
      </c>
      <c r="E19" s="31" t="s">
        <v>37</v>
      </c>
      <c r="F19" s="52"/>
      <c r="G19" s="53"/>
      <c r="H19" s="54"/>
      <c r="I19" s="52"/>
      <c r="J19" s="53"/>
      <c r="K19" s="54"/>
      <c r="L19" s="52"/>
      <c r="M19" s="53"/>
      <c r="N19" s="54"/>
      <c r="O19" s="52"/>
      <c r="P19" s="53"/>
      <c r="Q19" s="210"/>
      <c r="R19" s="218"/>
      <c r="S19" s="54"/>
      <c r="T19" s="13"/>
    </row>
    <row r="20" spans="1:20" ht="18.75" customHeight="1" x14ac:dyDescent="0.15">
      <c r="A20" s="13"/>
      <c r="B20" s="30" t="str">
        <f t="shared" si="1"/>
        <v/>
      </c>
      <c r="C20" s="2" t="s">
        <v>36</v>
      </c>
      <c r="D20" s="3" t="str">
        <f t="shared" si="0"/>
        <v/>
      </c>
      <c r="E20" s="31" t="s">
        <v>37</v>
      </c>
      <c r="F20" s="52"/>
      <c r="G20" s="53"/>
      <c r="H20" s="54"/>
      <c r="I20" s="52"/>
      <c r="J20" s="53"/>
      <c r="K20" s="54"/>
      <c r="L20" s="52"/>
      <c r="M20" s="53"/>
      <c r="N20" s="54"/>
      <c r="O20" s="52"/>
      <c r="P20" s="53"/>
      <c r="Q20" s="210"/>
      <c r="R20" s="218"/>
      <c r="S20" s="54"/>
      <c r="T20" s="13"/>
    </row>
    <row r="21" spans="1:20" ht="18.75" customHeight="1" x14ac:dyDescent="0.15">
      <c r="A21" s="13"/>
      <c r="B21" s="30" t="str">
        <f t="shared" si="1"/>
        <v/>
      </c>
      <c r="C21" s="2" t="s">
        <v>36</v>
      </c>
      <c r="D21" s="3" t="str">
        <f t="shared" si="0"/>
        <v/>
      </c>
      <c r="E21" s="31" t="s">
        <v>37</v>
      </c>
      <c r="F21" s="52"/>
      <c r="G21" s="53"/>
      <c r="H21" s="54"/>
      <c r="I21" s="52"/>
      <c r="J21" s="53"/>
      <c r="K21" s="54"/>
      <c r="L21" s="52"/>
      <c r="M21" s="53"/>
      <c r="N21" s="54"/>
      <c r="O21" s="52"/>
      <c r="P21" s="53"/>
      <c r="Q21" s="210"/>
      <c r="R21" s="218"/>
      <c r="S21" s="54"/>
      <c r="T21" s="13"/>
    </row>
    <row r="22" spans="1:20" ht="18.75" customHeight="1" x14ac:dyDescent="0.15">
      <c r="A22" s="13"/>
      <c r="B22" s="30" t="str">
        <f t="shared" si="1"/>
        <v/>
      </c>
      <c r="C22" s="2" t="s">
        <v>36</v>
      </c>
      <c r="D22" s="3" t="str">
        <f t="shared" si="0"/>
        <v/>
      </c>
      <c r="E22" s="31" t="s">
        <v>37</v>
      </c>
      <c r="F22" s="52"/>
      <c r="G22" s="53"/>
      <c r="H22" s="54"/>
      <c r="I22" s="52"/>
      <c r="J22" s="53"/>
      <c r="K22" s="54"/>
      <c r="L22" s="52"/>
      <c r="M22" s="53"/>
      <c r="N22" s="54"/>
      <c r="O22" s="52"/>
      <c r="P22" s="53"/>
      <c r="Q22" s="210"/>
      <c r="R22" s="218"/>
      <c r="S22" s="54"/>
      <c r="T22" s="13"/>
    </row>
    <row r="23" spans="1:20" ht="18.75" customHeight="1" thickBot="1" x14ac:dyDescent="0.2">
      <c r="A23" s="13"/>
      <c r="B23" s="30" t="str">
        <f t="shared" si="1"/>
        <v/>
      </c>
      <c r="C23" s="7" t="s">
        <v>36</v>
      </c>
      <c r="D23" s="3" t="str">
        <f t="shared" si="0"/>
        <v/>
      </c>
      <c r="E23" s="32" t="s">
        <v>37</v>
      </c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211"/>
      <c r="R23" s="219"/>
      <c r="S23" s="220"/>
      <c r="T23" s="13"/>
    </row>
    <row r="24" spans="1:20" ht="18.75" customHeight="1" thickTop="1" thickBot="1" x14ac:dyDescent="0.2">
      <c r="A24" s="13"/>
      <c r="B24" s="296" t="s">
        <v>22</v>
      </c>
      <c r="C24" s="297"/>
      <c r="D24" s="297"/>
      <c r="E24" s="298"/>
      <c r="F24" s="114">
        <f>SUM(F$12:F$23)</f>
        <v>0</v>
      </c>
      <c r="G24" s="115">
        <f t="shared" ref="G24:K24" si="2">SUM(G$12:G$23)</f>
        <v>0</v>
      </c>
      <c r="H24" s="116">
        <f t="shared" si="2"/>
        <v>0</v>
      </c>
      <c r="I24" s="114">
        <f t="shared" si="2"/>
        <v>0</v>
      </c>
      <c r="J24" s="115">
        <f t="shared" si="2"/>
        <v>0</v>
      </c>
      <c r="K24" s="116">
        <f t="shared" si="2"/>
        <v>0</v>
      </c>
      <c r="L24" s="114">
        <f t="shared" ref="L24:S24" si="3">SUM(L$12:L$23)</f>
        <v>0</v>
      </c>
      <c r="M24" s="115">
        <f t="shared" si="3"/>
        <v>0</v>
      </c>
      <c r="N24" s="116">
        <f t="shared" si="3"/>
        <v>0</v>
      </c>
      <c r="O24" s="114">
        <f t="shared" si="3"/>
        <v>0</v>
      </c>
      <c r="P24" s="115">
        <f t="shared" si="3"/>
        <v>0</v>
      </c>
      <c r="Q24" s="212">
        <f t="shared" si="3"/>
        <v>0</v>
      </c>
      <c r="R24" s="214">
        <f t="shared" si="3"/>
        <v>0</v>
      </c>
      <c r="S24" s="215">
        <f t="shared" si="3"/>
        <v>0</v>
      </c>
      <c r="T24" s="13"/>
    </row>
    <row r="25" spans="1:20" ht="18.75" customHeight="1" thickTop="1" x14ac:dyDescent="0.15">
      <c r="A25" s="13"/>
      <c r="B25" s="293" t="s">
        <v>177</v>
      </c>
      <c r="C25" s="294"/>
      <c r="D25" s="294"/>
      <c r="E25" s="295"/>
      <c r="F25" s="166">
        <f>VLOOKUP(F$4&amp;F$5&amp;F$6,List_1EneKeisu_Info,5,FALSE)</f>
        <v>9760</v>
      </c>
      <c r="G25" s="167">
        <f t="shared" ref="G25:N25" si="4">VLOOKUP(G$4&amp;G$5&amp;G$6,List_1EneKeisu_Info,5,FALSE)</f>
        <v>9970</v>
      </c>
      <c r="H25" s="168">
        <f t="shared" si="4"/>
        <v>9280</v>
      </c>
      <c r="I25" s="166">
        <f t="shared" si="4"/>
        <v>4.4999999999999998E-2</v>
      </c>
      <c r="J25" s="198">
        <f t="shared" si="4"/>
        <v>5.0799999999999998E-2</v>
      </c>
      <c r="K25" s="168">
        <f t="shared" si="4"/>
        <v>39.1</v>
      </c>
      <c r="L25" s="166">
        <f t="shared" si="4"/>
        <v>1.36</v>
      </c>
      <c r="M25" s="167">
        <f t="shared" si="4"/>
        <v>1.36</v>
      </c>
      <c r="N25" s="168">
        <f t="shared" si="4"/>
        <v>1.36</v>
      </c>
      <c r="O25" s="163"/>
      <c r="P25" s="164"/>
      <c r="Q25" s="165"/>
      <c r="R25" s="13"/>
      <c r="S25" s="13"/>
      <c r="T25" s="13"/>
    </row>
    <row r="26" spans="1:20" ht="18.75" customHeight="1" x14ac:dyDescent="0.15">
      <c r="A26" s="13"/>
      <c r="B26" s="316" t="s">
        <v>212</v>
      </c>
      <c r="C26" s="317"/>
      <c r="D26" s="317"/>
      <c r="E26" s="318"/>
      <c r="F26" s="97"/>
      <c r="G26" s="98"/>
      <c r="H26" s="99"/>
      <c r="I26" s="97"/>
      <c r="J26" s="98"/>
      <c r="K26" s="99"/>
      <c r="L26" s="97"/>
      <c r="M26" s="98"/>
      <c r="N26" s="99"/>
      <c r="O26" s="97"/>
      <c r="P26" s="98"/>
      <c r="Q26" s="99"/>
      <c r="R26" s="13"/>
      <c r="S26" s="13"/>
      <c r="T26" s="13"/>
    </row>
    <row r="27" spans="1:20" ht="18.75" customHeight="1" thickBot="1" x14ac:dyDescent="0.2">
      <c r="A27" s="13"/>
      <c r="B27" s="299" t="s">
        <v>23</v>
      </c>
      <c r="C27" s="300"/>
      <c r="D27" s="300"/>
      <c r="E27" s="301"/>
      <c r="F27" s="22">
        <f>F$24*IF(ISNUMBER(F$26),F$26,F$25)/1000</f>
        <v>0</v>
      </c>
      <c r="G27" s="23">
        <f t="shared" ref="G27" si="5">G$24*IF(ISNUMBER(G$26),G$26,G$25)/1000</f>
        <v>0</v>
      </c>
      <c r="H27" s="24">
        <f>H$24*IF(ISNUMBER(H$26),H$26,H$25)/1000</f>
        <v>0</v>
      </c>
      <c r="I27" s="22">
        <f>I$24*IF(ISNUMBER(I$26),I$26,I$25)</f>
        <v>0</v>
      </c>
      <c r="J27" s="23">
        <f t="shared" ref="J27:M27" si="6">J$24*IF(ISNUMBER(J$26),J$26,J$25)</f>
        <v>0</v>
      </c>
      <c r="K27" s="24">
        <f t="shared" si="6"/>
        <v>0</v>
      </c>
      <c r="L27" s="22">
        <f t="shared" si="6"/>
        <v>0</v>
      </c>
      <c r="M27" s="23">
        <f t="shared" si="6"/>
        <v>0</v>
      </c>
      <c r="N27" s="24">
        <f>N$24*IF(ISNUMBER(N$26),N$26,N$25)</f>
        <v>0</v>
      </c>
      <c r="O27" s="22">
        <f>O$24*O$26</f>
        <v>0</v>
      </c>
      <c r="P27" s="23">
        <f t="shared" ref="P27:Q27" si="7">P$24*P$26</f>
        <v>0</v>
      </c>
      <c r="Q27" s="24">
        <f t="shared" si="7"/>
        <v>0</v>
      </c>
      <c r="R27" s="13"/>
      <c r="S27" s="13"/>
      <c r="T27" s="13"/>
    </row>
    <row r="28" spans="1:20" ht="18.75" hidden="1" customHeight="1" x14ac:dyDescent="0.15">
      <c r="A28" s="13"/>
      <c r="B28" s="302" t="s">
        <v>25</v>
      </c>
      <c r="C28" s="303"/>
      <c r="D28" s="303"/>
      <c r="E28" s="304"/>
      <c r="F28" s="20">
        <f t="shared" ref="F28:Q28" si="8">Rng_CO2Keisu</f>
        <v>4.9000000000000002E-2</v>
      </c>
      <c r="G28" s="8">
        <f t="shared" si="8"/>
        <v>4.9000000000000002E-2</v>
      </c>
      <c r="H28" s="21">
        <f t="shared" si="8"/>
        <v>4.9000000000000002E-2</v>
      </c>
      <c r="I28" s="20">
        <f t="shared" si="8"/>
        <v>4.9000000000000002E-2</v>
      </c>
      <c r="J28" s="8">
        <f t="shared" si="8"/>
        <v>4.9000000000000002E-2</v>
      </c>
      <c r="K28" s="21">
        <f t="shared" si="8"/>
        <v>4.9000000000000002E-2</v>
      </c>
      <c r="L28" s="20">
        <f t="shared" si="8"/>
        <v>4.9000000000000002E-2</v>
      </c>
      <c r="M28" s="8">
        <f t="shared" si="8"/>
        <v>4.9000000000000002E-2</v>
      </c>
      <c r="N28" s="21">
        <f t="shared" si="8"/>
        <v>4.9000000000000002E-2</v>
      </c>
      <c r="O28" s="20">
        <f t="shared" si="8"/>
        <v>4.9000000000000002E-2</v>
      </c>
      <c r="P28" s="8">
        <f t="shared" si="8"/>
        <v>4.9000000000000002E-2</v>
      </c>
      <c r="Q28" s="21">
        <f t="shared" si="8"/>
        <v>4.9000000000000002E-2</v>
      </c>
      <c r="R28" s="13"/>
      <c r="S28" s="13"/>
      <c r="T28" s="13"/>
    </row>
    <row r="29" spans="1:20" ht="18.75" hidden="1" customHeight="1" thickBot="1" x14ac:dyDescent="0.2">
      <c r="A29" s="13"/>
      <c r="B29" s="299" t="s">
        <v>24</v>
      </c>
      <c r="C29" s="300"/>
      <c r="D29" s="300"/>
      <c r="E29" s="301"/>
      <c r="F29" s="22">
        <f t="shared" ref="F29:Q29" si="9">F27*F28</f>
        <v>0</v>
      </c>
      <c r="G29" s="23">
        <f t="shared" si="9"/>
        <v>0</v>
      </c>
      <c r="H29" s="24">
        <f t="shared" si="9"/>
        <v>0</v>
      </c>
      <c r="I29" s="22">
        <f t="shared" si="9"/>
        <v>0</v>
      </c>
      <c r="J29" s="23">
        <f t="shared" si="9"/>
        <v>0</v>
      </c>
      <c r="K29" s="24">
        <f t="shared" si="9"/>
        <v>0</v>
      </c>
      <c r="L29" s="22">
        <f t="shared" si="9"/>
        <v>0</v>
      </c>
      <c r="M29" s="23">
        <f t="shared" si="9"/>
        <v>0</v>
      </c>
      <c r="N29" s="24">
        <f t="shared" si="9"/>
        <v>0</v>
      </c>
      <c r="O29" s="22">
        <f t="shared" si="9"/>
        <v>0</v>
      </c>
      <c r="P29" s="23">
        <f t="shared" si="9"/>
        <v>0</v>
      </c>
      <c r="Q29" s="24">
        <f t="shared" si="9"/>
        <v>0</v>
      </c>
      <c r="R29" s="13"/>
      <c r="S29" s="13"/>
      <c r="T29" s="13"/>
    </row>
    <row r="30" spans="1:20" ht="15" customHeight="1" thickBot="1" x14ac:dyDescent="0.2">
      <c r="A30" s="13"/>
      <c r="B30" s="33"/>
      <c r="C30" s="33"/>
      <c r="D30" s="33"/>
      <c r="E30" s="3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8.75" customHeight="1" x14ac:dyDescent="0.15">
      <c r="A31" s="13"/>
      <c r="B31" s="305" t="s">
        <v>237</v>
      </c>
      <c r="C31" s="306"/>
      <c r="D31" s="306"/>
      <c r="E31" s="306"/>
      <c r="F31" s="306"/>
      <c r="G31" s="307"/>
      <c r="H31" s="233">
        <f>SUM(F27:Q27)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8.75" customHeight="1" x14ac:dyDescent="0.15">
      <c r="A32" s="13"/>
      <c r="B32" s="308" t="s">
        <v>244</v>
      </c>
      <c r="C32" s="309"/>
      <c r="D32" s="309"/>
      <c r="E32" s="309"/>
      <c r="F32" s="309"/>
      <c r="G32" s="310"/>
      <c r="H32" s="23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8.75" customHeight="1" x14ac:dyDescent="0.15">
      <c r="A33" s="13"/>
      <c r="B33" s="308" t="s">
        <v>238</v>
      </c>
      <c r="C33" s="311"/>
      <c r="D33" s="311"/>
      <c r="E33" s="311"/>
      <c r="F33" s="311"/>
      <c r="G33" s="312"/>
      <c r="H33" s="235">
        <f>$H$31-IF(ISNUMBER($H$32),$H$32,0)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8.75" customHeight="1" thickBot="1" x14ac:dyDescent="0.2">
      <c r="A34" s="13"/>
      <c r="B34" s="313" t="s">
        <v>26</v>
      </c>
      <c r="C34" s="314"/>
      <c r="D34" s="314"/>
      <c r="E34" s="314"/>
      <c r="F34" s="314"/>
      <c r="G34" s="315"/>
      <c r="H34" s="236">
        <f>ROUNDDOWN(H33*Rng_CO2Keisu,0)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5" customHeight="1" x14ac:dyDescent="0.15">
      <c r="A35" s="13"/>
      <c r="B35" s="15" t="s">
        <v>243</v>
      </c>
      <c r="C35" s="15"/>
      <c r="D35" s="15"/>
      <c r="E35" s="1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5" customHeight="1" x14ac:dyDescent="0.15">
      <c r="A36" s="13"/>
      <c r="B36" s="15" t="s">
        <v>242</v>
      </c>
      <c r="C36" s="15"/>
      <c r="D36" s="15"/>
      <c r="E36" s="16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8.1" customHeight="1" x14ac:dyDescent="0.15">
      <c r="A37" s="13"/>
      <c r="B37" s="15"/>
      <c r="C37" s="15"/>
      <c r="D37" s="15"/>
      <c r="E37" s="16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</sheetData>
  <sheetProtection algorithmName="SHA-512" hashValue="H1xlBpCTjymlztIcMaG3G/RX0T8IwqfcTtx7pAk+/trUUX0PsYRgpzp6YZYA+sCigbaspDm7wvqEyb1zJIea/A==" saltValue="cPDooCne4rw5yHjSwjgy9Q==" spinCount="100000" sheet="1" selectLockedCells="1"/>
  <mergeCells count="24">
    <mergeCell ref="B31:G31"/>
    <mergeCell ref="B32:G32"/>
    <mergeCell ref="B33:G33"/>
    <mergeCell ref="B34:G34"/>
    <mergeCell ref="B26:E26"/>
    <mergeCell ref="B25:E25"/>
    <mergeCell ref="B24:E24"/>
    <mergeCell ref="B29:E29"/>
    <mergeCell ref="B28:E28"/>
    <mergeCell ref="B27:E27"/>
    <mergeCell ref="B11:E11"/>
    <mergeCell ref="B8:E10"/>
    <mergeCell ref="F8:H8"/>
    <mergeCell ref="L8:N8"/>
    <mergeCell ref="I9:I10"/>
    <mergeCell ref="R7:S7"/>
    <mergeCell ref="B3:M3"/>
    <mergeCell ref="O8:Q8"/>
    <mergeCell ref="G9:H9"/>
    <mergeCell ref="M9:M10"/>
    <mergeCell ref="N9:N10"/>
    <mergeCell ref="K9:K10"/>
    <mergeCell ref="L9:L10"/>
    <mergeCell ref="F7:Q7"/>
  </mergeCells>
  <phoneticPr fontId="3"/>
  <dataValidations count="8">
    <dataValidation imeMode="on" allowBlank="1" showInputMessage="1" showErrorMessage="1" sqref="O10:S10" xr:uid="{00000000-0002-0000-0100-000000000000}"/>
    <dataValidation allowBlank="1" showInputMessage="1" sqref="I9:J10" xr:uid="{00000000-0002-0000-0100-000001000000}"/>
    <dataValidation imeMode="on" operator="greaterThan" allowBlank="1" showInputMessage="1" showErrorMessage="1" sqref="B3" xr:uid="{00000000-0002-0000-0100-000002000000}"/>
    <dataValidation type="list" allowBlank="1" showInputMessage="1" sqref="K9:K10" xr:uid="{00000000-0002-0000-0100-000003000000}">
      <formula1>List_Syubetsu_Oil</formula1>
    </dataValidation>
    <dataValidation type="list" allowBlank="1" showInputMessage="1" sqref="F11:H11 R11:S11" xr:uid="{00000000-0002-0000-0100-000004000000}">
      <formula1>List_Unit_Elec</formula1>
    </dataValidation>
    <dataValidation type="list" allowBlank="1" showInputMessage="1" sqref="J11" xr:uid="{00000000-0002-0000-0100-000005000000}">
      <formula1>List_Unit_LPG</formula1>
    </dataValidation>
    <dataValidation type="list" allowBlank="1" showInputMessage="1" sqref="K11" xr:uid="{00000000-0002-0000-0100-000006000000}">
      <formula1>List_Unit_Oil</formula1>
    </dataValidation>
    <dataValidation type="list" allowBlank="1" showInputMessage="1" sqref="L11:N11" xr:uid="{00000000-0002-0000-0100-000007000000}">
      <formula1>List_Unit_DHC</formula1>
    </dataValidation>
  </dataValidations>
  <pageMargins left="0.7" right="0.7" top="0.75" bottom="0.75" header="0.3" footer="0.3"/>
  <pageSetup paperSize="9" scale="80" orientation="landscape" r:id="rId1"/>
  <ignoredErrors>
    <ignoredError sqref="K25:N25 I25:J25 G25:H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CC"/>
  </sheetPr>
  <dimension ref="A1:S30"/>
  <sheetViews>
    <sheetView showGridLines="0" workbookViewId="0">
      <selection activeCell="K9" sqref="K9:K10"/>
    </sheetView>
  </sheetViews>
  <sheetFormatPr defaultRowHeight="11.25" x14ac:dyDescent="0.15"/>
  <cols>
    <col min="1" max="1" width="3.625" style="58" customWidth="1"/>
    <col min="2" max="3" width="9" style="58"/>
    <col min="4" max="4" width="3.625" style="58" customWidth="1"/>
    <col min="5" max="8" width="9" style="58"/>
    <col min="9" max="10" width="3.625" style="58" customWidth="1"/>
    <col min="11" max="11" width="9" style="58"/>
    <col min="12" max="12" width="11.875" style="58" customWidth="1"/>
    <col min="13" max="17" width="9" style="58"/>
    <col min="18" max="18" width="3.625" style="58" customWidth="1"/>
    <col min="19" max="16384" width="9" style="58"/>
  </cols>
  <sheetData>
    <row r="1" spans="1:19" x14ac:dyDescent="0.15">
      <c r="A1" s="204" t="s">
        <v>222</v>
      </c>
    </row>
    <row r="2" spans="1:19" x14ac:dyDescent="0.15">
      <c r="B2" s="175" t="s">
        <v>172</v>
      </c>
      <c r="C2" s="175"/>
      <c r="E2" s="58" t="s">
        <v>173</v>
      </c>
      <c r="J2" s="96"/>
      <c r="K2" s="58" t="s">
        <v>205</v>
      </c>
      <c r="M2" s="101" t="s">
        <v>208</v>
      </c>
      <c r="S2" s="58" t="s">
        <v>217</v>
      </c>
    </row>
    <row r="3" spans="1:19" x14ac:dyDescent="0.15">
      <c r="B3" s="170" t="s">
        <v>8</v>
      </c>
      <c r="C3" s="170" t="s">
        <v>9</v>
      </c>
      <c r="E3" s="170" t="s">
        <v>131</v>
      </c>
      <c r="F3" s="170" t="s">
        <v>176</v>
      </c>
      <c r="G3" s="170" t="s">
        <v>175</v>
      </c>
      <c r="H3" s="174" t="s">
        <v>174</v>
      </c>
      <c r="I3" s="96"/>
      <c r="J3" s="149" t="s">
        <v>213</v>
      </c>
      <c r="K3" s="150" t="s">
        <v>172</v>
      </c>
      <c r="L3" s="104"/>
      <c r="M3" s="94" t="s">
        <v>173</v>
      </c>
      <c r="N3" s="94" t="s">
        <v>209</v>
      </c>
      <c r="O3" s="94" t="s">
        <v>210</v>
      </c>
      <c r="P3" s="150"/>
      <c r="Q3" s="104"/>
      <c r="S3" s="169">
        <v>4.9000000000000002E-2</v>
      </c>
    </row>
    <row r="4" spans="1:19" x14ac:dyDescent="0.15">
      <c r="B4" s="171" t="s">
        <v>27</v>
      </c>
      <c r="C4" s="171" t="s">
        <v>10</v>
      </c>
      <c r="D4" s="96"/>
      <c r="E4" s="171" t="s">
        <v>14</v>
      </c>
      <c r="F4" s="171" t="s">
        <v>18</v>
      </c>
      <c r="G4" s="171" t="s">
        <v>178</v>
      </c>
      <c r="H4" s="171" t="s">
        <v>16</v>
      </c>
      <c r="I4" s="95"/>
      <c r="J4" s="105" t="s">
        <v>181</v>
      </c>
      <c r="K4" s="151" t="s">
        <v>131</v>
      </c>
      <c r="L4" s="107" t="s">
        <v>133</v>
      </c>
      <c r="M4" s="106" t="s">
        <v>129</v>
      </c>
      <c r="N4" s="156">
        <v>9.9700000000000006</v>
      </c>
      <c r="O4" s="156" t="s">
        <v>143</v>
      </c>
      <c r="P4" s="106"/>
      <c r="Q4" s="107"/>
    </row>
    <row r="5" spans="1:19" x14ac:dyDescent="0.15">
      <c r="B5" s="172" t="s">
        <v>28</v>
      </c>
      <c r="C5" s="172" t="s">
        <v>11</v>
      </c>
      <c r="D5" s="96"/>
      <c r="E5" s="173" t="s">
        <v>15</v>
      </c>
      <c r="F5" s="173" t="s">
        <v>19</v>
      </c>
      <c r="G5" s="173" t="s">
        <v>179</v>
      </c>
      <c r="H5" s="173" t="s">
        <v>17</v>
      </c>
      <c r="I5" s="96"/>
      <c r="J5" s="108" t="s">
        <v>182</v>
      </c>
      <c r="K5" s="152"/>
      <c r="L5" s="110"/>
      <c r="M5" s="109" t="s">
        <v>130</v>
      </c>
      <c r="N5" s="157">
        <f>N4*1000</f>
        <v>9970</v>
      </c>
      <c r="O5" s="157" t="s">
        <v>153</v>
      </c>
      <c r="P5" s="109"/>
      <c r="Q5" s="110"/>
    </row>
    <row r="6" spans="1:19" x14ac:dyDescent="0.15">
      <c r="B6" s="172" t="s">
        <v>29</v>
      </c>
      <c r="C6" s="172" t="s">
        <v>12</v>
      </c>
      <c r="D6" s="96"/>
      <c r="E6" s="96"/>
      <c r="F6" s="96"/>
      <c r="G6" s="96"/>
      <c r="H6" s="96"/>
      <c r="I6" s="96"/>
      <c r="J6" s="108" t="s">
        <v>183</v>
      </c>
      <c r="K6" s="152"/>
      <c r="L6" s="110" t="s">
        <v>134</v>
      </c>
      <c r="M6" s="109" t="s">
        <v>129</v>
      </c>
      <c r="N6" s="157">
        <v>9.2799999999999994</v>
      </c>
      <c r="O6" s="157" t="s">
        <v>143</v>
      </c>
      <c r="P6" s="109"/>
      <c r="Q6" s="110"/>
    </row>
    <row r="7" spans="1:19" x14ac:dyDescent="0.15">
      <c r="B7" s="172" t="s">
        <v>30</v>
      </c>
      <c r="C7" s="172" t="s">
        <v>13</v>
      </c>
      <c r="D7" s="96"/>
      <c r="E7" s="96"/>
      <c r="F7" s="96"/>
      <c r="G7" s="96"/>
      <c r="H7" s="96"/>
      <c r="I7" s="96"/>
      <c r="J7" s="108" t="s">
        <v>184</v>
      </c>
      <c r="K7" s="152"/>
      <c r="L7" s="110"/>
      <c r="M7" s="109" t="s">
        <v>130</v>
      </c>
      <c r="N7" s="157">
        <f>N6*1000</f>
        <v>9280</v>
      </c>
      <c r="O7" s="157" t="s">
        <v>153</v>
      </c>
      <c r="P7" s="109"/>
      <c r="Q7" s="110"/>
    </row>
    <row r="8" spans="1:19" x14ac:dyDescent="0.15">
      <c r="B8" s="172" t="s">
        <v>31</v>
      </c>
      <c r="C8" s="172" t="s">
        <v>35</v>
      </c>
      <c r="D8" s="96"/>
      <c r="I8" s="96"/>
      <c r="J8" s="108" t="s">
        <v>185</v>
      </c>
      <c r="K8" s="152"/>
      <c r="L8" s="110" t="s">
        <v>132</v>
      </c>
      <c r="M8" s="109" t="s">
        <v>129</v>
      </c>
      <c r="N8" s="157">
        <v>9.76</v>
      </c>
      <c r="O8" s="157" t="s">
        <v>143</v>
      </c>
      <c r="P8" s="109"/>
      <c r="Q8" s="110"/>
    </row>
    <row r="9" spans="1:19" x14ac:dyDescent="0.15">
      <c r="B9" s="172" t="s">
        <v>32</v>
      </c>
      <c r="C9" s="172"/>
      <c r="J9" s="111" t="s">
        <v>186</v>
      </c>
      <c r="K9" s="153"/>
      <c r="L9" s="113"/>
      <c r="M9" s="112" t="s">
        <v>130</v>
      </c>
      <c r="N9" s="158">
        <f>N8*1000</f>
        <v>9760</v>
      </c>
      <c r="O9" s="158" t="s">
        <v>153</v>
      </c>
      <c r="P9" s="112"/>
      <c r="Q9" s="113"/>
    </row>
    <row r="10" spans="1:19" x14ac:dyDescent="0.15">
      <c r="B10" s="173" t="s">
        <v>33</v>
      </c>
      <c r="C10" s="173"/>
      <c r="J10" s="102" t="s">
        <v>187</v>
      </c>
      <c r="K10" s="150" t="s">
        <v>135</v>
      </c>
      <c r="L10" s="104"/>
      <c r="M10" s="103" t="s">
        <v>157</v>
      </c>
      <c r="N10" s="94">
        <f>P10/1000</f>
        <v>4.4999999999999998E-2</v>
      </c>
      <c r="O10" s="94" t="s">
        <v>154</v>
      </c>
      <c r="P10" s="103">
        <v>45</v>
      </c>
      <c r="Q10" s="104" t="s">
        <v>150</v>
      </c>
    </row>
    <row r="11" spans="1:19" x14ac:dyDescent="0.15">
      <c r="B11" s="96"/>
      <c r="C11" s="96"/>
      <c r="J11" s="105" t="s">
        <v>188</v>
      </c>
      <c r="K11" s="151" t="s">
        <v>34</v>
      </c>
      <c r="L11" s="107"/>
      <c r="M11" s="106" t="s">
        <v>157</v>
      </c>
      <c r="N11" s="159">
        <f>$N$12/$P$11</f>
        <v>0.11091703056768558</v>
      </c>
      <c r="O11" s="159" t="s">
        <v>158</v>
      </c>
      <c r="P11" s="106">
        <v>0.45800000000000002</v>
      </c>
      <c r="Q11" s="107" t="s">
        <v>164</v>
      </c>
    </row>
    <row r="12" spans="1:19" x14ac:dyDescent="0.15">
      <c r="B12" s="96" t="s">
        <v>211</v>
      </c>
      <c r="C12" s="96"/>
      <c r="J12" s="111" t="s">
        <v>206</v>
      </c>
      <c r="K12" s="153"/>
      <c r="L12" s="113"/>
      <c r="M12" s="112" t="s">
        <v>145</v>
      </c>
      <c r="N12" s="158">
        <f>P12/1000</f>
        <v>5.0799999999999998E-2</v>
      </c>
      <c r="O12" s="158" t="s">
        <v>156</v>
      </c>
      <c r="P12" s="112">
        <v>50.8</v>
      </c>
      <c r="Q12" s="113" t="s">
        <v>144</v>
      </c>
    </row>
    <row r="13" spans="1:19" x14ac:dyDescent="0.15">
      <c r="J13" s="105" t="s">
        <v>189</v>
      </c>
      <c r="K13" s="151" t="s">
        <v>136</v>
      </c>
      <c r="L13" s="154" t="s">
        <v>161</v>
      </c>
      <c r="M13" s="106" t="s">
        <v>148</v>
      </c>
      <c r="N13" s="156">
        <f>N14/1000</f>
        <v>3.9100000000000003E-2</v>
      </c>
      <c r="O13" s="156" t="s">
        <v>170</v>
      </c>
      <c r="P13" s="106"/>
      <c r="Q13" s="107"/>
    </row>
    <row r="14" spans="1:19" x14ac:dyDescent="0.15">
      <c r="J14" s="108" t="s">
        <v>190</v>
      </c>
      <c r="K14" s="152"/>
      <c r="L14" s="110"/>
      <c r="M14" s="109" t="s">
        <v>149</v>
      </c>
      <c r="N14" s="157">
        <v>39.1</v>
      </c>
      <c r="O14" s="157" t="s">
        <v>171</v>
      </c>
      <c r="P14" s="109"/>
      <c r="Q14" s="110"/>
    </row>
    <row r="15" spans="1:19" x14ac:dyDescent="0.15">
      <c r="J15" s="108" t="s">
        <v>191</v>
      </c>
      <c r="K15" s="152"/>
      <c r="L15" s="155" t="s">
        <v>162</v>
      </c>
      <c r="M15" s="109" t="s">
        <v>148</v>
      </c>
      <c r="N15" s="157">
        <f>N16/1000</f>
        <v>4.19E-2</v>
      </c>
      <c r="O15" s="157" t="s">
        <v>170</v>
      </c>
      <c r="P15" s="109"/>
      <c r="Q15" s="110"/>
    </row>
    <row r="16" spans="1:19" x14ac:dyDescent="0.15">
      <c r="J16" s="108" t="s">
        <v>192</v>
      </c>
      <c r="K16" s="152"/>
      <c r="L16" s="110"/>
      <c r="M16" s="109" t="s">
        <v>149</v>
      </c>
      <c r="N16" s="157">
        <v>41.9</v>
      </c>
      <c r="O16" s="157" t="s">
        <v>171</v>
      </c>
      <c r="P16" s="109"/>
      <c r="Q16" s="110"/>
    </row>
    <row r="17" spans="3:17" x14ac:dyDescent="0.15">
      <c r="J17" s="108" t="s">
        <v>193</v>
      </c>
      <c r="K17" s="152"/>
      <c r="L17" s="155" t="s">
        <v>163</v>
      </c>
      <c r="M17" s="109" t="s">
        <v>148</v>
      </c>
      <c r="N17" s="157">
        <f>N18/1000</f>
        <v>4.19E-2</v>
      </c>
      <c r="O17" s="157" t="s">
        <v>170</v>
      </c>
      <c r="P17" s="109"/>
      <c r="Q17" s="110"/>
    </row>
    <row r="18" spans="3:17" x14ac:dyDescent="0.15">
      <c r="J18" s="108" t="s">
        <v>194</v>
      </c>
      <c r="K18" s="152"/>
      <c r="L18" s="110"/>
      <c r="M18" s="109" t="s">
        <v>149</v>
      </c>
      <c r="N18" s="157">
        <v>41.9</v>
      </c>
      <c r="O18" s="157" t="s">
        <v>171</v>
      </c>
      <c r="P18" s="109"/>
      <c r="Q18" s="110"/>
    </row>
    <row r="19" spans="3:17" x14ac:dyDescent="0.15">
      <c r="J19" s="108" t="s">
        <v>195</v>
      </c>
      <c r="K19" s="152"/>
      <c r="L19" s="155" t="s">
        <v>159</v>
      </c>
      <c r="M19" s="109" t="s">
        <v>148</v>
      </c>
      <c r="N19" s="157">
        <f>N20/1000</f>
        <v>3.6700000000000003E-2</v>
      </c>
      <c r="O19" s="157" t="s">
        <v>170</v>
      </c>
      <c r="P19" s="109"/>
      <c r="Q19" s="110"/>
    </row>
    <row r="20" spans="3:17" x14ac:dyDescent="0.15">
      <c r="C20" s="96"/>
      <c r="J20" s="108" t="s">
        <v>196</v>
      </c>
      <c r="K20" s="152"/>
      <c r="L20" s="110"/>
      <c r="M20" s="109" t="s">
        <v>149</v>
      </c>
      <c r="N20" s="157">
        <v>36.700000000000003</v>
      </c>
      <c r="O20" s="157" t="s">
        <v>171</v>
      </c>
      <c r="P20" s="109"/>
      <c r="Q20" s="110"/>
    </row>
    <row r="21" spans="3:17" x14ac:dyDescent="0.15">
      <c r="J21" s="108" t="s">
        <v>197</v>
      </c>
      <c r="K21" s="152"/>
      <c r="L21" s="155" t="s">
        <v>160</v>
      </c>
      <c r="M21" s="109" t="s">
        <v>148</v>
      </c>
      <c r="N21" s="157">
        <f>N22/1000</f>
        <v>3.7700000000000004E-2</v>
      </c>
      <c r="O21" s="157" t="s">
        <v>170</v>
      </c>
      <c r="P21" s="109"/>
      <c r="Q21" s="110"/>
    </row>
    <row r="22" spans="3:17" x14ac:dyDescent="0.15">
      <c r="J22" s="111" t="s">
        <v>198</v>
      </c>
      <c r="K22" s="153"/>
      <c r="L22" s="113"/>
      <c r="M22" s="112" t="s">
        <v>149</v>
      </c>
      <c r="N22" s="158">
        <v>37.700000000000003</v>
      </c>
      <c r="O22" s="158" t="s">
        <v>171</v>
      </c>
      <c r="P22" s="112"/>
      <c r="Q22" s="113"/>
    </row>
    <row r="23" spans="3:17" x14ac:dyDescent="0.15">
      <c r="J23" s="105" t="s">
        <v>199</v>
      </c>
      <c r="K23" s="151" t="s">
        <v>138</v>
      </c>
      <c r="L23" s="107" t="s">
        <v>2</v>
      </c>
      <c r="M23" s="106" t="s">
        <v>146</v>
      </c>
      <c r="N23" s="156">
        <f>N24/1000</f>
        <v>1.3600000000000001E-3</v>
      </c>
      <c r="O23" s="156" t="s">
        <v>152</v>
      </c>
      <c r="P23" s="106"/>
      <c r="Q23" s="107"/>
    </row>
    <row r="24" spans="3:17" x14ac:dyDescent="0.15">
      <c r="J24" s="108" t="s">
        <v>200</v>
      </c>
      <c r="K24" s="152"/>
      <c r="L24" s="110"/>
      <c r="M24" s="109" t="s">
        <v>147</v>
      </c>
      <c r="N24" s="157">
        <v>1.36</v>
      </c>
      <c r="O24" s="157" t="s">
        <v>121</v>
      </c>
      <c r="P24" s="109"/>
      <c r="Q24" s="110"/>
    </row>
    <row r="25" spans="3:17" x14ac:dyDescent="0.15">
      <c r="J25" s="108" t="s">
        <v>201</v>
      </c>
      <c r="K25" s="152"/>
      <c r="L25" s="110" t="s">
        <v>139</v>
      </c>
      <c r="M25" s="109" t="s">
        <v>146</v>
      </c>
      <c r="N25" s="157">
        <f>N26/1000</f>
        <v>1.3600000000000001E-3</v>
      </c>
      <c r="O25" s="157" t="s">
        <v>152</v>
      </c>
      <c r="P25" s="109"/>
      <c r="Q25" s="110"/>
    </row>
    <row r="26" spans="3:17" x14ac:dyDescent="0.15">
      <c r="J26" s="108" t="s">
        <v>202</v>
      </c>
      <c r="K26" s="152"/>
      <c r="L26" s="110"/>
      <c r="M26" s="109" t="s">
        <v>147</v>
      </c>
      <c r="N26" s="157">
        <v>1.36</v>
      </c>
      <c r="O26" s="157" t="s">
        <v>121</v>
      </c>
      <c r="P26" s="109"/>
      <c r="Q26" s="110"/>
    </row>
    <row r="27" spans="3:17" x14ac:dyDescent="0.15">
      <c r="J27" s="108" t="s">
        <v>203</v>
      </c>
      <c r="K27" s="152"/>
      <c r="L27" s="110" t="s">
        <v>140</v>
      </c>
      <c r="M27" s="109" t="s">
        <v>151</v>
      </c>
      <c r="N27" s="157">
        <f>N28/1000</f>
        <v>1.3600000000000001E-3</v>
      </c>
      <c r="O27" s="157" t="s">
        <v>152</v>
      </c>
      <c r="P27" s="109"/>
      <c r="Q27" s="110"/>
    </row>
    <row r="28" spans="3:17" x14ac:dyDescent="0.15">
      <c r="J28" s="111" t="s">
        <v>204</v>
      </c>
      <c r="K28" s="153"/>
      <c r="L28" s="113"/>
      <c r="M28" s="112" t="s">
        <v>147</v>
      </c>
      <c r="N28" s="158">
        <v>1.36</v>
      </c>
      <c r="O28" s="158" t="s">
        <v>121</v>
      </c>
      <c r="P28" s="112"/>
      <c r="Q28" s="113"/>
    </row>
    <row r="30" spans="3:17" x14ac:dyDescent="0.15">
      <c r="J30" s="58" t="s">
        <v>207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I42"/>
  <sheetViews>
    <sheetView workbookViewId="0">
      <selection activeCell="K9" sqref="K9:K10"/>
    </sheetView>
  </sheetViews>
  <sheetFormatPr defaultRowHeight="11.25" x14ac:dyDescent="0.15"/>
  <cols>
    <col min="1" max="1" width="3.875" style="58" customWidth="1"/>
    <col min="2" max="2" width="7.875" style="60" customWidth="1"/>
    <col min="3" max="3" width="13.75" style="60" customWidth="1"/>
    <col min="4" max="4" width="17.25" style="60" bestFit="1" customWidth="1"/>
    <col min="5" max="5" width="6.75" style="60" customWidth="1"/>
    <col min="6" max="6" width="10" style="59" customWidth="1"/>
    <col min="7" max="7" width="8.375" style="59" bestFit="1" customWidth="1"/>
    <col min="8" max="8" width="10.25" style="60" customWidth="1"/>
    <col min="9" max="9" width="9.625" style="60" bestFit="1" customWidth="1"/>
    <col min="10" max="16384" width="9" style="58"/>
  </cols>
  <sheetData>
    <row r="1" spans="1:9" x14ac:dyDescent="0.15">
      <c r="A1" s="204" t="s">
        <v>222</v>
      </c>
    </row>
    <row r="2" spans="1:9" ht="12" thickBot="1" x14ac:dyDescent="0.2">
      <c r="B2" s="60" t="s">
        <v>214</v>
      </c>
    </row>
    <row r="3" spans="1:9" ht="11.25" customHeight="1" thickBot="1" x14ac:dyDescent="0.2">
      <c r="B3" s="127" t="s">
        <v>67</v>
      </c>
      <c r="C3" s="128"/>
      <c r="D3" s="128"/>
      <c r="E3" s="61" t="s">
        <v>220</v>
      </c>
      <c r="F3" s="319" t="s">
        <v>218</v>
      </c>
      <c r="G3" s="320"/>
      <c r="H3" s="319" t="s">
        <v>219</v>
      </c>
      <c r="I3" s="321"/>
    </row>
    <row r="4" spans="1:9" ht="11.25" customHeight="1" x14ac:dyDescent="0.15">
      <c r="B4" s="129" t="s">
        <v>68</v>
      </c>
      <c r="C4" s="123" t="s">
        <v>69</v>
      </c>
      <c r="D4" s="124"/>
      <c r="E4" s="176" t="s">
        <v>70</v>
      </c>
      <c r="F4" s="188">
        <v>38.200000000000003</v>
      </c>
      <c r="G4" s="65" t="s">
        <v>118</v>
      </c>
      <c r="H4" s="65">
        <v>1.8700000000000001E-2</v>
      </c>
      <c r="I4" s="66" t="s">
        <v>124</v>
      </c>
    </row>
    <row r="5" spans="1:9" x14ac:dyDescent="0.15">
      <c r="B5" s="130"/>
      <c r="C5" s="117" t="s">
        <v>71</v>
      </c>
      <c r="D5" s="118"/>
      <c r="E5" s="177" t="s">
        <v>70</v>
      </c>
      <c r="F5" s="189">
        <v>35.299999999999997</v>
      </c>
      <c r="G5" s="67" t="s">
        <v>118</v>
      </c>
      <c r="H5" s="68">
        <v>1.84E-2</v>
      </c>
      <c r="I5" s="69" t="s">
        <v>124</v>
      </c>
    </row>
    <row r="6" spans="1:9" x14ac:dyDescent="0.15">
      <c r="B6" s="130"/>
      <c r="C6" s="117" t="s">
        <v>72</v>
      </c>
      <c r="D6" s="118"/>
      <c r="E6" s="177" t="s">
        <v>70</v>
      </c>
      <c r="F6" s="189">
        <v>34.6</v>
      </c>
      <c r="G6" s="67" t="s">
        <v>118</v>
      </c>
      <c r="H6" s="68">
        <v>1.83E-2</v>
      </c>
      <c r="I6" s="69" t="s">
        <v>124</v>
      </c>
    </row>
    <row r="7" spans="1:9" x14ac:dyDescent="0.15">
      <c r="B7" s="130"/>
      <c r="C7" s="117" t="s">
        <v>73</v>
      </c>
      <c r="D7" s="118"/>
      <c r="E7" s="177" t="s">
        <v>70</v>
      </c>
      <c r="F7" s="189">
        <v>33.6</v>
      </c>
      <c r="G7" s="67" t="s">
        <v>118</v>
      </c>
      <c r="H7" s="68">
        <v>1.8200000000000001E-2</v>
      </c>
      <c r="I7" s="69" t="s">
        <v>124</v>
      </c>
    </row>
    <row r="8" spans="1:9" x14ac:dyDescent="0.15">
      <c r="B8" s="130"/>
      <c r="C8" s="119" t="s">
        <v>74</v>
      </c>
      <c r="D8" s="120"/>
      <c r="E8" s="178" t="s">
        <v>70</v>
      </c>
      <c r="F8" s="190">
        <v>36.700000000000003</v>
      </c>
      <c r="G8" s="89" t="s">
        <v>142</v>
      </c>
      <c r="H8" s="68">
        <v>1.8499999999999999E-2</v>
      </c>
      <c r="I8" s="69" t="s">
        <v>124</v>
      </c>
    </row>
    <row r="9" spans="1:9" x14ac:dyDescent="0.15">
      <c r="B9" s="130"/>
      <c r="C9" s="119" t="s">
        <v>75</v>
      </c>
      <c r="D9" s="120"/>
      <c r="E9" s="178" t="s">
        <v>70</v>
      </c>
      <c r="F9" s="190">
        <v>37.700000000000003</v>
      </c>
      <c r="G9" s="89" t="s">
        <v>118</v>
      </c>
      <c r="H9" s="68">
        <v>1.8700000000000001E-2</v>
      </c>
      <c r="I9" s="69" t="s">
        <v>124</v>
      </c>
    </row>
    <row r="10" spans="1:9" x14ac:dyDescent="0.15">
      <c r="B10" s="130"/>
      <c r="C10" s="119" t="s">
        <v>76</v>
      </c>
      <c r="D10" s="120"/>
      <c r="E10" s="178" t="s">
        <v>70</v>
      </c>
      <c r="F10" s="190">
        <v>39.1</v>
      </c>
      <c r="G10" s="89" t="s">
        <v>118</v>
      </c>
      <c r="H10" s="68">
        <v>1.89E-2</v>
      </c>
      <c r="I10" s="69" t="s">
        <v>124</v>
      </c>
    </row>
    <row r="11" spans="1:9" x14ac:dyDescent="0.15">
      <c r="B11" s="130"/>
      <c r="C11" s="119" t="s">
        <v>77</v>
      </c>
      <c r="D11" s="120"/>
      <c r="E11" s="178" t="s">
        <v>70</v>
      </c>
      <c r="F11" s="190">
        <v>41.9</v>
      </c>
      <c r="G11" s="89" t="s">
        <v>118</v>
      </c>
      <c r="H11" s="68">
        <v>1.95E-2</v>
      </c>
      <c r="I11" s="69" t="s">
        <v>124</v>
      </c>
    </row>
    <row r="12" spans="1:9" x14ac:dyDescent="0.15">
      <c r="B12" s="130"/>
      <c r="C12" s="117" t="s">
        <v>78</v>
      </c>
      <c r="D12" s="118"/>
      <c r="E12" s="177" t="s">
        <v>79</v>
      </c>
      <c r="F12" s="189">
        <v>40.9</v>
      </c>
      <c r="G12" s="67" t="s">
        <v>119</v>
      </c>
      <c r="H12" s="68">
        <v>2.0799999999999999E-2</v>
      </c>
      <c r="I12" s="69" t="s">
        <v>124</v>
      </c>
    </row>
    <row r="13" spans="1:9" x14ac:dyDescent="0.15">
      <c r="B13" s="130"/>
      <c r="C13" s="117" t="s">
        <v>80</v>
      </c>
      <c r="D13" s="118"/>
      <c r="E13" s="177" t="s">
        <v>79</v>
      </c>
      <c r="F13" s="189">
        <v>29.9</v>
      </c>
      <c r="G13" s="67" t="s">
        <v>119</v>
      </c>
      <c r="H13" s="68">
        <v>2.5399999999999999E-2</v>
      </c>
      <c r="I13" s="69" t="s">
        <v>124</v>
      </c>
    </row>
    <row r="14" spans="1:9" ht="11.25" customHeight="1" x14ac:dyDescent="0.15">
      <c r="B14" s="130"/>
      <c r="C14" s="121" t="s">
        <v>81</v>
      </c>
      <c r="D14" s="119" t="s">
        <v>167</v>
      </c>
      <c r="E14" s="178" t="s">
        <v>79</v>
      </c>
      <c r="F14" s="190">
        <v>50.8</v>
      </c>
      <c r="G14" s="89" t="s">
        <v>144</v>
      </c>
      <c r="H14" s="68">
        <v>1.61E-2</v>
      </c>
      <c r="I14" s="69" t="s">
        <v>124</v>
      </c>
    </row>
    <row r="15" spans="1:9" ht="11.25" customHeight="1" x14ac:dyDescent="0.15">
      <c r="B15" s="130"/>
      <c r="C15" s="123"/>
      <c r="D15" s="117" t="s">
        <v>169</v>
      </c>
      <c r="E15" s="177" t="s">
        <v>82</v>
      </c>
      <c r="F15" s="189">
        <v>44.9</v>
      </c>
      <c r="G15" s="67" t="s">
        <v>120</v>
      </c>
      <c r="H15" s="68">
        <v>1.4200000000000001E-2</v>
      </c>
      <c r="I15" s="69" t="s">
        <v>124</v>
      </c>
    </row>
    <row r="16" spans="1:9" ht="11.25" customHeight="1" x14ac:dyDescent="0.15">
      <c r="B16" s="130"/>
      <c r="C16" s="121" t="s">
        <v>83</v>
      </c>
      <c r="D16" s="117" t="s">
        <v>168</v>
      </c>
      <c r="E16" s="177" t="s">
        <v>84</v>
      </c>
      <c r="F16" s="189">
        <v>54.6</v>
      </c>
      <c r="G16" s="67" t="s">
        <v>119</v>
      </c>
      <c r="H16" s="68">
        <v>1.35E-2</v>
      </c>
      <c r="I16" s="69" t="s">
        <v>124</v>
      </c>
    </row>
    <row r="17" spans="2:9" ht="11.25" customHeight="1" x14ac:dyDescent="0.15">
      <c r="B17" s="130"/>
      <c r="C17" s="123"/>
      <c r="D17" s="117" t="s">
        <v>85</v>
      </c>
      <c r="E17" s="177" t="s">
        <v>82</v>
      </c>
      <c r="F17" s="189">
        <v>43.5</v>
      </c>
      <c r="G17" s="67" t="s">
        <v>120</v>
      </c>
      <c r="H17" s="68">
        <v>1.3899999999999999E-2</v>
      </c>
      <c r="I17" s="69" t="s">
        <v>124</v>
      </c>
    </row>
    <row r="18" spans="2:9" x14ac:dyDescent="0.15">
      <c r="B18" s="130"/>
      <c r="C18" s="121" t="s">
        <v>86</v>
      </c>
      <c r="D18" s="117" t="s">
        <v>87</v>
      </c>
      <c r="E18" s="177" t="s">
        <v>84</v>
      </c>
      <c r="F18" s="189">
        <v>29</v>
      </c>
      <c r="G18" s="67" t="s">
        <v>119</v>
      </c>
      <c r="H18" s="68">
        <v>2.4500000000000001E-2</v>
      </c>
      <c r="I18" s="69" t="s">
        <v>124</v>
      </c>
    </row>
    <row r="19" spans="2:9" x14ac:dyDescent="0.15">
      <c r="B19" s="130"/>
      <c r="C19" s="125"/>
      <c r="D19" s="117" t="s">
        <v>88</v>
      </c>
      <c r="E19" s="177" t="s">
        <v>84</v>
      </c>
      <c r="F19" s="189">
        <v>25.7</v>
      </c>
      <c r="G19" s="67" t="s">
        <v>119</v>
      </c>
      <c r="H19" s="68">
        <v>2.47E-2</v>
      </c>
      <c r="I19" s="69" t="s">
        <v>124</v>
      </c>
    </row>
    <row r="20" spans="2:9" ht="11.25" customHeight="1" x14ac:dyDescent="0.15">
      <c r="B20" s="130"/>
      <c r="C20" s="123"/>
      <c r="D20" s="117" t="s">
        <v>89</v>
      </c>
      <c r="E20" s="177" t="s">
        <v>84</v>
      </c>
      <c r="F20" s="189">
        <v>26.9</v>
      </c>
      <c r="G20" s="67" t="s">
        <v>119</v>
      </c>
      <c r="H20" s="68">
        <v>2.5499999999999998E-2</v>
      </c>
      <c r="I20" s="69" t="s">
        <v>124</v>
      </c>
    </row>
    <row r="21" spans="2:9" x14ac:dyDescent="0.15">
      <c r="B21" s="130"/>
      <c r="C21" s="117" t="s">
        <v>90</v>
      </c>
      <c r="D21" s="118"/>
      <c r="E21" s="177" t="s">
        <v>84</v>
      </c>
      <c r="F21" s="189">
        <v>29.4</v>
      </c>
      <c r="G21" s="67" t="s">
        <v>119</v>
      </c>
      <c r="H21" s="68">
        <v>2.9399999999999999E-2</v>
      </c>
      <c r="I21" s="69" t="s">
        <v>124</v>
      </c>
    </row>
    <row r="22" spans="2:9" x14ac:dyDescent="0.15">
      <c r="B22" s="130"/>
      <c r="C22" s="117" t="s">
        <v>91</v>
      </c>
      <c r="D22" s="118"/>
      <c r="E22" s="177" t="s">
        <v>84</v>
      </c>
      <c r="F22" s="189">
        <v>37.299999999999997</v>
      </c>
      <c r="G22" s="67" t="s">
        <v>119</v>
      </c>
      <c r="H22" s="68">
        <v>2.0899999999999998E-2</v>
      </c>
      <c r="I22" s="69" t="s">
        <v>124</v>
      </c>
    </row>
    <row r="23" spans="2:9" x14ac:dyDescent="0.15">
      <c r="B23" s="130"/>
      <c r="C23" s="117" t="s">
        <v>92</v>
      </c>
      <c r="D23" s="118"/>
      <c r="E23" s="177" t="s">
        <v>82</v>
      </c>
      <c r="F23" s="189">
        <v>21.1</v>
      </c>
      <c r="G23" s="67" t="s">
        <v>120</v>
      </c>
      <c r="H23" s="68">
        <v>1.0999999999999999E-2</v>
      </c>
      <c r="I23" s="69" t="s">
        <v>124</v>
      </c>
    </row>
    <row r="24" spans="2:9" x14ac:dyDescent="0.15">
      <c r="B24" s="130"/>
      <c r="C24" s="117" t="s">
        <v>93</v>
      </c>
      <c r="D24" s="118"/>
      <c r="E24" s="177" t="s">
        <v>82</v>
      </c>
      <c r="F24" s="189">
        <v>3.41</v>
      </c>
      <c r="G24" s="67" t="s">
        <v>120</v>
      </c>
      <c r="H24" s="68">
        <v>2.63E-2</v>
      </c>
      <c r="I24" s="69" t="s">
        <v>124</v>
      </c>
    </row>
    <row r="25" spans="2:9" x14ac:dyDescent="0.15">
      <c r="B25" s="130"/>
      <c r="C25" s="121" t="s">
        <v>94</v>
      </c>
      <c r="D25" s="122"/>
      <c r="E25" s="179" t="s">
        <v>82</v>
      </c>
      <c r="F25" s="189">
        <v>8.41</v>
      </c>
      <c r="G25" s="67" t="s">
        <v>120</v>
      </c>
      <c r="H25" s="68">
        <v>3.8399999999999997E-2</v>
      </c>
      <c r="I25" s="70" t="s">
        <v>124</v>
      </c>
    </row>
    <row r="26" spans="2:9" ht="11.25" customHeight="1" x14ac:dyDescent="0.15">
      <c r="B26" s="130"/>
      <c r="C26" s="131" t="s">
        <v>95</v>
      </c>
      <c r="D26" s="132" t="s">
        <v>96</v>
      </c>
      <c r="E26" s="180" t="s">
        <v>97</v>
      </c>
      <c r="F26" s="190">
        <v>45</v>
      </c>
      <c r="G26" s="89" t="s">
        <v>155</v>
      </c>
      <c r="H26" s="68">
        <v>1.3599999999999999E-2</v>
      </c>
      <c r="I26" s="69" t="s">
        <v>124</v>
      </c>
    </row>
    <row r="27" spans="2:9" x14ac:dyDescent="0.15">
      <c r="B27" s="130"/>
      <c r="C27" s="133"/>
      <c r="D27" s="134" t="s">
        <v>98</v>
      </c>
      <c r="E27" s="181" t="str">
        <f>IF(D27="","","GJ")</f>
        <v>GJ</v>
      </c>
      <c r="F27" s="189">
        <v>1</v>
      </c>
      <c r="G27" s="71" t="s">
        <v>121</v>
      </c>
      <c r="H27" s="72">
        <v>5.7000000000000002E-2</v>
      </c>
      <c r="I27" s="68" t="s">
        <v>125</v>
      </c>
    </row>
    <row r="28" spans="2:9" x14ac:dyDescent="0.15">
      <c r="B28" s="130"/>
      <c r="C28" s="133"/>
      <c r="D28" s="134" t="s">
        <v>99</v>
      </c>
      <c r="E28" s="181" t="s">
        <v>100</v>
      </c>
      <c r="F28" s="189">
        <v>36.700000000000003</v>
      </c>
      <c r="G28" s="67" t="s">
        <v>118</v>
      </c>
      <c r="H28" s="68">
        <v>1.83E-2</v>
      </c>
      <c r="I28" s="70" t="s">
        <v>124</v>
      </c>
    </row>
    <row r="29" spans="2:9" ht="12" thickBot="1" x14ac:dyDescent="0.2">
      <c r="B29" s="130"/>
      <c r="C29" s="135"/>
      <c r="D29" s="136" t="s">
        <v>101</v>
      </c>
      <c r="E29" s="182" t="s">
        <v>100</v>
      </c>
      <c r="F29" s="189">
        <v>34.6</v>
      </c>
      <c r="G29" s="67" t="s">
        <v>118</v>
      </c>
      <c r="H29" s="68">
        <v>1.83E-2</v>
      </c>
      <c r="I29" s="67" t="s">
        <v>124</v>
      </c>
    </row>
    <row r="30" spans="2:9" ht="12" customHeight="1" thickBot="1" x14ac:dyDescent="0.2">
      <c r="B30" s="137"/>
      <c r="C30" s="138" t="s">
        <v>102</v>
      </c>
      <c r="D30" s="139"/>
      <c r="E30" s="183"/>
      <c r="F30" s="191"/>
      <c r="G30" s="73"/>
      <c r="H30" s="74"/>
      <c r="I30" s="75"/>
    </row>
    <row r="31" spans="2:9" ht="11.25" customHeight="1" x14ac:dyDescent="0.15">
      <c r="B31" s="129" t="s">
        <v>103</v>
      </c>
      <c r="C31" s="123" t="s">
        <v>104</v>
      </c>
      <c r="D31" s="124"/>
      <c r="E31" s="184" t="s">
        <v>105</v>
      </c>
      <c r="F31" s="192">
        <v>1.02</v>
      </c>
      <c r="G31" s="71" t="s">
        <v>121</v>
      </c>
      <c r="H31" s="72">
        <v>0.06</v>
      </c>
      <c r="I31" s="76" t="s">
        <v>125</v>
      </c>
    </row>
    <row r="32" spans="2:9" ht="11.25" customHeight="1" x14ac:dyDescent="0.15">
      <c r="B32" s="130"/>
      <c r="C32" s="119" t="s">
        <v>106</v>
      </c>
      <c r="D32" s="120"/>
      <c r="E32" s="178" t="s">
        <v>105</v>
      </c>
      <c r="F32" s="193">
        <v>1.36</v>
      </c>
      <c r="G32" s="90" t="s">
        <v>121</v>
      </c>
      <c r="H32" s="72">
        <v>5.7000000000000002E-2</v>
      </c>
      <c r="I32" s="68" t="s">
        <v>125</v>
      </c>
    </row>
    <row r="33" spans="2:9" ht="11.25" customHeight="1" x14ac:dyDescent="0.15">
      <c r="B33" s="130"/>
      <c r="C33" s="119" t="s">
        <v>107</v>
      </c>
      <c r="D33" s="120"/>
      <c r="E33" s="178" t="s">
        <v>105</v>
      </c>
      <c r="F33" s="193">
        <v>1.36</v>
      </c>
      <c r="G33" s="90" t="s">
        <v>121</v>
      </c>
      <c r="H33" s="72">
        <v>5.7000000000000002E-2</v>
      </c>
      <c r="I33" s="68" t="s">
        <v>125</v>
      </c>
    </row>
    <row r="34" spans="2:9" ht="12" customHeight="1" thickBot="1" x14ac:dyDescent="0.2">
      <c r="B34" s="130"/>
      <c r="C34" s="140" t="s">
        <v>2</v>
      </c>
      <c r="D34" s="141"/>
      <c r="E34" s="185" t="s">
        <v>105</v>
      </c>
      <c r="F34" s="193">
        <v>1.36</v>
      </c>
      <c r="G34" s="91" t="s">
        <v>141</v>
      </c>
      <c r="H34" s="72">
        <v>5.7000000000000002E-2</v>
      </c>
      <c r="I34" s="77" t="s">
        <v>125</v>
      </c>
    </row>
    <row r="35" spans="2:9" ht="12" customHeight="1" thickBot="1" x14ac:dyDescent="0.2">
      <c r="B35" s="142"/>
      <c r="C35" s="143" t="s">
        <v>102</v>
      </c>
      <c r="D35" s="144"/>
      <c r="E35" s="183" t="s">
        <v>108</v>
      </c>
      <c r="F35" s="194"/>
      <c r="G35" s="78"/>
      <c r="H35" s="79"/>
      <c r="I35" s="80"/>
    </row>
    <row r="36" spans="2:9" ht="11.25" customHeight="1" x14ac:dyDescent="0.15">
      <c r="B36" s="145" t="s">
        <v>109</v>
      </c>
      <c r="C36" s="125" t="s">
        <v>110</v>
      </c>
      <c r="D36" s="126" t="s">
        <v>111</v>
      </c>
      <c r="E36" s="186" t="s">
        <v>112</v>
      </c>
      <c r="F36" s="193">
        <v>9.9700000000000006</v>
      </c>
      <c r="G36" s="92" t="s">
        <v>122</v>
      </c>
      <c r="H36" s="81" t="s">
        <v>126</v>
      </c>
      <c r="I36" s="76" t="s">
        <v>123</v>
      </c>
    </row>
    <row r="37" spans="2:9" x14ac:dyDescent="0.15">
      <c r="B37" s="129"/>
      <c r="C37" s="123"/>
      <c r="D37" s="119" t="s">
        <v>113</v>
      </c>
      <c r="E37" s="178" t="s">
        <v>112</v>
      </c>
      <c r="F37" s="193">
        <v>9.2799999999999994</v>
      </c>
      <c r="G37" s="92" t="s">
        <v>122</v>
      </c>
      <c r="H37" s="81" t="s">
        <v>126</v>
      </c>
      <c r="I37" s="68" t="s">
        <v>123</v>
      </c>
    </row>
    <row r="38" spans="2:9" x14ac:dyDescent="0.15">
      <c r="B38" s="129"/>
      <c r="C38" s="121" t="s">
        <v>0</v>
      </c>
      <c r="D38" s="119" t="s">
        <v>114</v>
      </c>
      <c r="E38" s="178" t="s">
        <v>112</v>
      </c>
      <c r="F38" s="195">
        <v>9.76</v>
      </c>
      <c r="G38" s="93" t="s">
        <v>122</v>
      </c>
      <c r="H38" s="81">
        <v>0.57899999999999996</v>
      </c>
      <c r="I38" s="68" t="s">
        <v>123</v>
      </c>
    </row>
    <row r="39" spans="2:9" ht="12" thickBot="1" x14ac:dyDescent="0.2">
      <c r="B39" s="129"/>
      <c r="C39" s="125"/>
      <c r="D39" s="121" t="s">
        <v>115</v>
      </c>
      <c r="E39" s="179" t="s">
        <v>112</v>
      </c>
      <c r="F39" s="196">
        <v>9.76</v>
      </c>
      <c r="G39" s="82" t="s">
        <v>122</v>
      </c>
      <c r="H39" s="83">
        <v>0</v>
      </c>
      <c r="I39" s="77" t="s">
        <v>123</v>
      </c>
    </row>
    <row r="40" spans="2:9" ht="12" customHeight="1" thickBot="1" x14ac:dyDescent="0.2">
      <c r="B40" s="146"/>
      <c r="C40" s="143" t="s">
        <v>102</v>
      </c>
      <c r="D40" s="144"/>
      <c r="E40" s="183"/>
      <c r="F40" s="197"/>
      <c r="G40" s="80"/>
      <c r="H40" s="84"/>
      <c r="I40" s="85"/>
    </row>
    <row r="41" spans="2:9" ht="12" customHeight="1" thickBot="1" x14ac:dyDescent="0.2">
      <c r="B41" s="147" t="s">
        <v>116</v>
      </c>
      <c r="C41" s="148"/>
      <c r="D41" s="148"/>
      <c r="E41" s="187"/>
      <c r="F41" s="86">
        <v>2.58E-2</v>
      </c>
      <c r="G41" s="86" t="s">
        <v>127</v>
      </c>
      <c r="H41" s="84"/>
      <c r="I41" s="85"/>
    </row>
    <row r="42" spans="2:9" ht="12" customHeight="1" thickBot="1" x14ac:dyDescent="0.2">
      <c r="B42" s="147" t="s">
        <v>117</v>
      </c>
      <c r="C42" s="148"/>
      <c r="D42" s="148"/>
      <c r="E42" s="62"/>
      <c r="F42" s="87"/>
      <c r="G42" s="88"/>
      <c r="H42" s="84"/>
      <c r="I42" s="85"/>
    </row>
  </sheetData>
  <mergeCells count="2">
    <mergeCell ref="F3:G3"/>
    <mergeCell ref="H3:I3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第９－２号様式（第１５条関係）</vt:lpstr>
      <vt:lpstr>実績集計表</vt:lpstr>
      <vt:lpstr>List</vt:lpstr>
      <vt:lpstr>資料</vt:lpstr>
      <vt:lpstr>List_1EneKeisu_CD</vt:lpstr>
      <vt:lpstr>List_1EneKeisu_Info</vt:lpstr>
      <vt:lpstr>List_Syubetsu_Gas</vt:lpstr>
      <vt:lpstr>List_Syubetsu_Oil</vt:lpstr>
      <vt:lpstr>List_Unit_DHC</vt:lpstr>
      <vt:lpstr>List_Unit_Elec</vt:lpstr>
      <vt:lpstr>List_Unit_LPG</vt:lpstr>
      <vt:lpstr>List_Unit_Oil</vt:lpstr>
      <vt:lpstr>実績集計表!Print_Area</vt:lpstr>
      <vt:lpstr>'第９－２号様式（第１５条関係）'!Print_Area</vt:lpstr>
      <vt:lpstr>Rng_CO2Keisu</vt:lpstr>
      <vt:lpstr>月別Eクリア</vt:lpstr>
      <vt:lpstr>第9クリア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千代田区</dc:creator>
  <cp:lastPrinted>2017-03-07T02:09:11Z</cp:lastPrinted>
  <dcterms:created xsi:type="dcterms:W3CDTF">2006-09-16T00:00:00Z</dcterms:created>
  <dcterms:modified xsi:type="dcterms:W3CDTF">2024-03-18T04:45:32Z</dcterms:modified>
</cp:coreProperties>
</file>