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konya02\環境政策課\01　各係\03　エネルギー対策係\01　事業\03　環境計画書制度\02　ホームページ更新\02　様式・制度等\R5年度\202403〇　千代田区建築物環境計画書制度（環境政策課　嶋本　3789）\差替データ\"/>
    </mc:Choice>
  </mc:AlternateContent>
  <xr:revisionPtr revIDLastSave="0" documentId="13_ncr:1_{87317DC5-FF9B-4A8B-AAC9-2849E20EBE73}" xr6:coauthVersionLast="47" xr6:coauthVersionMax="47" xr10:uidLastSave="{00000000-0000-0000-0000-000000000000}"/>
  <workbookProtection workbookAlgorithmName="SHA-512" workbookHashValue="iUL1IBoLARF3R5PKVDM93mD+LEaqE3D/Cx+WekytUwMXmsbIlCdEZKxsbAOqUtjiWy5P/bofvDgFSvICcclPuQ==" workbookSaltValue="lrAf8XV7vIVJO4zVTZCNGw==" workbookSpinCount="100000" lockStructure="1"/>
  <bookViews>
    <workbookView xWindow="-120" yWindow="-120" windowWidth="29040" windowHeight="15840" tabRatio="602" xr2:uid="{00000000-000D-0000-FFFF-FFFF00000000}"/>
  </bookViews>
  <sheets>
    <sheet name="事前協議書" sheetId="1" r:id="rId1"/>
    <sheet name="環境評価書" sheetId="2" r:id="rId2"/>
    <sheet name="第2号様式 " sheetId="18" r:id="rId3"/>
    <sheet name="第2号様式（事業者連名用別紙）" sheetId="19" r:id="rId4"/>
    <sheet name="List" sheetId="3" state="hidden" r:id="rId5"/>
    <sheet name="標準入力法_断熱材" sheetId="21" state="hidden" r:id="rId6"/>
    <sheet name="モデル建物法_断熱材" sheetId="22" state="hidden" r:id="rId7"/>
    <sheet name="xls01_建物概要" sheetId="12" state="hidden" r:id="rId8"/>
    <sheet name="xls02_設備概要" sheetId="13" state="hidden" r:id="rId9"/>
    <sheet name="xls03_環境対策" sheetId="14" state="hidden" r:id="rId10"/>
    <sheet name="xls04_建物性能" sheetId="15" state="hidden" r:id="rId11"/>
    <sheet name="xls05_備考" sheetId="16" state="hidden" r:id="rId12"/>
  </sheets>
  <externalReferences>
    <externalReference r:id="rId13"/>
    <externalReference r:id="rId14"/>
  </externalReferences>
  <definedNames>
    <definedName name="Grade_mark_Best">List!$P$24:$R$34</definedName>
    <definedName name="Grade_mark_Disp" localSheetId="2">INDIRECT([1]環境評価書!$AB$14)</definedName>
    <definedName name="Grade_mark_Disp" localSheetId="3">INDIRECT([1]環境評価書!$AB$14)</definedName>
    <definedName name="Grade_mark_Disp">INDIRECT(環境評価書!$AB$14)</definedName>
    <definedName name="Grade_mark_Good">List!$P$13:$R$23</definedName>
    <definedName name="Grade_mark_Non">List!$P$2:$R$12</definedName>
    <definedName name="List_AEMS">List!$B$49:$B$51</definedName>
    <definedName name="List_AemsCD">List!$A$49:$A$51</definedName>
    <definedName name="List_Area">List!$B$10:$B$17</definedName>
    <definedName name="List_AreaCD">List!$A$10:$A$17</definedName>
    <definedName name="List_CalcProgram">[2]List!$W$2:$W$4</definedName>
    <definedName name="List_DannetsuZai">List!$F$2:$F$40</definedName>
    <definedName name="List_DannetsuZaiCD">List!$E$2:$E$3</definedName>
    <definedName name="List_DHC_Area">List!$B$20:$B$23</definedName>
    <definedName name="List_DHC_AreaCD">List!$A$20:$A$23</definedName>
    <definedName name="List_DHC_Donyu">List!$B$26:$B$31</definedName>
    <definedName name="List_DHC_DonyuCD">List!$A$26:$A$31</definedName>
    <definedName name="List_Grade">List!$N$2:$N$4</definedName>
    <definedName name="List_GradeInfo">List!$N$2:$O$4</definedName>
    <definedName name="List_Kyogi_Dankai">List!$B$2:$B$5</definedName>
    <definedName name="List_Kyogi_Dankai_CD">List!$A$2:$A$5</definedName>
    <definedName name="List_Menteki_Taisaku">List!$B$41:$B$46</definedName>
    <definedName name="List_Menteki_TaisakuCD">List!$A$41:$A$46</definedName>
    <definedName name="List_Select">List!$J$12:$J$13</definedName>
    <definedName name="List_Tokuden">List!$B$34:$B$38</definedName>
    <definedName name="List_TokudenCD">List!$A$34:$A$38</definedName>
    <definedName name="List_Umu">List!$J$7:$J$9</definedName>
    <definedName name="List_UmuCD">List!$I$7:$I$9</definedName>
    <definedName name="List_Yoshiki_Kohyo">List!$W$15:$W$17</definedName>
    <definedName name="List_Yoshiki_Status">List!$W$3:$W$6</definedName>
    <definedName name="List_Yoshiki_Todokede">List!$W$9:$W$12</definedName>
    <definedName name="List_Yoshiki_Umu">List!$W$20:$W$22</definedName>
    <definedName name="List_Youto_House">List!$D$2:$D$12</definedName>
    <definedName name="List_Youto_NonHouse">List!$C$2:$C$10</definedName>
    <definedName name="_xlnm.Print_Area" localSheetId="1">環境評価書!$B$1:$Y$67</definedName>
    <definedName name="_xlnm.Print_Area" localSheetId="0">事前協議書!$A$1:$U$95</definedName>
    <definedName name="_xlnm.Print_Area" localSheetId="2">'第2号様式 '!$B$2:$Y$46</definedName>
    <definedName name="_xlnm.Print_Area" localSheetId="3">'第2号様式（事業者連名用別紙）'!$A$1:$S$35</definedName>
    <definedName name="_xlnm.Print_Titles" localSheetId="0">事前協議書!$2:$3</definedName>
    <definedName name="Val_Ari">List!$J$8</definedName>
    <definedName name="Val_CalcPrg_BEST">[2]List!$W$4</definedName>
    <definedName name="Val_CalcPrg_Hyojun">[2]List!$W$3</definedName>
    <definedName name="Val_CalcPrg_Model">[2]List!$W$2</definedName>
    <definedName name="Val_ClearGoal">List!$K$2</definedName>
    <definedName name="Val_DannetsuZaiCD_Free">List!$E$5</definedName>
    <definedName name="Val_Hantei_NG">List!$J$3</definedName>
    <definedName name="Val_Hantei_OK">List!$J$2</definedName>
    <definedName name="Val_NotSelected">List!$J$12</definedName>
    <definedName name="Val_ReduceGoal_Best">List!$M$3</definedName>
    <definedName name="Val_ReduceGoal_Good">List!$M$2</definedName>
    <definedName name="Val_Selected">List!$J$13</definedName>
    <definedName name="Val_SyoEne_Kyoyou_Both">[2]List!$W$14</definedName>
    <definedName name="Val_SyoEne_Kyoyou_Kijun">[2]List!$W$12</definedName>
    <definedName name="Val_SyoEne_Kyoyou_Sekkei">[2]List!$W$13</definedName>
    <definedName name="Val_SyoEne_KyoyouHani">[2]List!$W$9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8" i="1" l="1"/>
  <c r="K64" i="1"/>
  <c r="V73" i="1" s="1"/>
  <c r="K79" i="1" s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2" i="3"/>
  <c r="S76" i="1"/>
  <c r="R76" i="1"/>
  <c r="T75" i="1" l="1"/>
  <c r="T73" i="1"/>
  <c r="T72" i="1"/>
  <c r="T71" i="1"/>
  <c r="T70" i="1"/>
  <c r="T69" i="1"/>
  <c r="N75" i="1"/>
  <c r="N73" i="1"/>
  <c r="N72" i="1"/>
  <c r="N71" i="1"/>
  <c r="N70" i="1"/>
  <c r="N69" i="1"/>
  <c r="K69" i="1"/>
  <c r="K75" i="1"/>
  <c r="K73" i="1"/>
  <c r="K72" i="1"/>
  <c r="K71" i="1"/>
  <c r="K70" i="1"/>
  <c r="AG74" i="1" l="1"/>
  <c r="K65" i="1"/>
  <c r="K78" i="1" s="1"/>
  <c r="T24" i="2" s="1"/>
  <c r="M76" i="1"/>
  <c r="N76" i="1" s="1"/>
  <c r="L76" i="1"/>
  <c r="J76" i="1"/>
  <c r="I76" i="1"/>
  <c r="AJ74" i="1"/>
  <c r="K76" i="1" l="1"/>
  <c r="AF57" i="1"/>
  <c r="AF58" i="1"/>
  <c r="AF54" i="1"/>
  <c r="AF55" i="1"/>
  <c r="AJ23" i="1"/>
  <c r="AH23" i="1"/>
  <c r="AF23" i="1"/>
  <c r="AH22" i="1"/>
  <c r="AF22" i="1"/>
  <c r="W53" i="1" l="1"/>
  <c r="AI58" i="2" s="1"/>
  <c r="O58" i="2" s="1"/>
  <c r="Y54" i="1" l="1"/>
  <c r="AA22" i="1" l="1"/>
  <c r="AJ83" i="1"/>
  <c r="AF83" i="1"/>
  <c r="AF61" i="1" l="1"/>
  <c r="CH2" i="14" s="1"/>
  <c r="AF59" i="1"/>
  <c r="AF60" i="1"/>
  <c r="AF56" i="1"/>
  <c r="Y57" i="1" s="1"/>
  <c r="W46" i="1"/>
  <c r="W49" i="1"/>
  <c r="AI51" i="2" s="1"/>
  <c r="O51" i="2" s="1"/>
  <c r="AH53" i="1"/>
  <c r="CG2" i="14" s="1"/>
  <c r="AF53" i="1"/>
  <c r="AH52" i="1"/>
  <c r="CE2" i="14" s="1"/>
  <c r="AF52" i="1"/>
  <c r="AH55" i="2" s="1"/>
  <c r="AL51" i="1"/>
  <c r="CC2" i="14" s="1"/>
  <c r="AJ51" i="1"/>
  <c r="CB2" i="14" s="1"/>
  <c r="AH51" i="1"/>
  <c r="CA2" i="14" s="1"/>
  <c r="AF51" i="1"/>
  <c r="BZ2" i="14" s="1"/>
  <c r="CF2" i="14" l="1"/>
  <c r="AH57" i="2"/>
  <c r="Y58" i="1"/>
  <c r="AH65" i="2" s="1"/>
  <c r="AH56" i="2"/>
  <c r="CD2" i="14"/>
  <c r="AH50" i="1"/>
  <c r="BY2" i="14" s="1"/>
  <c r="AF50" i="1"/>
  <c r="AH54" i="2" s="1"/>
  <c r="N57" i="2" l="1"/>
  <c r="AH58" i="2"/>
  <c r="BX2" i="14"/>
  <c r="AF47" i="1"/>
  <c r="AH49" i="1"/>
  <c r="BW2" i="14" s="1"/>
  <c r="AF49" i="1"/>
  <c r="AH50" i="2" s="1"/>
  <c r="AF48" i="1"/>
  <c r="AH47" i="1"/>
  <c r="BT2" i="14" s="1"/>
  <c r="N50" i="2" l="1"/>
  <c r="AH51" i="2"/>
  <c r="BV2" i="14"/>
  <c r="BU2" i="14"/>
  <c r="AH49" i="2"/>
  <c r="N49" i="2" s="1"/>
  <c r="BS2" i="14"/>
  <c r="AH48" i="2"/>
  <c r="N48" i="2" s="1"/>
  <c r="AL46" i="1"/>
  <c r="AJ46" i="1"/>
  <c r="AH46" i="1"/>
  <c r="AH44" i="1"/>
  <c r="AF34" i="1"/>
  <c r="AO2" i="13" l="1"/>
  <c r="AN2" i="13"/>
  <c r="AM2" i="13"/>
  <c r="AL2" i="13"/>
  <c r="N55" i="2" l="1"/>
  <c r="N56" i="2"/>
  <c r="AL40" i="1" l="1"/>
  <c r="BO2" i="14" s="1"/>
  <c r="AJ40" i="1"/>
  <c r="BQ2" i="14" s="1"/>
  <c r="W39" i="1"/>
  <c r="AC54" i="2" s="1"/>
  <c r="C54" i="2" s="1"/>
  <c r="AG39" i="1"/>
  <c r="BR2" i="14" s="1"/>
  <c r="AF39" i="1"/>
  <c r="T76" i="1" l="1"/>
  <c r="AC19" i="2" l="1"/>
  <c r="T19" i="2" s="1"/>
  <c r="AE44" i="2" l="1"/>
  <c r="H44" i="2" s="1"/>
  <c r="T91" i="1" l="1"/>
  <c r="AF36" i="1" l="1"/>
  <c r="AF35" i="1"/>
  <c r="BP2" i="14" l="1"/>
  <c r="AB46" i="2"/>
  <c r="B46" i="2" s="1"/>
  <c r="AI32" i="1"/>
  <c r="AI31" i="1"/>
  <c r="W16" i="1" l="1"/>
  <c r="AH34" i="1"/>
  <c r="BG2" i="14" s="1"/>
  <c r="BF2" i="14"/>
  <c r="A2" i="16"/>
  <c r="A2" i="15"/>
  <c r="AH40" i="1"/>
  <c r="BN2" i="14" s="1"/>
  <c r="AI36" i="1"/>
  <c r="BM2" i="14" s="1"/>
  <c r="BL2" i="14"/>
  <c r="AG38" i="1"/>
  <c r="BK2" i="14" s="1"/>
  <c r="AF38" i="1"/>
  <c r="BJ2" i="14" s="1"/>
  <c r="AG37" i="1"/>
  <c r="BI2" i="14" s="1"/>
  <c r="AF37" i="1"/>
  <c r="BH2" i="14" s="1"/>
  <c r="BE2" i="14"/>
  <c r="BD2" i="14"/>
  <c r="BB2" i="14"/>
  <c r="AN2" i="14"/>
  <c r="AM2" i="14"/>
  <c r="AL2" i="14"/>
  <c r="AL45" i="1"/>
  <c r="AJ2" i="14" s="1"/>
  <c r="AJ45" i="1"/>
  <c r="AI2" i="14" s="1"/>
  <c r="AH45" i="1"/>
  <c r="AH2" i="14" s="1"/>
  <c r="AF45" i="1"/>
  <c r="AG2" i="14" s="1"/>
  <c r="AF2" i="14"/>
  <c r="AF44" i="1"/>
  <c r="AE2" i="14" s="1"/>
  <c r="AH43" i="1"/>
  <c r="AC2" i="14" s="1"/>
  <c r="AF43" i="1"/>
  <c r="AB2" i="14" s="1"/>
  <c r="AH42" i="1"/>
  <c r="AA2" i="14" s="1"/>
  <c r="AF42" i="1"/>
  <c r="Z2" i="14" s="1"/>
  <c r="AF41" i="1"/>
  <c r="X2" i="14" s="1"/>
  <c r="AF40" i="1"/>
  <c r="W2" i="14" s="1"/>
  <c r="AG36" i="1"/>
  <c r="T2" i="14" s="1"/>
  <c r="S2" i="14"/>
  <c r="AL34" i="1"/>
  <c r="R2" i="14" s="1"/>
  <c r="AJ34" i="1"/>
  <c r="Q2" i="14" s="1"/>
  <c r="AF33" i="1"/>
  <c r="AB41" i="2" s="1"/>
  <c r="B41" i="2" s="1"/>
  <c r="AF31" i="1"/>
  <c r="I2" i="14" s="1"/>
  <c r="AL30" i="1"/>
  <c r="H2" i="14" s="1"/>
  <c r="AJ30" i="1"/>
  <c r="G2" i="14" s="1"/>
  <c r="AH30" i="1"/>
  <c r="F2" i="14" s="1"/>
  <c r="AF30" i="1"/>
  <c r="E2" i="14" s="1"/>
  <c r="A2" i="14"/>
  <c r="A2" i="13"/>
  <c r="W8" i="1"/>
  <c r="AJ10" i="1" s="1"/>
  <c r="N2" i="12" s="1"/>
  <c r="W7" i="1"/>
  <c r="AH10" i="1" s="1"/>
  <c r="M2" i="12" s="1"/>
  <c r="AE3" i="1"/>
  <c r="D2" i="12" s="1"/>
  <c r="B2" i="12"/>
  <c r="A2" i="12"/>
  <c r="U5" i="3"/>
  <c r="U4" i="3"/>
  <c r="U3" i="3"/>
  <c r="AF65" i="2"/>
  <c r="I65" i="2" s="1"/>
  <c r="W44" i="1"/>
  <c r="AC61" i="2" s="1"/>
  <c r="C61" i="2" s="1"/>
  <c r="W38" i="1"/>
  <c r="AC52" i="2" s="1"/>
  <c r="W37" i="1"/>
  <c r="W36" i="1"/>
  <c r="W42" i="1"/>
  <c r="AF47" i="2" s="1"/>
  <c r="I47" i="2" s="1"/>
  <c r="AD29" i="2"/>
  <c r="AC29" i="2"/>
  <c r="AC28" i="2"/>
  <c r="T17" i="2"/>
  <c r="T16" i="2"/>
  <c r="X12" i="2"/>
  <c r="E12" i="2"/>
  <c r="V11" i="2"/>
  <c r="S11" i="2"/>
  <c r="W10" i="2"/>
  <c r="R10" i="2"/>
  <c r="R9" i="2"/>
  <c r="E9" i="2"/>
  <c r="R8" i="2"/>
  <c r="F6" i="2"/>
  <c r="AJ102" i="1"/>
  <c r="E2" i="16"/>
  <c r="C2" i="16"/>
  <c r="AE77" i="1"/>
  <c r="CD2" i="15" s="1"/>
  <c r="AM75" i="1"/>
  <c r="BX2" i="15" s="1"/>
  <c r="AL75" i="1"/>
  <c r="BY2" i="15" s="1"/>
  <c r="AI75" i="1"/>
  <c r="AZ2" i="15" s="1"/>
  <c r="AH75" i="1"/>
  <c r="BA2" i="15" s="1"/>
  <c r="AF75" i="1"/>
  <c r="AB2" i="15" s="1"/>
  <c r="AE75" i="1"/>
  <c r="AC2" i="15" s="1"/>
  <c r="AM76" i="1"/>
  <c r="CA2" i="15" s="1"/>
  <c r="AL76" i="1"/>
  <c r="CB2" i="15" s="1"/>
  <c r="AI76" i="1"/>
  <c r="BC2" i="15" s="1"/>
  <c r="AH76" i="1"/>
  <c r="BD2" i="15" s="1"/>
  <c r="AF76" i="1"/>
  <c r="AE2" i="15" s="1"/>
  <c r="AE76" i="1"/>
  <c r="AF2" i="15" s="1"/>
  <c r="AL74" i="1"/>
  <c r="BW2" i="15" s="1"/>
  <c r="AH74" i="1"/>
  <c r="AY2" i="15" s="1"/>
  <c r="AE74" i="1"/>
  <c r="AA2" i="15" s="1"/>
  <c r="AN75" i="1"/>
  <c r="BZ2" i="15" s="1"/>
  <c r="AJ75" i="1"/>
  <c r="BB2" i="15" s="1"/>
  <c r="AG75" i="1"/>
  <c r="AD2" i="15" s="1"/>
  <c r="AM73" i="1"/>
  <c r="BT2" i="15" s="1"/>
  <c r="AL73" i="1"/>
  <c r="BU2" i="15" s="1"/>
  <c r="AI73" i="1"/>
  <c r="AV2" i="15" s="1"/>
  <c r="AH73" i="1"/>
  <c r="AW2" i="15" s="1"/>
  <c r="AF73" i="1"/>
  <c r="X2" i="15" s="1"/>
  <c r="AE73" i="1"/>
  <c r="Y2" i="15" s="1"/>
  <c r="AM72" i="1"/>
  <c r="BQ2" i="15" s="1"/>
  <c r="AL72" i="1"/>
  <c r="BR2" i="15" s="1"/>
  <c r="AI72" i="1"/>
  <c r="AS2" i="15" s="1"/>
  <c r="AH72" i="1"/>
  <c r="AT2" i="15" s="1"/>
  <c r="AF72" i="1"/>
  <c r="U2" i="15" s="1"/>
  <c r="AE72" i="1"/>
  <c r="V2" i="15" s="1"/>
  <c r="AN73" i="1"/>
  <c r="BV2" i="15" s="1"/>
  <c r="AJ73" i="1"/>
  <c r="AX2" i="15" s="1"/>
  <c r="AG73" i="1"/>
  <c r="Z2" i="15" s="1"/>
  <c r="AM71" i="1"/>
  <c r="BN2" i="15" s="1"/>
  <c r="AL71" i="1"/>
  <c r="BO2" i="15" s="1"/>
  <c r="AI71" i="1"/>
  <c r="AP2" i="15" s="1"/>
  <c r="AH71" i="1"/>
  <c r="AQ2" i="15" s="1"/>
  <c r="AF71" i="1"/>
  <c r="R2" i="15" s="1"/>
  <c r="AE71" i="1"/>
  <c r="S2" i="15" s="1"/>
  <c r="AN72" i="1"/>
  <c r="BS2" i="15" s="1"/>
  <c r="AJ72" i="1"/>
  <c r="AU2" i="15" s="1"/>
  <c r="AG72" i="1"/>
  <c r="W2" i="15" s="1"/>
  <c r="AM70" i="1"/>
  <c r="BK2" i="15" s="1"/>
  <c r="AL70" i="1"/>
  <c r="BL2" i="15" s="1"/>
  <c r="AI70" i="1"/>
  <c r="AM2" i="15" s="1"/>
  <c r="AH70" i="1"/>
  <c r="AN2" i="15" s="1"/>
  <c r="AF70" i="1"/>
  <c r="O2" i="15" s="1"/>
  <c r="AE70" i="1"/>
  <c r="P2" i="15" s="1"/>
  <c r="AN71" i="1"/>
  <c r="BP2" i="15" s="1"/>
  <c r="AJ71" i="1"/>
  <c r="AR2" i="15" s="1"/>
  <c r="AG71" i="1"/>
  <c r="T2" i="15" s="1"/>
  <c r="AM69" i="1"/>
  <c r="BH2" i="15" s="1"/>
  <c r="AL69" i="1"/>
  <c r="BI2" i="15" s="1"/>
  <c r="AI69" i="1"/>
  <c r="AJ2" i="15" s="1"/>
  <c r="AH69" i="1"/>
  <c r="AK2" i="15" s="1"/>
  <c r="AF69" i="1"/>
  <c r="L2" i="15" s="1"/>
  <c r="AE69" i="1"/>
  <c r="M2" i="15" s="1"/>
  <c r="AN70" i="1"/>
  <c r="BM2" i="15" s="1"/>
  <c r="AJ70" i="1"/>
  <c r="AO2" i="15" s="1"/>
  <c r="AG70" i="1"/>
  <c r="Q2" i="15" s="1"/>
  <c r="AN69" i="1"/>
  <c r="BJ2" i="15" s="1"/>
  <c r="AJ69" i="1"/>
  <c r="AL2" i="15" s="1"/>
  <c r="AG69" i="1"/>
  <c r="N2" i="15" s="1"/>
  <c r="AI67" i="1"/>
  <c r="AI2" i="15" s="1"/>
  <c r="AH67" i="1"/>
  <c r="AH2" i="15" s="1"/>
  <c r="AF67" i="1"/>
  <c r="K2" i="15" s="1"/>
  <c r="AE67" i="1"/>
  <c r="J2" i="15" s="1"/>
  <c r="AE63" i="1"/>
  <c r="E2" i="15" s="1"/>
  <c r="V72" i="1"/>
  <c r="O63" i="1"/>
  <c r="AF63" i="1" s="1"/>
  <c r="F2" i="15" s="1"/>
  <c r="AE62" i="1"/>
  <c r="C2" i="15" s="1"/>
  <c r="V71" i="1"/>
  <c r="O62" i="1"/>
  <c r="AF62" i="1" s="1"/>
  <c r="D2" i="15" s="1"/>
  <c r="AJ43" i="1"/>
  <c r="AD2" i="14" s="1"/>
  <c r="AK32" i="1"/>
  <c r="N2" i="14" s="1"/>
  <c r="M2" i="14"/>
  <c r="AK31" i="1"/>
  <c r="K2" i="14" s="1"/>
  <c r="J2" i="14"/>
  <c r="AP30" i="1"/>
  <c r="AO30" i="1"/>
  <c r="AH28" i="1"/>
  <c r="AG2" i="13" s="1"/>
  <c r="AF28" i="1"/>
  <c r="AF2" i="13" s="1"/>
  <c r="AJ27" i="1"/>
  <c r="AE2" i="13" s="1"/>
  <c r="AH27" i="1"/>
  <c r="AD2" i="13" s="1"/>
  <c r="AF27" i="1"/>
  <c r="AC2" i="13" s="1"/>
  <c r="AH26" i="1"/>
  <c r="AB2" i="13" s="1"/>
  <c r="AF26" i="1"/>
  <c r="AA2" i="13" s="1"/>
  <c r="AJ25" i="1"/>
  <c r="Z2" i="13" s="1"/>
  <c r="AH25" i="1"/>
  <c r="Y2" i="13" s="1"/>
  <c r="AF25" i="1"/>
  <c r="X2" i="13" s="1"/>
  <c r="AL24" i="1"/>
  <c r="AK2" i="13" s="1"/>
  <c r="AJ24" i="1"/>
  <c r="W2" i="13" s="1"/>
  <c r="AH24" i="1"/>
  <c r="V2" i="13" s="1"/>
  <c r="AF24" i="1"/>
  <c r="U2" i="13" s="1"/>
  <c r="AL21" i="1"/>
  <c r="P2" i="13" s="1"/>
  <c r="AJ21" i="1"/>
  <c r="O2" i="13" s="1"/>
  <c r="AH21" i="1"/>
  <c r="N2" i="13" s="1"/>
  <c r="AF21" i="1"/>
  <c r="M2" i="13" s="1"/>
  <c r="AL20" i="1"/>
  <c r="L2" i="13" s="1"/>
  <c r="AJ20" i="1"/>
  <c r="K2" i="13" s="1"/>
  <c r="AH20" i="1"/>
  <c r="J2" i="13" s="1"/>
  <c r="AF20" i="1"/>
  <c r="I2" i="13" s="1"/>
  <c r="X23" i="1"/>
  <c r="AJ19" i="1"/>
  <c r="H2" i="13" s="1"/>
  <c r="W22" i="1"/>
  <c r="AH19" i="1" s="1"/>
  <c r="G2" i="13" s="1"/>
  <c r="W21" i="1"/>
  <c r="AF19" i="1" s="1"/>
  <c r="F2" i="13" s="1"/>
  <c r="AJ17" i="1"/>
  <c r="AE2" i="12" s="1"/>
  <c r="AH17" i="1"/>
  <c r="AD2" i="12" s="1"/>
  <c r="AF17" i="1"/>
  <c r="AC2" i="12" s="1"/>
  <c r="W20" i="1"/>
  <c r="AJ18" i="1" s="1"/>
  <c r="E2" i="13" s="1"/>
  <c r="AG16" i="1"/>
  <c r="AB2" i="12" s="1"/>
  <c r="AE16" i="1"/>
  <c r="AA2" i="12" s="1"/>
  <c r="W19" i="1"/>
  <c r="AH18" i="1" s="1"/>
  <c r="D2" i="13" s="1"/>
  <c r="AE15" i="1"/>
  <c r="Z2" i="12" s="1"/>
  <c r="W18" i="1"/>
  <c r="AF18" i="1" s="1"/>
  <c r="C2" i="13" s="1"/>
  <c r="AE14" i="1"/>
  <c r="Y2" i="12" s="1"/>
  <c r="AH13" i="1"/>
  <c r="X2" i="12" s="1"/>
  <c r="AF13" i="1"/>
  <c r="W2" i="12" s="1"/>
  <c r="W15" i="1"/>
  <c r="W14" i="1"/>
  <c r="W13" i="1"/>
  <c r="W12" i="1"/>
  <c r="W11" i="1"/>
  <c r="AE9" i="1"/>
  <c r="J2" i="12" s="1"/>
  <c r="W10" i="1"/>
  <c r="AE8" i="1"/>
  <c r="I2" i="12" s="1"/>
  <c r="W9" i="1"/>
  <c r="AE7" i="1"/>
  <c r="H2" i="12" s="1"/>
  <c r="AE6" i="1"/>
  <c r="G2" i="12" s="1"/>
  <c r="AE5" i="1"/>
  <c r="F2" i="12" s="1"/>
  <c r="W6" i="1"/>
  <c r="X6" i="1" s="1"/>
  <c r="AE4" i="1"/>
  <c r="E2" i="12" s="1"/>
  <c r="W3" i="1"/>
  <c r="AD30" i="2" l="1"/>
  <c r="T22" i="2"/>
  <c r="T21" i="2"/>
  <c r="AC30" i="2" s="1"/>
  <c r="AE64" i="1"/>
  <c r="G2" i="15" s="1"/>
  <c r="AH64" i="2"/>
  <c r="N64" i="2" s="1"/>
  <c r="AD3" i="2"/>
  <c r="V3" i="2" s="1"/>
  <c r="C13" i="1"/>
  <c r="AZ2" i="14"/>
  <c r="Y55" i="1"/>
  <c r="AH63" i="2" s="1"/>
  <c r="N63" i="2" s="1"/>
  <c r="AE65" i="1"/>
  <c r="I2" i="15" s="1"/>
  <c r="O64" i="1"/>
  <c r="AF64" i="1" s="1"/>
  <c r="H2" i="15" s="1"/>
  <c r="AN76" i="1"/>
  <c r="CC2" i="15" s="1"/>
  <c r="AJ76" i="1"/>
  <c r="BE2" i="15" s="1"/>
  <c r="AG76" i="1"/>
  <c r="AG2" i="15" s="1"/>
  <c r="T18" i="2"/>
  <c r="AB45" i="2"/>
  <c r="B45" i="2" s="1"/>
  <c r="AE45" i="2"/>
  <c r="H45" i="2" s="1"/>
  <c r="AE41" i="2"/>
  <c r="H41" i="2" s="1"/>
  <c r="AB48" i="2"/>
  <c r="B48" i="2" s="1"/>
  <c r="AB42" i="2"/>
  <c r="B42" i="2" s="1"/>
  <c r="AH42" i="2"/>
  <c r="N42" i="2" s="1"/>
  <c r="AB66" i="2"/>
  <c r="B66" i="2" s="1"/>
  <c r="AB47" i="2"/>
  <c r="AB50" i="2"/>
  <c r="N65" i="2"/>
  <c r="AB43" i="2"/>
  <c r="B43" i="2" s="1"/>
  <c r="AB44" i="2"/>
  <c r="B44" i="2" s="1"/>
  <c r="AB59" i="2"/>
  <c r="B59" i="2" s="1"/>
  <c r="AB51" i="2"/>
  <c r="B51" i="2" s="1"/>
  <c r="AE43" i="2"/>
  <c r="H43" i="2" s="1"/>
  <c r="AB64" i="2"/>
  <c r="B64" i="2" s="1"/>
  <c r="AB49" i="2"/>
  <c r="B49" i="2" s="1"/>
  <c r="AB58" i="2"/>
  <c r="B58" i="2" s="1"/>
  <c r="AB60" i="2"/>
  <c r="X7" i="1"/>
  <c r="X8" i="1" s="1"/>
  <c r="X9" i="1" s="1"/>
  <c r="X10" i="1" s="1"/>
  <c r="X11" i="1" s="1"/>
  <c r="X12" i="1" s="1"/>
  <c r="X13" i="1" s="1"/>
  <c r="X14" i="1" s="1"/>
  <c r="X15" i="1" s="1"/>
  <c r="X16" i="1" s="1"/>
  <c r="E8" i="2" s="1"/>
  <c r="AE42" i="2"/>
  <c r="H42" i="2" s="1"/>
  <c r="AE64" i="2"/>
  <c r="AE65" i="2" s="1"/>
  <c r="AH43" i="2"/>
  <c r="N43" i="2" s="1"/>
  <c r="AB65" i="2"/>
  <c r="B65" i="2" s="1"/>
  <c r="X18" i="1"/>
  <c r="X19" i="1" s="1"/>
  <c r="X20" i="1" s="1"/>
  <c r="X21" i="1" s="1"/>
  <c r="X22" i="1" s="1"/>
  <c r="R12" i="2" s="1"/>
  <c r="AH44" i="2"/>
  <c r="N44" i="2" s="1"/>
  <c r="BA2" i="14"/>
  <c r="AE63" i="2"/>
  <c r="H63" i="2" s="1"/>
  <c r="AM31" i="1"/>
  <c r="L2" i="14" s="1"/>
  <c r="AG3" i="1"/>
  <c r="AH41" i="2"/>
  <c r="N41" i="2" s="1"/>
  <c r="AH45" i="2"/>
  <c r="N45" i="2" s="1"/>
  <c r="AF10" i="1"/>
  <c r="L2" i="12" s="1"/>
  <c r="AD4" i="2"/>
  <c r="V4" i="2" s="1"/>
  <c r="AE46" i="2"/>
  <c r="N54" i="2"/>
  <c r="P2" i="14"/>
  <c r="AB63" i="2"/>
  <c r="B63" i="2" s="1"/>
  <c r="AM32" i="1"/>
  <c r="O2" i="14" s="1"/>
  <c r="AD2" i="2"/>
  <c r="V2" i="2" s="1"/>
  <c r="BC2" i="14"/>
  <c r="B50" i="2" l="1"/>
  <c r="AE79" i="1"/>
  <c r="CG2" i="15" s="1"/>
  <c r="T23" i="2"/>
  <c r="AD31" i="2" s="1"/>
  <c r="AD32" i="2"/>
  <c r="AE78" i="1"/>
  <c r="CE2" i="15" s="1"/>
  <c r="C18" i="2"/>
  <c r="AB14" i="2" s="1"/>
  <c r="B20" i="2" s="1"/>
  <c r="N78" i="1"/>
  <c r="AF78" i="1" s="1"/>
  <c r="CF2" i="15" s="1"/>
  <c r="B47" i="2"/>
  <c r="AB61" i="2"/>
  <c r="B60" i="2"/>
  <c r="H64" i="2"/>
  <c r="B2" i="16"/>
  <c r="B2" i="14"/>
  <c r="B2" i="13"/>
  <c r="B2" i="15"/>
  <c r="C2" i="12"/>
  <c r="AE47" i="2"/>
  <c r="H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-</author>
  </authors>
  <commentList>
    <comment ref="L5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該当に○印</t>
        </r>
      </text>
    </comment>
    <comment ref="N8" authorId="1" shapeId="0" xr:uid="{00000000-0006-0000-0200-000002000000}">
      <text>
        <r>
          <rPr>
            <sz val="10"/>
            <color indexed="81"/>
            <rFont val="ＭＳ Ｐ明朝"/>
            <family val="1"/>
            <charset val="128"/>
          </rPr>
          <t>法人にあっては名称、代表者の氏名及び
主たる事業所の所在地</t>
        </r>
      </text>
    </comment>
    <comment ref="M14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 xml:space="preserve">該当に○印
</t>
        </r>
      </text>
    </comment>
    <comment ref="Q29" authorId="0" shapeId="0" xr:uid="{00000000-0006-0000-0200-000004000000}">
      <text>
        <r>
          <rPr>
            <sz val="9"/>
            <color indexed="81"/>
            <rFont val="MS P ゴシック"/>
            <family val="3"/>
            <charset val="128"/>
          </rPr>
          <t xml:space="preserve">千代田区ホームページに届出一覧を掲載します。社名公表の可不可を選択いただけます。
</t>
        </r>
      </text>
    </comment>
    <comment ref="E38" authorId="0" shapeId="0" xr:uid="{00000000-0006-0000-0200-000005000000}">
      <text>
        <r>
          <rPr>
            <sz val="9"/>
            <color indexed="81"/>
            <rFont val="MS P ゴシック"/>
            <family val="3"/>
            <charset val="128"/>
          </rPr>
          <t xml:space="preserve">検査済証の発行日等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4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該当に○印</t>
        </r>
      </text>
    </comment>
  </commentList>
</comments>
</file>

<file path=xl/sharedStrings.xml><?xml version="1.0" encoding="utf-8"?>
<sst xmlns="http://schemas.openxmlformats.org/spreadsheetml/2006/main" count="1574" uniqueCount="1116">
  <si>
    <t>建築主</t>
    <rPh sb="0" eb="2">
      <t>ケンチク</t>
    </rPh>
    <rPh sb="2" eb="3">
      <t>ヌシ</t>
    </rPh>
    <phoneticPr fontId="8"/>
  </si>
  <si>
    <t>氏名</t>
    <rPh sb="0" eb="2">
      <t>シメイ</t>
    </rPh>
    <phoneticPr fontId="8"/>
  </si>
  <si>
    <t>住所</t>
    <rPh sb="0" eb="2">
      <t>ジュウショ</t>
    </rPh>
    <phoneticPr fontId="8"/>
  </si>
  <si>
    <t>設計者</t>
    <rPh sb="0" eb="3">
      <t>セッケイシャ</t>
    </rPh>
    <phoneticPr fontId="8"/>
  </si>
  <si>
    <t>建築計画</t>
    <rPh sb="0" eb="2">
      <t>ケンチク</t>
    </rPh>
    <rPh sb="2" eb="4">
      <t>ケイカク</t>
    </rPh>
    <phoneticPr fontId="8"/>
  </si>
  <si>
    <t>用途</t>
    <rPh sb="0" eb="2">
      <t>ヨウト</t>
    </rPh>
    <phoneticPr fontId="8"/>
  </si>
  <si>
    <t>工事着手</t>
    <rPh sb="0" eb="2">
      <t>コウジ</t>
    </rPh>
    <rPh sb="2" eb="4">
      <t>チャクシュ</t>
    </rPh>
    <phoneticPr fontId="8"/>
  </si>
  <si>
    <t>敷地面積</t>
    <rPh sb="0" eb="2">
      <t>シキチ</t>
    </rPh>
    <rPh sb="2" eb="4">
      <t>メンセキ</t>
    </rPh>
    <phoneticPr fontId="8"/>
  </si>
  <si>
    <t>㎡</t>
    <phoneticPr fontId="8"/>
  </si>
  <si>
    <t>建築面積</t>
    <rPh sb="0" eb="2">
      <t>ケンチク</t>
    </rPh>
    <rPh sb="2" eb="4">
      <t>メンセキ</t>
    </rPh>
    <phoneticPr fontId="8"/>
  </si>
  <si>
    <t>延床面積</t>
    <rPh sb="0" eb="2">
      <t>ノベユカ</t>
    </rPh>
    <rPh sb="2" eb="4">
      <t>メンセキ</t>
    </rPh>
    <phoneticPr fontId="8"/>
  </si>
  <si>
    <t>階数</t>
    <rPh sb="0" eb="2">
      <t>カイスウ</t>
    </rPh>
    <phoneticPr fontId="8"/>
  </si>
  <si>
    <t>構造</t>
    <rPh sb="0" eb="2">
      <t>コウゾウ</t>
    </rPh>
    <phoneticPr fontId="8"/>
  </si>
  <si>
    <t>用途：</t>
    <rPh sb="0" eb="2">
      <t>ヨウト</t>
    </rPh>
    <phoneticPr fontId="8"/>
  </si>
  <si>
    <t>空調システム</t>
    <rPh sb="0" eb="2">
      <t>クウチョウ</t>
    </rPh>
    <phoneticPr fontId="5"/>
  </si>
  <si>
    <t>受電方式</t>
    <rPh sb="0" eb="2">
      <t>ジュデン</t>
    </rPh>
    <rPh sb="2" eb="4">
      <t>ホウシキ</t>
    </rPh>
    <phoneticPr fontId="5"/>
  </si>
  <si>
    <t>最大電力</t>
    <rPh sb="0" eb="2">
      <t>サイダイ</t>
    </rPh>
    <rPh sb="2" eb="4">
      <t>デンリョク</t>
    </rPh>
    <phoneticPr fontId="5"/>
  </si>
  <si>
    <t>協議メモ</t>
    <rPh sb="0" eb="2">
      <t>キョウギ</t>
    </rPh>
    <phoneticPr fontId="8"/>
  </si>
  <si>
    <t>受付欄</t>
    <rPh sb="2" eb="3">
      <t>ラン</t>
    </rPh>
    <phoneticPr fontId="8"/>
  </si>
  <si>
    <t>計画の進捗や協議の経過に応じて、内容を更新してください。</t>
    <rPh sb="0" eb="2">
      <t>ケイカク</t>
    </rPh>
    <rPh sb="3" eb="5">
      <t>シンチョク</t>
    </rPh>
    <rPh sb="6" eb="8">
      <t>キョウギ</t>
    </rPh>
    <rPh sb="9" eb="11">
      <t>ケイカ</t>
    </rPh>
    <rPh sb="12" eb="13">
      <t>オウ</t>
    </rPh>
    <rPh sb="16" eb="18">
      <t>ナイヨウ</t>
    </rPh>
    <rPh sb="19" eb="21">
      <t>コウシン</t>
    </rPh>
    <phoneticPr fontId="5"/>
  </si>
  <si>
    <t>創エネ手法</t>
    <rPh sb="0" eb="1">
      <t>ソウ</t>
    </rPh>
    <rPh sb="3" eb="5">
      <t>シュホウ</t>
    </rPh>
    <phoneticPr fontId="5"/>
  </si>
  <si>
    <t>建物用途</t>
    <rPh sb="0" eb="2">
      <t>タテモノ</t>
    </rPh>
    <rPh sb="2" eb="4">
      <t>ヨウト</t>
    </rPh>
    <phoneticPr fontId="5"/>
  </si>
  <si>
    <t>竣工日</t>
    <rPh sb="0" eb="2">
      <t>シュンコウ</t>
    </rPh>
    <rPh sb="2" eb="3">
      <t>ビ</t>
    </rPh>
    <phoneticPr fontId="5"/>
  </si>
  <si>
    <t>敷地面積</t>
    <rPh sb="0" eb="2">
      <t>シキチ</t>
    </rPh>
    <rPh sb="2" eb="4">
      <t>メンセキ</t>
    </rPh>
    <phoneticPr fontId="5"/>
  </si>
  <si>
    <t>建築面積</t>
    <rPh sb="0" eb="2">
      <t>ケンチク</t>
    </rPh>
    <rPh sb="2" eb="4">
      <t>メンセキ</t>
    </rPh>
    <phoneticPr fontId="5"/>
  </si>
  <si>
    <t>延床面積</t>
    <rPh sb="0" eb="4">
      <t>ノベユカメンセキ</t>
    </rPh>
    <phoneticPr fontId="5"/>
  </si>
  <si>
    <t>階数</t>
    <rPh sb="0" eb="2">
      <t>カイスウ</t>
    </rPh>
    <phoneticPr fontId="5"/>
  </si>
  <si>
    <t>竣工日</t>
    <rPh sb="0" eb="2">
      <t>シュンコウ</t>
    </rPh>
    <rPh sb="2" eb="3">
      <t>ビ</t>
    </rPh>
    <phoneticPr fontId="8"/>
  </si>
  <si>
    <t>㎡</t>
  </si>
  <si>
    <t>地上</t>
    <rPh sb="0" eb="2">
      <t>チジョウ</t>
    </rPh>
    <phoneticPr fontId="5"/>
  </si>
  <si>
    <t>階</t>
    <rPh sb="0" eb="1">
      <t>カイ</t>
    </rPh>
    <phoneticPr fontId="5"/>
  </si>
  <si>
    <t>％</t>
    <phoneticPr fontId="5"/>
  </si>
  <si>
    <t>地下</t>
    <phoneticPr fontId="5"/>
  </si>
  <si>
    <t>削減率</t>
    <rPh sb="0" eb="2">
      <t>サクゲン</t>
    </rPh>
    <rPh sb="2" eb="3">
      <t>リツ</t>
    </rPh>
    <phoneticPr fontId="5"/>
  </si>
  <si>
    <t>t-CO2・年</t>
    <rPh sb="6" eb="7">
      <t>ネン</t>
    </rPh>
    <phoneticPr fontId="5"/>
  </si>
  <si>
    <t>建物性能</t>
    <rPh sb="0" eb="2">
      <t>タテモノ</t>
    </rPh>
    <rPh sb="2" eb="4">
      <t>セイノウ</t>
    </rPh>
    <phoneticPr fontId="5"/>
  </si>
  <si>
    <t>下水熱</t>
    <rPh sb="0" eb="2">
      <t>ゲスイ</t>
    </rPh>
    <rPh sb="2" eb="3">
      <t>ネツ</t>
    </rPh>
    <phoneticPr fontId="5"/>
  </si>
  <si>
    <t>未利用・再生可能エネルギーの活用</t>
    <rPh sb="0" eb="3">
      <t>ミリヨウ</t>
    </rPh>
    <rPh sb="4" eb="6">
      <t>サイセイ</t>
    </rPh>
    <rPh sb="6" eb="8">
      <t>カノウ</t>
    </rPh>
    <rPh sb="14" eb="16">
      <t>カツヨウ</t>
    </rPh>
    <phoneticPr fontId="8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</si>
  <si>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5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</si>
  <si>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5"/>
  </si>
  <si>
    <t>一次エネルギー消費削減量</t>
    <rPh sb="0" eb="2">
      <t>イチジ</t>
    </rPh>
    <rPh sb="7" eb="9">
      <t>ショウヒ</t>
    </rPh>
    <rPh sb="9" eb="11">
      <t>サクゲン</t>
    </rPh>
    <rPh sb="11" eb="12">
      <t>リョウ</t>
    </rPh>
    <phoneticPr fontId="5"/>
  </si>
  <si>
    <t>CO2排出削減量</t>
    <rPh sb="3" eb="5">
      <t>ハイシュツ</t>
    </rPh>
    <rPh sb="5" eb="7">
      <t>サクゲン</t>
    </rPh>
    <rPh sb="7" eb="8">
      <t>リョウ</t>
    </rPh>
    <phoneticPr fontId="5"/>
  </si>
  <si>
    <t>照明</t>
    <rPh sb="0" eb="2">
      <t>ショウメイ</t>
    </rPh>
    <phoneticPr fontId="5"/>
  </si>
  <si>
    <t>給湯</t>
    <rPh sb="0" eb="2">
      <t>キュウトウ</t>
    </rPh>
    <phoneticPr fontId="5"/>
  </si>
  <si>
    <t>事前協議時入力項目</t>
    <rPh sb="0" eb="2">
      <t>ジゼン</t>
    </rPh>
    <rPh sb="2" eb="4">
      <t>キョウギ</t>
    </rPh>
    <rPh sb="4" eb="5">
      <t>ジ</t>
    </rPh>
    <rPh sb="5" eb="7">
      <t>ニュウリョク</t>
    </rPh>
    <rPh sb="7" eb="9">
      <t>コウモク</t>
    </rPh>
    <phoneticPr fontId="5"/>
  </si>
  <si>
    <t>※</t>
    <phoneticPr fontId="5"/>
  </si>
  <si>
    <t>省エネルギー基準</t>
    <rPh sb="0" eb="1">
      <t>ショウ</t>
    </rPh>
    <rPh sb="6" eb="8">
      <t>キジュン</t>
    </rPh>
    <phoneticPr fontId="5"/>
  </si>
  <si>
    <t>BEI（設計値/基準値）</t>
  </si>
  <si>
    <t>[t-CO2・年]</t>
    <rPh sb="7" eb="8">
      <t>ネン</t>
    </rPh>
    <phoneticPr fontId="5"/>
  </si>
  <si>
    <t>階</t>
    <phoneticPr fontId="5"/>
  </si>
  <si>
    <t>地上</t>
    <rPh sb="0" eb="2">
      <t>チジョウ</t>
    </rPh>
    <phoneticPr fontId="8"/>
  </si>
  <si>
    <t>地下</t>
    <phoneticPr fontId="5"/>
  </si>
  <si>
    <t>ホテル</t>
    <phoneticPr fontId="8"/>
  </si>
  <si>
    <t>ＲＣ造</t>
    <phoneticPr fontId="5"/>
  </si>
  <si>
    <t>木造</t>
    <phoneticPr fontId="5"/>
  </si>
  <si>
    <t>ＳＲＣ造</t>
    <phoneticPr fontId="5"/>
  </si>
  <si>
    <t>その他</t>
    <phoneticPr fontId="5"/>
  </si>
  <si>
    <t>S造</t>
    <phoneticPr fontId="5"/>
  </si>
  <si>
    <t>kW</t>
    <phoneticPr fontId="5"/>
  </si>
  <si>
    <t>㎡</t>
    <phoneticPr fontId="5"/>
  </si>
  <si>
    <t>自然換気</t>
    <rPh sb="0" eb="2">
      <t>シゼン</t>
    </rPh>
    <rPh sb="2" eb="4">
      <t>カンキ</t>
    </rPh>
    <phoneticPr fontId="5"/>
  </si>
  <si>
    <t>Low-Eガラス</t>
  </si>
  <si>
    <t>高効率エアコン</t>
    <rPh sb="0" eb="3">
      <t>コウコウリツ</t>
    </rPh>
    <phoneticPr fontId="5"/>
  </si>
  <si>
    <t>LED照明</t>
    <rPh sb="3" eb="5">
      <t>ショウメイ</t>
    </rPh>
    <phoneticPr fontId="5"/>
  </si>
  <si>
    <t>照明制御</t>
    <rPh sb="0" eb="2">
      <t>ショウメイ</t>
    </rPh>
    <rPh sb="2" eb="4">
      <t>セイギョ</t>
    </rPh>
    <phoneticPr fontId="5"/>
  </si>
  <si>
    <t>その他</t>
    <rPh sb="2" eb="3">
      <t>タ</t>
    </rPh>
    <phoneticPr fontId="5"/>
  </si>
  <si>
    <t>構造</t>
    <rPh sb="0" eb="2">
      <t>コウゾウ</t>
    </rPh>
    <phoneticPr fontId="5"/>
  </si>
  <si>
    <t>コージェネ</t>
    <phoneticPr fontId="5"/>
  </si>
  <si>
    <t>太陽光発電</t>
    <rPh sb="0" eb="3">
      <t>タイヨウコウ</t>
    </rPh>
    <rPh sb="3" eb="5">
      <t>ハツデン</t>
    </rPh>
    <phoneticPr fontId="5"/>
  </si>
  <si>
    <t>kW</t>
    <phoneticPr fontId="5"/>
  </si>
  <si>
    <t>バイオマス</t>
  </si>
  <si>
    <t>河川水熱</t>
    <rPh sb="0" eb="3">
      <t>カセンスイ</t>
    </rPh>
    <rPh sb="3" eb="4">
      <t>ネツ</t>
    </rPh>
    <phoneticPr fontId="5"/>
  </si>
  <si>
    <t>太陽熱利用</t>
    <rPh sb="0" eb="3">
      <t>タイヨウネツ</t>
    </rPh>
    <rPh sb="3" eb="5">
      <t>リヨウ</t>
    </rPh>
    <phoneticPr fontId="5"/>
  </si>
  <si>
    <t>地下鉄排熱</t>
    <rPh sb="0" eb="3">
      <t>チカテツ</t>
    </rPh>
    <rPh sb="3" eb="5">
      <t>ハイネツ</t>
    </rPh>
    <phoneticPr fontId="5"/>
  </si>
  <si>
    <t>コージェネ</t>
  </si>
  <si>
    <t>特別高圧</t>
    <rPh sb="0" eb="2">
      <t>トクベツ</t>
    </rPh>
    <rPh sb="2" eb="4">
      <t>コウアツ</t>
    </rPh>
    <phoneticPr fontId="5"/>
  </si>
  <si>
    <t>高圧</t>
    <rPh sb="0" eb="2">
      <t>コウアツ</t>
    </rPh>
    <phoneticPr fontId="5"/>
  </si>
  <si>
    <t>低圧</t>
    <rPh sb="0" eb="2">
      <t>テイアツ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</si>
  <si>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</si>
  <si>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</si>
  <si>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その他　（</t>
    <rPh sb="2" eb="3">
      <t>タ</t>
    </rPh>
    <phoneticPr fontId="5"/>
  </si>
  <si>
    <t>基準値</t>
    <rPh sb="0" eb="3">
      <t>キジュンチ</t>
    </rPh>
    <phoneticPr fontId="5"/>
  </si>
  <si>
    <t>設計値</t>
    <rPh sb="0" eb="2">
      <t>セッケイ</t>
    </rPh>
    <rPh sb="2" eb="3">
      <t>チ</t>
    </rPh>
    <phoneticPr fontId="5"/>
  </si>
  <si>
    <t>削減量</t>
    <rPh sb="0" eb="2">
      <t>サクゲン</t>
    </rPh>
    <rPh sb="2" eb="3">
      <t>リョウ</t>
    </rPh>
    <phoneticPr fontId="5"/>
  </si>
  <si>
    <t>その他　（</t>
    <rPh sb="2" eb="3">
      <t>タ</t>
    </rPh>
    <phoneticPr fontId="8"/>
  </si>
  <si>
    <t>その他</t>
    <rPh sb="2" eb="3">
      <t>タ</t>
    </rPh>
    <phoneticPr fontId="5"/>
  </si>
  <si>
    <t>　）</t>
    <phoneticPr fontId="5"/>
  </si>
  <si>
    <t>電力需要</t>
    <rPh sb="0" eb="2">
      <t>デンリョク</t>
    </rPh>
    <rPh sb="2" eb="4">
      <t>ジュヨウ</t>
    </rPh>
    <phoneticPr fontId="5"/>
  </si>
  <si>
    <t>グラフ</t>
    <phoneticPr fontId="5"/>
  </si>
  <si>
    <t>X軸文字列</t>
    <rPh sb="1" eb="2">
      <t>ジク</t>
    </rPh>
    <rPh sb="2" eb="5">
      <t>モジレツ</t>
    </rPh>
    <phoneticPr fontId="5"/>
  </si>
  <si>
    <t>Y軸タイトル</t>
    <rPh sb="1" eb="2">
      <t>ジク</t>
    </rPh>
    <phoneticPr fontId="5"/>
  </si>
  <si>
    <t>棒グラフ</t>
    <rPh sb="0" eb="1">
      <t>ボウ</t>
    </rPh>
    <phoneticPr fontId="5"/>
  </si>
  <si>
    <t>削減率</t>
    <rPh sb="0" eb="2">
      <t>サクゲン</t>
    </rPh>
    <rPh sb="2" eb="3">
      <t>リツ</t>
    </rPh>
    <phoneticPr fontId="5"/>
  </si>
  <si>
    <t>環境計画書</t>
    <phoneticPr fontId="5"/>
  </si>
  <si>
    <t>事前協議書</t>
  </si>
  <si>
    <t>事務所</t>
    <phoneticPr fontId="5"/>
  </si>
  <si>
    <t>ホテル</t>
    <phoneticPr fontId="5"/>
  </si>
  <si>
    <t>病院</t>
    <phoneticPr fontId="5"/>
  </si>
  <si>
    <t>物販店舗</t>
    <phoneticPr fontId="5"/>
  </si>
  <si>
    <t>学校</t>
    <phoneticPr fontId="5"/>
  </si>
  <si>
    <t>飲食店</t>
    <phoneticPr fontId="5"/>
  </si>
  <si>
    <t>集会所</t>
    <phoneticPr fontId="5"/>
  </si>
  <si>
    <t>住宅</t>
    <phoneticPr fontId="5"/>
  </si>
  <si>
    <t>建築物の名称</t>
    <rPh sb="0" eb="3">
      <t>ケンチクブツ</t>
    </rPh>
    <rPh sb="4" eb="6">
      <t>メイショウ</t>
    </rPh>
    <phoneticPr fontId="8"/>
  </si>
  <si>
    <t>建築物の名称</t>
    <rPh sb="0" eb="3">
      <t>ケンチクブツ</t>
    </rPh>
    <rPh sb="4" eb="6">
      <t>メイショウ</t>
    </rPh>
    <phoneticPr fontId="5"/>
  </si>
  <si>
    <t>建築物の所在地</t>
    <rPh sb="0" eb="3">
      <t>ケンチクブツ</t>
    </rPh>
    <rPh sb="4" eb="7">
      <t>ショザイチ</t>
    </rPh>
    <phoneticPr fontId="8"/>
  </si>
  <si>
    <t>建築物の所在地</t>
    <rPh sb="4" eb="7">
      <t>ショザイチ</t>
    </rPh>
    <phoneticPr fontId="5"/>
  </si>
  <si>
    <t>事務所</t>
    <rPh sb="0" eb="3">
      <t>ジムショ</t>
    </rPh>
    <phoneticPr fontId="5"/>
  </si>
  <si>
    <t>病院</t>
    <rPh sb="0" eb="2">
      <t>ビョウイン</t>
    </rPh>
    <phoneticPr fontId="8"/>
  </si>
  <si>
    <t>物販店舗</t>
    <rPh sb="0" eb="2">
      <t>ブッパン</t>
    </rPh>
    <rPh sb="2" eb="4">
      <t>テンポ</t>
    </rPh>
    <phoneticPr fontId="5"/>
  </si>
  <si>
    <t>%</t>
    <phoneticPr fontId="5"/>
  </si>
  <si>
    <t>努力目標達成</t>
    <rPh sb="0" eb="2">
      <t>ドリョク</t>
    </rPh>
    <rPh sb="2" eb="4">
      <t>モクヒョウ</t>
    </rPh>
    <rPh sb="4" eb="6">
      <t>タッセイ</t>
    </rPh>
    <phoneticPr fontId="5"/>
  </si>
  <si>
    <t>判定文言</t>
    <rPh sb="0" eb="2">
      <t>ハンテイ</t>
    </rPh>
    <rPh sb="2" eb="4">
      <t>モンゴン</t>
    </rPh>
    <phoneticPr fontId="5"/>
  </si>
  <si>
    <t>努力目標未達</t>
    <rPh sb="4" eb="6">
      <t>ミタツ</t>
    </rPh>
    <phoneticPr fontId="5"/>
  </si>
  <si>
    <t>屋上に高反射率塗料を塗布</t>
  </si>
  <si>
    <t>水循環</t>
  </si>
  <si>
    <t>雨水または中水を利用する設備を設置</t>
    <rPh sb="5" eb="7">
      <t>チュウスイ</t>
    </rPh>
    <rPh sb="8" eb="10">
      <t>リヨウ</t>
    </rPh>
    <rPh sb="12" eb="14">
      <t>セツビ</t>
    </rPh>
    <rPh sb="15" eb="17">
      <t>セッチ</t>
    </rPh>
    <phoneticPr fontId="5"/>
  </si>
  <si>
    <t>オゾン層の保護等</t>
  </si>
  <si>
    <t>環境負荷低減の取り組み</t>
    <rPh sb="0" eb="2">
      <t>カンキョウ</t>
    </rPh>
    <rPh sb="2" eb="4">
      <t>フカ</t>
    </rPh>
    <rPh sb="4" eb="6">
      <t>テイゲン</t>
    </rPh>
    <rPh sb="7" eb="8">
      <t>ト</t>
    </rPh>
    <rPh sb="9" eb="10">
      <t>ク</t>
    </rPh>
    <phoneticPr fontId="5"/>
  </si>
  <si>
    <t>省CO2効果</t>
    <rPh sb="0" eb="1">
      <t>ショウ</t>
    </rPh>
    <rPh sb="4" eb="6">
      <t>コウカ</t>
    </rPh>
    <phoneticPr fontId="5"/>
  </si>
  <si>
    <t>Grade_mark_Best</t>
    <phoneticPr fontId="5"/>
  </si>
  <si>
    <t>Grade_mark_Good</t>
    <phoneticPr fontId="5"/>
  </si>
  <si>
    <t>未利用・再生可能エネルギー</t>
    <rPh sb="0" eb="3">
      <t>ミリヨウ</t>
    </rPh>
    <rPh sb="4" eb="6">
      <t>サイセイ</t>
    </rPh>
    <rPh sb="6" eb="8">
      <t>カノウ</t>
    </rPh>
    <phoneticPr fontId="5"/>
  </si>
  <si>
    <t>創エネ手法</t>
    <rPh sb="0" eb="1">
      <t>ソウ</t>
    </rPh>
    <rPh sb="3" eb="5">
      <t>シュホウ</t>
    </rPh>
    <phoneticPr fontId="5"/>
  </si>
  <si>
    <t>環境負荷低減の取り込み</t>
    <rPh sb="0" eb="2">
      <t>カンキョウ</t>
    </rPh>
    <rPh sb="2" eb="4">
      <t>フカ</t>
    </rPh>
    <rPh sb="4" eb="6">
      <t>テイゲン</t>
    </rPh>
    <rPh sb="7" eb="8">
      <t>ト</t>
    </rPh>
    <rPh sb="9" eb="10">
      <t>コ</t>
    </rPh>
    <phoneticPr fontId="5"/>
  </si>
  <si>
    <t>水循環</t>
    <phoneticPr fontId="5"/>
  </si>
  <si>
    <t>優良環境建築</t>
    <rPh sb="0" eb="2">
      <t>ユウリョウ</t>
    </rPh>
    <rPh sb="2" eb="4">
      <t>カンキョウ</t>
    </rPh>
    <rPh sb="4" eb="6">
      <t>ケンチク</t>
    </rPh>
    <phoneticPr fontId="5"/>
  </si>
  <si>
    <t>特別優良環境建築</t>
    <rPh sb="0" eb="2">
      <t>トクベツ</t>
    </rPh>
    <rPh sb="2" eb="4">
      <t>ユウリョウ</t>
    </rPh>
    <rPh sb="4" eb="6">
      <t>カンキョウ</t>
    </rPh>
    <rPh sb="6" eb="8">
      <t>ケンチク</t>
    </rPh>
    <phoneticPr fontId="5"/>
  </si>
  <si>
    <t>文言</t>
    <rPh sb="0" eb="2">
      <t>モンゴン</t>
    </rPh>
    <phoneticPr fontId="5"/>
  </si>
  <si>
    <t>ランク表示用</t>
    <rPh sb="3" eb="6">
      <t>ヒョウジヨウ</t>
    </rPh>
    <phoneticPr fontId="5"/>
  </si>
  <si>
    <t>ランクマーク</t>
    <phoneticPr fontId="5"/>
  </si>
  <si>
    <t>削減率ランク</t>
    <rPh sb="0" eb="2">
      <t>サクゲン</t>
    </rPh>
    <rPh sb="2" eb="3">
      <t>リツ</t>
    </rPh>
    <phoneticPr fontId="5"/>
  </si>
  <si>
    <t>※注意）このシートで☑をすると、オブジェクトのリンク先のセル(環境計画書の列)に値が入り、前ページとの連携した動きが壊れるので、セルの参照を見直す事！</t>
    <rPh sb="1" eb="3">
      <t>チュウイ</t>
    </rPh>
    <rPh sb="26" eb="27">
      <t>サキ</t>
    </rPh>
    <rPh sb="31" eb="33">
      <t>カンキョウ</t>
    </rPh>
    <rPh sb="33" eb="36">
      <t>ケイカクショ</t>
    </rPh>
    <rPh sb="37" eb="38">
      <t>レツ</t>
    </rPh>
    <rPh sb="40" eb="41">
      <t>アタイ</t>
    </rPh>
    <rPh sb="42" eb="43">
      <t>ハイ</t>
    </rPh>
    <rPh sb="45" eb="46">
      <t>マエ</t>
    </rPh>
    <rPh sb="51" eb="53">
      <t>レンケイ</t>
    </rPh>
    <rPh sb="55" eb="56">
      <t>ウゴ</t>
    </rPh>
    <rPh sb="58" eb="59">
      <t>コワ</t>
    </rPh>
    <rPh sb="67" eb="69">
      <t>サンショウ</t>
    </rPh>
    <rPh sb="70" eb="72">
      <t>ミナオ</t>
    </rPh>
    <rPh sb="73" eb="74">
      <t>コト</t>
    </rPh>
    <phoneticPr fontId="5"/>
  </si>
  <si>
    <t>Grade_mark_Non</t>
    <phoneticPr fontId="5"/>
  </si>
  <si>
    <t>なし</t>
    <phoneticPr fontId="5"/>
  </si>
  <si>
    <t>千代田区建築物環境計画書制度　事前協議書（住宅）</t>
    <rPh sb="0" eb="4">
      <t>チヨダク</t>
    </rPh>
    <rPh sb="4" eb="6">
      <t>ケンチク</t>
    </rPh>
    <rPh sb="6" eb="7">
      <t>ブツ</t>
    </rPh>
    <rPh sb="7" eb="9">
      <t>カンキョウ</t>
    </rPh>
    <rPh sb="9" eb="12">
      <t>ケイカクショ</t>
    </rPh>
    <rPh sb="12" eb="14">
      <t>セイド</t>
    </rPh>
    <rPh sb="15" eb="17">
      <t>ジゼン</t>
    </rPh>
    <rPh sb="17" eb="19">
      <t>キョウギ</t>
    </rPh>
    <rPh sb="19" eb="20">
      <t>ショ</t>
    </rPh>
    <rPh sb="21" eb="23">
      <t>ジュウタク</t>
    </rPh>
    <phoneticPr fontId="8"/>
  </si>
  <si>
    <t>総戸数</t>
    <rPh sb="0" eb="1">
      <t>ソウ</t>
    </rPh>
    <rPh sb="1" eb="3">
      <t>コスウ</t>
    </rPh>
    <phoneticPr fontId="5"/>
  </si>
  <si>
    <t>戸</t>
    <rPh sb="0" eb="1">
      <t>ト</t>
    </rPh>
    <phoneticPr fontId="5"/>
  </si>
  <si>
    <t>個別エアコン</t>
    <rPh sb="0" eb="2">
      <t>コベツ</t>
    </rPh>
    <phoneticPr fontId="5"/>
  </si>
  <si>
    <t>セントラルエアコン</t>
    <phoneticPr fontId="5"/>
  </si>
  <si>
    <t>共用部
設備概要</t>
    <rPh sb="0" eb="2">
      <t>キョウヨウ</t>
    </rPh>
    <rPh sb="2" eb="3">
      <t>ブ</t>
    </rPh>
    <rPh sb="4" eb="6">
      <t>セツビ</t>
    </rPh>
    <rPh sb="6" eb="8">
      <t>ガイヨウ</t>
    </rPh>
    <phoneticPr fontId="5"/>
  </si>
  <si>
    <t>専用部
設備概要</t>
    <rPh sb="0" eb="2">
      <t>センヨウ</t>
    </rPh>
    <rPh sb="2" eb="3">
      <t>ブ</t>
    </rPh>
    <rPh sb="4" eb="6">
      <t>セツビ</t>
    </rPh>
    <rPh sb="6" eb="8">
      <t>ガイヨウ</t>
    </rPh>
    <phoneticPr fontId="5"/>
  </si>
  <si>
    <t>なし（入居者設置）</t>
    <rPh sb="3" eb="6">
      <t>ニュウキョシャ</t>
    </rPh>
    <rPh sb="6" eb="8">
      <t>セッチ</t>
    </rPh>
    <phoneticPr fontId="5"/>
  </si>
  <si>
    <t>給湯システム</t>
    <rPh sb="0" eb="2">
      <t>キュウトウ</t>
    </rPh>
    <phoneticPr fontId="5"/>
  </si>
  <si>
    <t>ガス給湯機</t>
    <rPh sb="2" eb="4">
      <t>キュウトウ</t>
    </rPh>
    <rPh sb="4" eb="5">
      <t>キ</t>
    </rPh>
    <phoneticPr fontId="5"/>
  </si>
  <si>
    <t>ヒートポンプ給湯機</t>
    <rPh sb="6" eb="8">
      <t>キュウトウ</t>
    </rPh>
    <rPh sb="8" eb="9">
      <t>キ</t>
    </rPh>
    <phoneticPr fontId="5"/>
  </si>
  <si>
    <t>電気温水器</t>
    <rPh sb="0" eb="2">
      <t>デンキ</t>
    </rPh>
    <rPh sb="2" eb="5">
      <t>オンスイキ</t>
    </rPh>
    <phoneticPr fontId="5"/>
  </si>
  <si>
    <t>※</t>
  </si>
  <si>
    <t>昇降機</t>
    <rPh sb="0" eb="3">
      <t>ショウコウキ</t>
    </rPh>
    <phoneticPr fontId="5"/>
  </si>
  <si>
    <t>エレベーター</t>
    <phoneticPr fontId="5"/>
  </si>
  <si>
    <t>エスカレーター</t>
    <phoneticPr fontId="5"/>
  </si>
  <si>
    <t>複層ガラス</t>
    <rPh sb="0" eb="2">
      <t>フクソウ</t>
    </rPh>
    <phoneticPr fontId="5"/>
  </si>
  <si>
    <t>外壁高断熱化</t>
    <rPh sb="0" eb="2">
      <t>ガイヘキ</t>
    </rPh>
    <rPh sb="2" eb="5">
      <t>コウダンネツ</t>
    </rPh>
    <rPh sb="5" eb="6">
      <t>カ</t>
    </rPh>
    <phoneticPr fontId="5"/>
  </si>
  <si>
    <t>マルチエアコン</t>
    <phoneticPr fontId="5"/>
  </si>
  <si>
    <t>二重サッシ</t>
    <rPh sb="0" eb="2">
      <t>２ジュウ</t>
    </rPh>
    <phoneticPr fontId="5"/>
  </si>
  <si>
    <t>二重サッシ</t>
    <rPh sb="0" eb="1">
      <t>２</t>
    </rPh>
    <rPh sb="1" eb="2">
      <t>ジュウ</t>
    </rPh>
    <phoneticPr fontId="5"/>
  </si>
  <si>
    <t>全熱交換器</t>
    <rPh sb="0" eb="1">
      <t>ゼン</t>
    </rPh>
    <rPh sb="1" eb="2">
      <t>ネツ</t>
    </rPh>
    <rPh sb="2" eb="5">
      <t>コウカンキ</t>
    </rPh>
    <phoneticPr fontId="5"/>
  </si>
  <si>
    <t>HEMS</t>
    <phoneticPr fontId="5"/>
  </si>
  <si>
    <t>千代田区建築物環境計画書制度　環境評価書（住宅）</t>
    <rPh sb="15" eb="17">
      <t>カンキョウ</t>
    </rPh>
    <rPh sb="17" eb="19">
      <t>ヒョウカ</t>
    </rPh>
    <rPh sb="21" eb="23">
      <t>ジュウタク</t>
    </rPh>
    <phoneticPr fontId="5"/>
  </si>
  <si>
    <t>HEMS</t>
  </si>
  <si>
    <t>HEMS</t>
    <phoneticPr fontId="5"/>
  </si>
  <si>
    <t>（範囲：</t>
    <phoneticPr fontId="5"/>
  </si>
  <si>
    <t>分譲集合住宅</t>
    <rPh sb="0" eb="2">
      <t>ブンジョウ</t>
    </rPh>
    <rPh sb="2" eb="4">
      <t>シュウゴウ</t>
    </rPh>
    <rPh sb="4" eb="6">
      <t>ジュウタク</t>
    </rPh>
    <phoneticPr fontId="5"/>
  </si>
  <si>
    <t>賃貸集合住宅</t>
    <rPh sb="0" eb="2">
      <t>チンタイ</t>
    </rPh>
    <rPh sb="2" eb="4">
      <t>シュウゴウ</t>
    </rPh>
    <rPh sb="4" eb="6">
      <t>ジュウタク</t>
    </rPh>
    <phoneticPr fontId="5"/>
  </si>
  <si>
    <t>戸建住宅</t>
    <rPh sb="0" eb="2">
      <t>コダ</t>
    </rPh>
    <rPh sb="2" eb="4">
      <t>ジュウタク</t>
    </rPh>
    <phoneticPr fontId="5"/>
  </si>
  <si>
    <t>建物用途_非住宅</t>
    <rPh sb="0" eb="2">
      <t>タテモノ</t>
    </rPh>
    <rPh sb="2" eb="4">
      <t>ヨウト</t>
    </rPh>
    <rPh sb="5" eb="6">
      <t>ヒ</t>
    </rPh>
    <rPh sb="6" eb="8">
      <t>ジュウタク</t>
    </rPh>
    <phoneticPr fontId="5"/>
  </si>
  <si>
    <t>建物用途_住宅</t>
    <rPh sb="0" eb="2">
      <t>タテモノ</t>
    </rPh>
    <rPh sb="2" eb="4">
      <t>ヨウト</t>
    </rPh>
    <rPh sb="5" eb="7">
      <t>ジュウタク</t>
    </rPh>
    <phoneticPr fontId="5"/>
  </si>
  <si>
    <t>その他</t>
    <phoneticPr fontId="5"/>
  </si>
  <si>
    <t>集会所</t>
    <phoneticPr fontId="5"/>
  </si>
  <si>
    <t>飲食店</t>
    <phoneticPr fontId="5"/>
  </si>
  <si>
    <t>学校</t>
    <phoneticPr fontId="8"/>
  </si>
  <si>
    <t>分譲集合住宅</t>
    <rPh sb="0" eb="2">
      <t>ブンジョウ</t>
    </rPh>
    <rPh sb="2" eb="4">
      <t>シュウゴウ</t>
    </rPh>
    <rPh sb="4" eb="6">
      <t>ジュウタク</t>
    </rPh>
    <phoneticPr fontId="5"/>
  </si>
  <si>
    <t>賃貸集合住宅</t>
    <rPh sb="0" eb="2">
      <t>チンタイ</t>
    </rPh>
    <rPh sb="2" eb="4">
      <t>シュウゴウ</t>
    </rPh>
    <rPh sb="4" eb="6">
      <t>ジュウタク</t>
    </rPh>
    <phoneticPr fontId="8"/>
  </si>
  <si>
    <t>戸建住宅</t>
    <rPh sb="0" eb="2">
      <t>コダ</t>
    </rPh>
    <rPh sb="2" eb="4">
      <t>ジュウタク</t>
    </rPh>
    <phoneticPr fontId="8"/>
  </si>
  <si>
    <t>用途</t>
    <phoneticPr fontId="5"/>
  </si>
  <si>
    <t>その他内容→</t>
    <rPh sb="2" eb="3">
      <t>タ</t>
    </rPh>
    <rPh sb="3" eb="5">
      <t>ナイヨウ</t>
    </rPh>
    <phoneticPr fontId="5"/>
  </si>
  <si>
    <t>※49.0[kg-CO2/GJ]（千代田区版単位一次エネルギー消費量当りのCO2排出量）</t>
    <phoneticPr fontId="5"/>
  </si>
  <si>
    <t>省CO2設備手法</t>
    <rPh sb="0" eb="1">
      <t>ショウ</t>
    </rPh>
    <rPh sb="4" eb="6">
      <t>セツビ</t>
    </rPh>
    <rPh sb="6" eb="8">
      <t>シュホウ</t>
    </rPh>
    <phoneticPr fontId="5"/>
  </si>
  <si>
    <t>未利用・再生可能エネルギー活用</t>
    <rPh sb="0" eb="3">
      <t>ミリヨウ</t>
    </rPh>
    <rPh sb="4" eb="6">
      <t>サイセイ</t>
    </rPh>
    <rPh sb="6" eb="8">
      <t>カノウ</t>
    </rPh>
    <rPh sb="13" eb="15">
      <t>カツヨウ</t>
    </rPh>
    <phoneticPr fontId="5"/>
  </si>
  <si>
    <t>地域地区</t>
    <rPh sb="0" eb="2">
      <t>チイキ</t>
    </rPh>
    <rPh sb="2" eb="4">
      <t>チク</t>
    </rPh>
    <phoneticPr fontId="5"/>
  </si>
  <si>
    <t>和泉橋地域</t>
  </si>
  <si>
    <t>万世橋地域</t>
  </si>
  <si>
    <t>富士見地域</t>
  </si>
  <si>
    <t>番町地域</t>
  </si>
  <si>
    <t>大丸有・永田町地域</t>
  </si>
  <si>
    <t>神保町地域</t>
  </si>
  <si>
    <t>神田公園地域</t>
  </si>
  <si>
    <t>省エネルギー性能</t>
    <rPh sb="0" eb="1">
      <t>ショウ</t>
    </rPh>
    <rPh sb="6" eb="8">
      <t>セイノウ</t>
    </rPh>
    <phoneticPr fontId="5"/>
  </si>
  <si>
    <t>構造、総戸数</t>
    <rPh sb="0" eb="2">
      <t>コウゾウ</t>
    </rPh>
    <rPh sb="3" eb="6">
      <t>ソウコスウ</t>
    </rPh>
    <phoneticPr fontId="5"/>
  </si>
  <si>
    <t>戸</t>
    <phoneticPr fontId="5"/>
  </si>
  <si>
    <t>→非表示</t>
    <rPh sb="1" eb="4">
      <t>ヒヒョウジ</t>
    </rPh>
    <phoneticPr fontId="5"/>
  </si>
  <si>
    <t>↓非表示</t>
    <rPh sb="1" eb="4">
      <t>ヒヒョウジ</t>
    </rPh>
    <phoneticPr fontId="5"/>
  </si>
  <si>
    <t>目標削減率</t>
  </si>
  <si>
    <t>目標削減率</t>
    <rPh sb="0" eb="2">
      <t>モクヒョウ</t>
    </rPh>
    <rPh sb="2" eb="4">
      <t>サクゲン</t>
    </rPh>
    <rPh sb="4" eb="5">
      <t>リツ</t>
    </rPh>
    <phoneticPr fontId="5"/>
  </si>
  <si>
    <t>判定削減率</t>
    <rPh sb="0" eb="2">
      <t>ハンテイ</t>
    </rPh>
    <rPh sb="2" eb="4">
      <t>サクゲン</t>
    </rPh>
    <rPh sb="4" eb="5">
      <t>リツ</t>
    </rPh>
    <phoneticPr fontId="5"/>
  </si>
  <si>
    <t>※目標削減率、判定削減率の変更対応</t>
    <rPh sb="1" eb="3">
      <t>モクヒョウ</t>
    </rPh>
    <rPh sb="3" eb="5">
      <t>サクゲン</t>
    </rPh>
    <rPh sb="5" eb="6">
      <t>リツ</t>
    </rPh>
    <rPh sb="7" eb="9">
      <t>ハンテイ</t>
    </rPh>
    <rPh sb="9" eb="11">
      <t>サクゲン</t>
    </rPh>
    <rPh sb="11" eb="12">
      <t>リツ</t>
    </rPh>
    <rPh sb="13" eb="15">
      <t>ヘンコウ</t>
    </rPh>
    <rPh sb="15" eb="17">
      <t>タイオウ</t>
    </rPh>
    <phoneticPr fontId="5"/>
  </si>
  <si>
    <t>下記のセル値を変更する</t>
    <rPh sb="0" eb="2">
      <t>カキ</t>
    </rPh>
    <rPh sb="5" eb="6">
      <t>チ</t>
    </rPh>
    <rPh sb="7" eb="9">
      <t>ヘンコウ</t>
    </rPh>
    <phoneticPr fontId="5"/>
  </si>
  <si>
    <t>判定削減率(優良)</t>
    <rPh sb="6" eb="8">
      <t>ユウリョウ</t>
    </rPh>
    <phoneticPr fontId="5"/>
  </si>
  <si>
    <t>判定削減率(特優)</t>
    <rPh sb="6" eb="7">
      <t>トク</t>
    </rPh>
    <rPh sb="7" eb="8">
      <t>ユウ</t>
    </rPh>
    <phoneticPr fontId="5"/>
  </si>
  <si>
    <t>GJ/年</t>
    <phoneticPr fontId="5"/>
  </si>
  <si>
    <t>地域</t>
    <rPh sb="0" eb="2">
      <t>チイキ</t>
    </rPh>
    <phoneticPr fontId="5"/>
  </si>
  <si>
    <t>千代田区長　殿</t>
  </si>
  <si>
    <t>１　第13条第１項の規定による届出をします。</t>
  </si>
  <si>
    <t>３　第16条第１項の規定による完了の届出をします。</t>
  </si>
  <si>
    <t>特定建築物の名称</t>
  </si>
  <si>
    <t>特定建築物の所在地</t>
  </si>
  <si>
    <t>設計者</t>
  </si>
  <si>
    <t>氏名</t>
  </si>
  <si>
    <t>住所</t>
  </si>
  <si>
    <t>名称／住所</t>
  </si>
  <si>
    <t>連絡先</t>
  </si>
  <si>
    <t>部署・担当者氏名</t>
  </si>
  <si>
    <t>電話番号</t>
  </si>
  <si>
    <t>・建築物概要</t>
  </si>
  <si>
    <t>変更前</t>
  </si>
  <si>
    <t>変更後</t>
  </si>
  <si>
    <t>添付図書</t>
  </si>
  <si>
    <t>別添のとおり</t>
  </si>
  <si>
    <t>見える化装置</t>
    <rPh sb="0" eb="1">
      <t>ミ</t>
    </rPh>
    <rPh sb="3" eb="4">
      <t>カ</t>
    </rPh>
    <rPh sb="4" eb="6">
      <t>ソウチ</t>
    </rPh>
    <phoneticPr fontId="5"/>
  </si>
  <si>
    <t>貼り付けて下さい。</t>
    <phoneticPr fontId="5"/>
  </si>
  <si>
    <t>変更時</t>
    <rPh sb="0" eb="2">
      <t>ヘンコウ</t>
    </rPh>
    <rPh sb="2" eb="3">
      <t>ジ</t>
    </rPh>
    <phoneticPr fontId="5"/>
  </si>
  <si>
    <t>工事完了時</t>
    <rPh sb="0" eb="2">
      <t>コウジ</t>
    </rPh>
    <rPh sb="2" eb="4">
      <t>カンリョウ</t>
    </rPh>
    <rPh sb="4" eb="5">
      <t>ジ</t>
    </rPh>
    <phoneticPr fontId="5"/>
  </si>
  <si>
    <t>AB～幅8</t>
    <rPh sb="3" eb="4">
      <t>ハバ</t>
    </rPh>
    <phoneticPr fontId="5"/>
  </si>
  <si>
    <t>シートの保護</t>
    <rPh sb="4" eb="6">
      <t>ホゴ</t>
    </rPh>
    <phoneticPr fontId="5"/>
  </si>
  <si>
    <t>ブックの保護</t>
    <rPh sb="4" eb="6">
      <t>ホゴ</t>
    </rPh>
    <phoneticPr fontId="5"/>
  </si>
  <si>
    <t>List</t>
  </si>
  <si>
    <t>非表示エリア</t>
    <rPh sb="0" eb="3">
      <t>ヒヒョウジ</t>
    </rPh>
    <phoneticPr fontId="5"/>
  </si>
  <si>
    <t>要</t>
    <rPh sb="0" eb="1">
      <t>ヨウ</t>
    </rPh>
    <phoneticPr fontId="5"/>
  </si>
  <si>
    <t>セキュリティメモ</t>
    <phoneticPr fontId="5"/>
  </si>
  <si>
    <t>ロックされていないセルの選択範囲</t>
    <rPh sb="12" eb="14">
      <t>センタク</t>
    </rPh>
    <rPh sb="14" eb="16">
      <t>ハンイ</t>
    </rPh>
    <phoneticPr fontId="5"/>
  </si>
  <si>
    <t>オブジェクトの編集</t>
    <rPh sb="7" eb="9">
      <t>ヘンシュウ</t>
    </rPh>
    <phoneticPr fontId="5"/>
  </si>
  <si>
    <t>①</t>
    <phoneticPr fontId="5"/>
  </si>
  <si>
    <t>②</t>
    <phoneticPr fontId="5"/>
  </si>
  <si>
    <t>※ユーザに許可する操作のチェック</t>
    <rPh sb="5" eb="7">
      <t>キョカ</t>
    </rPh>
    <rPh sb="9" eb="11">
      <t>ソウサ</t>
    </rPh>
    <phoneticPr fontId="5"/>
  </si>
  <si>
    <t>要※①</t>
    <rPh sb="0" eb="1">
      <t>ヨウ</t>
    </rPh>
    <phoneticPr fontId="5"/>
  </si>
  <si>
    <t>要※①②</t>
    <rPh sb="0" eb="1">
      <t>ヨウ</t>
    </rPh>
    <phoneticPr fontId="5"/>
  </si>
  <si>
    <t>第2号様式</t>
  </si>
  <si>
    <t>第4号様式</t>
  </si>
  <si>
    <t>月</t>
    <rPh sb="0" eb="1">
      <t>ツキ</t>
    </rPh>
    <phoneticPr fontId="5"/>
  </si>
  <si>
    <t>日</t>
    <rPh sb="0" eb="1">
      <t>ヒ</t>
    </rPh>
    <phoneticPr fontId="5"/>
  </si>
  <si>
    <r>
      <t>事前協議書（左列）</t>
    </r>
    <r>
      <rPr>
        <sz val="8"/>
        <color theme="1" tint="0.499984740745262"/>
        <rFont val="ＭＳ Ｐゴシック"/>
        <family val="3"/>
        <charset val="128"/>
      </rPr>
      <t>のセルはロックしない⇒[事前協議書]シートの『協議の段階』により制御</t>
    </r>
    <rPh sb="6" eb="7">
      <t>ヒダリ</t>
    </rPh>
    <rPh sb="7" eb="8">
      <t>レツ</t>
    </rPh>
    <rPh sb="21" eb="23">
      <t>ジゼン</t>
    </rPh>
    <rPh sb="23" eb="25">
      <t>キョウギ</t>
    </rPh>
    <rPh sb="25" eb="26">
      <t>ショ</t>
    </rPh>
    <rPh sb="32" eb="34">
      <t>キョウギ</t>
    </rPh>
    <rPh sb="35" eb="37">
      <t>ダンカイ</t>
    </rPh>
    <rPh sb="41" eb="43">
      <t>セイギョ</t>
    </rPh>
    <phoneticPr fontId="5"/>
  </si>
  <si>
    <r>
      <t>環境計画書（右列）</t>
    </r>
    <r>
      <rPr>
        <sz val="8"/>
        <color theme="1" tint="0.499984740745262"/>
        <rFont val="ＭＳ Ｐゴシック"/>
        <family val="3"/>
        <charset val="128"/>
      </rPr>
      <t>のセルはロック⇒[環境計画書]（当シート）から参照（編集不可）</t>
    </r>
    <rPh sb="6" eb="7">
      <t>ミギ</t>
    </rPh>
    <rPh sb="7" eb="8">
      <t>レツ</t>
    </rPh>
    <rPh sb="18" eb="20">
      <t>カンキョウ</t>
    </rPh>
    <rPh sb="20" eb="23">
      <t>ケイカクショ</t>
    </rPh>
    <rPh sb="25" eb="26">
      <t>トウ</t>
    </rPh>
    <rPh sb="32" eb="34">
      <t>サンショウ</t>
    </rPh>
    <rPh sb="35" eb="37">
      <t>ヘンシュウ</t>
    </rPh>
    <rPh sb="37" eb="39">
      <t>フカ</t>
    </rPh>
    <phoneticPr fontId="5"/>
  </si>
  <si>
    <t>協議の段階</t>
    <phoneticPr fontId="5"/>
  </si>
  <si>
    <t>☑ロックされていないセル範囲の選択</t>
    <rPh sb="12" eb="14">
      <t>ハンイ</t>
    </rPh>
    <rPh sb="15" eb="17">
      <t>センタク</t>
    </rPh>
    <phoneticPr fontId="5"/>
  </si>
  <si>
    <t>シートの保護</t>
    <rPh sb="4" eb="6">
      <t>ホゴ</t>
    </rPh>
    <phoneticPr fontId="5"/>
  </si>
  <si>
    <t>☑オブジェクトの編集</t>
    <rPh sb="8" eb="10">
      <t>ヘンシュウ</t>
    </rPh>
    <phoneticPr fontId="5"/>
  </si>
  <si>
    <t>協議完了時</t>
    <rPh sb="0" eb="2">
      <t>キョウギ</t>
    </rPh>
    <rPh sb="2" eb="4">
      <t>カンリョウ</t>
    </rPh>
    <rPh sb="4" eb="5">
      <t>ジ</t>
    </rPh>
    <phoneticPr fontId="5"/>
  </si>
  <si>
    <t>35⇒20修正</t>
    <rPh sb="5" eb="7">
      <t>シュウセイ</t>
    </rPh>
    <phoneticPr fontId="5"/>
  </si>
  <si>
    <t>↑2016/9/9</t>
    <phoneticPr fontId="5"/>
  </si>
  <si>
    <t>緑の量・質の確保、生態系への配慮</t>
    <phoneticPr fontId="5"/>
  </si>
  <si>
    <t>BEI（設計値/基準値）</t>
    <phoneticPr fontId="5"/>
  </si>
  <si>
    <t>第２号様式（第13条、第15条、第16条関係）</t>
    <rPh sb="11" eb="12">
      <t>ダイ</t>
    </rPh>
    <rPh sb="14" eb="15">
      <t>ジョウ</t>
    </rPh>
    <rPh sb="16" eb="17">
      <t>ダイ</t>
    </rPh>
    <rPh sb="19" eb="20">
      <t>ジョウ</t>
    </rPh>
    <phoneticPr fontId="5"/>
  </si>
  <si>
    <t>※工事完了日</t>
    <phoneticPr fontId="5"/>
  </si>
  <si>
    <t>環境評価書</t>
  </si>
  <si>
    <t>シートの非表示</t>
    <rPh sb="4" eb="5">
      <t>ヒ</t>
    </rPh>
    <rPh sb="5" eb="7">
      <t>ヒョウジ</t>
    </rPh>
    <phoneticPr fontId="5"/>
  </si>
  <si>
    <t>省CO2建築手法</t>
    <rPh sb="0" eb="1">
      <t>ショウ</t>
    </rPh>
    <rPh sb="4" eb="6">
      <t>ケンチク</t>
    </rPh>
    <rPh sb="6" eb="8">
      <t>シュホウ</t>
    </rPh>
    <phoneticPr fontId="5"/>
  </si>
  <si>
    <t>高効率エアコン</t>
    <phoneticPr fontId="5"/>
  </si>
  <si>
    <t>地中熱</t>
    <rPh sb="0" eb="2">
      <t>チチュウ</t>
    </rPh>
    <rPh sb="2" eb="3">
      <t>ネツ</t>
    </rPh>
    <phoneticPr fontId="5"/>
  </si>
  <si>
    <t>名前の管理</t>
    <rPh sb="0" eb="2">
      <t>ナマエ</t>
    </rPh>
    <rPh sb="3" eb="5">
      <t>カンリ</t>
    </rPh>
    <phoneticPr fontId="5"/>
  </si>
  <si>
    <t>表示させる範囲</t>
    <rPh sb="0" eb="2">
      <t>ヒョウジ</t>
    </rPh>
    <rPh sb="5" eb="7">
      <t>ハンイ</t>
    </rPh>
    <phoneticPr fontId="5"/>
  </si>
  <si>
    <t>Grade_mark_Non</t>
    <phoneticPr fontId="5"/>
  </si>
  <si>
    <t>Grade_mark_Good</t>
  </si>
  <si>
    <t>Grade_mark_Best</t>
  </si>
  <si>
    <t>CO2排出量</t>
    <phoneticPr fontId="5"/>
  </si>
  <si>
    <t>省エネルギー基準</t>
    <phoneticPr fontId="5"/>
  </si>
  <si>
    <t>過去採用マーク</t>
    <rPh sb="0" eb="2">
      <t>カコ</t>
    </rPh>
    <rPh sb="2" eb="4">
      <t>サイヨウ</t>
    </rPh>
    <phoneticPr fontId="5"/>
  </si>
  <si>
    <t>2016/09/27マーク設定</t>
    <rPh sb="13" eb="15">
      <t>セッテイ</t>
    </rPh>
    <phoneticPr fontId="5"/>
  </si>
  <si>
    <t>MJ/㎡・年</t>
    <phoneticPr fontId="5"/>
  </si>
  <si>
    <t>GJ/年</t>
  </si>
  <si>
    <t>太陽光発電等による削減量</t>
    <rPh sb="0" eb="3">
      <t>タイヨウコウ</t>
    </rPh>
    <rPh sb="3" eb="5">
      <t>ハツデン</t>
    </rPh>
    <rPh sb="5" eb="6">
      <t>トウ</t>
    </rPh>
    <rPh sb="9" eb="11">
      <t>サクゲン</t>
    </rPh>
    <rPh sb="11" eb="12">
      <t>リョウ</t>
    </rPh>
    <phoneticPr fontId="5"/>
  </si>
  <si>
    <t>基準値</t>
    <rPh sb="0" eb="3">
      <t>キジュンチ</t>
    </rPh>
    <phoneticPr fontId="5"/>
  </si>
  <si>
    <t>設計値</t>
    <rPh sb="0" eb="2">
      <t>セッケイ</t>
    </rPh>
    <rPh sb="2" eb="3">
      <t>チ</t>
    </rPh>
    <phoneticPr fontId="5"/>
  </si>
  <si>
    <t>BEI</t>
    <phoneticPr fontId="5"/>
  </si>
  <si>
    <t>暖房</t>
    <rPh sb="0" eb="2">
      <t>ダンボウ</t>
    </rPh>
    <phoneticPr fontId="5"/>
  </si>
  <si>
    <t>冷房</t>
    <rPh sb="0" eb="2">
      <t>レイボウ</t>
    </rPh>
    <phoneticPr fontId="5"/>
  </si>
  <si>
    <t>換気</t>
    <rPh sb="0" eb="2">
      <t>カンキ</t>
    </rPh>
    <phoneticPr fontId="5"/>
  </si>
  <si>
    <t>給湯</t>
  </si>
  <si>
    <t>照明</t>
  </si>
  <si>
    <t>合計（その他を除く）</t>
    <rPh sb="0" eb="2">
      <t>ゴウケイ</t>
    </rPh>
    <rPh sb="5" eb="6">
      <t>タ</t>
    </rPh>
    <rPh sb="7" eb="8">
      <t>ノゾ</t>
    </rPh>
    <phoneticPr fontId="5"/>
  </si>
  <si>
    <t>共用部</t>
    <rPh sb="0" eb="3">
      <t>キョウヨウブ</t>
    </rPh>
    <phoneticPr fontId="5"/>
  </si>
  <si>
    <t>一次エネルギー消費量[GJ/年・戸]</t>
    <rPh sb="0" eb="2">
      <t>１ジ</t>
    </rPh>
    <rPh sb="7" eb="10">
      <t>ショウヒリョウ</t>
    </rPh>
    <rPh sb="14" eb="15">
      <t>ネン</t>
    </rPh>
    <rPh sb="16" eb="17">
      <t>コ</t>
    </rPh>
    <phoneticPr fontId="5"/>
  </si>
  <si>
    <t>空調</t>
  </si>
  <si>
    <t>昇降機</t>
  </si>
  <si>
    <t>その他</t>
  </si>
  <si>
    <t>一次エネルギー消費量[GJ/年]</t>
    <phoneticPr fontId="5"/>
  </si>
  <si>
    <t>効率化設備創エネルギー量</t>
    <rPh sb="0" eb="3">
      <t>コウリツカ</t>
    </rPh>
    <rPh sb="3" eb="5">
      <t>セツビ</t>
    </rPh>
    <rPh sb="5" eb="6">
      <t>キズ</t>
    </rPh>
    <rPh sb="11" eb="12">
      <t>リョウ</t>
    </rPh>
    <phoneticPr fontId="5"/>
  </si>
  <si>
    <t>換気</t>
    <rPh sb="0" eb="2">
      <t>カンキ</t>
    </rPh>
    <phoneticPr fontId="5"/>
  </si>
  <si>
    <t>合計（その他を除く）</t>
    <phoneticPr fontId="5"/>
  </si>
  <si>
    <r>
      <t>用途別延床面積</t>
    </r>
    <r>
      <rPr>
        <sz val="11"/>
        <rFont val="ＭＳ Ｐゴシック"/>
        <family val="3"/>
        <charset val="128"/>
        <scheme val="minor"/>
      </rPr>
      <t xml:space="preserve">
（計算対象部分）</t>
    </r>
    <rPh sb="0" eb="2">
      <t>ヨウト</t>
    </rPh>
    <rPh sb="2" eb="3">
      <t>ベツ</t>
    </rPh>
    <rPh sb="3" eb="5">
      <t>ノベユカ</t>
    </rPh>
    <rPh sb="5" eb="7">
      <t>メンセキ</t>
    </rPh>
    <rPh sb="9" eb="11">
      <t>ケイサン</t>
    </rPh>
    <rPh sb="11" eb="13">
      <t>タイショウ</t>
    </rPh>
    <rPh sb="13" eb="15">
      <t>ブブン</t>
    </rPh>
    <phoneticPr fontId="8"/>
  </si>
  <si>
    <t>UA値：（対象床面積）</t>
    <rPh sb="2" eb="3">
      <t>チ</t>
    </rPh>
    <rPh sb="5" eb="7">
      <t>タイショウ</t>
    </rPh>
    <rPh sb="7" eb="8">
      <t>ユカ</t>
    </rPh>
    <rPh sb="8" eb="10">
      <t>メンセキ</t>
    </rPh>
    <phoneticPr fontId="5"/>
  </si>
  <si>
    <t>PAL*：（対象床面積）</t>
    <rPh sb="6" eb="8">
      <t>タイショウ</t>
    </rPh>
    <rPh sb="8" eb="9">
      <t>ユカ</t>
    </rPh>
    <phoneticPr fontId="5"/>
  </si>
  <si>
    <t>[GJ/年]</t>
    <phoneticPr fontId="5"/>
  </si>
  <si>
    <t>[t-CO2・年]←計算対象延床面積の基準値CO2排出量</t>
    <rPh sb="10" eb="12">
      <t>ケイサン</t>
    </rPh>
    <rPh sb="12" eb="14">
      <t>タイショウ</t>
    </rPh>
    <rPh sb="14" eb="15">
      <t>ノ</t>
    </rPh>
    <rPh sb="15" eb="18">
      <t>ユカメンセキ</t>
    </rPh>
    <rPh sb="19" eb="22">
      <t>キジュンチ</t>
    </rPh>
    <rPh sb="25" eb="27">
      <t>ハイシュツ</t>
    </rPh>
    <rPh sb="27" eb="28">
      <t>リョウ</t>
    </rPh>
    <phoneticPr fontId="5"/>
  </si>
  <si>
    <t>[t-CO2・年]←計算対象延床面積の設計値CO2排出量</t>
    <rPh sb="10" eb="12">
      <t>ケイサン</t>
    </rPh>
    <rPh sb="12" eb="14">
      <t>タイショウ</t>
    </rPh>
    <rPh sb="14" eb="15">
      <t>ノ</t>
    </rPh>
    <rPh sb="15" eb="18">
      <t>ユカメンセキ</t>
    </rPh>
    <rPh sb="19" eb="22">
      <t>セッケイチ</t>
    </rPh>
    <rPh sb="25" eb="27">
      <t>ハイシュツ</t>
    </rPh>
    <rPh sb="27" eb="28">
      <t>リョウ</t>
    </rPh>
    <phoneticPr fontId="5"/>
  </si>
  <si>
    <t>㎡</t>
    <phoneticPr fontId="5"/>
  </si>
  <si>
    <t>㎡ ：  計算対象</t>
    <phoneticPr fontId="5"/>
  </si>
  <si>
    <t>[t-CO2/GJ]</t>
    <phoneticPr fontId="5"/>
  </si>
  <si>
    <t>地表面または屋上に保水性の高い被覆材を採用（地表面の緑化を含む）</t>
    <rPh sb="22" eb="25">
      <t>チヒョウメン</t>
    </rPh>
    <rPh sb="26" eb="28">
      <t>リョクカ</t>
    </rPh>
    <rPh sb="29" eb="30">
      <t>フク</t>
    </rPh>
    <phoneticPr fontId="5"/>
  </si>
  <si>
    <t>雨水を浸透させる施設を設置（雨水浸透ます、透水性舗装、地表面の緑化、玉石敷き　等）</t>
    <rPh sb="14" eb="16">
      <t>ウスイ</t>
    </rPh>
    <rPh sb="16" eb="18">
      <t>シントウ</t>
    </rPh>
    <rPh sb="21" eb="24">
      <t>トウスイセイ</t>
    </rPh>
    <rPh sb="24" eb="26">
      <t>ホソウ</t>
    </rPh>
    <rPh sb="27" eb="30">
      <t>チヒョウメン</t>
    </rPh>
    <rPh sb="31" eb="33">
      <t>リョクカ</t>
    </rPh>
    <rPh sb="34" eb="36">
      <t>ギョクセキ</t>
    </rPh>
    <rPh sb="36" eb="37">
      <t>シキ</t>
    </rPh>
    <rPh sb="39" eb="40">
      <t>トウ</t>
    </rPh>
    <phoneticPr fontId="5"/>
  </si>
  <si>
    <t>受付欄</t>
    <rPh sb="0" eb="2">
      <t>ウケツケ</t>
    </rPh>
    <rPh sb="2" eb="3">
      <t>ラン</t>
    </rPh>
    <phoneticPr fontId="5"/>
  </si>
  <si>
    <t>確認欄</t>
    <rPh sb="0" eb="2">
      <t>カクニン</t>
    </rPh>
    <rPh sb="2" eb="3">
      <t>ラン</t>
    </rPh>
    <phoneticPr fontId="5"/>
  </si>
  <si>
    <t>職員記入欄</t>
    <rPh sb="2" eb="4">
      <t>キニュウ</t>
    </rPh>
    <phoneticPr fontId="5"/>
  </si>
  <si>
    <t>高効率給湯機</t>
    <rPh sb="0" eb="3">
      <t>コウコウリツ</t>
    </rPh>
    <rPh sb="3" eb="5">
      <t>キュウトウ</t>
    </rPh>
    <rPh sb="5" eb="6">
      <t>キ</t>
    </rPh>
    <phoneticPr fontId="5"/>
  </si>
  <si>
    <t>協議の段階</t>
    <rPh sb="0" eb="2">
      <t>キョウギ</t>
    </rPh>
    <rPh sb="3" eb="5">
      <t>ダンカイ</t>
    </rPh>
    <phoneticPr fontId="5"/>
  </si>
  <si>
    <t>変更時</t>
  </si>
  <si>
    <t>工事完了時</t>
  </si>
  <si>
    <t>地域冷暖房(DHC)区域</t>
    <phoneticPr fontId="5"/>
  </si>
  <si>
    <t>DHC区域内</t>
  </si>
  <si>
    <t>DHC区域に近接</t>
  </si>
  <si>
    <t>DHC区域外</t>
    <rPh sb="5" eb="6">
      <t>ガイ</t>
    </rPh>
    <phoneticPr fontId="5"/>
  </si>
  <si>
    <t>地域冷暖房(DHC)の導入</t>
  </si>
  <si>
    <t>DHCを導入</t>
  </si>
  <si>
    <t>DHCを将来導入</t>
  </si>
  <si>
    <t>既存DHCから受入</t>
  </si>
  <si>
    <t>サブプラントを設置</t>
  </si>
  <si>
    <t xml:space="preserve">DHCを導入しない </t>
  </si>
  <si>
    <t>特定電気事業等(特電)</t>
  </si>
  <si>
    <t>特電等を導入</t>
  </si>
  <si>
    <t>特電等を将来導入</t>
  </si>
  <si>
    <t>特電等を受入</t>
  </si>
  <si>
    <t>導入しない</t>
    <rPh sb="0" eb="2">
      <t>ドウニュウ</t>
    </rPh>
    <phoneticPr fontId="5"/>
  </si>
  <si>
    <t>面的エネルギー対策</t>
  </si>
  <si>
    <t>熱融通</t>
  </si>
  <si>
    <t>電力融通</t>
  </si>
  <si>
    <t>熱・電力融通</t>
    <rPh sb="2" eb="4">
      <t>デンリョク</t>
    </rPh>
    <phoneticPr fontId="5"/>
  </si>
  <si>
    <t>AEMS</t>
  </si>
  <si>
    <t>AEMSを導入</t>
    <phoneticPr fontId="5"/>
  </si>
  <si>
    <t>導入なし</t>
    <phoneticPr fontId="5"/>
  </si>
  <si>
    <t>有無</t>
    <rPh sb="0" eb="2">
      <t>ウム</t>
    </rPh>
    <phoneticPr fontId="5"/>
  </si>
  <si>
    <t>あり</t>
    <phoneticPr fontId="5"/>
  </si>
  <si>
    <t>なし</t>
    <phoneticPr fontId="5"/>
  </si>
  <si>
    <t>選択</t>
    <rPh sb="0" eb="2">
      <t>センタク</t>
    </rPh>
    <phoneticPr fontId="5"/>
  </si>
  <si>
    <t>□</t>
    <phoneticPr fontId="5"/>
  </si>
  <si>
    <t>■</t>
    <phoneticPr fontId="5"/>
  </si>
  <si>
    <t>提出日</t>
    <rPh sb="0" eb="2">
      <t>テイシュツ</t>
    </rPh>
    <rPh sb="2" eb="3">
      <t>ビ</t>
    </rPh>
    <phoneticPr fontId="5"/>
  </si>
  <si>
    <t>□</t>
  </si>
  <si>
    <t>外壁高断熱化  （屋根断熱材：</t>
    <phoneticPr fontId="5"/>
  </si>
  <si>
    <t>　　　　　　　　　  （壁断熱材：</t>
    <phoneticPr fontId="5"/>
  </si>
  <si>
    <t>を</t>
    <phoneticPr fontId="5"/>
  </si>
  <si>
    <t>mm）</t>
    <phoneticPr fontId="5"/>
  </si>
  <si>
    <t>を</t>
    <phoneticPr fontId="5"/>
  </si>
  <si>
    <t>mm）</t>
    <phoneticPr fontId="5"/>
  </si>
  <si>
    <t>BEI代表住戸</t>
    <rPh sb="3" eb="5">
      <t>ダイヒョウ</t>
    </rPh>
    <rPh sb="5" eb="7">
      <t>ジュウコ</t>
    </rPh>
    <phoneticPr fontId="5"/>
  </si>
  <si>
    <t>基準値</t>
    <phoneticPr fontId="5"/>
  </si>
  <si>
    <t>設計値</t>
  </si>
  <si>
    <t>計画書ステータス</t>
    <rPh sb="0" eb="3">
      <t>ケイカクショ</t>
    </rPh>
    <phoneticPr fontId="5"/>
  </si>
  <si>
    <t>（計　画）</t>
    <phoneticPr fontId="5"/>
  </si>
  <si>
    <t>（変　更）</t>
    <phoneticPr fontId="5"/>
  </si>
  <si>
    <t>（完　了）</t>
    <phoneticPr fontId="5"/>
  </si>
  <si>
    <t>届出内容</t>
    <rPh sb="0" eb="2">
      <t>トドケデ</t>
    </rPh>
    <rPh sb="2" eb="4">
      <t>ナイヨウ</t>
    </rPh>
    <phoneticPr fontId="5"/>
  </si>
  <si>
    <t>２　第15条第１項の規定による変更の届出をします。</t>
    <phoneticPr fontId="5"/>
  </si>
  <si>
    <t>公表</t>
    <rPh sb="0" eb="2">
      <t>コウヒョウ</t>
    </rPh>
    <phoneticPr fontId="5"/>
  </si>
  <si>
    <t>可</t>
    <rPh sb="0" eb="1">
      <t>カ</t>
    </rPh>
    <phoneticPr fontId="5"/>
  </si>
  <si>
    <t>不可</t>
    <rPh sb="0" eb="2">
      <t>フカ</t>
    </rPh>
    <phoneticPr fontId="5"/>
  </si>
  <si>
    <t>有無</t>
    <rPh sb="0" eb="2">
      <t>ウム</t>
    </rPh>
    <phoneticPr fontId="5"/>
  </si>
  <si>
    <t>有</t>
    <rPh sb="0" eb="1">
      <t>アリ</t>
    </rPh>
    <phoneticPr fontId="5"/>
  </si>
  <si>
    <t>無</t>
    <rPh sb="0" eb="1">
      <t>ナシ</t>
    </rPh>
    <phoneticPr fontId="5"/>
  </si>
  <si>
    <t>バージョン</t>
    <phoneticPr fontId="5"/>
  </si>
  <si>
    <t>住宅版</t>
    <rPh sb="0" eb="2">
      <t>ジュウタク</t>
    </rPh>
    <rPh sb="2" eb="3">
      <t>バン</t>
    </rPh>
    <phoneticPr fontId="5"/>
  </si>
  <si>
    <t>建物ID</t>
    <rPh sb="0" eb="2">
      <t>タテモノ</t>
    </rPh>
    <phoneticPr fontId="5"/>
  </si>
  <si>
    <t>千代田区番号</t>
    <rPh sb="0" eb="4">
      <t>チヨダク</t>
    </rPh>
    <rPh sb="4" eb="6">
      <t>バンゴウ</t>
    </rPh>
    <phoneticPr fontId="5"/>
  </si>
  <si>
    <t>協議段階</t>
    <rPh sb="0" eb="2">
      <t>キョウギ</t>
    </rPh>
    <rPh sb="2" eb="4">
      <t>ダンカイ</t>
    </rPh>
    <phoneticPr fontId="5"/>
  </si>
  <si>
    <t>建築主_氏名</t>
    <rPh sb="0" eb="2">
      <t>ケンチク</t>
    </rPh>
    <rPh sb="2" eb="3">
      <t>ヌシ</t>
    </rPh>
    <phoneticPr fontId="8"/>
  </si>
  <si>
    <t>建築主_住所</t>
    <rPh sb="0" eb="2">
      <t>ケンチク</t>
    </rPh>
    <rPh sb="2" eb="3">
      <t>ヌシ</t>
    </rPh>
    <phoneticPr fontId="8"/>
  </si>
  <si>
    <t>設計者_氏名</t>
    <phoneticPr fontId="8"/>
  </si>
  <si>
    <t>設計者_住所</t>
    <phoneticPr fontId="8"/>
  </si>
  <si>
    <t>建物_名称</t>
    <rPh sb="0" eb="2">
      <t>タテモノ</t>
    </rPh>
    <rPh sb="3" eb="5">
      <t>メイショウ</t>
    </rPh>
    <phoneticPr fontId="8"/>
  </si>
  <si>
    <t>建物_所在地</t>
    <rPh sb="0" eb="2">
      <t>タテモノ</t>
    </rPh>
    <rPh sb="3" eb="6">
      <t>ショザイチ</t>
    </rPh>
    <phoneticPr fontId="8"/>
  </si>
  <si>
    <t>ホテル</t>
  </si>
  <si>
    <t>学校</t>
  </si>
  <si>
    <t>飲食店</t>
  </si>
  <si>
    <t>集会所</t>
  </si>
  <si>
    <t>↑xls1_建物概要</t>
    <phoneticPr fontId="5"/>
  </si>
  <si>
    <t>階数・総戸数</t>
    <rPh sb="0" eb="2">
      <t>カイスウ</t>
    </rPh>
    <phoneticPr fontId="5"/>
  </si>
  <si>
    <t>↓xls2_設備概要</t>
    <phoneticPr fontId="5"/>
  </si>
  <si>
    <t>RC造</t>
  </si>
  <si>
    <t>SRC造</t>
  </si>
  <si>
    <t>S造</t>
  </si>
  <si>
    <t>木造</t>
  </si>
  <si>
    <t>その他_内容</t>
  </si>
  <si>
    <t>都市開発諸制度の適用</t>
    <phoneticPr fontId="5"/>
  </si>
  <si>
    <t>周辺の開発計画</t>
    <phoneticPr fontId="5"/>
  </si>
  <si>
    <t>専用：空調システム</t>
    <rPh sb="0" eb="2">
      <t>センヨウ</t>
    </rPh>
    <rPh sb="3" eb="5">
      <t>クウチョウ</t>
    </rPh>
    <phoneticPr fontId="5"/>
  </si>
  <si>
    <t>共用：空調システム</t>
    <rPh sb="0" eb="2">
      <t>キョウヨウ</t>
    </rPh>
    <rPh sb="3" eb="5">
      <t>クウチョウ</t>
    </rPh>
    <phoneticPr fontId="5"/>
  </si>
  <si>
    <t>↑xls2_設備概要</t>
    <phoneticPr fontId="5"/>
  </si>
  <si>
    <t>↓xls3_環境対策</t>
    <phoneticPr fontId="5"/>
  </si>
  <si>
    <t>省CO2目標率</t>
    <rPh sb="0" eb="1">
      <t>ショウ</t>
    </rPh>
    <rPh sb="4" eb="6">
      <t>モクヒョウ</t>
    </rPh>
    <rPh sb="6" eb="7">
      <t>リツ</t>
    </rPh>
    <phoneticPr fontId="5"/>
  </si>
  <si>
    <t>省CO2建築手法</t>
    <phoneticPr fontId="5"/>
  </si>
  <si>
    <t>庇・ルーバー</t>
  </si>
  <si>
    <t>創エネ手法</t>
    <phoneticPr fontId="5"/>
  </si>
  <si>
    <t>[kW]</t>
    <phoneticPr fontId="5"/>
  </si>
  <si>
    <t>その他_内容</t>
    <rPh sb="2" eb="3">
      <t>タ</t>
    </rPh>
    <rPh sb="4" eb="6">
      <t>ナイヨウ</t>
    </rPh>
    <phoneticPr fontId="5"/>
  </si>
  <si>
    <t>未利用エネ</t>
    <rPh sb="0" eb="3">
      <t>ミリヨウ</t>
    </rPh>
    <phoneticPr fontId="5"/>
  </si>
  <si>
    <t>破壊物質_不使用</t>
    <phoneticPr fontId="5"/>
  </si>
  <si>
    <t>温暖化係数小_使用</t>
    <phoneticPr fontId="5"/>
  </si>
  <si>
    <t>高反射率塗料</t>
    <phoneticPr fontId="5"/>
  </si>
  <si>
    <t>雨水利用設備</t>
    <phoneticPr fontId="5"/>
  </si>
  <si>
    <t>雨水浸透施設</t>
    <phoneticPr fontId="5"/>
  </si>
  <si>
    <t>↑xls3_環境対策</t>
    <phoneticPr fontId="5"/>
  </si>
  <si>
    <t>生態系配慮_敷地内緑化</t>
  </si>
  <si>
    <t>↓xls4_建物性能</t>
    <phoneticPr fontId="5"/>
  </si>
  <si>
    <t>基準一次エネ消費量</t>
    <rPh sb="0" eb="2">
      <t>キジュン</t>
    </rPh>
    <rPh sb="2" eb="4">
      <t>イチジ</t>
    </rPh>
    <rPh sb="6" eb="9">
      <t>ショウヒリョウ</t>
    </rPh>
    <phoneticPr fontId="5"/>
  </si>
  <si>
    <t>設計一次エネ消費量</t>
    <rPh sb="0" eb="2">
      <t>セッケイ</t>
    </rPh>
    <rPh sb="2" eb="4">
      <t>イチジ</t>
    </rPh>
    <rPh sb="6" eb="9">
      <t>ショウヒリョウ</t>
    </rPh>
    <phoneticPr fontId="5"/>
  </si>
  <si>
    <t>一次エネ消費削減量</t>
    <rPh sb="0" eb="2">
      <t>イチジ</t>
    </rPh>
    <rPh sb="4" eb="6">
      <t>ショウヒ</t>
    </rPh>
    <rPh sb="6" eb="8">
      <t>サクゲン</t>
    </rPh>
    <rPh sb="8" eb="9">
      <t>リョウ</t>
    </rPh>
    <phoneticPr fontId="5"/>
  </si>
  <si>
    <t>住戸部分</t>
    <rPh sb="0" eb="2">
      <t>ジュウコ</t>
    </rPh>
    <rPh sb="2" eb="4">
      <t>ブブン</t>
    </rPh>
    <phoneticPr fontId="5"/>
  </si>
  <si>
    <t>UA代表値</t>
    <phoneticPr fontId="5"/>
  </si>
  <si>
    <t>UA最低値</t>
  </si>
  <si>
    <t>UA値：（対象床面積）</t>
    <phoneticPr fontId="5"/>
  </si>
  <si>
    <t>基準</t>
    <rPh sb="0" eb="2">
      <t>キジュン</t>
    </rPh>
    <phoneticPr fontId="5"/>
  </si>
  <si>
    <t>設計値</t>
    <rPh sb="0" eb="3">
      <t>セッケイチ</t>
    </rPh>
    <phoneticPr fontId="5"/>
  </si>
  <si>
    <t>BEI</t>
  </si>
  <si>
    <t>一次エネルギー消費量[GJ/年]</t>
  </si>
  <si>
    <t>合計（その他を除く）</t>
  </si>
  <si>
    <t>欄外</t>
    <rPh sb="0" eb="2">
      <t>ランガイ</t>
    </rPh>
    <phoneticPr fontId="5"/>
  </si>
  <si>
    <t>導入なし</t>
    <rPh sb="0" eb="2">
      <t>ドウニュウ</t>
    </rPh>
    <phoneticPr fontId="5"/>
  </si>
  <si>
    <t>[プルダウンから選択]</t>
  </si>
  <si>
    <t>AA列から右、69行から下</t>
    <rPh sb="2" eb="3">
      <t>レツ</t>
    </rPh>
    <rPh sb="5" eb="6">
      <t>ミギ</t>
    </rPh>
    <rPh sb="9" eb="10">
      <t>ギョウ</t>
    </rPh>
    <rPh sb="12" eb="13">
      <t>シタ</t>
    </rPh>
    <phoneticPr fontId="5"/>
  </si>
  <si>
    <t>設計者_氏名</t>
  </si>
  <si>
    <t>設計者_住所</t>
  </si>
  <si>
    <t>用途_分譲集合住宅</t>
  </si>
  <si>
    <t>用途_賃貸集合住宅</t>
  </si>
  <si>
    <t>用途_戸建住宅</t>
  </si>
  <si>
    <t>用途_事務所</t>
  </si>
  <si>
    <t>用途_ホテル</t>
  </si>
  <si>
    <t>用途_病院</t>
  </si>
  <si>
    <t>用途_物販店舗</t>
  </si>
  <si>
    <t>用途_学校</t>
  </si>
  <si>
    <t>用途_飲食店</t>
  </si>
  <si>
    <t>用途_集会所</t>
  </si>
  <si>
    <t>用途_その他</t>
  </si>
  <si>
    <t>予定_着手日</t>
    <rPh sb="0" eb="2">
      <t>ヨテイ</t>
    </rPh>
    <rPh sb="3" eb="5">
      <t>チャクシュ</t>
    </rPh>
    <rPh sb="5" eb="6">
      <t>ヒ</t>
    </rPh>
    <phoneticPr fontId="5"/>
  </si>
  <si>
    <t>予定_竣工日</t>
    <rPh sb="0" eb="2">
      <t>ヨテイ</t>
    </rPh>
    <rPh sb="3" eb="5">
      <t>シュンコウ</t>
    </rPh>
    <rPh sb="5" eb="6">
      <t>ヒ</t>
    </rPh>
    <phoneticPr fontId="5"/>
  </si>
  <si>
    <t>延床面積_計算対象</t>
    <rPh sb="0" eb="2">
      <t>ノベユカ</t>
    </rPh>
    <rPh sb="2" eb="4">
      <t>メンセキ</t>
    </rPh>
    <rPh sb="5" eb="7">
      <t>ケイサン</t>
    </rPh>
    <rPh sb="7" eb="9">
      <t>タイショウ</t>
    </rPh>
    <phoneticPr fontId="8"/>
  </si>
  <si>
    <t>階数_地上</t>
    <rPh sb="0" eb="2">
      <t>カイスウ</t>
    </rPh>
    <rPh sb="3" eb="5">
      <t>チジョウ</t>
    </rPh>
    <phoneticPr fontId="8"/>
  </si>
  <si>
    <t>階数_地下</t>
    <rPh sb="0" eb="2">
      <t>カイスウ</t>
    </rPh>
    <rPh sb="3" eb="5">
      <t>チカ</t>
    </rPh>
    <phoneticPr fontId="8"/>
  </si>
  <si>
    <t>総戸数</t>
    <rPh sb="0" eb="3">
      <t>ソウコスウ</t>
    </rPh>
    <phoneticPr fontId="5"/>
  </si>
  <si>
    <t>構造_RC造</t>
  </si>
  <si>
    <t>構造_SRC造</t>
  </si>
  <si>
    <t>構造_S造</t>
  </si>
  <si>
    <t>構造_木造</t>
  </si>
  <si>
    <t>構造_その他</t>
  </si>
  <si>
    <t>構造_その他_内容</t>
    <rPh sb="7" eb="9">
      <t>ナイヨウ</t>
    </rPh>
    <phoneticPr fontId="5"/>
  </si>
  <si>
    <t>対象面積1_用途</t>
    <rPh sb="0" eb="2">
      <t>タイショウ</t>
    </rPh>
    <rPh sb="2" eb="4">
      <t>メンセキ</t>
    </rPh>
    <rPh sb="6" eb="8">
      <t>ヨウト</t>
    </rPh>
    <phoneticPr fontId="5"/>
  </si>
  <si>
    <t>対象面積1_延床</t>
    <rPh sb="0" eb="2">
      <t>タイショウ</t>
    </rPh>
    <rPh sb="2" eb="4">
      <t>メンセキ</t>
    </rPh>
    <rPh sb="6" eb="8">
      <t>ノベユカ</t>
    </rPh>
    <phoneticPr fontId="5"/>
  </si>
  <si>
    <t>対象面積2_用途</t>
    <rPh sb="0" eb="2">
      <t>タイショウ</t>
    </rPh>
    <rPh sb="2" eb="4">
      <t>メンセキ</t>
    </rPh>
    <rPh sb="6" eb="8">
      <t>ヨウト</t>
    </rPh>
    <phoneticPr fontId="5"/>
  </si>
  <si>
    <t>対象面積2_延床</t>
    <rPh sb="0" eb="2">
      <t>タイショウ</t>
    </rPh>
    <rPh sb="2" eb="4">
      <t>メンセキ</t>
    </rPh>
    <rPh sb="6" eb="8">
      <t>ノベユカ</t>
    </rPh>
    <phoneticPr fontId="5"/>
  </si>
  <si>
    <t>対象面積3_用途</t>
    <rPh sb="0" eb="2">
      <t>タイショウ</t>
    </rPh>
    <rPh sb="2" eb="4">
      <t>メンセキ</t>
    </rPh>
    <rPh sb="6" eb="8">
      <t>ヨウト</t>
    </rPh>
    <phoneticPr fontId="5"/>
  </si>
  <si>
    <t>対象面積3_延床</t>
    <rPh sb="0" eb="2">
      <t>タイショウ</t>
    </rPh>
    <rPh sb="2" eb="4">
      <t>メンセキ</t>
    </rPh>
    <rPh sb="6" eb="8">
      <t>ノベユカ</t>
    </rPh>
    <phoneticPr fontId="5"/>
  </si>
  <si>
    <t>対象面積4_用途</t>
    <rPh sb="0" eb="2">
      <t>タイショウ</t>
    </rPh>
    <rPh sb="2" eb="4">
      <t>メンセキ</t>
    </rPh>
    <rPh sb="6" eb="8">
      <t>ヨウト</t>
    </rPh>
    <phoneticPr fontId="5"/>
  </si>
  <si>
    <t>対象面積4_延床</t>
    <rPh sb="0" eb="2">
      <t>タイショウ</t>
    </rPh>
    <rPh sb="2" eb="4">
      <t>メンセキ</t>
    </rPh>
    <rPh sb="6" eb="8">
      <t>ノベユカ</t>
    </rPh>
    <phoneticPr fontId="5"/>
  </si>
  <si>
    <t>制度適用_内容</t>
    <rPh sb="0" eb="2">
      <t>セイド</t>
    </rPh>
    <rPh sb="2" eb="4">
      <t>テキヨウ</t>
    </rPh>
    <rPh sb="5" eb="7">
      <t>ナイヨウ</t>
    </rPh>
    <phoneticPr fontId="5"/>
  </si>
  <si>
    <t>周辺開発計画_内容</t>
    <rPh sb="0" eb="2">
      <t>シュウヘン</t>
    </rPh>
    <rPh sb="2" eb="4">
      <t>カイハツ</t>
    </rPh>
    <rPh sb="4" eb="6">
      <t>ケイカク</t>
    </rPh>
    <rPh sb="7" eb="9">
      <t>ナイヨウ</t>
    </rPh>
    <phoneticPr fontId="5"/>
  </si>
  <si>
    <t>専用_空調_なし</t>
  </si>
  <si>
    <t>専用_空調_個別エアコン</t>
  </si>
  <si>
    <t>専用_給湯_ガス給湯機</t>
  </si>
  <si>
    <t>専用_給湯_ヒートポンプ給湯機</t>
  </si>
  <si>
    <t>専用_給湯_電気温水器</t>
  </si>
  <si>
    <t>専用_給湯_その他</t>
  </si>
  <si>
    <t>専用_給湯_その他_内容</t>
  </si>
  <si>
    <t>共用_空調_マルチエアコン</t>
  </si>
  <si>
    <t>共用_空調_個別エアコン</t>
  </si>
  <si>
    <t>共用_空調_なし</t>
  </si>
  <si>
    <t>共用_昇降機_エレベーター</t>
  </si>
  <si>
    <t>共用_昇降機_エスカレーター</t>
  </si>
  <si>
    <t>共用_受電方式_特別高圧</t>
  </si>
  <si>
    <t>共用_受電方式_高圧</t>
  </si>
  <si>
    <t>共用_受電方式_低圧</t>
  </si>
  <si>
    <t>目標率_未満時理由</t>
    <rPh sb="0" eb="2">
      <t>モクヒョウ</t>
    </rPh>
    <rPh sb="2" eb="3">
      <t>リツ</t>
    </rPh>
    <rPh sb="4" eb="6">
      <t>ミマン</t>
    </rPh>
    <rPh sb="6" eb="7">
      <t>ジ</t>
    </rPh>
    <rPh sb="7" eb="9">
      <t>リユウ</t>
    </rPh>
    <phoneticPr fontId="5"/>
  </si>
  <si>
    <t>省CO2建築手法_Low-Eガラス</t>
  </si>
  <si>
    <t>省CO2建築手法_複層ガラス</t>
  </si>
  <si>
    <t>省CO2建築手法_二重サッシ</t>
  </si>
  <si>
    <t>省CO2建築手法_外壁高断熱化</t>
  </si>
  <si>
    <t>省CO2建築手法_庇ルーバー</t>
  </si>
  <si>
    <t>省CO2設備手法_高効率エアコン</t>
  </si>
  <si>
    <t>省CO2設備手法_全熱交換器</t>
  </si>
  <si>
    <t>省CO2設備手法_自然換気</t>
  </si>
  <si>
    <t>省CO2設備手法_LED照明_範囲</t>
  </si>
  <si>
    <t>省CO2設備手法_照明制御</t>
  </si>
  <si>
    <t>省CO2設備手法_照明制御_種類</t>
  </si>
  <si>
    <t>省CO2設備手法_高効率給湯機</t>
  </si>
  <si>
    <t>省CO2設備手法_HEMS</t>
  </si>
  <si>
    <t>省CO2設備手法_その他</t>
  </si>
  <si>
    <t>省CO2設備手法_その他_内容</t>
  </si>
  <si>
    <t>創エネ手法_コージェネ</t>
  </si>
  <si>
    <t>創エネ手法_太陽光発電</t>
  </si>
  <si>
    <t>創エネ手法_太陽光発電_容量kW</t>
  </si>
  <si>
    <t>創エネ手法_その他</t>
  </si>
  <si>
    <t>創エネ手法_その他_内容</t>
  </si>
  <si>
    <t>未利用エネ_下水熱</t>
  </si>
  <si>
    <t>未利用エネ_河川水熱</t>
  </si>
  <si>
    <t>未利用エネ_地下鉄排熱</t>
  </si>
  <si>
    <t>未利用エネ_地中熱</t>
  </si>
  <si>
    <t>未利用エネ_バイオマス</t>
  </si>
  <si>
    <t>未利用エネ_太陽熱利用</t>
  </si>
  <si>
    <t>未利用エネ_その他</t>
  </si>
  <si>
    <t>未利用エネ_その他_内容</t>
  </si>
  <si>
    <t>地域CO2削減目標_per</t>
    <rPh sb="0" eb="2">
      <t>チイキ</t>
    </rPh>
    <rPh sb="5" eb="7">
      <t>サクゲン</t>
    </rPh>
    <rPh sb="7" eb="9">
      <t>モクヒョウ</t>
    </rPh>
    <phoneticPr fontId="5"/>
  </si>
  <si>
    <t>省CO2対策の概要</t>
  </si>
  <si>
    <t>非常時対応_発電機</t>
    <rPh sb="6" eb="9">
      <t>ハツデンキ</t>
    </rPh>
    <phoneticPr fontId="5"/>
  </si>
  <si>
    <t>非常時対応_その他</t>
    <rPh sb="8" eb="9">
      <t>タ</t>
    </rPh>
    <phoneticPr fontId="5"/>
  </si>
  <si>
    <t>非常時対応_その他_内容</t>
    <rPh sb="8" eb="9">
      <t>タ</t>
    </rPh>
    <rPh sb="10" eb="12">
      <t>ナイヨウ</t>
    </rPh>
    <phoneticPr fontId="5"/>
  </si>
  <si>
    <t>オゾン層保護_破壊物質_不使用</t>
  </si>
  <si>
    <t>オゾン層保護_温暖化係数小_使用</t>
  </si>
  <si>
    <t>被覆対策_被覆材</t>
  </si>
  <si>
    <t>被覆対策_屋上壁面緑化</t>
  </si>
  <si>
    <t>被覆対策_高反射率塗料</t>
  </si>
  <si>
    <t>水循環_雨水利用設備</t>
  </si>
  <si>
    <t>水循環_雨水浸透施設</t>
  </si>
  <si>
    <t>基準一次エネ消費量_GJ_年</t>
    <rPh sb="0" eb="2">
      <t>キジュン</t>
    </rPh>
    <rPh sb="2" eb="4">
      <t>イチジ</t>
    </rPh>
    <rPh sb="6" eb="9">
      <t>ショウヒリョウ</t>
    </rPh>
    <phoneticPr fontId="5"/>
  </si>
  <si>
    <t>基準一次エネ消費量_MJ_m2年</t>
    <rPh sb="0" eb="2">
      <t>キジュン</t>
    </rPh>
    <rPh sb="2" eb="4">
      <t>イチジ</t>
    </rPh>
    <rPh sb="6" eb="9">
      <t>ショウヒリョウ</t>
    </rPh>
    <phoneticPr fontId="5"/>
  </si>
  <si>
    <t>設計一次エネ消費量_GJ_年</t>
  </si>
  <si>
    <t>設計一次エネ消費量_MJ_m2年</t>
  </si>
  <si>
    <t>一次エネ消費削減量_GJ_年</t>
  </si>
  <si>
    <t>一次エネ消費削減量_MJ_m2年</t>
  </si>
  <si>
    <t>住戸_代表_UA値</t>
    <rPh sb="0" eb="2">
      <t>ジュウコ</t>
    </rPh>
    <rPh sb="8" eb="9">
      <t>チ</t>
    </rPh>
    <phoneticPr fontId="5"/>
  </si>
  <si>
    <t>住戸_代表_対象床面積_m2</t>
    <rPh sb="0" eb="2">
      <t>ジュウコ</t>
    </rPh>
    <rPh sb="3" eb="5">
      <t>ダイヒョウ</t>
    </rPh>
    <rPh sb="6" eb="8">
      <t>タイショウ</t>
    </rPh>
    <rPh sb="8" eb="9">
      <t>ユカ</t>
    </rPh>
    <rPh sb="9" eb="11">
      <t>メンセキ</t>
    </rPh>
    <phoneticPr fontId="5"/>
  </si>
  <si>
    <t>住戸_代表_暖房_一次エネ_基準_GJ_年戸</t>
    <rPh sb="6" eb="8">
      <t>ダンボウ</t>
    </rPh>
    <rPh sb="21" eb="22">
      <t>コ</t>
    </rPh>
    <phoneticPr fontId="5"/>
  </si>
  <si>
    <t>住戸_代表_暖房_一次エネ_設計値_GJ_年戸</t>
  </si>
  <si>
    <t>住戸_代表_暖房_BEI</t>
  </si>
  <si>
    <t>住戸_代表_冷房_一次エネ_基準_GJ_年戸</t>
  </si>
  <si>
    <t>住戸_代表_冷房_一次エネ_設計値_GJ_年戸</t>
  </si>
  <si>
    <t>住戸_代表_冷房_BEI</t>
  </si>
  <si>
    <t>住戸_代表_換気_一次エネ_基準_GJ_年戸</t>
  </si>
  <si>
    <t>住戸_代表_換気_一次エネ_設計値_GJ_年戸</t>
  </si>
  <si>
    <t>住戸_代表_換気_BEI</t>
  </si>
  <si>
    <t>住戸_代表_給湯_一次エネ_基準_GJ_年戸</t>
  </si>
  <si>
    <t>住戸_代表_給湯_一次エネ_設計値_GJ_年戸</t>
  </si>
  <si>
    <t>住戸_代表_給湯_BEI</t>
  </si>
  <si>
    <t>住戸_代表_照明_一次エネ_基準_GJ_年戸</t>
  </si>
  <si>
    <t>住戸_代表_照明_一次エネ_設計値_GJ_年戸</t>
  </si>
  <si>
    <t>住戸_代表_照明_BEI</t>
  </si>
  <si>
    <t>住戸_代表_削減量_一次エネ_設計値_GJ_年戸</t>
    <rPh sb="6" eb="8">
      <t>サクゲン</t>
    </rPh>
    <rPh sb="8" eb="9">
      <t>リョウ</t>
    </rPh>
    <rPh sb="9" eb="10">
      <t>ゲンリョウ</t>
    </rPh>
    <phoneticPr fontId="5"/>
  </si>
  <si>
    <t>住戸_代表_その他_一次エネ_基準_GJ_年戸</t>
  </si>
  <si>
    <t>住戸_代表_その他_一次エネ_設計値_GJ_年戸</t>
  </si>
  <si>
    <t>住戸_代表_その他_BEI</t>
  </si>
  <si>
    <t>住戸_代表_合計_除その他_一次エネ_基準_GJ_年戸</t>
  </si>
  <si>
    <t>住戸_代表_合計_除その他_一次エネ_設計値_GJ_年戸</t>
  </si>
  <si>
    <t>住戸_代表_合計_除その他_BEI</t>
  </si>
  <si>
    <t>共用_PAL_BPI</t>
    <rPh sb="0" eb="2">
      <t>キョウヨウ</t>
    </rPh>
    <phoneticPr fontId="5"/>
  </si>
  <si>
    <t>共用_対象床面積_m2</t>
    <rPh sb="0" eb="2">
      <t>キョウヨウ</t>
    </rPh>
    <rPh sb="3" eb="5">
      <t>タイショウ</t>
    </rPh>
    <rPh sb="5" eb="8">
      <t>ユカメンセキ</t>
    </rPh>
    <phoneticPr fontId="5"/>
  </si>
  <si>
    <t>共用_空調_一次エネ_基準_GJ_年</t>
  </si>
  <si>
    <t>共用_空調_一次エネ_設計値_GJ_年</t>
  </si>
  <si>
    <t>共用_空調_BEI</t>
  </si>
  <si>
    <t>共用_換気_一次エネ_基準_GJ_年</t>
  </si>
  <si>
    <t>共用_換気_一次エネ_設計値_GJ_年</t>
  </si>
  <si>
    <t>共用_換気_BEI</t>
  </si>
  <si>
    <t>共用_照明_一次エネ_基準_GJ_年</t>
  </si>
  <si>
    <t>共用_照明_一次エネ_設計値_GJ_年</t>
  </si>
  <si>
    <t>共用_照明_BEI</t>
  </si>
  <si>
    <t>共用_給湯_一次エネ_基準_GJ_年</t>
  </si>
  <si>
    <t>共用_給湯_一次エネ_設計値_GJ_年</t>
  </si>
  <si>
    <t>共用_給湯_BEI</t>
  </si>
  <si>
    <t>共用_昇降機_一次エネ_基準_GJ_年</t>
  </si>
  <si>
    <t>共用_昇降機_一次エネ_設計値_GJ_年</t>
  </si>
  <si>
    <t>共用_昇降機_BEI</t>
  </si>
  <si>
    <t>共用_効率化創エネ量_一次エネ_設計値_GJ_年</t>
  </si>
  <si>
    <t>共用_その他_一次エネ_基準_GJ_年</t>
  </si>
  <si>
    <t>共用_その他_一次エネ_設計値_GJ_年</t>
  </si>
  <si>
    <t>共用_その他_BEI</t>
  </si>
  <si>
    <t>共用_合計_除その他_一次エネ_基準_GJ_年</t>
  </si>
  <si>
    <t>共用_合計_除その他_一次エネ_設計値_GJ_年</t>
  </si>
  <si>
    <t>共用_合計_除その他_BEI</t>
  </si>
  <si>
    <t>電力需要_最大kW</t>
    <rPh sb="0" eb="2">
      <t>デンリョク</t>
    </rPh>
    <rPh sb="2" eb="4">
      <t>ジュヨウ</t>
    </rPh>
    <rPh sb="5" eb="7">
      <t>サイダイ</t>
    </rPh>
    <phoneticPr fontId="5"/>
  </si>
  <si>
    <t>省エネ性能_削減率</t>
    <rPh sb="0" eb="1">
      <t>ショウ</t>
    </rPh>
    <rPh sb="3" eb="5">
      <t>セイノウ</t>
    </rPh>
    <rPh sb="6" eb="8">
      <t>サクゲン</t>
    </rPh>
    <rPh sb="8" eb="9">
      <t>リツ</t>
    </rPh>
    <phoneticPr fontId="5"/>
  </si>
  <si>
    <t>省エネ性能_結果</t>
    <rPh sb="0" eb="1">
      <t>ショウ</t>
    </rPh>
    <rPh sb="3" eb="5">
      <t>セイノウ</t>
    </rPh>
    <rPh sb="6" eb="8">
      <t>ケッカ</t>
    </rPh>
    <phoneticPr fontId="5"/>
  </si>
  <si>
    <t>省エネ性能_CO2排出削減量_tCO2年</t>
    <rPh sb="0" eb="1">
      <t>ショウ</t>
    </rPh>
    <rPh sb="3" eb="5">
      <t>セイノウ</t>
    </rPh>
    <rPh sb="9" eb="11">
      <t>ハイシュツ</t>
    </rPh>
    <rPh sb="11" eb="13">
      <t>サクゲン</t>
    </rPh>
    <rPh sb="13" eb="14">
      <t>リョウ</t>
    </rPh>
    <rPh sb="19" eb="20">
      <t>ネン</t>
    </rPh>
    <phoneticPr fontId="5"/>
  </si>
  <si>
    <t>協議メモ</t>
    <rPh sb="0" eb="2">
      <t>キョウギ</t>
    </rPh>
    <phoneticPr fontId="5"/>
  </si>
  <si>
    <t>完了欄</t>
    <rPh sb="0" eb="2">
      <t>カンリョウ</t>
    </rPh>
    <rPh sb="2" eb="3">
      <t>ラン</t>
    </rPh>
    <phoneticPr fontId="5"/>
  </si>
  <si>
    <t>屋根断熱</t>
    <rPh sb="0" eb="2">
      <t>ヤネ</t>
    </rPh>
    <rPh sb="2" eb="4">
      <t>ダンネツ</t>
    </rPh>
    <phoneticPr fontId="5"/>
  </si>
  <si>
    <t>壁断熱</t>
    <rPh sb="0" eb="1">
      <t>カベ</t>
    </rPh>
    <rPh sb="1" eb="3">
      <t>ダンネツ</t>
    </rPh>
    <phoneticPr fontId="5"/>
  </si>
  <si>
    <t>外壁高断熱化</t>
    <phoneticPr fontId="5"/>
  </si>
  <si>
    <t>項目名</t>
    <rPh sb="0" eb="2">
      <t>コウモク</t>
    </rPh>
    <rPh sb="2" eb="3">
      <t>メイ</t>
    </rPh>
    <phoneticPr fontId="5"/>
  </si>
  <si>
    <t>Low-E複層ガラス</t>
    <rPh sb="5" eb="7">
      <t>フクソウ</t>
    </rPh>
    <phoneticPr fontId="5"/>
  </si>
  <si>
    <t>庇・ルーバー・バルコニー</t>
    <phoneticPr fontId="5"/>
  </si>
  <si>
    <t>事前協議開始時に、”※”で示した項目は、わかる範囲で全て記入してください。</t>
    <rPh sb="13" eb="14">
      <t>シメ</t>
    </rPh>
    <rPh sb="16" eb="18">
      <t>コウモク</t>
    </rPh>
    <rPh sb="23" eb="25">
      <t>ハンイ</t>
    </rPh>
    <rPh sb="26" eb="27">
      <t>スベ</t>
    </rPh>
    <rPh sb="28" eb="30">
      <t>キニュウ</t>
    </rPh>
    <phoneticPr fontId="5"/>
  </si>
  <si>
    <t>建物性能の項目は、省エネルギー計算が完了次第記入して提出してください。</t>
    <phoneticPr fontId="5"/>
  </si>
  <si>
    <t>住宅のCO2削減目標は、経過措置として20％としております。</t>
    <rPh sb="0" eb="2">
      <t>ジュウタク</t>
    </rPh>
    <rPh sb="6" eb="8">
      <t>サクゲン</t>
    </rPh>
    <rPh sb="8" eb="10">
      <t>モクヒョウ</t>
    </rPh>
    <rPh sb="12" eb="14">
      <t>ケイカ</t>
    </rPh>
    <rPh sb="14" eb="16">
      <t>ソチ</t>
    </rPh>
    <phoneticPr fontId="5"/>
  </si>
  <si>
    <t>0</t>
    <phoneticPr fontId="5"/>
  </si>
  <si>
    <t>103</t>
    <phoneticPr fontId="5"/>
  </si>
  <si>
    <t>201</t>
    <phoneticPr fontId="5"/>
  </si>
  <si>
    <t>202</t>
    <phoneticPr fontId="5"/>
  </si>
  <si>
    <t>203</t>
    <phoneticPr fontId="5"/>
  </si>
  <si>
    <t>204</t>
    <phoneticPr fontId="5"/>
  </si>
  <si>
    <t>209</t>
    <phoneticPr fontId="5"/>
  </si>
  <si>
    <t>301</t>
    <phoneticPr fontId="5"/>
  </si>
  <si>
    <t>302</t>
    <phoneticPr fontId="5"/>
  </si>
  <si>
    <t>303</t>
    <phoneticPr fontId="5"/>
  </si>
  <si>
    <t>309</t>
    <phoneticPr fontId="5"/>
  </si>
  <si>
    <t>401</t>
    <phoneticPr fontId="5"/>
  </si>
  <si>
    <t>402</t>
    <phoneticPr fontId="5"/>
  </si>
  <si>
    <t>403</t>
    <phoneticPr fontId="5"/>
  </si>
  <si>
    <t>409</t>
    <phoneticPr fontId="5"/>
  </si>
  <si>
    <t>490</t>
    <phoneticPr fontId="5"/>
  </si>
  <si>
    <t>101</t>
    <phoneticPr fontId="5"/>
  </si>
  <si>
    <t>102</t>
    <phoneticPr fontId="5"/>
  </si>
  <si>
    <t>ランクマークメモ</t>
    <phoneticPr fontId="5"/>
  </si>
  <si>
    <t>↓【非住宅】で使用</t>
    <rPh sb="2" eb="3">
      <t>ヒ</t>
    </rPh>
    <rPh sb="3" eb="5">
      <t>ジュウタク</t>
    </rPh>
    <rPh sb="7" eb="9">
      <t>シヨウ</t>
    </rPh>
    <phoneticPr fontId="5"/>
  </si>
  <si>
    <t>↑【非住宅】で使用</t>
    <rPh sb="2" eb="3">
      <t>ヒ</t>
    </rPh>
    <rPh sb="3" eb="5">
      <t>ジュウタク</t>
    </rPh>
    <phoneticPr fontId="5"/>
  </si>
  <si>
    <t>千代田区佐﨑氏</t>
    <rPh sb="0" eb="4">
      <t>チヨダク</t>
    </rPh>
    <rPh sb="4" eb="5">
      <t>サ</t>
    </rPh>
    <rPh sb="5" eb="6">
      <t>サキ</t>
    </rPh>
    <rPh sb="6" eb="7">
      <t>シ</t>
    </rPh>
    <phoneticPr fontId="5"/>
  </si>
  <si>
    <t>Low-E複層ガラス</t>
    <phoneticPr fontId="5"/>
  </si>
  <si>
    <t>庇・ルーバー・バルコニー</t>
    <phoneticPr fontId="5"/>
  </si>
  <si>
    <r>
      <t>庇・ルーバー・バルコニー</t>
    </r>
    <r>
      <rPr>
        <sz val="7"/>
        <color theme="1" tint="0.499984740745262"/>
        <rFont val="ＭＳ Ｐゴシック"/>
        <family val="3"/>
        <charset val="128"/>
      </rPr>
      <t>(2017/09/6佐﨑氏:"・バルコニー"追加)</t>
    </r>
    <rPh sb="0" eb="1">
      <t>ヒサシ</t>
    </rPh>
    <rPh sb="22" eb="23">
      <t>サ</t>
    </rPh>
    <rPh sb="23" eb="24">
      <t>サキ</t>
    </rPh>
    <rPh sb="24" eb="25">
      <t>シ</t>
    </rPh>
    <rPh sb="34" eb="36">
      <t>ツイカ</t>
    </rPh>
    <phoneticPr fontId="5"/>
  </si>
  <si>
    <r>
      <t>Low-E複層ガラス</t>
    </r>
    <r>
      <rPr>
        <sz val="7"/>
        <color theme="1" tint="0.499984740745262"/>
        <rFont val="ＭＳ Ｐゴシック"/>
        <family val="3"/>
        <charset val="128"/>
      </rPr>
      <t>(2017/09/6佐﨑氏:"複層"追加)</t>
    </r>
    <phoneticPr fontId="5"/>
  </si>
  <si>
    <t>CD表</t>
    <rPh sb="2" eb="3">
      <t>ヒョウ</t>
    </rPh>
    <phoneticPr fontId="5"/>
  </si>
  <si>
    <t>あり</t>
    <phoneticPr fontId="5"/>
  </si>
  <si>
    <t>↓2017/10/10～</t>
    <phoneticPr fontId="5"/>
  </si>
  <si>
    <t>※注意）このシートは[事前協議書]シートの右側（値収集用の列)を参照している。[事前協議書]シートに修正があった場合は、参照先を確認必須！</t>
    <rPh sb="1" eb="3">
      <t>チュウイ</t>
    </rPh>
    <rPh sb="11" eb="13">
      <t>ジゼン</t>
    </rPh>
    <rPh sb="13" eb="15">
      <t>キョウギ</t>
    </rPh>
    <rPh sb="15" eb="16">
      <t>ショ</t>
    </rPh>
    <rPh sb="21" eb="23">
      <t>ミギガワ</t>
    </rPh>
    <rPh sb="24" eb="25">
      <t>アタイ</t>
    </rPh>
    <rPh sb="25" eb="27">
      <t>シュウシュウ</t>
    </rPh>
    <rPh sb="27" eb="28">
      <t>ヨウ</t>
    </rPh>
    <rPh sb="29" eb="30">
      <t>レツ</t>
    </rPh>
    <rPh sb="32" eb="34">
      <t>サンショウ</t>
    </rPh>
    <rPh sb="50" eb="52">
      <t>シュウセイ</t>
    </rPh>
    <rPh sb="56" eb="58">
      <t>バアイ</t>
    </rPh>
    <rPh sb="60" eb="62">
      <t>サンショウ</t>
    </rPh>
    <rPh sb="62" eb="63">
      <t>サキ</t>
    </rPh>
    <rPh sb="64" eb="66">
      <t>カクニン</t>
    </rPh>
    <rPh sb="66" eb="68">
      <t>ヒッス</t>
    </rPh>
    <phoneticPr fontId="5"/>
  </si>
  <si>
    <r>
      <t>事前協議書↓の■□</t>
    </r>
    <r>
      <rPr>
        <sz val="8"/>
        <color theme="1" tint="0.499984740745262"/>
        <rFont val="ＭＳ Ｐゴシック"/>
        <family val="3"/>
        <charset val="128"/>
      </rPr>
      <t>は、[事前協議書]を参照し当シートで表示。</t>
    </r>
    <r>
      <rPr>
        <sz val="8"/>
        <color rgb="FFFF66FF"/>
        <rFont val="ＭＳ Ｐゴシック"/>
        <family val="3"/>
        <charset val="128"/>
      </rPr>
      <t>ピンクの■□</t>
    </r>
    <r>
      <rPr>
        <sz val="8"/>
        <color theme="1" tint="0.499984740745262"/>
        <rFont val="ＭＳ Ｐゴシック"/>
        <family val="3"/>
        <charset val="128"/>
      </rPr>
      <t>は、その他の内容表示用に使用している為、他とセル式が異なる。</t>
    </r>
    <rPh sb="12" eb="14">
      <t>ジゼン</t>
    </rPh>
    <rPh sb="14" eb="16">
      <t>キョウギ</t>
    </rPh>
    <rPh sb="16" eb="17">
      <t>ショ</t>
    </rPh>
    <rPh sb="19" eb="21">
      <t>サンショウ</t>
    </rPh>
    <rPh sb="22" eb="23">
      <t>トウ</t>
    </rPh>
    <rPh sb="27" eb="29">
      <t>ヒョウジ</t>
    </rPh>
    <rPh sb="40" eb="41">
      <t>タ</t>
    </rPh>
    <rPh sb="42" eb="44">
      <t>ナイヨウ</t>
    </rPh>
    <rPh sb="44" eb="47">
      <t>ヒョウジヨウ</t>
    </rPh>
    <rPh sb="48" eb="50">
      <t>シヨウ</t>
    </rPh>
    <rPh sb="54" eb="55">
      <t>タメ</t>
    </rPh>
    <rPh sb="56" eb="57">
      <t>タ</t>
    </rPh>
    <rPh sb="60" eb="61">
      <t>シキ</t>
    </rPh>
    <rPh sb="62" eb="63">
      <t>コト</t>
    </rPh>
    <phoneticPr fontId="5"/>
  </si>
  <si>
    <t>制度適用_有無</t>
    <rPh sb="0" eb="2">
      <t>セイド</t>
    </rPh>
    <rPh sb="2" eb="4">
      <t>テキヨウ</t>
    </rPh>
    <rPh sb="5" eb="7">
      <t>ウム</t>
    </rPh>
    <phoneticPr fontId="5"/>
  </si>
  <si>
    <t>周辺開発計画_有無</t>
  </si>
  <si>
    <t>省CO2建築手法_外壁高断熱化_屋根CD</t>
    <rPh sb="16" eb="18">
      <t>ヤネ</t>
    </rPh>
    <phoneticPr fontId="5"/>
  </si>
  <si>
    <t>省CO2建築手法_外壁高断熱化_屋根mm</t>
    <rPh sb="16" eb="18">
      <t>ヤネ</t>
    </rPh>
    <phoneticPr fontId="5"/>
  </si>
  <si>
    <t>省CO2建築手法_外壁高断熱化_壁CD</t>
    <rPh sb="16" eb="17">
      <t>カベ</t>
    </rPh>
    <phoneticPr fontId="5"/>
  </si>
  <si>
    <t>省CO2建築手法_外壁高断熱化_壁mm</t>
    <rPh sb="16" eb="17">
      <t>カベ</t>
    </rPh>
    <phoneticPr fontId="5"/>
  </si>
  <si>
    <t>AEMS_導入CD</t>
    <phoneticPr fontId="5"/>
  </si>
  <si>
    <t>地域CO2取組_CD</t>
    <rPh sb="0" eb="2">
      <t>チイキ</t>
    </rPh>
    <rPh sb="5" eb="7">
      <t>トリクミ</t>
    </rPh>
    <phoneticPr fontId="5"/>
  </si>
  <si>
    <t>地域CO2取組_内容</t>
    <rPh sb="0" eb="2">
      <t>チイキ</t>
    </rPh>
    <rPh sb="5" eb="7">
      <t>トリクミ</t>
    </rPh>
    <rPh sb="8" eb="10">
      <t>ナイヨウ</t>
    </rPh>
    <phoneticPr fontId="5"/>
  </si>
  <si>
    <t>地域CO2削減目標_CD</t>
    <rPh sb="0" eb="2">
      <t>チイキ</t>
    </rPh>
    <rPh sb="5" eb="7">
      <t>サクゲン</t>
    </rPh>
    <rPh sb="7" eb="9">
      <t>モクヒョウ</t>
    </rPh>
    <phoneticPr fontId="5"/>
  </si>
  <si>
    <t>　☑の表示を■に変更。オブジェクトを使用しない方法にしたので、全て(建物貼付以外)のセルロックに変更。</t>
    <phoneticPr fontId="5"/>
  </si>
  <si>
    <t>xls01_建物概要</t>
  </si>
  <si>
    <t>xls02_設備概要</t>
  </si>
  <si>
    <t>xls03_環境対策</t>
  </si>
  <si>
    <t>xls04_建物性能</t>
  </si>
  <si>
    <t>xls05_備考</t>
  </si>
  <si>
    <t>シート名</t>
    <rPh sb="3" eb="4">
      <t>メイ</t>
    </rPh>
    <phoneticPr fontId="5"/>
  </si>
  <si>
    <t>千代田区番号：千代田区採番</t>
    <rPh sb="0" eb="4">
      <t>チヨダク</t>
    </rPh>
    <rPh sb="4" eb="6">
      <t>バンゴウ</t>
    </rPh>
    <rPh sb="7" eb="11">
      <t>チヨダク</t>
    </rPh>
    <rPh sb="11" eb="13">
      <t>サイバン</t>
    </rPh>
    <phoneticPr fontId="5"/>
  </si>
  <si>
    <t>備考</t>
    <rPh sb="0" eb="2">
      <t>ビコウ</t>
    </rPh>
    <phoneticPr fontId="5"/>
  </si>
  <si>
    <t>〇オブジェクト使用廃止→②不要（2017/09/13）</t>
    <rPh sb="7" eb="9">
      <t>シヨウ</t>
    </rPh>
    <rPh sb="9" eb="11">
      <t>ハイシ</t>
    </rPh>
    <rPh sb="13" eb="15">
      <t>フヨウ</t>
    </rPh>
    <phoneticPr fontId="5"/>
  </si>
  <si>
    <t>建物ID：年度YYYY+連番3桁</t>
    <rPh sb="0" eb="2">
      <t>タテモノ</t>
    </rPh>
    <rPh sb="5" eb="7">
      <t>ネンド</t>
    </rPh>
    <rPh sb="12" eb="14">
      <t>レンバン</t>
    </rPh>
    <rPh sb="15" eb="16">
      <t>ケタ</t>
    </rPh>
    <phoneticPr fontId="5"/>
  </si>
  <si>
    <t>なし</t>
  </si>
  <si>
    <t>2017999</t>
    <phoneticPr fontId="5"/>
  </si>
  <si>
    <t>Demo999</t>
    <phoneticPr fontId="5"/>
  </si>
  <si>
    <t>BEI最大住戸</t>
    <rPh sb="3" eb="4">
      <t>サイ</t>
    </rPh>
    <rPh sb="4" eb="5">
      <t>ダイ</t>
    </rPh>
    <rPh sb="5" eb="7">
      <t>ジュウコ</t>
    </rPh>
    <phoneticPr fontId="5"/>
  </si>
  <si>
    <t>建築物環境計画書</t>
    <phoneticPr fontId="5"/>
  </si>
  <si>
    <t>（計画・変更・完了）</t>
  </si>
  <si>
    <t>届出者（建築主）</t>
    <phoneticPr fontId="5"/>
  </si>
  <si>
    <t>住所</t>
    <phoneticPr fontId="5"/>
  </si>
  <si>
    <t>氏名</t>
    <phoneticPr fontId="5"/>
  </si>
  <si>
    <t>千代田区地球温暖化対策条例施行規則　　　</t>
    <phoneticPr fontId="5"/>
  </si>
  <si>
    <t>千代田区</t>
    <phoneticPr fontId="5"/>
  </si>
  <si>
    <t>(法人にあっては名称、代表者の氏名)</t>
    <phoneticPr fontId="5"/>
  </si>
  <si>
    <t>(法人にあっては主たる事務所の所在地)</t>
    <phoneticPr fontId="5"/>
  </si>
  <si>
    <t>※受付番号</t>
    <phoneticPr fontId="5"/>
  </si>
  <si>
    <t>受付日</t>
    <phoneticPr fontId="5"/>
  </si>
  <si>
    <t>受付番号</t>
    <phoneticPr fontId="5"/>
  </si>
  <si>
    <t>工事着手</t>
    <phoneticPr fontId="5"/>
  </si>
  <si>
    <t>工事完了</t>
    <phoneticPr fontId="5"/>
  </si>
  <si>
    <t>建築主の氏名の公表</t>
    <phoneticPr fontId="5"/>
  </si>
  <si>
    <t>可　・　不可</t>
    <phoneticPr fontId="5"/>
  </si>
  <si>
    <t>・環境への配慮のための措置</t>
    <phoneticPr fontId="5"/>
  </si>
  <si>
    <t>設計者の氏名の公表</t>
    <phoneticPr fontId="5"/>
  </si>
  <si>
    <t>可　・　不可</t>
  </si>
  <si>
    <t>※変更の有無</t>
    <phoneticPr fontId="5"/>
  </si>
  <si>
    <t>有　・　無</t>
  </si>
  <si>
    <r>
      <t>要※①</t>
    </r>
    <r>
      <rPr>
        <strike/>
        <sz val="9"/>
        <color rgb="FFFF0000"/>
        <rFont val="ＭＳ Ｐゴシック"/>
        <family val="3"/>
        <charset val="128"/>
      </rPr>
      <t>②</t>
    </r>
    <r>
      <rPr>
        <sz val="9"/>
        <color rgb="FF0000FF"/>
        <rFont val="ＭＳ Ｐゴシック"/>
        <family val="3"/>
        <charset val="128"/>
      </rPr>
      <t>②</t>
    </r>
    <rPh sb="0" eb="1">
      <t>ヨウ</t>
    </rPh>
    <phoneticPr fontId="5"/>
  </si>
  <si>
    <t>【様式】　2017/11/09 不要</t>
    <rPh sb="1" eb="3">
      <t>ヨウシキ</t>
    </rPh>
    <rPh sb="16" eb="18">
      <t>フヨウ</t>
    </rPh>
    <phoneticPr fontId="5"/>
  </si>
  <si>
    <t>→プルダウン版却下により②保護復活(2017/11/09)</t>
    <phoneticPr fontId="5"/>
  </si>
  <si>
    <t>基準一次エネルギー消費量（その他を除く）</t>
    <rPh sb="0" eb="2">
      <t>キジュン</t>
    </rPh>
    <rPh sb="2" eb="4">
      <t>イチジ</t>
    </rPh>
    <rPh sb="9" eb="12">
      <t>ショウヒリョウ</t>
    </rPh>
    <rPh sb="15" eb="16">
      <t>タ</t>
    </rPh>
    <rPh sb="17" eb="18">
      <t>ノゾ</t>
    </rPh>
    <phoneticPr fontId="5"/>
  </si>
  <si>
    <t>設計一次エネルギー消費量（その他を除く）</t>
    <rPh sb="0" eb="2">
      <t>セッケイ</t>
    </rPh>
    <rPh sb="2" eb="4">
      <t>イチジ</t>
    </rPh>
    <rPh sb="9" eb="12">
      <t>ショウヒリョウ</t>
    </rPh>
    <rPh sb="15" eb="16">
      <t>タ</t>
    </rPh>
    <rPh sb="17" eb="18">
      <t>ノゾ</t>
    </rPh>
    <phoneticPr fontId="5"/>
  </si>
  <si>
    <t>MJ/㎡・年</t>
    <phoneticPr fontId="5"/>
  </si>
  <si>
    <t>省CO2建築手法_外壁高断熱化_屋根自由記述</t>
    <rPh sb="16" eb="18">
      <t>ヤネ</t>
    </rPh>
    <rPh sb="18" eb="20">
      <t>ジユウ</t>
    </rPh>
    <rPh sb="20" eb="22">
      <t>キジュツ</t>
    </rPh>
    <phoneticPr fontId="5"/>
  </si>
  <si>
    <t>省CO2建築手法_外壁高断熱化_壁自由記述</t>
    <rPh sb="16" eb="17">
      <t>カベ</t>
    </rPh>
    <rPh sb="17" eb="19">
      <t>ジユウ</t>
    </rPh>
    <rPh sb="19" eb="21">
      <t>キジュツ</t>
    </rPh>
    <phoneticPr fontId="5"/>
  </si>
  <si>
    <t>CD</t>
    <phoneticPr fontId="5"/>
  </si>
  <si>
    <t>mm</t>
    <phoneticPr fontId="5"/>
  </si>
  <si>
    <t>（自由記入CD）</t>
    <rPh sb="1" eb="3">
      <t>ジユウ</t>
    </rPh>
    <rPh sb="3" eb="5">
      <t>キニュウ</t>
    </rPh>
    <phoneticPr fontId="5"/>
  </si>
  <si>
    <t>空調</t>
    <rPh sb="0" eb="2">
      <t>クウチョウ</t>
    </rPh>
    <phoneticPr fontId="5"/>
  </si>
  <si>
    <t>照明</t>
    <rPh sb="0" eb="2">
      <t>ショウメイ</t>
    </rPh>
    <phoneticPr fontId="5"/>
  </si>
  <si>
    <t>人感センサ</t>
    <rPh sb="0" eb="2">
      <t>ジンカン</t>
    </rPh>
    <phoneticPr fontId="5"/>
  </si>
  <si>
    <t>初期照度補正</t>
    <phoneticPr fontId="5"/>
  </si>
  <si>
    <t>人感センサ</t>
    <phoneticPr fontId="5"/>
  </si>
  <si>
    <t>明るさセンサ</t>
    <phoneticPr fontId="5"/>
  </si>
  <si>
    <t>明るさセンサ</t>
    <phoneticPr fontId="5"/>
  </si>
  <si>
    <t>スケジュール制御</t>
    <phoneticPr fontId="5"/>
  </si>
  <si>
    <t>給湯</t>
    <phoneticPr fontId="5"/>
  </si>
  <si>
    <t>その他</t>
    <rPh sb="2" eb="3">
      <t>タ</t>
    </rPh>
    <phoneticPr fontId="5"/>
  </si>
  <si>
    <t>2019/02/25v26項目削除</t>
    <rPh sb="13" eb="15">
      <t>コウモク</t>
    </rPh>
    <rPh sb="15" eb="17">
      <t>サクジョ</t>
    </rPh>
    <phoneticPr fontId="5"/>
  </si>
  <si>
    <t>2019/03/01v26行非表示</t>
    <rPh sb="13" eb="14">
      <t>ギョウ</t>
    </rPh>
    <rPh sb="14" eb="17">
      <t>ヒヒョウジ</t>
    </rPh>
    <phoneticPr fontId="5"/>
  </si>
  <si>
    <t>2019/03/01v26 行非表示</t>
    <rPh sb="14" eb="15">
      <t>ギョウ</t>
    </rPh>
    <rPh sb="15" eb="18">
      <t>ヒヒョウジ</t>
    </rPh>
    <phoneticPr fontId="5"/>
  </si>
  <si>
    <t>2019/03/01v26非表示対応 参照削除</t>
    <rPh sb="13" eb="16">
      <t>ヒヒョウジ</t>
    </rPh>
    <phoneticPr fontId="5"/>
  </si>
  <si>
    <t>2019/03/01v26非表示対応 参照削除</t>
    <phoneticPr fontId="5"/>
  </si>
  <si>
    <t>省CO2設備手法_LED照明</t>
    <phoneticPr fontId="5"/>
  </si>
  <si>
    <t>省CO2設備手法_人感センサ</t>
    <rPh sb="9" eb="11">
      <t>ジンカン</t>
    </rPh>
    <phoneticPr fontId="5"/>
  </si>
  <si>
    <t>省CO2設備手法_人感センサ_範囲</t>
    <rPh sb="9" eb="11">
      <t>ジンカン</t>
    </rPh>
    <phoneticPr fontId="5"/>
  </si>
  <si>
    <t>省CO2設備手法_明るさセンサ</t>
    <rPh sb="9" eb="10">
      <t>アカ</t>
    </rPh>
    <phoneticPr fontId="5"/>
  </si>
  <si>
    <t>省CO2設備手法_明るさセンサ_範囲</t>
    <rPh sb="9" eb="10">
      <t>アカ</t>
    </rPh>
    <phoneticPr fontId="5"/>
  </si>
  <si>
    <t>省CO2設備手法_スケジュール</t>
    <phoneticPr fontId="5"/>
  </si>
  <si>
    <t>省CO2設備手法_照度補正</t>
    <rPh sb="9" eb="11">
      <t>ショウド</t>
    </rPh>
    <rPh sb="11" eb="13">
      <t>ホセイ</t>
    </rPh>
    <phoneticPr fontId="5"/>
  </si>
  <si>
    <t>省CO2設備手法_手元止水</t>
    <phoneticPr fontId="5"/>
  </si>
  <si>
    <t>省CO2設備手法_水優先吐水</t>
    <phoneticPr fontId="5"/>
  </si>
  <si>
    <t>2019/03/04mod 2→9(prg対応済)</t>
    <rPh sb="21" eb="23">
      <t>タイオウ</t>
    </rPh>
    <rPh sb="23" eb="24">
      <t>スミ</t>
    </rPh>
    <phoneticPr fontId="5"/>
  </si>
  <si>
    <t>駐車場換気量制御</t>
  </si>
  <si>
    <t>機械室換気量制御</t>
    <phoneticPr fontId="5"/>
  </si>
  <si>
    <t>全熱交換器</t>
    <rPh sb="0" eb="1">
      <t>ゼン</t>
    </rPh>
    <rPh sb="1" eb="2">
      <t>ネツ</t>
    </rPh>
    <rPh sb="2" eb="5">
      <t>コウカンキ</t>
    </rPh>
    <phoneticPr fontId="5"/>
  </si>
  <si>
    <t>自然換気(自動制御)</t>
    <phoneticPr fontId="5"/>
  </si>
  <si>
    <t>2019/03/05 v26 対象床面積 削除　千代田区様より依頼</t>
    <rPh sb="15" eb="17">
      <t>タイショウ</t>
    </rPh>
    <rPh sb="17" eb="20">
      <t>ユカメンセキ</t>
    </rPh>
    <rPh sb="21" eb="23">
      <t>サクジョ</t>
    </rPh>
    <rPh sb="24" eb="28">
      <t>チヨダク</t>
    </rPh>
    <rPh sb="28" eb="29">
      <t>サマ</t>
    </rPh>
    <rPh sb="31" eb="33">
      <t>イライ</t>
    </rPh>
    <phoneticPr fontId="5"/>
  </si>
  <si>
    <t>駐車場換気量制御</t>
    <phoneticPr fontId="5"/>
  </si>
  <si>
    <t>機械室換気量制御</t>
    <phoneticPr fontId="5"/>
  </si>
  <si>
    <t>自然換気（自動制御）</t>
    <rPh sb="0" eb="2">
      <t>シゼン</t>
    </rPh>
    <rPh sb="2" eb="4">
      <t>カンキ</t>
    </rPh>
    <rPh sb="5" eb="7">
      <t>ジドウ</t>
    </rPh>
    <rPh sb="7" eb="9">
      <t>セイギョ</t>
    </rPh>
    <phoneticPr fontId="5"/>
  </si>
  <si>
    <t>人感センサ</t>
    <rPh sb="0" eb="2">
      <t>ジンカン</t>
    </rPh>
    <phoneticPr fontId="5"/>
  </si>
  <si>
    <t>明るさセンサ</t>
    <rPh sb="0" eb="1">
      <t>アカ</t>
    </rPh>
    <phoneticPr fontId="5"/>
  </si>
  <si>
    <t>明るさセンサ</t>
    <phoneticPr fontId="5"/>
  </si>
  <si>
    <t>スケジュール制御</t>
    <rPh sb="6" eb="8">
      <t>セイギョ</t>
    </rPh>
    <phoneticPr fontId="5"/>
  </si>
  <si>
    <t>スケジュール制御</t>
    <phoneticPr fontId="5"/>
  </si>
  <si>
    <t>初期照度補正</t>
    <rPh sb="0" eb="2">
      <t>ショキ</t>
    </rPh>
    <rPh sb="2" eb="4">
      <t>ショウド</t>
    </rPh>
    <rPh sb="4" eb="6">
      <t>ホセイ</t>
    </rPh>
    <phoneticPr fontId="5"/>
  </si>
  <si>
    <t>手元止水</t>
  </si>
  <si>
    <t>↓[環境評価書]シート表示用</t>
    <rPh sb="11" eb="14">
      <t>ヒョウジヨウ</t>
    </rPh>
    <phoneticPr fontId="5"/>
  </si>
  <si>
    <t>床暖房</t>
    <phoneticPr fontId="5"/>
  </si>
  <si>
    <t>専用_空調_セントラルエアコン</t>
    <phoneticPr fontId="5"/>
  </si>
  <si>
    <t>専用_空調_床暖房</t>
    <rPh sb="6" eb="7">
      <t>ユカ</t>
    </rPh>
    <rPh sb="7" eb="9">
      <t>ダンボウ</t>
    </rPh>
    <phoneticPr fontId="5"/>
  </si>
  <si>
    <t>駐車場換気量制御</t>
    <phoneticPr fontId="5"/>
  </si>
  <si>
    <t>←2017/9/6佐崎氏より、不要により非表示（項目は残す）</t>
    <rPh sb="9" eb="11">
      <t>ササキ</t>
    </rPh>
    <rPh sb="11" eb="12">
      <t>シ</t>
    </rPh>
    <rPh sb="15" eb="17">
      <t>フヨウ</t>
    </rPh>
    <rPh sb="20" eb="23">
      <t>ヒヒョウジ</t>
    </rPh>
    <rPh sb="24" eb="26">
      <t>コウモク</t>
    </rPh>
    <rPh sb="27" eb="28">
      <t>ノコ</t>
    </rPh>
    <phoneticPr fontId="5"/>
  </si>
  <si>
    <t>住戸_最大_UA値</t>
    <rPh sb="8" eb="9">
      <t>チ</t>
    </rPh>
    <phoneticPr fontId="4"/>
  </si>
  <si>
    <t>住戸_最大_対象床面積_m2</t>
    <rPh sb="6" eb="8">
      <t>タイショウ</t>
    </rPh>
    <rPh sb="8" eb="9">
      <t>ユカ</t>
    </rPh>
    <rPh sb="9" eb="11">
      <t>メンセキ</t>
    </rPh>
    <phoneticPr fontId="4"/>
  </si>
  <si>
    <t>住戸_最大_暖房_一次エネ_基準_GJ_年戸</t>
  </si>
  <si>
    <t>住戸_最大_暖房_一次エネ_設計値_GJ_年戸</t>
  </si>
  <si>
    <t>住戸_最大_暖房_BEI</t>
  </si>
  <si>
    <t>住戸_最大_冷房_一次エネ_基準_GJ_年戸</t>
  </si>
  <si>
    <t>住戸_最大_冷房_一次エネ_設計値_GJ_年戸</t>
  </si>
  <si>
    <t>住戸_最大_冷房_BEI</t>
  </si>
  <si>
    <t>住戸_最大_換気_一次エネ_基準_GJ_年戸</t>
  </si>
  <si>
    <t>住戸_最大_換気_一次エネ_設計値_GJ_年戸</t>
  </si>
  <si>
    <t>住戸_最大_換気_BEI</t>
  </si>
  <si>
    <t>住戸_最大_給湯_一次エネ_基準_GJ_年戸</t>
  </si>
  <si>
    <t>住戸_最大_給湯_一次エネ_設計値_GJ_年戸</t>
  </si>
  <si>
    <t>住戸_最大_給湯_BEI</t>
  </si>
  <si>
    <t>住戸_最大_照明_一次エネ_基準_GJ_年戸</t>
  </si>
  <si>
    <t>住戸_最大_照明_一次エネ_設計値_GJ_年戸</t>
  </si>
  <si>
    <t>住戸_最大_照明_BEI</t>
  </si>
  <si>
    <t>住戸_最大_削減量_一次エネ_設計値_GJ_年戸</t>
  </si>
  <si>
    <t>住戸_最大_その他_一次エネ_基準_GJ_年戸</t>
  </si>
  <si>
    <t>住戸_最大_その他_一次エネ_設計値_GJ_年戸</t>
  </si>
  <si>
    <t>住戸_最大_その他_BEI</t>
  </si>
  <si>
    <t>住戸_最大_合計_除その他_一次エネ_基準_GJ_年戸</t>
  </si>
  <si>
    <t>住戸_最大_合計_除その他_一次エネ_設計値_GJ_年戸</t>
  </si>
  <si>
    <t>住戸_最大_合計_除その他_BEI</t>
  </si>
  <si>
    <t>省CO2設備手法_駐車場換気</t>
  </si>
  <si>
    <t>省CO2設備手法_機械室換気</t>
    <rPh sb="9" eb="12">
      <t>キカイシツ</t>
    </rPh>
    <phoneticPr fontId="2"/>
  </si>
  <si>
    <t>2019/03/19手法数の増減によるレイアウトの変更対応</t>
    <rPh sb="10" eb="12">
      <t>シュホウ</t>
    </rPh>
    <rPh sb="12" eb="13">
      <t>スウ</t>
    </rPh>
    <rPh sb="14" eb="16">
      <t>ゾウゲン</t>
    </rPh>
    <rPh sb="25" eb="27">
      <t>ヘンコウ</t>
    </rPh>
    <rPh sb="27" eb="29">
      <t>タイオウ</t>
    </rPh>
    <phoneticPr fontId="5"/>
  </si>
  <si>
    <t>断熱材CD</t>
    <rPh sb="0" eb="3">
      <t>ダンネツザイ</t>
    </rPh>
    <phoneticPr fontId="5"/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</si>
  <si>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</si>
  <si>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</si>
  <si>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</si>
  <si>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</si>
  <si>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</si>
  <si>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</si>
  <si>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</si>
  <si>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</si>
  <si>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</si>
  <si>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</si>
  <si>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</si>
  <si>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</si>
  <si>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9000</t>
    <phoneticPr fontId="5"/>
  </si>
  <si>
    <t>断熱材_備考</t>
    <rPh sb="0" eb="3">
      <t>ダンネツザイ</t>
    </rPh>
    <rPh sb="4" eb="6">
      <t>ビコウ</t>
    </rPh>
    <phoneticPr fontId="5"/>
  </si>
  <si>
    <t>高効率電動機</t>
    <rPh sb="0" eb="3">
      <t>コウコウリツ</t>
    </rPh>
    <rPh sb="3" eb="6">
      <t>デンドウキ</t>
    </rPh>
    <phoneticPr fontId="5"/>
  </si>
  <si>
    <t>高効率電動機</t>
    <phoneticPr fontId="5"/>
  </si>
  <si>
    <t>省CO2設備手法_高効率電動機</t>
    <rPh sb="9" eb="15">
      <t>コウコウリツデンドウキ</t>
    </rPh>
    <phoneticPr fontId="5"/>
  </si>
  <si>
    <t>省CO2設備手法_見える化装置</t>
    <phoneticPr fontId="5"/>
  </si>
  <si>
    <t>高効率電動機</t>
    <rPh sb="0" eb="3">
      <t>コウコウリツ</t>
    </rPh>
    <rPh sb="3" eb="6">
      <t>デンドウキ</t>
    </rPh>
    <phoneticPr fontId="5"/>
  </si>
  <si>
    <t>高効率電動機</t>
    <phoneticPr fontId="5"/>
  </si>
  <si>
    <t>2019/09/18手法数の増減によるレイアウトの変更対応</t>
    <rPh sb="10" eb="12">
      <t>シュホウ</t>
    </rPh>
    <rPh sb="12" eb="13">
      <t>スウ</t>
    </rPh>
    <rPh sb="14" eb="16">
      <t>ゾウゲン</t>
    </rPh>
    <rPh sb="25" eb="27">
      <t>ヘンコウ</t>
    </rPh>
    <rPh sb="27" eb="29">
      <t>タイオウ</t>
    </rPh>
    <phoneticPr fontId="5"/>
  </si>
  <si>
    <t>改定年月：</t>
    <rPh sb="0" eb="2">
      <t>カイテイ</t>
    </rPh>
    <rPh sb="2" eb="4">
      <t>ネンゲツ</t>
    </rPh>
    <phoneticPr fontId="5"/>
  </si>
  <si>
    <t>←[事前協議書]シート記載</t>
    <rPh sb="11" eb="13">
      <t>キサイ</t>
    </rPh>
    <phoneticPr fontId="5"/>
  </si>
  <si>
    <t>省CO2設備手法_小流量シャワー</t>
    <rPh sb="9" eb="12">
      <t>ショウリュウリョウ</t>
    </rPh>
    <phoneticPr fontId="22"/>
  </si>
  <si>
    <t>←2019/09/18 v28項目追加</t>
    <rPh sb="15" eb="17">
      <t>コウモク</t>
    </rPh>
    <rPh sb="17" eb="19">
      <t>ツイカ</t>
    </rPh>
    <phoneticPr fontId="5"/>
  </si>
  <si>
    <t>2019/09/18 v28BPI削除</t>
    <rPh sb="17" eb="19">
      <t>サクジョ</t>
    </rPh>
    <phoneticPr fontId="5"/>
  </si>
  <si>
    <t>共用部計算：</t>
    <rPh sb="0" eb="3">
      <t>キョウヨウブ</t>
    </rPh>
    <rPh sb="3" eb="5">
      <t>ケイサン</t>
    </rPh>
    <phoneticPr fontId="5"/>
  </si>
  <si>
    <t>共用部計算</t>
    <rPh sb="0" eb="3">
      <t>キョウヨウブ</t>
    </rPh>
    <rPh sb="3" eb="5">
      <t>ケイサン</t>
    </rPh>
    <phoneticPr fontId="5"/>
  </si>
  <si>
    <t>対象</t>
    <rPh sb="0" eb="2">
      <t>タイショウ</t>
    </rPh>
    <phoneticPr fontId="5"/>
  </si>
  <si>
    <t>対象外</t>
    <rPh sb="0" eb="3">
      <t>タイショウガイ</t>
    </rPh>
    <phoneticPr fontId="5"/>
  </si>
  <si>
    <t>共用部の計算</t>
    <rPh sb="0" eb="3">
      <t>キョウヨウブ</t>
    </rPh>
    <rPh sb="4" eb="6">
      <t>ケイサン</t>
    </rPh>
    <phoneticPr fontId="5"/>
  </si>
  <si>
    <t>注1) 共用部計算省略時は専有部面積を入力</t>
    <rPh sb="0" eb="1">
      <t>チュウ</t>
    </rPh>
    <rPh sb="4" eb="7">
      <t>キョウヨウブ</t>
    </rPh>
    <rPh sb="7" eb="9">
      <t>ケイサン</t>
    </rPh>
    <rPh sb="9" eb="11">
      <t>ショウリャク</t>
    </rPh>
    <rPh sb="11" eb="12">
      <t>ジ</t>
    </rPh>
    <rPh sb="13" eb="16">
      <t>センユウブ</t>
    </rPh>
    <rPh sb="16" eb="18">
      <t>メンセキ</t>
    </rPh>
    <rPh sb="19" eb="21">
      <t>ニュウリョク</t>
    </rPh>
    <phoneticPr fontId="5"/>
  </si>
  <si>
    <r>
      <t>計算対象延床面積</t>
    </r>
    <r>
      <rPr>
        <vertAlign val="superscript"/>
        <sz val="11"/>
        <rFont val="ＭＳ Ｐゴシック"/>
        <family val="3"/>
        <charset val="128"/>
        <scheme val="minor"/>
      </rPr>
      <t>注1)</t>
    </r>
    <rPh sb="0" eb="2">
      <t>ケイサン</t>
    </rPh>
    <rPh sb="2" eb="4">
      <t>タイショウ</t>
    </rPh>
    <rPh sb="4" eb="8">
      <t>ノベユカメンセキ</t>
    </rPh>
    <rPh sb="8" eb="9">
      <t>チュウ</t>
    </rPh>
    <phoneticPr fontId="5"/>
  </si>
  <si>
    <t>2020/3/24 v32 千代田区様よりパーセンテージ時小数点以下2位切り捨ての為、修正</t>
    <rPh sb="14" eb="18">
      <t>チヨダク</t>
    </rPh>
    <rPh sb="18" eb="19">
      <t>サマ</t>
    </rPh>
    <rPh sb="28" eb="29">
      <t>ジ</t>
    </rPh>
    <rPh sb="29" eb="32">
      <t>ショウスウテン</t>
    </rPh>
    <rPh sb="32" eb="34">
      <t>イカ</t>
    </rPh>
    <rPh sb="35" eb="36">
      <t>イ</t>
    </rPh>
    <rPh sb="36" eb="37">
      <t>キ</t>
    </rPh>
    <rPh sb="38" eb="39">
      <t>ス</t>
    </rPh>
    <rPh sb="41" eb="42">
      <t>タメ</t>
    </rPh>
    <rPh sb="43" eb="45">
      <t>シュウセイ</t>
    </rPh>
    <phoneticPr fontId="5"/>
  </si>
  <si>
    <t>事前協議開始時、事前協議時に、本書を区に提出・協議を実施し、受付印を受けてください。</t>
    <rPh sb="15" eb="17">
      <t>ホンショ</t>
    </rPh>
    <rPh sb="18" eb="19">
      <t>ク</t>
    </rPh>
    <rPh sb="20" eb="22">
      <t>テイシュツ</t>
    </rPh>
    <rPh sb="23" eb="25">
      <t>キョウギ</t>
    </rPh>
    <rPh sb="26" eb="28">
      <t>ジッシ</t>
    </rPh>
    <rPh sb="30" eb="33">
      <t>ウケツケイン</t>
    </rPh>
    <rPh sb="34" eb="35">
      <t>ウ</t>
    </rPh>
    <phoneticPr fontId="5"/>
  </si>
  <si>
    <t>千代田区低炭素助成制度</t>
    <rPh sb="0" eb="4">
      <t>チヨダク</t>
    </rPh>
    <rPh sb="4" eb="7">
      <t>テイタンソ</t>
    </rPh>
    <rPh sb="7" eb="9">
      <t>ジョセイ</t>
    </rPh>
    <rPh sb="9" eb="11">
      <t>セイド</t>
    </rPh>
    <phoneticPr fontId="5"/>
  </si>
  <si>
    <t>申請を検討している（もしくは申請予定）</t>
    <rPh sb="0" eb="2">
      <t>シンセイ</t>
    </rPh>
    <rPh sb="3" eb="5">
      <t>ケントウ</t>
    </rPh>
    <rPh sb="14" eb="16">
      <t>シンセイ</t>
    </rPh>
    <rPh sb="16" eb="18">
      <t>ヨテイ</t>
    </rPh>
    <phoneticPr fontId="5"/>
  </si>
  <si>
    <t>v35</t>
    <phoneticPr fontId="5"/>
  </si>
  <si>
    <t>「事前協議開始時」を削除</t>
    <phoneticPr fontId="5"/>
  </si>
  <si>
    <t>対応：2021/03/09</t>
    <rPh sb="0" eb="2">
      <t>タイオウ</t>
    </rPh>
    <phoneticPr fontId="5"/>
  </si>
  <si>
    <t>修正内容は、下部に記載</t>
    <rPh sb="0" eb="2">
      <t>シュウセイ</t>
    </rPh>
    <rPh sb="2" eb="4">
      <t>ナイヨウ</t>
    </rPh>
    <rPh sb="6" eb="8">
      <t>カブ</t>
    </rPh>
    <rPh sb="9" eb="11">
      <t>キサイ</t>
    </rPh>
    <phoneticPr fontId="5"/>
  </si>
  <si>
    <t>過去2v分を記載</t>
    <rPh sb="0" eb="2">
      <t>カコ</t>
    </rPh>
    <rPh sb="4" eb="5">
      <t>ブン</t>
    </rPh>
    <rPh sb="6" eb="8">
      <t>キサイ</t>
    </rPh>
    <phoneticPr fontId="5"/>
  </si>
  <si>
    <t>※「千代田区低炭素助成制度」千代田区様追加v35 データ収集不要2021/03/09確認</t>
    <phoneticPr fontId="5"/>
  </si>
  <si>
    <t>[第4号様式]シート削除</t>
    <rPh sb="1" eb="2">
      <t>ダイ</t>
    </rPh>
    <rPh sb="3" eb="4">
      <t>ゴウ</t>
    </rPh>
    <rPh sb="4" eb="6">
      <t>ヨウシキ</t>
    </rPh>
    <rPh sb="10" eb="12">
      <t>サクジョ</t>
    </rPh>
    <phoneticPr fontId="5"/>
  </si>
  <si>
    <t>V列から右、96行から下</t>
    <rPh sb="1" eb="2">
      <t>レツ</t>
    </rPh>
    <rPh sb="4" eb="5">
      <t>ミギ</t>
    </rPh>
    <rPh sb="8" eb="9">
      <t>ギョウ</t>
    </rPh>
    <rPh sb="11" eb="12">
      <t>シタ</t>
    </rPh>
    <phoneticPr fontId="5"/>
  </si>
  <si>
    <t>　）</t>
    <phoneticPr fontId="5"/>
  </si>
  <si>
    <t>2021/03/23v35 追加</t>
    <rPh sb="14" eb="16">
      <t>ツイカ</t>
    </rPh>
    <phoneticPr fontId="5"/>
  </si>
  <si>
    <t>2021/03/23「スケジュール制御」の(範囲：　)追加によるレイアウトの変更対応</t>
    <rPh sb="17" eb="19">
      <t>セイギョ</t>
    </rPh>
    <rPh sb="27" eb="29">
      <t>ツイカ</t>
    </rPh>
    <rPh sb="38" eb="40">
      <t>ヘンコウ</t>
    </rPh>
    <rPh sb="40" eb="42">
      <t>タイオウ</t>
    </rPh>
    <phoneticPr fontId="5"/>
  </si>
  <si>
    <t>省CO2設備手法_スケジュール_範囲</t>
    <phoneticPr fontId="5"/>
  </si>
  <si>
    <t>照明：スケジュール制御の(範囲：　　)を追加</t>
    <rPh sb="0" eb="2">
      <t>ショウメイ</t>
    </rPh>
    <rPh sb="9" eb="11">
      <t>セイギョ</t>
    </rPh>
    <rPh sb="13" eb="15">
      <t>ハンイ</t>
    </rPh>
    <rPh sb="20" eb="22">
      <t>ツイカ</t>
    </rPh>
    <phoneticPr fontId="5"/>
  </si>
  <si>
    <t>[事前協議書]シート</t>
    <phoneticPr fontId="5"/>
  </si>
  <si>
    <t>[環境評価書]シート</t>
    <phoneticPr fontId="5"/>
  </si>
  <si>
    <t>□スケジュール制御の下に(範囲：　　)を行追加</t>
    <rPh sb="10" eb="11">
      <t>シタ</t>
    </rPh>
    <rPh sb="20" eb="21">
      <t>ギョウ</t>
    </rPh>
    <phoneticPr fontId="5"/>
  </si>
  <si>
    <t>対応：2021/03/23</t>
    <rPh sb="0" eb="2">
      <t>タイオウ</t>
    </rPh>
    <phoneticPr fontId="5"/>
  </si>
  <si>
    <t>建物の外観パースや写真などを</t>
    <phoneticPr fontId="5"/>
  </si>
  <si>
    <t>対応：2021/03/24</t>
    <rPh sb="0" eb="2">
      <t>タイオウ</t>
    </rPh>
    <phoneticPr fontId="5"/>
  </si>
  <si>
    <t>「氏名が自署の場合は押印省略可（法人の場合を除く。）」追加</t>
    <rPh sb="27" eb="29">
      <t>ツイカ</t>
    </rPh>
    <phoneticPr fontId="5"/>
  </si>
  <si>
    <t>[第2号様式]シート</t>
    <phoneticPr fontId="5"/>
  </si>
  <si>
    <t>小流量シャワー（B1)</t>
    <rPh sb="0" eb="1">
      <t>ショウ</t>
    </rPh>
    <rPh sb="1" eb="3">
      <t>リュウリョウ</t>
    </rPh>
    <phoneticPr fontId="5"/>
  </si>
  <si>
    <t>水優先吐水（C1)</t>
    <rPh sb="0" eb="1">
      <t>ミズ</t>
    </rPh>
    <rPh sb="1" eb="3">
      <t>ユウセン</t>
    </rPh>
    <rPh sb="3" eb="5">
      <t>トスイ</t>
    </rPh>
    <phoneticPr fontId="5"/>
  </si>
  <si>
    <t>削減率（努力目標20%)</t>
    <rPh sb="0" eb="2">
      <t>サクゲン</t>
    </rPh>
    <rPh sb="2" eb="3">
      <t>リツ</t>
    </rPh>
    <rPh sb="4" eb="6">
      <t>ドリョク</t>
    </rPh>
    <rPh sb="6" eb="8">
      <t>モクヒョウ</t>
    </rPh>
    <phoneticPr fontId="5"/>
  </si>
  <si>
    <t>特定街区</t>
    <phoneticPr fontId="5"/>
  </si>
  <si>
    <t>備考欄</t>
    <rPh sb="0" eb="2">
      <t>ビコウ</t>
    </rPh>
    <rPh sb="2" eb="3">
      <t>ラン</t>
    </rPh>
    <phoneticPr fontId="5"/>
  </si>
  <si>
    <t>浸水対策　　　</t>
    <rPh sb="0" eb="2">
      <t>シンスイ</t>
    </rPh>
    <rPh sb="2" eb="4">
      <t>タイサク</t>
    </rPh>
    <phoneticPr fontId="5"/>
  </si>
  <si>
    <t>エリア内</t>
    <rPh sb="3" eb="4">
      <t>ナイ</t>
    </rPh>
    <phoneticPr fontId="5"/>
  </si>
  <si>
    <t>エリア外</t>
    <rPh sb="3" eb="4">
      <t>ガイ</t>
    </rPh>
    <phoneticPr fontId="5"/>
  </si>
  <si>
    <t>浸水深（エリア内時記入）</t>
    <rPh sb="8" eb="9">
      <t>ジ</t>
    </rPh>
    <phoneticPr fontId="5"/>
  </si>
  <si>
    <t>0.5m未満</t>
    <rPh sb="4" eb="6">
      <t>ミマン</t>
    </rPh>
    <phoneticPr fontId="5"/>
  </si>
  <si>
    <t>3m未満</t>
    <rPh sb="2" eb="4">
      <t>ミマン</t>
    </rPh>
    <phoneticPr fontId="5"/>
  </si>
  <si>
    <t>5m未満</t>
    <rPh sb="2" eb="4">
      <t>ミマン</t>
    </rPh>
    <phoneticPr fontId="5"/>
  </si>
  <si>
    <t>5m以上</t>
    <rPh sb="2" eb="4">
      <t>イジョウ</t>
    </rPh>
    <phoneticPr fontId="5"/>
  </si>
  <si>
    <t>実施する浸水対策</t>
    <phoneticPr fontId="5"/>
  </si>
  <si>
    <t>浸水リスクの低い場所への電気設備の設置</t>
    <rPh sb="0" eb="2">
      <t>シンスイ</t>
    </rPh>
    <rPh sb="6" eb="7">
      <t>ヒク</t>
    </rPh>
    <rPh sb="8" eb="10">
      <t>バショ</t>
    </rPh>
    <rPh sb="12" eb="14">
      <t>デンキ</t>
    </rPh>
    <rPh sb="14" eb="16">
      <t>セツビ</t>
    </rPh>
    <rPh sb="17" eb="19">
      <t>セッチ</t>
    </rPh>
    <phoneticPr fontId="5"/>
  </si>
  <si>
    <t>被覆対策</t>
    <rPh sb="0" eb="2">
      <t>ヒフク</t>
    </rPh>
    <rPh sb="2" eb="4">
      <t>タイサク</t>
    </rPh>
    <phoneticPr fontId="5"/>
  </si>
  <si>
    <t>屋上緑化や壁面緑化を採用</t>
    <rPh sb="5" eb="7">
      <t>ヘキメン</t>
    </rPh>
    <rPh sb="7" eb="9">
      <t>リョクカ</t>
    </rPh>
    <phoneticPr fontId="5"/>
  </si>
  <si>
    <t>浸水対策</t>
    <rPh sb="0" eb="2">
      <t>シンスイ</t>
    </rPh>
    <rPh sb="2" eb="4">
      <t>タイサク</t>
    </rPh>
    <phoneticPr fontId="5"/>
  </si>
  <si>
    <t>ハザードエリア内</t>
    <rPh sb="7" eb="8">
      <t>ナイ</t>
    </rPh>
    <phoneticPr fontId="5"/>
  </si>
  <si>
    <t>2022/07/27v36削除</t>
    <rPh sb="13" eb="15">
      <t>サクジョ</t>
    </rPh>
    <phoneticPr fontId="5"/>
  </si>
  <si>
    <t>竣工日</t>
    <phoneticPr fontId="5"/>
  </si>
  <si>
    <t>工事期間</t>
    <phoneticPr fontId="5"/>
  </si>
  <si>
    <t>対象延床面積</t>
    <phoneticPr fontId="5"/>
  </si>
  <si>
    <t>地上</t>
    <rPh sb="0" eb="2">
      <t>チジョウ</t>
    </rPh>
    <phoneticPr fontId="5"/>
  </si>
  <si>
    <t>地下</t>
    <rPh sb="0" eb="2">
      <t>チカ</t>
    </rPh>
    <phoneticPr fontId="5"/>
  </si>
  <si>
    <t>総戸数</t>
    <rPh sb="0" eb="1">
      <t>ソウ</t>
    </rPh>
    <rPh sb="1" eb="3">
      <t>コスウ</t>
    </rPh>
    <phoneticPr fontId="5"/>
  </si>
  <si>
    <t>用途別延床面積</t>
    <rPh sb="0" eb="3">
      <t>ヨウトベツ</t>
    </rPh>
    <rPh sb="3" eb="7">
      <t>ノベユカメンセキ</t>
    </rPh>
    <phoneticPr fontId="5"/>
  </si>
  <si>
    <t>用途1</t>
    <rPh sb="0" eb="2">
      <t>ヨウト</t>
    </rPh>
    <phoneticPr fontId="5"/>
  </si>
  <si>
    <t>面積1</t>
    <rPh sb="0" eb="2">
      <t>メンセキ</t>
    </rPh>
    <phoneticPr fontId="5"/>
  </si>
  <si>
    <t>用途2</t>
    <rPh sb="0" eb="2">
      <t>ヨウト</t>
    </rPh>
    <phoneticPr fontId="5"/>
  </si>
  <si>
    <t>面積2</t>
    <rPh sb="0" eb="2">
      <t>メンセキ</t>
    </rPh>
    <phoneticPr fontId="5"/>
  </si>
  <si>
    <t>用途3</t>
    <rPh sb="0" eb="2">
      <t>ヨウト</t>
    </rPh>
    <phoneticPr fontId="5"/>
  </si>
  <si>
    <t>面積3</t>
    <rPh sb="0" eb="2">
      <t>メンセキ</t>
    </rPh>
    <phoneticPr fontId="5"/>
  </si>
  <si>
    <t>用途4</t>
    <rPh sb="0" eb="2">
      <t>ヨウト</t>
    </rPh>
    <phoneticPr fontId="5"/>
  </si>
  <si>
    <t>面積4</t>
    <rPh sb="0" eb="2">
      <t>メンセキ</t>
    </rPh>
    <phoneticPr fontId="5"/>
  </si>
  <si>
    <t>2022/07/22項目内容変更により削除ｖ36</t>
    <rPh sb="10" eb="12">
      <t>コウモク</t>
    </rPh>
    <rPh sb="12" eb="14">
      <t>ナイヨウ</t>
    </rPh>
    <rPh sb="14" eb="16">
      <t>ヘンコウ</t>
    </rPh>
    <rPh sb="19" eb="21">
      <t>サクジョ</t>
    </rPh>
    <phoneticPr fontId="5"/>
  </si>
  <si>
    <t>再開発等促進区を定める地区計画</t>
    <phoneticPr fontId="5"/>
  </si>
  <si>
    <t>高度利用地区</t>
    <phoneticPr fontId="5"/>
  </si>
  <si>
    <t>2022/07/22追加ｖ36</t>
    <rPh sb="10" eb="12">
      <t>ツイカ</t>
    </rPh>
    <phoneticPr fontId="5"/>
  </si>
  <si>
    <t>総合設計</t>
    <phoneticPr fontId="5"/>
  </si>
  <si>
    <t>都市開発諸制度の適用_高度利用地区</t>
    <phoneticPr fontId="5"/>
  </si>
  <si>
    <t>都市開発諸制度の適用_特定街区</t>
    <phoneticPr fontId="5"/>
  </si>
  <si>
    <t>都市開発諸制度の適用_総合設計</t>
    <phoneticPr fontId="5"/>
  </si>
  <si>
    <t>なし</t>
    <phoneticPr fontId="5"/>
  </si>
  <si>
    <t>個別エアコン</t>
  </si>
  <si>
    <t>個別エアコン</t>
    <rPh sb="0" eb="2">
      <t>コベツ</t>
    </rPh>
    <phoneticPr fontId="5"/>
  </si>
  <si>
    <t>セントラルエアコン</t>
    <phoneticPr fontId="5"/>
  </si>
  <si>
    <t>床暖房</t>
    <rPh sb="0" eb="1">
      <t>ユカ</t>
    </rPh>
    <rPh sb="1" eb="3">
      <t>ダンボウ</t>
    </rPh>
    <phoneticPr fontId="5"/>
  </si>
  <si>
    <t>ガス給湯機</t>
  </si>
  <si>
    <t>ヒートポンプ給湯機</t>
  </si>
  <si>
    <t>電気温水器</t>
  </si>
  <si>
    <t>その他</t>
    <rPh sb="2" eb="3">
      <t>タ</t>
    </rPh>
    <phoneticPr fontId="5"/>
  </si>
  <si>
    <t>その他_内容</t>
    <rPh sb="2" eb="3">
      <t>タ</t>
    </rPh>
    <rPh sb="4" eb="6">
      <t>ナイヨウ</t>
    </rPh>
    <phoneticPr fontId="5"/>
  </si>
  <si>
    <t>マルチエアコン</t>
  </si>
  <si>
    <t>エレベーター</t>
  </si>
  <si>
    <t>エスカレーター</t>
  </si>
  <si>
    <t>特別高圧</t>
    <rPh sb="0" eb="2">
      <t>トクベツ</t>
    </rPh>
    <rPh sb="2" eb="4">
      <t>コウアツ</t>
    </rPh>
    <phoneticPr fontId="5"/>
  </si>
  <si>
    <t>高圧</t>
    <rPh sb="0" eb="2">
      <t>コウアツ</t>
    </rPh>
    <phoneticPr fontId="5"/>
  </si>
  <si>
    <t>低圧</t>
    <rPh sb="0" eb="2">
      <t>テイアツ</t>
    </rPh>
    <phoneticPr fontId="5"/>
  </si>
  <si>
    <t>自由記述 2019/01/30add</t>
    <rPh sb="0" eb="2">
      <t>ジユウ</t>
    </rPh>
    <rPh sb="2" eb="4">
      <t>キジュツ</t>
    </rPh>
    <phoneticPr fontId="5"/>
  </si>
  <si>
    <t>空調</t>
    <rPh sb="0" eb="2">
      <t>クウチョウ</t>
    </rPh>
    <phoneticPr fontId="5"/>
  </si>
  <si>
    <t>換気</t>
    <rPh sb="0" eb="2">
      <t>カンキ</t>
    </rPh>
    <phoneticPr fontId="5"/>
  </si>
  <si>
    <t>2021/03/23v35スケジュール制御(範囲)追加→2022/07/27v36位置移動(スケジュール制御の右よりLED照明右へ)</t>
    <rPh sb="19" eb="21">
      <t>セイギョ</t>
    </rPh>
    <rPh sb="22" eb="24">
      <t>ハンイ</t>
    </rPh>
    <rPh sb="25" eb="27">
      <t>ツイカ</t>
    </rPh>
    <phoneticPr fontId="5"/>
  </si>
  <si>
    <t>2019/03/01v26 11～12行非表示</t>
    <phoneticPr fontId="5"/>
  </si>
  <si>
    <t>手元止水（節湯A1）</t>
    <rPh sb="0" eb="2">
      <t>テモト</t>
    </rPh>
    <rPh sb="2" eb="4">
      <t>シスイ</t>
    </rPh>
    <rPh sb="5" eb="6">
      <t>セツ</t>
    </rPh>
    <rPh sb="6" eb="7">
      <t>トウ</t>
    </rPh>
    <phoneticPr fontId="5"/>
  </si>
  <si>
    <t>小流量シャワー（節湯B1)</t>
    <rPh sb="0" eb="1">
      <t>ショウ</t>
    </rPh>
    <rPh sb="1" eb="3">
      <t>リュウリョウ</t>
    </rPh>
    <phoneticPr fontId="5"/>
  </si>
  <si>
    <t>水優先吐水（節湯C1)</t>
    <rPh sb="0" eb="1">
      <t>ミズ</t>
    </rPh>
    <rPh sb="1" eb="3">
      <t>ユウセン</t>
    </rPh>
    <rPh sb="3" eb="5">
      <t>トスイ</t>
    </rPh>
    <phoneticPr fontId="5"/>
  </si>
  <si>
    <t>照明</t>
    <rPh sb="0" eb="2">
      <t>ショウメイ</t>
    </rPh>
    <phoneticPr fontId="5"/>
  </si>
  <si>
    <t>給湯</t>
    <rPh sb="0" eb="2">
      <t>キュウトウ</t>
    </rPh>
    <phoneticPr fontId="5"/>
  </si>
  <si>
    <t>手元止水(A1)</t>
    <phoneticPr fontId="5"/>
  </si>
  <si>
    <t>2019/09/18 v28項目削除</t>
    <rPh sb="14" eb="16">
      <t>コウモク</t>
    </rPh>
    <rPh sb="16" eb="18">
      <t>サクジョ</t>
    </rPh>
    <phoneticPr fontId="5"/>
  </si>
  <si>
    <t>地域冷暖房(DHC)の受入</t>
    <rPh sb="0" eb="2">
      <t>チイキ</t>
    </rPh>
    <rPh sb="2" eb="5">
      <t>レイダンボウ</t>
    </rPh>
    <rPh sb="11" eb="13">
      <t>ウケイレ</t>
    </rPh>
    <phoneticPr fontId="5"/>
  </si>
  <si>
    <t>（区域名称：</t>
    <rPh sb="1" eb="3">
      <t>クイキ</t>
    </rPh>
    <rPh sb="3" eb="5">
      <t>メイショウ</t>
    </rPh>
    <phoneticPr fontId="5"/>
  </si>
  <si>
    <t>AEMS（エリアエネルギーマネジメントシステム）</t>
    <phoneticPr fontId="5"/>
  </si>
  <si>
    <t>面的エネルギーの活用</t>
    <phoneticPr fontId="5"/>
  </si>
  <si>
    <t>DHC受入</t>
    <phoneticPr fontId="5"/>
  </si>
  <si>
    <t>DHC受入区域名称</t>
    <rPh sb="3" eb="5">
      <t>ウケイレ</t>
    </rPh>
    <rPh sb="5" eb="7">
      <t>クイキ</t>
    </rPh>
    <rPh sb="7" eb="9">
      <t>メイショウ</t>
    </rPh>
    <phoneticPr fontId="5"/>
  </si>
  <si>
    <t>面的活用</t>
    <rPh sb="0" eb="2">
      <t>メンテキ</t>
    </rPh>
    <rPh sb="2" eb="4">
      <t>カツヨウ</t>
    </rPh>
    <phoneticPr fontId="5"/>
  </si>
  <si>
    <t>AEMS</t>
    <phoneticPr fontId="5"/>
  </si>
  <si>
    <t>面的_DHC受入</t>
    <rPh sb="6" eb="8">
      <t>ウケイレ</t>
    </rPh>
    <phoneticPr fontId="5"/>
  </si>
  <si>
    <t>面的_DHC受入_区域名称</t>
    <rPh sb="6" eb="8">
      <t>ウケイレ</t>
    </rPh>
    <rPh sb="9" eb="11">
      <t>クイキ</t>
    </rPh>
    <rPh sb="11" eb="13">
      <t>メイショウ</t>
    </rPh>
    <phoneticPr fontId="5"/>
  </si>
  <si>
    <t>面的_AEMS</t>
    <phoneticPr fontId="5"/>
  </si>
  <si>
    <t>面的_その他</t>
    <rPh sb="5" eb="6">
      <t>タ</t>
    </rPh>
    <phoneticPr fontId="5"/>
  </si>
  <si>
    <t>面的_その他_内容</t>
    <rPh sb="5" eb="6">
      <t>タ</t>
    </rPh>
    <rPh sb="7" eb="9">
      <t>ナイヨウ</t>
    </rPh>
    <phoneticPr fontId="5"/>
  </si>
  <si>
    <t>洪水ハザード</t>
    <rPh sb="0" eb="2">
      <t>コウズイ</t>
    </rPh>
    <phoneticPr fontId="5"/>
  </si>
  <si>
    <t>洪水ハザード_エリア内</t>
    <rPh sb="0" eb="2">
      <t>コウズイ</t>
    </rPh>
    <rPh sb="10" eb="11">
      <t>ナイ</t>
    </rPh>
    <phoneticPr fontId="5"/>
  </si>
  <si>
    <t>洪水ハザード_エリア外</t>
    <rPh sb="0" eb="2">
      <t>コウズイ</t>
    </rPh>
    <rPh sb="10" eb="11">
      <t>ガイ</t>
    </rPh>
    <phoneticPr fontId="5"/>
  </si>
  <si>
    <t>浸水深</t>
    <rPh sb="0" eb="2">
      <t>シンスイ</t>
    </rPh>
    <rPh sb="2" eb="3">
      <t>シン</t>
    </rPh>
    <phoneticPr fontId="5"/>
  </si>
  <si>
    <t>浸水深_0.5m未満</t>
    <rPh sb="8" eb="10">
      <t>ミマン</t>
    </rPh>
    <phoneticPr fontId="5"/>
  </si>
  <si>
    <r>
      <t>浸水深</t>
    </r>
    <r>
      <rPr>
        <sz val="9"/>
        <color theme="1"/>
        <rFont val="ＭＳ Ｐゴシック"/>
        <family val="3"/>
        <charset val="128"/>
      </rPr>
      <t>_3m未満</t>
    </r>
    <rPh sb="6" eb="8">
      <t>ミマン</t>
    </rPh>
    <phoneticPr fontId="5"/>
  </si>
  <si>
    <r>
      <t>浸水深</t>
    </r>
    <r>
      <rPr>
        <sz val="9"/>
        <color theme="1"/>
        <rFont val="ＭＳ Ｐゴシック"/>
        <family val="3"/>
        <charset val="128"/>
      </rPr>
      <t>_5m未満</t>
    </r>
    <phoneticPr fontId="5"/>
  </si>
  <si>
    <r>
      <t>浸水深</t>
    </r>
    <r>
      <rPr>
        <sz val="9"/>
        <color theme="1"/>
        <rFont val="ＭＳ Ｐゴシック"/>
        <family val="3"/>
        <charset val="128"/>
      </rPr>
      <t>_5m以上</t>
    </r>
    <phoneticPr fontId="5"/>
  </si>
  <si>
    <t>電気設備設置</t>
    <rPh sb="0" eb="2">
      <t>デンキ</t>
    </rPh>
    <rPh sb="2" eb="4">
      <t>セツビ</t>
    </rPh>
    <rPh sb="4" eb="6">
      <t>セッチ</t>
    </rPh>
    <phoneticPr fontId="5"/>
  </si>
  <si>
    <t>浸水対策_浸水リスクの低い場所への電気設備の設置</t>
    <phoneticPr fontId="5"/>
  </si>
  <si>
    <t>浸水対策_その他</t>
    <rPh sb="7" eb="8">
      <t>タ</t>
    </rPh>
    <phoneticPr fontId="5"/>
  </si>
  <si>
    <t>浸水対策_その他_内容</t>
    <rPh sb="7" eb="8">
      <t>タ</t>
    </rPh>
    <rPh sb="9" eb="11">
      <t>ナイヨウ</t>
    </rPh>
    <phoneticPr fontId="5"/>
  </si>
  <si>
    <t>被覆対策</t>
  </si>
  <si>
    <t>2019/02/25v26非表示対応→v36にて削除</t>
    <rPh sb="13" eb="16">
      <t>ヒヒョウジ</t>
    </rPh>
    <rPh sb="16" eb="18">
      <t>タイオウ</t>
    </rPh>
    <rPh sb="24" eb="26">
      <t>サクジョ</t>
    </rPh>
    <phoneticPr fontId="5"/>
  </si>
  <si>
    <t>緑の量、質の確保、生態系</t>
    <rPh sb="9" eb="12">
      <t>セイタイケイ</t>
    </rPh>
    <phoneticPr fontId="5"/>
  </si>
  <si>
    <t>被覆対策</t>
    <phoneticPr fontId="5"/>
  </si>
  <si>
    <t>緑の量・質の確保、生態系への配慮</t>
  </si>
  <si>
    <t>協議時</t>
    <phoneticPr fontId="5"/>
  </si>
  <si>
    <t>v36</t>
    <phoneticPr fontId="5"/>
  </si>
  <si>
    <t>協議メモ</t>
    <rPh sb="0" eb="2">
      <t>キョウギ</t>
    </rPh>
    <phoneticPr fontId="5"/>
  </si>
  <si>
    <t>完了欄</t>
    <rPh sb="0" eb="2">
      <t>カンリョウ</t>
    </rPh>
    <rPh sb="2" eb="3">
      <t>ラン</t>
    </rPh>
    <phoneticPr fontId="5"/>
  </si>
  <si>
    <t>受付欄</t>
    <rPh sb="0" eb="2">
      <t>ウケツケ</t>
    </rPh>
    <rPh sb="2" eb="3">
      <t>ラン</t>
    </rPh>
    <phoneticPr fontId="5"/>
  </si>
  <si>
    <t>都市開発諸制度の適用_再開発等促進区を定める地区計画</t>
    <phoneticPr fontId="5"/>
  </si>
  <si>
    <t>戸建住宅（複合ビルの一戸を含む）</t>
    <rPh sb="0" eb="2">
      <t>コダ</t>
    </rPh>
    <rPh sb="2" eb="4">
      <t>ジュウタク</t>
    </rPh>
    <rPh sb="5" eb="7">
      <t>フクゴウ</t>
    </rPh>
    <rPh sb="10" eb="12">
      <t>イッコ</t>
    </rPh>
    <rPh sb="13" eb="14">
      <t>フク</t>
    </rPh>
    <phoneticPr fontId="8"/>
  </si>
  <si>
    <t>断熱材修正：安達さん対応済み。コードが過去と異なるのは気にしなくてよい(安達さん確認済)</t>
    <rPh sb="0" eb="3">
      <t>ダンネツザイ</t>
    </rPh>
    <rPh sb="3" eb="5">
      <t>シュウセイ</t>
    </rPh>
    <rPh sb="6" eb="8">
      <t>アダチ</t>
    </rPh>
    <rPh sb="10" eb="12">
      <t>タイオウ</t>
    </rPh>
    <rPh sb="12" eb="13">
      <t>ズ</t>
    </rPh>
    <rPh sb="19" eb="21">
      <t>カコ</t>
    </rPh>
    <rPh sb="22" eb="23">
      <t>コト</t>
    </rPh>
    <rPh sb="27" eb="28">
      <t>キ</t>
    </rPh>
    <rPh sb="36" eb="38">
      <t>アダチ</t>
    </rPh>
    <rPh sb="40" eb="42">
      <t>カクニン</t>
    </rPh>
    <rPh sb="42" eb="43">
      <t>スミ</t>
    </rPh>
    <phoneticPr fontId="5"/>
  </si>
  <si>
    <t>面的エネルギーの活用：「AEMS」だけの項目から、複数項目へ変更</t>
    <rPh sb="0" eb="2">
      <t>メンテキ</t>
    </rPh>
    <rPh sb="8" eb="10">
      <t>カツヨウ</t>
    </rPh>
    <phoneticPr fontId="5"/>
  </si>
  <si>
    <t>省CO2対策の概要：削除</t>
    <phoneticPr fontId="5"/>
  </si>
  <si>
    <t>非常時の対応：削除</t>
    <phoneticPr fontId="5"/>
  </si>
  <si>
    <t>浸水対策：追加</t>
    <phoneticPr fontId="5"/>
  </si>
  <si>
    <t>被覆対策：「敷地と建物の被覆対策」と「緑の量・質の確保、生態系への配慮」の項目をまとめた</t>
    <phoneticPr fontId="5"/>
  </si>
  <si>
    <t>対応：2022/07/28～</t>
    <rPh sb="0" eb="2">
      <t>タイオウ</t>
    </rPh>
    <phoneticPr fontId="5"/>
  </si>
  <si>
    <t>小流量シャワー</t>
    <phoneticPr fontId="5"/>
  </si>
  <si>
    <t>水優先吐水</t>
    <phoneticPr fontId="5"/>
  </si>
  <si>
    <t>←面的エネルギー活用が表示なしになったので、この表は不要(2022/08/02)</t>
    <rPh sb="1" eb="3">
      <t>メンテキ</t>
    </rPh>
    <rPh sb="8" eb="10">
      <t>カツヨウ</t>
    </rPh>
    <rPh sb="11" eb="13">
      <t>ヒョウジ</t>
    </rPh>
    <rPh sb="24" eb="25">
      <t>ヒョウ</t>
    </rPh>
    <rPh sb="26" eb="28">
      <t>フヨウ</t>
    </rPh>
    <phoneticPr fontId="5"/>
  </si>
  <si>
    <t>2022/08/02「面的エネルギー活用」表示不要(安達さん確認2022/08/01)</t>
    <rPh sb="11" eb="13">
      <t>メンテキ</t>
    </rPh>
    <rPh sb="18" eb="20">
      <t>カツヨウ</t>
    </rPh>
    <rPh sb="21" eb="23">
      <t>ヒョウジ</t>
    </rPh>
    <rPh sb="23" eb="25">
      <t>フヨウ</t>
    </rPh>
    <rPh sb="26" eb="28">
      <t>アダチ</t>
    </rPh>
    <rPh sb="30" eb="32">
      <t>カクニン</t>
    </rPh>
    <phoneticPr fontId="5"/>
  </si>
  <si>
    <t>↓[環境評価書]シート用の区分2022/08/01v36変更</t>
    <rPh sb="11" eb="12">
      <t>ヨウ</t>
    </rPh>
    <rPh sb="13" eb="15">
      <t>クブン</t>
    </rPh>
    <rPh sb="28" eb="30">
      <t>ヘンコウ</t>
    </rPh>
    <phoneticPr fontId="5"/>
  </si>
  <si>
    <t>他</t>
    <rPh sb="0" eb="1">
      <t>ホカ</t>
    </rPh>
    <phoneticPr fontId="5"/>
  </si>
  <si>
    <t>List!$P$2:$R$12</t>
    <phoneticPr fontId="5"/>
  </si>
  <si>
    <t>List!$P$13:$R$23</t>
    <phoneticPr fontId="5"/>
  </si>
  <si>
    <t>List!$P$24:$R$34</t>
    <phoneticPr fontId="5"/>
  </si>
  <si>
    <t>ハザードマップ</t>
    <phoneticPr fontId="5"/>
  </si>
  <si>
    <t>ハザードエリア外</t>
    <rPh sb="7" eb="8">
      <t>ガイ</t>
    </rPh>
    <phoneticPr fontId="5"/>
  </si>
  <si>
    <t>千代田区緑化推進要綱の基準を満足</t>
    <phoneticPr fontId="5"/>
  </si>
  <si>
    <t>※対象：敷地面積250㎡以上</t>
    <rPh sb="1" eb="3">
      <t>タイショウ</t>
    </rPh>
    <rPh sb="4" eb="6">
      <t>シキチ</t>
    </rPh>
    <rPh sb="12" eb="14">
      <t>イジョウ</t>
    </rPh>
    <phoneticPr fontId="5"/>
  </si>
  <si>
    <r>
      <rPr>
        <sz val="8"/>
        <color rgb="FF009999"/>
        <rFont val="ＭＳ Ｐゴシック"/>
        <family val="3"/>
        <charset val="128"/>
      </rPr>
      <t>右のCD表</t>
    </r>
    <r>
      <rPr>
        <sz val="8"/>
        <color theme="0" tint="-0.499984740745262"/>
        <rFont val="ＭＳ Ｐゴシック"/>
        <family val="3"/>
        <charset val="128"/>
      </rPr>
      <t>は、面的エネルギー活用の表示に使用。</t>
    </r>
    <r>
      <rPr>
        <sz val="8"/>
        <color theme="9" tint="-0.24994659260841701"/>
        <rFont val="ＭＳ Ｐゴシック"/>
        <family val="3"/>
        <charset val="128"/>
      </rPr>
      <t>→不要(2022/08/02)</t>
    </r>
    <rPh sb="0" eb="1">
      <t>ミギ</t>
    </rPh>
    <rPh sb="4" eb="5">
      <t>ヒョウ</t>
    </rPh>
    <rPh sb="7" eb="9">
      <t>メンテキ</t>
    </rPh>
    <rPh sb="14" eb="16">
      <t>カツヨウ</t>
    </rPh>
    <rPh sb="17" eb="19">
      <t>ヒョウジ</t>
    </rPh>
    <rPh sb="20" eb="22">
      <t>シヨウ</t>
    </rPh>
    <phoneticPr fontId="5"/>
  </si>
  <si>
    <t>採用する
省CO2対策</t>
    <phoneticPr fontId="8"/>
  </si>
  <si>
    <t>緑の量、質の確保
生態系への配慮</t>
    <rPh sb="0" eb="1">
      <t>ミドリ</t>
    </rPh>
    <rPh sb="2" eb="3">
      <t>リョウ</t>
    </rPh>
    <rPh sb="4" eb="5">
      <t>シツ</t>
    </rPh>
    <rPh sb="6" eb="8">
      <t>カクホ</t>
    </rPh>
    <phoneticPr fontId="5"/>
  </si>
  <si>
    <t>浸水対策_出入口等における止水板の設置</t>
    <phoneticPr fontId="5"/>
  </si>
  <si>
    <t>出入口等における止水板の設置</t>
    <rPh sb="0" eb="3">
      <t>デイリグチ</t>
    </rPh>
    <rPh sb="3" eb="4">
      <t>トウ</t>
    </rPh>
    <rPh sb="8" eb="10">
      <t>シスイ</t>
    </rPh>
    <rPh sb="10" eb="11">
      <t>イタ</t>
    </rPh>
    <rPh sb="12" eb="14">
      <t>セッチ</t>
    </rPh>
    <phoneticPr fontId="5"/>
  </si>
  <si>
    <t>止水板の設置</t>
    <rPh sb="0" eb="2">
      <t>シスイ</t>
    </rPh>
    <rPh sb="2" eb="3">
      <t>イタ</t>
    </rPh>
    <rPh sb="4" eb="6">
      <t>セッチ</t>
    </rPh>
    <phoneticPr fontId="5"/>
  </si>
  <si>
    <t>面的エネルギー活用</t>
    <rPh sb="0" eb="2">
      <t>メンテキ</t>
    </rPh>
    <rPh sb="7" eb="9">
      <t>カツヨウ</t>
    </rPh>
    <phoneticPr fontId="5"/>
  </si>
  <si>
    <t>地域冷暖房(DHC)の受入</t>
    <phoneticPr fontId="5"/>
  </si>
  <si>
    <t>出入口等における止水板の設置</t>
    <phoneticPr fontId="5"/>
  </si>
  <si>
    <r>
      <t xml:space="preserve">省CO2設備手法
</t>
    </r>
    <r>
      <rPr>
        <sz val="10"/>
        <rFont val="ＭＳ Ｐゴシック"/>
        <family val="3"/>
        <charset val="128"/>
        <scheme val="minor"/>
      </rPr>
      <t>※設備容量（ガラスなどの場合は面積）の過半に導入した場合にチェック</t>
    </r>
    <phoneticPr fontId="5"/>
  </si>
  <si>
    <t>建設コスト</t>
    <rPh sb="0" eb="2">
      <t>ケンセツ</t>
    </rPh>
    <phoneticPr fontId="5"/>
  </si>
  <si>
    <t>運用上の制約</t>
    <rPh sb="0" eb="2">
      <t>ウンヨウ</t>
    </rPh>
    <rPh sb="2" eb="3">
      <t>ジョウ</t>
    </rPh>
    <rPh sb="4" eb="6">
      <t>セイヤク</t>
    </rPh>
    <phoneticPr fontId="5"/>
  </si>
  <si>
    <t>その他　（</t>
    <phoneticPr fontId="5"/>
  </si>
  <si>
    <t>）</t>
    <phoneticPr fontId="5"/>
  </si>
  <si>
    <t>削減率20％未満の場合は理由</t>
    <rPh sb="2" eb="3">
      <t>リツ</t>
    </rPh>
    <rPh sb="6" eb="8">
      <t>ミマン</t>
    </rPh>
    <rPh sb="9" eb="11">
      <t>バアイ</t>
    </rPh>
    <rPh sb="12" eb="14">
      <t>リユウ</t>
    </rPh>
    <phoneticPr fontId="5"/>
  </si>
  <si>
    <t>都市開発諸制度等の適用</t>
    <rPh sb="0" eb="2">
      <t>トシ</t>
    </rPh>
    <rPh sb="2" eb="4">
      <t>カイハツ</t>
    </rPh>
    <rPh sb="4" eb="5">
      <t>ショ</t>
    </rPh>
    <rPh sb="5" eb="7">
      <t>セイド</t>
    </rPh>
    <rPh sb="7" eb="8">
      <t>トウ</t>
    </rPh>
    <rPh sb="9" eb="11">
      <t>テキヨウ</t>
    </rPh>
    <phoneticPr fontId="8"/>
  </si>
  <si>
    <t>特定街区</t>
    <rPh sb="0" eb="2">
      <t>トクテイ</t>
    </rPh>
    <rPh sb="2" eb="4">
      <t>ガイク</t>
    </rPh>
    <phoneticPr fontId="5"/>
  </si>
  <si>
    <t>総合設計</t>
    <rPh sb="0" eb="2">
      <t>ソウゴウ</t>
    </rPh>
    <rPh sb="2" eb="4">
      <t>セッケイ</t>
    </rPh>
    <phoneticPr fontId="5"/>
  </si>
  <si>
    <t>地表面または屋上に保水性の高い被覆材を採用</t>
  </si>
  <si>
    <t>千代田区緑化推進要綱の基準を満足</t>
  </si>
  <si>
    <t>地表面または屋上に保水性の高い被覆材を採用</t>
    <phoneticPr fontId="5"/>
  </si>
  <si>
    <t>地表面の緑化</t>
    <rPh sb="0" eb="3">
      <t>チヒョウメン</t>
    </rPh>
    <rPh sb="4" eb="6">
      <t>リョクカ</t>
    </rPh>
    <phoneticPr fontId="5"/>
  </si>
  <si>
    <t>※申請対象：延床面積5,000㎡以下</t>
    <rPh sb="1" eb="3">
      <t>シンセイ</t>
    </rPh>
    <rPh sb="3" eb="5">
      <t>タイショウ</t>
    </rPh>
    <rPh sb="16" eb="18">
      <t>イカ</t>
    </rPh>
    <phoneticPr fontId="5"/>
  </si>
  <si>
    <t>←計画時の届出の副本の受付日・番号（変更の届出をしている場合は変更時のもの）</t>
    <rPh sb="1" eb="3">
      <t>ケイカク</t>
    </rPh>
    <rPh sb="3" eb="4">
      <t>ジ</t>
    </rPh>
    <rPh sb="5" eb="7">
      <t>トドケデ</t>
    </rPh>
    <rPh sb="8" eb="10">
      <t>フクホン</t>
    </rPh>
    <rPh sb="11" eb="14">
      <t>ウケツケビ</t>
    </rPh>
    <rPh sb="15" eb="17">
      <t>バンゴウ</t>
    </rPh>
    <rPh sb="18" eb="20">
      <t>ヘンコウ</t>
    </rPh>
    <rPh sb="21" eb="23">
      <t>トドケデ</t>
    </rPh>
    <rPh sb="28" eb="30">
      <t>バアイ</t>
    </rPh>
    <rPh sb="31" eb="33">
      <t>ヘンコウ</t>
    </rPh>
    <rPh sb="33" eb="34">
      <t>ジ</t>
    </rPh>
    <phoneticPr fontId="5"/>
  </si>
  <si>
    <t>　工事期間（予定）</t>
    <phoneticPr fontId="5"/>
  </si>
  <si>
    <t>別添「事前協議書」「環境評価書」のとおり</t>
    <rPh sb="3" eb="5">
      <t>ジゼン</t>
    </rPh>
    <rPh sb="5" eb="7">
      <t>キョウギ</t>
    </rPh>
    <rPh sb="7" eb="8">
      <t>ショ</t>
    </rPh>
    <rPh sb="10" eb="12">
      <t>カンキョウ</t>
    </rPh>
    <rPh sb="12" eb="14">
      <t>ヒョウカ</t>
    </rPh>
    <rPh sb="14" eb="15">
      <t>ショ</t>
    </rPh>
    <phoneticPr fontId="5"/>
  </si>
  <si>
    <t>※完了届時にご記入ください。</t>
    <rPh sb="1" eb="3">
      <t>カンリョウ</t>
    </rPh>
    <rPh sb="3" eb="4">
      <t>トドケ</t>
    </rPh>
    <rPh sb="4" eb="5">
      <t>ジ</t>
    </rPh>
    <phoneticPr fontId="5"/>
  </si>
  <si>
    <t>年</t>
    <rPh sb="0" eb="1">
      <t>ネン</t>
    </rPh>
    <phoneticPr fontId="106"/>
  </si>
  <si>
    <t>月</t>
    <rPh sb="0" eb="1">
      <t>ツキ</t>
    </rPh>
    <phoneticPr fontId="106"/>
  </si>
  <si>
    <t>日</t>
    <rPh sb="0" eb="1">
      <t>ヒ</t>
    </rPh>
    <phoneticPr fontId="106"/>
  </si>
  <si>
    <t>住所</t>
    <phoneticPr fontId="106"/>
  </si>
  <si>
    <t>氏名</t>
    <rPh sb="0" eb="2">
      <t>シメイ</t>
    </rPh>
    <phoneticPr fontId="106"/>
  </si>
  <si>
    <t>職員記入欄</t>
    <rPh sb="0" eb="2">
      <t>ショクイン</t>
    </rPh>
    <rPh sb="2" eb="4">
      <t>キニュウ</t>
    </rPh>
    <rPh sb="4" eb="5">
      <t>ラン</t>
    </rPh>
    <phoneticPr fontId="5"/>
  </si>
  <si>
    <t>確認欄</t>
    <rPh sb="0" eb="2">
      <t>カクニン</t>
    </rPh>
    <rPh sb="2" eb="3">
      <t>ラン</t>
    </rPh>
    <phoneticPr fontId="106"/>
  </si>
  <si>
    <r>
      <rPr>
        <sz val="7"/>
        <color rgb="FF464646"/>
        <rFont val="Meiryo UI"/>
        <family val="3"/>
        <charset val="128"/>
      </rPr>
      <t>分類</t>
    </r>
  </si>
  <si>
    <r>
      <rPr>
        <sz val="7"/>
        <color rgb="FF464646"/>
        <rFont val="Meiryo UI"/>
        <family val="3"/>
        <charset val="128"/>
      </rPr>
      <t>建材番号</t>
    </r>
  </si>
  <si>
    <r>
      <rPr>
        <sz val="7"/>
        <color rgb="FF464646"/>
        <rFont val="Meiryo UI"/>
        <family val="3"/>
        <charset val="128"/>
      </rPr>
      <t>建材名称</t>
    </r>
  </si>
  <si>
    <r>
      <rPr>
        <sz val="7"/>
        <color rgb="FF464646"/>
        <rFont val="Meiryo UI"/>
        <family val="3"/>
        <charset val="128"/>
      </rPr>
      <t xml:space="preserve">熱伝導率
</t>
    </r>
    <r>
      <rPr>
        <sz val="8"/>
        <color rgb="FF1F1F1F"/>
        <rFont val="Meiryo UI"/>
        <family val="3"/>
        <charset val="128"/>
      </rPr>
      <t>[W/mK]</t>
    </r>
  </si>
  <si>
    <r>
      <rPr>
        <sz val="7"/>
        <color rgb="FF464646"/>
        <rFont val="Meiryo UI"/>
        <family val="3"/>
        <charset val="128"/>
      </rPr>
      <t xml:space="preserve">容積比熱
</t>
    </r>
    <r>
      <rPr>
        <sz val="8"/>
        <color rgb="FF2F2F2F"/>
        <rFont val="Meiryo UI"/>
        <family val="3"/>
        <charset val="128"/>
      </rPr>
      <t>[</t>
    </r>
    <r>
      <rPr>
        <sz val="8"/>
        <rFont val="Meiryo UI"/>
        <family val="3"/>
        <charset val="128"/>
      </rPr>
      <t>J</t>
    </r>
    <r>
      <rPr>
        <sz val="8"/>
        <color rgb="FF464646"/>
        <rFont val="Meiryo UI"/>
        <family val="3"/>
        <charset val="128"/>
      </rPr>
      <t>/</t>
    </r>
    <r>
      <rPr>
        <sz val="8"/>
        <rFont val="Meiryo UI"/>
        <family val="3"/>
        <charset val="128"/>
      </rPr>
      <t>L</t>
    </r>
    <r>
      <rPr>
        <sz val="8"/>
        <color rgb="FF1F1F1F"/>
        <rFont val="Meiryo UI"/>
        <family val="3"/>
        <charset val="128"/>
      </rPr>
      <t>K</t>
    </r>
    <r>
      <rPr>
        <sz val="8"/>
        <rFont val="Meiryo UI"/>
        <family val="3"/>
        <charset val="128"/>
      </rPr>
      <t>]</t>
    </r>
  </si>
  <si>
    <r>
      <rPr>
        <sz val="7"/>
        <color rgb="FF464646"/>
        <rFont val="Meiryo UI"/>
        <family val="3"/>
        <charset val="128"/>
      </rPr>
      <t xml:space="preserve">比熱
</t>
    </r>
    <r>
      <rPr>
        <sz val="8"/>
        <color rgb="FF1F1F1F"/>
        <rFont val="Meiryo UI"/>
        <family val="3"/>
        <charset val="128"/>
      </rPr>
      <t>[J/gK]</t>
    </r>
  </si>
  <si>
    <r>
      <rPr>
        <sz val="7"/>
        <color rgb="FF464646"/>
        <rFont val="Meiryo UI"/>
        <family val="3"/>
        <charset val="128"/>
      </rPr>
      <t xml:space="preserve">密度
</t>
    </r>
    <r>
      <rPr>
        <sz val="8"/>
        <color rgb="FF1F1F1F"/>
        <rFont val="Meiryo UI"/>
        <family val="3"/>
        <charset val="128"/>
      </rPr>
      <t>[g/L]</t>
    </r>
  </si>
  <si>
    <r>
      <rPr>
        <sz val="7"/>
        <color rgb="FF464646"/>
        <rFont val="Meiryo UI"/>
        <family val="3"/>
        <charset val="128"/>
      </rPr>
      <t>繊維系断熱材</t>
    </r>
  </si>
  <si>
    <r>
      <rPr>
        <sz val="7"/>
        <color rgb="FF2F2F2F"/>
        <rFont val="Meiryo UI"/>
        <family val="3"/>
        <charset val="128"/>
      </rPr>
      <t>グラスウ</t>
    </r>
    <r>
      <rPr>
        <sz val="7"/>
        <rFont val="Meiryo UI"/>
        <family val="3"/>
        <charset val="128"/>
      </rPr>
      <t>ー</t>
    </r>
    <r>
      <rPr>
        <sz val="7"/>
        <color rgb="FF2F2F2F"/>
        <rFont val="Meiryo UI"/>
        <family val="3"/>
        <charset val="128"/>
      </rPr>
      <t>ル断熱材  10</t>
    </r>
    <r>
      <rPr>
        <sz val="8"/>
        <color rgb="FF1F1F1F"/>
        <rFont val="Meiryo UI"/>
        <family val="3"/>
        <charset val="128"/>
      </rPr>
      <t>K</t>
    </r>
    <r>
      <rPr>
        <sz val="7"/>
        <color rgb="FF464646"/>
        <rFont val="Meiryo UI"/>
        <family val="3"/>
        <charset val="128"/>
      </rPr>
      <t>相当</t>
    </r>
    <phoneticPr fontId="8"/>
  </si>
  <si>
    <r>
      <rPr>
        <sz val="7"/>
        <color rgb="FF2F2F2F"/>
        <rFont val="Meiryo UI"/>
        <family val="3"/>
        <charset val="128"/>
      </rPr>
      <t>グラスウール断熱材  16</t>
    </r>
    <r>
      <rPr>
        <sz val="8"/>
        <color rgb="FF1F1F1F"/>
        <rFont val="Meiryo UI"/>
        <family val="3"/>
        <charset val="128"/>
      </rPr>
      <t>K</t>
    </r>
    <r>
      <rPr>
        <sz val="7"/>
        <color rgb="FF464646"/>
        <rFont val="Meiryo UI"/>
        <family val="3"/>
        <charset val="128"/>
      </rPr>
      <t>相当</t>
    </r>
    <phoneticPr fontId="5"/>
  </si>
  <si>
    <r>
      <rPr>
        <sz val="7"/>
        <color rgb="FF2F2F2F"/>
        <rFont val="Meiryo UI"/>
        <family val="3"/>
        <charset val="128"/>
      </rPr>
      <t>グラスウール断熱材   20</t>
    </r>
    <r>
      <rPr>
        <sz val="8"/>
        <color rgb="FF2F2F2F"/>
        <rFont val="Meiryo UI"/>
        <family val="3"/>
        <charset val="128"/>
      </rPr>
      <t>K</t>
    </r>
    <r>
      <rPr>
        <sz val="7"/>
        <color rgb="FF2F2F2F"/>
        <rFont val="Meiryo UI"/>
        <family val="3"/>
        <charset val="128"/>
      </rPr>
      <t>相当</t>
    </r>
    <phoneticPr fontId="5"/>
  </si>
  <si>
    <r>
      <rPr>
        <sz val="7"/>
        <color rgb="FF2F2F2F"/>
        <rFont val="Meiryo UI"/>
        <family val="3"/>
        <charset val="128"/>
      </rPr>
      <t>グラスウール断熱材   24</t>
    </r>
    <r>
      <rPr>
        <sz val="8"/>
        <color rgb="FF1F1F1F"/>
        <rFont val="Meiryo UI"/>
        <family val="3"/>
        <charset val="128"/>
      </rPr>
      <t>K</t>
    </r>
    <r>
      <rPr>
        <sz val="7"/>
        <color rgb="FF464646"/>
        <rFont val="Meiryo UI"/>
        <family val="3"/>
        <charset val="128"/>
      </rPr>
      <t>相当</t>
    </r>
    <phoneticPr fontId="5"/>
  </si>
  <si>
    <r>
      <rPr>
        <sz val="7"/>
        <color rgb="FF2F2F2F"/>
        <rFont val="Meiryo UI"/>
        <family val="3"/>
        <charset val="128"/>
      </rPr>
      <t>グラスウ</t>
    </r>
    <r>
      <rPr>
        <sz val="7"/>
        <rFont val="Meiryo UI"/>
        <family val="3"/>
        <charset val="128"/>
      </rPr>
      <t>ー</t>
    </r>
    <r>
      <rPr>
        <sz val="7"/>
        <color rgb="FF1F1F1F"/>
        <rFont val="Meiryo UI"/>
        <family val="3"/>
        <charset val="128"/>
      </rPr>
      <t>ル</t>
    </r>
    <r>
      <rPr>
        <sz val="7"/>
        <color rgb="FF464646"/>
        <rFont val="Meiryo UI"/>
        <family val="3"/>
        <charset val="128"/>
      </rPr>
      <t>断熱材  32</t>
    </r>
    <r>
      <rPr>
        <sz val="8"/>
        <color rgb="FF1F1F1F"/>
        <rFont val="Meiryo UI"/>
        <family val="3"/>
        <charset val="128"/>
      </rPr>
      <t>K</t>
    </r>
    <r>
      <rPr>
        <sz val="7"/>
        <color rgb="FF464646"/>
        <rFont val="Meiryo UI"/>
        <family val="3"/>
        <charset val="128"/>
      </rPr>
      <t>相当</t>
    </r>
    <phoneticPr fontId="5"/>
  </si>
  <si>
    <r>
      <rPr>
        <sz val="7"/>
        <color rgb="FF464646"/>
        <rFont val="Meiryo UI"/>
        <family val="3"/>
        <charset val="128"/>
      </rPr>
      <t>高性能グラスウール断熱材   16</t>
    </r>
    <r>
      <rPr>
        <sz val="8"/>
        <color rgb="FF1F1F1F"/>
        <rFont val="Meiryo UI"/>
        <family val="3"/>
        <charset val="128"/>
      </rPr>
      <t>K</t>
    </r>
    <r>
      <rPr>
        <sz val="7"/>
        <color rgb="FF464646"/>
        <rFont val="Meiryo UI"/>
        <family val="3"/>
        <charset val="128"/>
      </rPr>
      <t>相当</t>
    </r>
    <phoneticPr fontId="5"/>
  </si>
  <si>
    <r>
      <rPr>
        <sz val="7"/>
        <color rgb="FF464646"/>
        <rFont val="Meiryo UI"/>
        <family val="3"/>
        <charset val="128"/>
      </rPr>
      <t xml:space="preserve">高性能グラスウール断熱材   </t>
    </r>
    <r>
      <rPr>
        <sz val="8"/>
        <color rgb="FF1F1F1F"/>
        <rFont val="Meiryo UI"/>
        <family val="3"/>
        <charset val="128"/>
      </rPr>
      <t>24K</t>
    </r>
    <r>
      <rPr>
        <sz val="7"/>
        <color rgb="FF464646"/>
        <rFont val="Meiryo UI"/>
        <family val="3"/>
        <charset val="128"/>
      </rPr>
      <t>相当</t>
    </r>
  </si>
  <si>
    <r>
      <rPr>
        <sz val="7"/>
        <color rgb="FF464646"/>
        <rFont val="Meiryo UI"/>
        <family val="3"/>
        <charset val="128"/>
      </rPr>
      <t xml:space="preserve">高性能グラスウール断熱材   </t>
    </r>
    <r>
      <rPr>
        <sz val="8"/>
        <color rgb="FF1F1F1F"/>
        <rFont val="Meiryo UI"/>
        <family val="3"/>
        <charset val="128"/>
      </rPr>
      <t>32K</t>
    </r>
    <r>
      <rPr>
        <sz val="7"/>
        <color rgb="FF464646"/>
        <rFont val="Meiryo UI"/>
        <family val="3"/>
        <charset val="128"/>
      </rPr>
      <t>相当</t>
    </r>
  </si>
  <si>
    <r>
      <rPr>
        <sz val="7"/>
        <color rgb="FF464646"/>
        <rFont val="Meiryo UI"/>
        <family val="3"/>
        <charset val="128"/>
      </rPr>
      <t xml:space="preserve">高性能グラスウール断熱材   </t>
    </r>
    <r>
      <rPr>
        <sz val="8"/>
        <color rgb="FF1F1F1F"/>
        <rFont val="Meiryo UI"/>
        <family val="3"/>
        <charset val="128"/>
      </rPr>
      <t>40K</t>
    </r>
    <r>
      <rPr>
        <sz val="7"/>
        <color rgb="FF464646"/>
        <rFont val="Meiryo UI"/>
        <family val="3"/>
        <charset val="128"/>
      </rPr>
      <t>相当</t>
    </r>
  </si>
  <si>
    <r>
      <rPr>
        <sz val="7"/>
        <color rgb="FF464646"/>
        <rFont val="Meiryo UI"/>
        <family val="3"/>
        <charset val="128"/>
      </rPr>
      <t xml:space="preserve">高性能グラスウール断熱材   </t>
    </r>
    <r>
      <rPr>
        <sz val="8"/>
        <color rgb="FF1F1F1F"/>
        <rFont val="Meiryo UI"/>
        <family val="3"/>
        <charset val="128"/>
      </rPr>
      <t>48K</t>
    </r>
    <r>
      <rPr>
        <sz val="7"/>
        <color rgb="FF464646"/>
        <rFont val="Meiryo UI"/>
        <family val="3"/>
        <charset val="128"/>
      </rPr>
      <t>相当</t>
    </r>
  </si>
  <si>
    <r>
      <rPr>
        <sz val="7"/>
        <color rgb="FF464646"/>
        <rFont val="Meiryo UI"/>
        <family val="3"/>
        <charset val="128"/>
      </rPr>
      <t xml:space="preserve">吹込み用グラスウール  </t>
    </r>
    <r>
      <rPr>
        <sz val="8"/>
        <color rgb="FF1F1F1F"/>
        <rFont val="Meiryo UI"/>
        <family val="3"/>
        <charset val="128"/>
      </rPr>
      <t>13K</t>
    </r>
    <r>
      <rPr>
        <sz val="7"/>
        <color rgb="FF1F1F1F"/>
        <rFont val="Meiryo UI"/>
        <family val="3"/>
        <charset val="128"/>
      </rPr>
      <t>相</t>
    </r>
    <r>
      <rPr>
        <sz val="7"/>
        <color rgb="FF464646"/>
        <rFont val="Meiryo UI"/>
        <family val="3"/>
        <charset val="128"/>
      </rPr>
      <t>当</t>
    </r>
  </si>
  <si>
    <r>
      <rPr>
        <sz val="7"/>
        <color rgb="FF464646"/>
        <rFont val="Meiryo UI"/>
        <family val="3"/>
        <charset val="128"/>
      </rPr>
      <t>吹込み用グラスウ</t>
    </r>
    <r>
      <rPr>
        <sz val="7"/>
        <rFont val="Meiryo UI"/>
        <family val="3"/>
        <charset val="128"/>
      </rPr>
      <t>ー</t>
    </r>
    <r>
      <rPr>
        <sz val="7"/>
        <color rgb="FF1F1F1F"/>
        <rFont val="Meiryo UI"/>
        <family val="3"/>
        <charset val="128"/>
      </rPr>
      <t xml:space="preserve">ル  </t>
    </r>
    <r>
      <rPr>
        <sz val="8"/>
        <color rgb="FF1F1F1F"/>
        <rFont val="Meiryo UI"/>
        <family val="3"/>
        <charset val="128"/>
      </rPr>
      <t>18K</t>
    </r>
    <r>
      <rPr>
        <sz val="7"/>
        <color rgb="FF464646"/>
        <rFont val="Meiryo UI"/>
        <family val="3"/>
        <charset val="128"/>
      </rPr>
      <t>相当</t>
    </r>
  </si>
  <si>
    <r>
      <rPr>
        <sz val="7"/>
        <color rgb="FF464646"/>
        <rFont val="Meiryo UI"/>
        <family val="3"/>
        <charset val="128"/>
      </rPr>
      <t xml:space="preserve">吹込み用グラスウール  </t>
    </r>
    <r>
      <rPr>
        <sz val="8"/>
        <color rgb="FF2F2F2F"/>
        <rFont val="Meiryo UI"/>
        <family val="3"/>
        <charset val="128"/>
      </rPr>
      <t>30K</t>
    </r>
    <r>
      <rPr>
        <sz val="7"/>
        <color rgb="FF2F2F2F"/>
        <rFont val="Meiryo UI"/>
        <family val="3"/>
        <charset val="128"/>
      </rPr>
      <t>相当</t>
    </r>
  </si>
  <si>
    <r>
      <rPr>
        <sz val="7"/>
        <color rgb="FF464646"/>
        <rFont val="Meiryo UI"/>
        <family val="3"/>
        <charset val="128"/>
      </rPr>
      <t xml:space="preserve">吹込み用グラスウール  </t>
    </r>
    <r>
      <rPr>
        <sz val="8"/>
        <color rgb="FF2F2F2F"/>
        <rFont val="Meiryo UI"/>
        <family val="3"/>
        <charset val="128"/>
      </rPr>
      <t>35K</t>
    </r>
    <r>
      <rPr>
        <sz val="7"/>
        <color rgb="FF2F2F2F"/>
        <rFont val="Meiryo UI"/>
        <family val="3"/>
        <charset val="128"/>
      </rPr>
      <t>相当</t>
    </r>
  </si>
  <si>
    <r>
      <rPr>
        <sz val="7"/>
        <color rgb="FF464646"/>
        <rFont val="Meiryo UI"/>
        <family val="3"/>
        <charset val="128"/>
      </rPr>
      <t>吹付けロックウール</t>
    </r>
  </si>
  <si>
    <r>
      <rPr>
        <sz val="7"/>
        <color rgb="FF2F2F2F"/>
        <rFont val="Meiryo UI"/>
        <family val="3"/>
        <charset val="128"/>
      </rPr>
      <t>ロックウ</t>
    </r>
    <r>
      <rPr>
        <sz val="7"/>
        <rFont val="Meiryo UI"/>
        <family val="3"/>
        <charset val="128"/>
      </rPr>
      <t>ー</t>
    </r>
    <r>
      <rPr>
        <sz val="7"/>
        <color rgb="FF2F2F2F"/>
        <rFont val="Meiryo UI"/>
        <family val="3"/>
        <charset val="128"/>
      </rPr>
      <t>ル断熱材（マット）</t>
    </r>
  </si>
  <si>
    <r>
      <rPr>
        <sz val="7"/>
        <color rgb="FF2F2F2F"/>
        <rFont val="Meiryo UI"/>
        <family val="3"/>
        <charset val="128"/>
      </rPr>
      <t>ロックウール断熱材（フェルト）</t>
    </r>
  </si>
  <si>
    <r>
      <rPr>
        <sz val="7"/>
        <color rgb="FF2F2F2F"/>
        <rFont val="Meiryo UI"/>
        <family val="3"/>
        <charset val="128"/>
      </rPr>
      <t>ロックウ</t>
    </r>
    <r>
      <rPr>
        <sz val="7"/>
        <rFont val="Meiryo UI"/>
        <family val="3"/>
        <charset val="128"/>
      </rPr>
      <t>ー</t>
    </r>
    <r>
      <rPr>
        <sz val="7"/>
        <color rgb="FF2F2F2F"/>
        <rFont val="Meiryo UI"/>
        <family val="3"/>
        <charset val="128"/>
      </rPr>
      <t>ル断熱材（ボ</t>
    </r>
    <r>
      <rPr>
        <sz val="7"/>
        <rFont val="Meiryo UI"/>
        <family val="3"/>
        <charset val="128"/>
      </rPr>
      <t>ー</t>
    </r>
    <r>
      <rPr>
        <sz val="7"/>
        <color rgb="FF2F2F2F"/>
        <rFont val="Meiryo UI"/>
        <family val="3"/>
        <charset val="128"/>
      </rPr>
      <t>ド）</t>
    </r>
  </si>
  <si>
    <r>
      <rPr>
        <sz val="7"/>
        <color rgb="FF464646"/>
        <rFont val="Meiryo UI"/>
        <family val="3"/>
        <charset val="128"/>
      </rPr>
      <t xml:space="preserve">吹込み用ロックウール  </t>
    </r>
    <r>
      <rPr>
        <sz val="8"/>
        <color rgb="FF1F1F1F"/>
        <rFont val="Meiryo UI"/>
        <family val="3"/>
        <charset val="128"/>
      </rPr>
      <t>25K</t>
    </r>
    <r>
      <rPr>
        <sz val="7"/>
        <color rgb="FF464646"/>
        <rFont val="Meiryo UI"/>
        <family val="3"/>
        <charset val="128"/>
      </rPr>
      <t>相当</t>
    </r>
    <phoneticPr fontId="8"/>
  </si>
  <si>
    <r>
      <rPr>
        <sz val="7"/>
        <color rgb="FF464646"/>
        <rFont val="Meiryo UI"/>
        <family val="3"/>
        <charset val="128"/>
      </rPr>
      <t xml:space="preserve">吹込み用ロックウール  </t>
    </r>
    <r>
      <rPr>
        <sz val="8"/>
        <color rgb="FF1F1F1F"/>
        <rFont val="Meiryo UI"/>
        <family val="3"/>
        <charset val="128"/>
      </rPr>
      <t>65K</t>
    </r>
    <r>
      <rPr>
        <sz val="7"/>
        <color rgb="FF464646"/>
        <rFont val="Meiryo UI"/>
        <family val="3"/>
        <charset val="128"/>
      </rPr>
      <t>相当</t>
    </r>
  </si>
  <si>
    <r>
      <rPr>
        <sz val="7"/>
        <color rgb="FF464646"/>
        <rFont val="Meiryo UI"/>
        <family val="3"/>
        <charset val="128"/>
      </rPr>
      <t xml:space="preserve">吹込み用セルローズファイバー  </t>
    </r>
    <r>
      <rPr>
        <sz val="8"/>
        <color rgb="FF2F2F2F"/>
        <rFont val="Meiryo UI"/>
        <family val="3"/>
        <charset val="128"/>
      </rPr>
      <t>25K</t>
    </r>
  </si>
  <si>
    <r>
      <rPr>
        <sz val="7"/>
        <color rgb="FF464646"/>
        <rFont val="Meiryo UI"/>
        <family val="3"/>
        <charset val="128"/>
      </rPr>
      <t>吹込み用セルロ</t>
    </r>
    <r>
      <rPr>
        <sz val="7"/>
        <rFont val="Meiryo UI"/>
        <family val="3"/>
        <charset val="128"/>
      </rPr>
      <t>ー</t>
    </r>
    <r>
      <rPr>
        <sz val="7"/>
        <color rgb="FF2F2F2F"/>
        <rFont val="Meiryo UI"/>
        <family val="3"/>
        <charset val="128"/>
      </rPr>
      <t>ズファイバ</t>
    </r>
    <r>
      <rPr>
        <sz val="7"/>
        <rFont val="Meiryo UI"/>
        <family val="3"/>
        <charset val="128"/>
      </rPr>
      <t xml:space="preserve">ー  </t>
    </r>
    <r>
      <rPr>
        <sz val="8"/>
        <color rgb="FF2F2F2F"/>
        <rFont val="Meiryo UI"/>
        <family val="3"/>
        <charset val="128"/>
      </rPr>
      <t>45K</t>
    </r>
  </si>
  <si>
    <r>
      <rPr>
        <sz val="7"/>
        <color rgb="FF464646"/>
        <rFont val="Meiryo UI"/>
        <family val="3"/>
        <charset val="128"/>
      </rPr>
      <t xml:space="preserve">吹込み用セルローズファイバー  </t>
    </r>
    <r>
      <rPr>
        <sz val="8"/>
        <color rgb="FF2F2F2F"/>
        <rFont val="Meiryo UI"/>
        <family val="3"/>
        <charset val="128"/>
      </rPr>
      <t>55K</t>
    </r>
  </si>
  <si>
    <r>
      <rPr>
        <sz val="7"/>
        <color rgb="FF464646"/>
        <rFont val="Meiryo UI"/>
        <family val="3"/>
        <charset val="128"/>
      </rPr>
      <t>発泡系断熱材</t>
    </r>
  </si>
  <si>
    <r>
      <rPr>
        <sz val="7"/>
        <color rgb="FF464646"/>
        <rFont val="Meiryo UI"/>
        <family val="3"/>
        <charset val="128"/>
      </rPr>
      <t>押出法ポ</t>
    </r>
    <r>
      <rPr>
        <sz val="7"/>
        <color rgb="FF1F1F1F"/>
        <rFont val="Meiryo UI"/>
        <family val="3"/>
        <charset val="128"/>
      </rPr>
      <t>リスチレンフ</t>
    </r>
    <r>
      <rPr>
        <sz val="7"/>
        <color rgb="FF464646"/>
        <rFont val="Meiryo UI"/>
        <family val="3"/>
        <charset val="128"/>
      </rPr>
      <t>ォ</t>
    </r>
    <r>
      <rPr>
        <sz val="7"/>
        <rFont val="Meiryo UI"/>
        <family val="3"/>
        <charset val="128"/>
      </rPr>
      <t>ー</t>
    </r>
    <r>
      <rPr>
        <sz val="7"/>
        <color rgb="FF2F2F2F"/>
        <rFont val="Meiryo UI"/>
        <family val="3"/>
        <charset val="128"/>
      </rPr>
      <t xml:space="preserve">ム  </t>
    </r>
    <r>
      <rPr>
        <sz val="7"/>
        <color rgb="FF464646"/>
        <rFont val="Meiryo UI"/>
        <family val="3"/>
        <charset val="128"/>
      </rPr>
      <t xml:space="preserve">保温板  </t>
    </r>
    <r>
      <rPr>
        <sz val="8"/>
        <color rgb="FF1F1F1F"/>
        <rFont val="Meiryo UI"/>
        <family val="3"/>
        <charset val="128"/>
      </rPr>
      <t>1</t>
    </r>
    <r>
      <rPr>
        <sz val="7"/>
        <color rgb="FF464646"/>
        <rFont val="Meiryo UI"/>
        <family val="3"/>
        <charset val="128"/>
      </rPr>
      <t>種</t>
    </r>
  </si>
  <si>
    <r>
      <rPr>
        <sz val="7"/>
        <color rgb="FF464646"/>
        <rFont val="Meiryo UI"/>
        <family val="3"/>
        <charset val="128"/>
      </rPr>
      <t xml:space="preserve">押出法ポリスチレンフォーム  保温板  </t>
    </r>
    <r>
      <rPr>
        <sz val="8"/>
        <color rgb="FF1F1F1F"/>
        <rFont val="Meiryo UI"/>
        <family val="3"/>
        <charset val="128"/>
      </rPr>
      <t>2</t>
    </r>
    <r>
      <rPr>
        <sz val="7"/>
        <color rgb="FF464646"/>
        <rFont val="Meiryo UI"/>
        <family val="3"/>
        <charset val="128"/>
      </rPr>
      <t>種</t>
    </r>
    <phoneticPr fontId="8"/>
  </si>
  <si>
    <r>
      <rPr>
        <sz val="7"/>
        <color rgb="FF464646"/>
        <rFont val="Meiryo UI"/>
        <family val="3"/>
        <charset val="128"/>
      </rPr>
      <t xml:space="preserve">押出法ポリスチレンフォーム  保温板  </t>
    </r>
    <r>
      <rPr>
        <sz val="8"/>
        <color rgb="FF2F2F2F"/>
        <rFont val="Meiryo UI"/>
        <family val="3"/>
        <charset val="128"/>
      </rPr>
      <t>3</t>
    </r>
    <r>
      <rPr>
        <sz val="7"/>
        <color rgb="FF2F2F2F"/>
        <rFont val="Meiryo UI"/>
        <family val="3"/>
        <charset val="128"/>
      </rPr>
      <t>種</t>
    </r>
  </si>
  <si>
    <r>
      <rPr>
        <sz val="8"/>
        <color rgb="FF2F2F2F"/>
        <rFont val="Meiryo UI"/>
        <family val="3"/>
        <charset val="128"/>
      </rPr>
      <t>A</t>
    </r>
    <r>
      <rPr>
        <sz val="7"/>
        <color rgb="FF2F2F2F"/>
        <rFont val="Meiryo UI"/>
        <family val="3"/>
        <charset val="128"/>
      </rPr>
      <t xml:space="preserve">種ポリエチレンフォーム  </t>
    </r>
    <r>
      <rPr>
        <sz val="7"/>
        <color rgb="FF464646"/>
        <rFont val="Meiryo UI"/>
        <family val="3"/>
        <charset val="128"/>
      </rPr>
      <t xml:space="preserve">保温板  </t>
    </r>
    <r>
      <rPr>
        <sz val="8"/>
        <color rgb="FF1F1F1F"/>
        <rFont val="Meiryo UI"/>
        <family val="3"/>
        <charset val="128"/>
      </rPr>
      <t>1</t>
    </r>
    <r>
      <rPr>
        <sz val="7"/>
        <color rgb="FF464646"/>
        <rFont val="Meiryo UI"/>
        <family val="3"/>
        <charset val="128"/>
      </rPr>
      <t>種</t>
    </r>
    <r>
      <rPr>
        <sz val="8"/>
        <color rgb="FF464646"/>
        <rFont val="Meiryo UI"/>
        <family val="3"/>
        <charset val="128"/>
      </rPr>
      <t>2</t>
    </r>
    <r>
      <rPr>
        <sz val="7"/>
        <color rgb="FF464646"/>
        <rFont val="Meiryo UI"/>
        <family val="3"/>
        <charset val="128"/>
      </rPr>
      <t>号</t>
    </r>
  </si>
  <si>
    <r>
      <rPr>
        <sz val="8"/>
        <color rgb="FF2F2F2F"/>
        <rFont val="Meiryo UI"/>
        <family val="3"/>
        <charset val="128"/>
      </rPr>
      <t>A</t>
    </r>
    <r>
      <rPr>
        <sz val="7"/>
        <color rgb="FF2F2F2F"/>
        <rFont val="Meiryo UI"/>
        <family val="3"/>
        <charset val="128"/>
      </rPr>
      <t xml:space="preserve">種ポリエチレンフォーム  </t>
    </r>
    <r>
      <rPr>
        <sz val="7"/>
        <color rgb="FF464646"/>
        <rFont val="Meiryo UI"/>
        <family val="3"/>
        <charset val="128"/>
      </rPr>
      <t xml:space="preserve">保温板  </t>
    </r>
    <r>
      <rPr>
        <sz val="8"/>
        <color rgb="FF1F1F1F"/>
        <rFont val="Meiryo UI"/>
        <family val="3"/>
        <charset val="128"/>
      </rPr>
      <t>2</t>
    </r>
    <r>
      <rPr>
        <sz val="7"/>
        <color rgb="FF464646"/>
        <rFont val="Meiryo UI"/>
        <family val="3"/>
        <charset val="128"/>
      </rPr>
      <t>種</t>
    </r>
  </si>
  <si>
    <r>
      <rPr>
        <sz val="7"/>
        <color rgb="FF2F2F2F"/>
        <rFont val="Meiryo UI"/>
        <family val="3"/>
        <charset val="128"/>
      </rPr>
      <t xml:space="preserve">ビーズ法ポリスチレンフォーム  </t>
    </r>
    <r>
      <rPr>
        <sz val="7"/>
        <color rgb="FF464646"/>
        <rFont val="Meiryo UI"/>
        <family val="3"/>
        <charset val="128"/>
      </rPr>
      <t>保温板  特号</t>
    </r>
  </si>
  <si>
    <r>
      <rPr>
        <sz val="7"/>
        <color rgb="FF2F2F2F"/>
        <rFont val="Meiryo UI"/>
        <family val="3"/>
        <charset val="128"/>
      </rPr>
      <t xml:space="preserve">ビーズ法ポリスチレンフォーム  </t>
    </r>
    <r>
      <rPr>
        <sz val="7"/>
        <color rgb="FF464646"/>
        <rFont val="Meiryo UI"/>
        <family val="3"/>
        <charset val="128"/>
      </rPr>
      <t xml:space="preserve">保温板  </t>
    </r>
    <r>
      <rPr>
        <sz val="8"/>
        <color rgb="FF1F1F1F"/>
        <rFont val="Meiryo UI"/>
        <family val="3"/>
        <charset val="128"/>
      </rPr>
      <t>1</t>
    </r>
    <r>
      <rPr>
        <sz val="7"/>
        <color rgb="FF464646"/>
        <rFont val="Meiryo UI"/>
        <family val="3"/>
        <charset val="128"/>
      </rPr>
      <t>号</t>
    </r>
  </si>
  <si>
    <r>
      <rPr>
        <sz val="7"/>
        <color rgb="FF2F2F2F"/>
        <rFont val="Meiryo UI"/>
        <family val="3"/>
        <charset val="128"/>
      </rPr>
      <t xml:space="preserve">ビーズ法ポリスチレンフォーム  </t>
    </r>
    <r>
      <rPr>
        <sz val="7"/>
        <color rgb="FF464646"/>
        <rFont val="Meiryo UI"/>
        <family val="3"/>
        <charset val="128"/>
      </rPr>
      <t xml:space="preserve">保温板  </t>
    </r>
    <r>
      <rPr>
        <sz val="8"/>
        <color rgb="FF1F1F1F"/>
        <rFont val="Meiryo UI"/>
        <family val="3"/>
        <charset val="128"/>
      </rPr>
      <t>2</t>
    </r>
    <r>
      <rPr>
        <sz val="7"/>
        <color rgb="FF464646"/>
        <rFont val="Meiryo UI"/>
        <family val="3"/>
        <charset val="128"/>
      </rPr>
      <t>号</t>
    </r>
  </si>
  <si>
    <r>
      <rPr>
        <sz val="7"/>
        <color rgb="FF2F2F2F"/>
        <rFont val="Meiryo UI"/>
        <family val="3"/>
        <charset val="128"/>
      </rPr>
      <t xml:space="preserve">ビーズ法ポリスチレンフォーム  </t>
    </r>
    <r>
      <rPr>
        <sz val="7"/>
        <color rgb="FF464646"/>
        <rFont val="Meiryo UI"/>
        <family val="3"/>
        <charset val="128"/>
      </rPr>
      <t xml:space="preserve">保温板  </t>
    </r>
    <r>
      <rPr>
        <sz val="8"/>
        <color rgb="FF2F2F2F"/>
        <rFont val="Meiryo UI"/>
        <family val="3"/>
        <charset val="128"/>
      </rPr>
      <t>3</t>
    </r>
    <r>
      <rPr>
        <sz val="7"/>
        <color rgb="FF2F2F2F"/>
        <rFont val="Meiryo UI"/>
        <family val="3"/>
        <charset val="128"/>
      </rPr>
      <t>号</t>
    </r>
  </si>
  <si>
    <r>
      <rPr>
        <sz val="7"/>
        <color rgb="FF2F2F2F"/>
        <rFont val="Meiryo UI"/>
        <family val="3"/>
        <charset val="128"/>
      </rPr>
      <t>ビーズ法ポリスチレンフォ</t>
    </r>
    <r>
      <rPr>
        <sz val="7"/>
        <rFont val="Meiryo UI"/>
        <family val="3"/>
        <charset val="128"/>
      </rPr>
      <t>ー</t>
    </r>
    <r>
      <rPr>
        <sz val="7"/>
        <color rgb="FF2F2F2F"/>
        <rFont val="Meiryo UI"/>
        <family val="3"/>
        <charset val="128"/>
      </rPr>
      <t xml:space="preserve">ム  </t>
    </r>
    <r>
      <rPr>
        <sz val="7"/>
        <color rgb="FF464646"/>
        <rFont val="Meiryo UI"/>
        <family val="3"/>
        <charset val="128"/>
      </rPr>
      <t xml:space="preserve">保温板  </t>
    </r>
    <r>
      <rPr>
        <sz val="8"/>
        <color rgb="FF2F2F2F"/>
        <rFont val="Meiryo UI"/>
        <family val="3"/>
        <charset val="128"/>
      </rPr>
      <t>4</t>
    </r>
    <r>
      <rPr>
        <sz val="7"/>
        <color rgb="FF2F2F2F"/>
        <rFont val="Meiryo UI"/>
        <family val="3"/>
        <charset val="128"/>
      </rPr>
      <t>号</t>
    </r>
  </si>
  <si>
    <r>
      <rPr>
        <sz val="7"/>
        <color rgb="FF464646"/>
        <rFont val="Meiryo UI"/>
        <family val="3"/>
        <charset val="128"/>
      </rPr>
      <t xml:space="preserve">硬質ウレタンフォーム  保温板  </t>
    </r>
    <r>
      <rPr>
        <sz val="8"/>
        <color rgb="FF1F1F1F"/>
        <rFont val="Meiryo UI"/>
        <family val="3"/>
        <charset val="128"/>
      </rPr>
      <t>2</t>
    </r>
    <r>
      <rPr>
        <sz val="7"/>
        <color rgb="FF464646"/>
        <rFont val="Meiryo UI"/>
        <family val="3"/>
        <charset val="128"/>
      </rPr>
      <t>種</t>
    </r>
    <r>
      <rPr>
        <sz val="8"/>
        <color rgb="FF1F1F1F"/>
        <rFont val="Meiryo UI"/>
        <family val="3"/>
        <charset val="128"/>
      </rPr>
      <t>1</t>
    </r>
    <r>
      <rPr>
        <sz val="7"/>
        <color rgb="FF464646"/>
        <rFont val="Meiryo UI"/>
        <family val="3"/>
        <charset val="128"/>
      </rPr>
      <t>号</t>
    </r>
  </si>
  <si>
    <r>
      <rPr>
        <sz val="7"/>
        <color rgb="FF464646"/>
        <rFont val="Meiryo UI"/>
        <family val="3"/>
        <charset val="128"/>
      </rPr>
      <t xml:space="preserve">硬質ウレタンフォーム  保温板  </t>
    </r>
    <r>
      <rPr>
        <sz val="8"/>
        <color rgb="FF1F1F1F"/>
        <rFont val="Meiryo UI"/>
        <family val="3"/>
        <charset val="128"/>
      </rPr>
      <t>2</t>
    </r>
    <r>
      <rPr>
        <sz val="7"/>
        <color rgb="FF464646"/>
        <rFont val="Meiryo UI"/>
        <family val="3"/>
        <charset val="128"/>
      </rPr>
      <t>種</t>
    </r>
    <r>
      <rPr>
        <sz val="8"/>
        <color rgb="FF1F1F1F"/>
        <rFont val="Meiryo UI"/>
        <family val="3"/>
        <charset val="128"/>
      </rPr>
      <t>2</t>
    </r>
    <r>
      <rPr>
        <sz val="7"/>
        <color rgb="FF464646"/>
        <rFont val="Meiryo UI"/>
        <family val="3"/>
        <charset val="128"/>
      </rPr>
      <t>号</t>
    </r>
  </si>
  <si>
    <r>
      <rPr>
        <sz val="7"/>
        <color rgb="FF464646"/>
        <rFont val="Meiryo UI"/>
        <family val="3"/>
        <charset val="128"/>
      </rPr>
      <t>吹付け硬質ウ</t>
    </r>
    <r>
      <rPr>
        <sz val="7"/>
        <color rgb="FF1F1F1F"/>
        <rFont val="Meiryo UI"/>
        <family val="3"/>
        <charset val="128"/>
      </rPr>
      <t>レタンフォーム</t>
    </r>
    <r>
      <rPr>
        <sz val="8"/>
        <color rgb="FF1F1F1F"/>
        <rFont val="Meiryo UI"/>
        <family val="3"/>
        <charset val="128"/>
      </rPr>
      <t>A</t>
    </r>
    <r>
      <rPr>
        <sz val="7"/>
        <color rgb="FF464646"/>
        <rFont val="Meiryo UI"/>
        <family val="3"/>
        <charset val="128"/>
      </rPr>
      <t>種</t>
    </r>
    <r>
      <rPr>
        <sz val="8"/>
        <color rgb="FF1F1F1F"/>
        <rFont val="Meiryo UI"/>
        <family val="3"/>
        <charset val="128"/>
      </rPr>
      <t>1</t>
    </r>
  </si>
  <si>
    <r>
      <rPr>
        <sz val="7"/>
        <color rgb="FF464646"/>
        <rFont val="Meiryo UI"/>
        <family val="3"/>
        <charset val="128"/>
      </rPr>
      <t>吹付け硬質ウ</t>
    </r>
    <r>
      <rPr>
        <sz val="7"/>
        <color rgb="FF1F1F1F"/>
        <rFont val="Meiryo UI"/>
        <family val="3"/>
        <charset val="128"/>
      </rPr>
      <t>レタンフォ</t>
    </r>
    <r>
      <rPr>
        <sz val="7"/>
        <rFont val="Meiryo UI"/>
        <family val="3"/>
        <charset val="128"/>
      </rPr>
      <t>ー</t>
    </r>
    <r>
      <rPr>
        <sz val="7"/>
        <color rgb="FF2F2F2F"/>
        <rFont val="Meiryo UI"/>
        <family val="3"/>
        <charset val="128"/>
      </rPr>
      <t>ム</t>
    </r>
    <r>
      <rPr>
        <sz val="8"/>
        <color rgb="FF2F2F2F"/>
        <rFont val="Meiryo UI"/>
        <family val="3"/>
        <charset val="128"/>
      </rPr>
      <t>A</t>
    </r>
    <r>
      <rPr>
        <sz val="7"/>
        <color rgb="FF2F2F2F"/>
        <rFont val="Meiryo UI"/>
        <family val="3"/>
        <charset val="128"/>
      </rPr>
      <t>種</t>
    </r>
    <r>
      <rPr>
        <sz val="8"/>
        <color rgb="FF2F2F2F"/>
        <rFont val="Meiryo UI"/>
        <family val="3"/>
        <charset val="128"/>
      </rPr>
      <t>3</t>
    </r>
  </si>
  <si>
    <r>
      <rPr>
        <sz val="7"/>
        <color rgb="FF2F2F2F"/>
        <rFont val="Meiryo UI"/>
        <family val="3"/>
        <charset val="128"/>
      </rPr>
      <t xml:space="preserve">フェノールフォーム  </t>
    </r>
    <r>
      <rPr>
        <sz val="7"/>
        <color rgb="FF464646"/>
        <rFont val="Meiryo UI"/>
        <family val="3"/>
        <charset val="128"/>
      </rPr>
      <t xml:space="preserve">保温板  </t>
    </r>
    <r>
      <rPr>
        <sz val="8"/>
        <color rgb="FF1F1F1F"/>
        <rFont val="Meiryo UI"/>
        <family val="3"/>
        <charset val="128"/>
      </rPr>
      <t>1</t>
    </r>
    <r>
      <rPr>
        <sz val="7"/>
        <color rgb="FF464646"/>
        <rFont val="Meiryo UI"/>
        <family val="3"/>
        <charset val="128"/>
      </rPr>
      <t>種</t>
    </r>
    <r>
      <rPr>
        <sz val="8"/>
        <color rgb="FF1F1F1F"/>
        <rFont val="Meiryo UI"/>
        <family val="3"/>
        <charset val="128"/>
      </rPr>
      <t>1</t>
    </r>
    <r>
      <rPr>
        <sz val="7"/>
        <color rgb="FF464646"/>
        <rFont val="Meiryo UI"/>
        <family val="3"/>
        <charset val="128"/>
      </rPr>
      <t>号</t>
    </r>
  </si>
  <si>
    <r>
      <rPr>
        <sz val="7"/>
        <color rgb="FF2F2F2F"/>
        <rFont val="Meiryo UI"/>
        <family val="3"/>
        <charset val="128"/>
      </rPr>
      <t>フェノ</t>
    </r>
    <r>
      <rPr>
        <sz val="7"/>
        <rFont val="Meiryo UI"/>
        <family val="3"/>
        <charset val="128"/>
      </rPr>
      <t>ー</t>
    </r>
    <r>
      <rPr>
        <sz val="7"/>
        <color rgb="FF2F2F2F"/>
        <rFont val="Meiryo UI"/>
        <family val="3"/>
        <charset val="128"/>
      </rPr>
      <t>ルフォ</t>
    </r>
    <r>
      <rPr>
        <sz val="7"/>
        <rFont val="Meiryo UI"/>
        <family val="3"/>
        <charset val="128"/>
      </rPr>
      <t>ー</t>
    </r>
    <r>
      <rPr>
        <sz val="7"/>
        <color rgb="FF2F2F2F"/>
        <rFont val="Meiryo UI"/>
        <family val="3"/>
        <charset val="128"/>
      </rPr>
      <t xml:space="preserve">ム  </t>
    </r>
    <r>
      <rPr>
        <sz val="7"/>
        <color rgb="FF464646"/>
        <rFont val="Meiryo UI"/>
        <family val="3"/>
        <charset val="128"/>
      </rPr>
      <t xml:space="preserve">保温板  </t>
    </r>
    <r>
      <rPr>
        <sz val="8"/>
        <color rgb="FF1F1F1F"/>
        <rFont val="Meiryo UI"/>
        <family val="3"/>
        <charset val="128"/>
      </rPr>
      <t>1</t>
    </r>
    <r>
      <rPr>
        <sz val="7"/>
        <color rgb="FF464646"/>
        <rFont val="Meiryo UI"/>
        <family val="3"/>
        <charset val="128"/>
      </rPr>
      <t>種</t>
    </r>
    <r>
      <rPr>
        <sz val="8"/>
        <color rgb="FF464646"/>
        <rFont val="Meiryo UI"/>
        <family val="3"/>
        <charset val="128"/>
      </rPr>
      <t>2</t>
    </r>
    <r>
      <rPr>
        <sz val="7"/>
        <color rgb="FF464646"/>
        <rFont val="Meiryo UI"/>
        <family val="3"/>
        <charset val="128"/>
      </rPr>
      <t>号</t>
    </r>
  </si>
  <si>
    <r>
      <rPr>
        <sz val="9"/>
        <rFont val="HG丸ｺﾞｼｯｸM-PRO"/>
        <family val="3"/>
      </rPr>
      <t>大分類</t>
    </r>
  </si>
  <si>
    <r>
      <rPr>
        <sz val="9"/>
        <rFont val="HG丸ｺﾞｼｯｸM-PRO"/>
        <family val="3"/>
      </rPr>
      <t>小分類</t>
    </r>
  </si>
  <si>
    <r>
      <rPr>
        <sz val="9"/>
        <rFont val="HG丸ｺﾞｼｯｸM-PRO"/>
        <family val="3"/>
      </rPr>
      <t xml:space="preserve">熱伝導率
</t>
    </r>
    <r>
      <rPr>
        <sz val="9"/>
        <rFont val="HG丸ｺﾞｼｯｸM-PRO"/>
        <family val="3"/>
      </rPr>
      <t>W/(m•K)</t>
    </r>
  </si>
  <si>
    <r>
      <rPr>
        <sz val="9"/>
        <rFont val="HG丸ｺﾞｼｯｸM-PRO"/>
        <family val="3"/>
      </rPr>
      <t>グラスウール断熱材通常品</t>
    </r>
  </si>
  <si>
    <r>
      <rPr>
        <sz val="9"/>
        <rFont val="HG丸ｺﾞｼｯｸM-PRO"/>
        <family val="3"/>
      </rPr>
      <t>＊</t>
    </r>
  </si>
  <si>
    <r>
      <rPr>
        <sz val="9"/>
        <rFont val="HG丸ｺﾞｼｯｸM-PRO"/>
        <family val="3"/>
      </rPr>
      <t>グラスウール断熱材１０K</t>
    </r>
  </si>
  <si>
    <r>
      <rPr>
        <sz val="9"/>
        <rFont val="HG丸ｺﾞｼｯｸM-PRO"/>
        <family val="3"/>
      </rPr>
      <t>グラスウール断熱材１２K</t>
    </r>
  </si>
  <si>
    <r>
      <rPr>
        <sz val="9"/>
        <rFont val="HG丸ｺﾞｼｯｸM-PRO"/>
        <family val="3"/>
      </rPr>
      <t>グラスウール断熱材１６K</t>
    </r>
  </si>
  <si>
    <r>
      <rPr>
        <sz val="9"/>
        <rFont val="HG丸ｺﾞｼｯｸM-PRO"/>
        <family val="3"/>
      </rPr>
      <t>グラスウール断熱材２０K</t>
    </r>
  </si>
  <si>
    <r>
      <rPr>
        <sz val="9"/>
        <rFont val="HG丸ｺﾞｼｯｸM-PRO"/>
        <family val="3"/>
      </rPr>
      <t>グラスウール断熱材２４K</t>
    </r>
  </si>
  <si>
    <r>
      <rPr>
        <sz val="9"/>
        <rFont val="HG丸ｺﾞｼｯｸM-PRO"/>
        <family val="3"/>
      </rPr>
      <t>グラスウール断熱材３２K</t>
    </r>
  </si>
  <si>
    <r>
      <rPr>
        <sz val="9"/>
        <rFont val="HG丸ｺﾞｼｯｸM-PRO"/>
        <family val="3"/>
      </rPr>
      <t>グラスウール断熱材４０K</t>
    </r>
  </si>
  <si>
    <r>
      <rPr>
        <sz val="9"/>
        <rFont val="HG丸ｺﾞｼｯｸM-PRO"/>
        <family val="3"/>
      </rPr>
      <t>グラスウール断熱材４８K</t>
    </r>
  </si>
  <si>
    <r>
      <rPr>
        <sz val="9"/>
        <rFont val="HG丸ｺﾞｼｯｸM-PRO"/>
        <family val="3"/>
      </rPr>
      <t>グラスウール断熱材６４K</t>
    </r>
  </si>
  <si>
    <r>
      <rPr>
        <sz val="9"/>
        <rFont val="HG丸ｺﾞｼｯｸM-PRO"/>
        <family val="3"/>
      </rPr>
      <t>グラスウール断熱材８０K</t>
    </r>
  </si>
  <si>
    <r>
      <rPr>
        <sz val="9"/>
        <rFont val="HG丸ｺﾞｼｯｸM-PRO"/>
        <family val="3"/>
      </rPr>
      <t>グラスウール断熱材９６K</t>
    </r>
  </si>
  <si>
    <r>
      <rPr>
        <sz val="9"/>
        <rFont val="HG丸ｺﾞｼｯｸM-PRO"/>
        <family val="3"/>
      </rPr>
      <t>グラスウール断熱材高性能品</t>
    </r>
  </si>
  <si>
    <r>
      <rPr>
        <sz val="9"/>
        <rFont val="HG丸ｺﾞｼｯｸM-PRO"/>
        <family val="3"/>
      </rPr>
      <t>高性能グラスウール断熱材１０K</t>
    </r>
  </si>
  <si>
    <r>
      <rPr>
        <sz val="9"/>
        <rFont val="HG丸ｺﾞｼｯｸM-PRO"/>
        <family val="3"/>
      </rPr>
      <t>高性能グラスウール断熱材１２K</t>
    </r>
  </si>
  <si>
    <r>
      <rPr>
        <sz val="9"/>
        <rFont val="HG丸ｺﾞｼｯｸM-PRO"/>
        <family val="3"/>
      </rPr>
      <t>高性能グラスウール断熱材１４Ｋ</t>
    </r>
  </si>
  <si>
    <r>
      <rPr>
        <sz val="9"/>
        <rFont val="HG丸ｺﾞｼｯｸM-PRO"/>
        <family val="3"/>
      </rPr>
      <t>高性能グラスウール断熱材１６K</t>
    </r>
  </si>
  <si>
    <r>
      <rPr>
        <sz val="9"/>
        <rFont val="HG丸ｺﾞｼｯｸM-PRO"/>
        <family val="3"/>
      </rPr>
      <t>高性能グラスウール断熱材２０K</t>
    </r>
  </si>
  <si>
    <r>
      <rPr>
        <sz val="9"/>
        <rFont val="HG丸ｺﾞｼｯｸM-PRO"/>
        <family val="3"/>
      </rPr>
      <t>高性能グラスウール断熱材２４K</t>
    </r>
  </si>
  <si>
    <r>
      <rPr>
        <sz val="9"/>
        <rFont val="HG丸ｺﾞｼｯｸM-PRO"/>
        <family val="3"/>
      </rPr>
      <t>高性能グラスウール断熱材２８K</t>
    </r>
  </si>
  <si>
    <r>
      <rPr>
        <sz val="9"/>
        <rFont val="HG丸ｺﾞｼｯｸM-PRO"/>
        <family val="3"/>
      </rPr>
      <t>高性能グラスウール断熱材３２K</t>
    </r>
  </si>
  <si>
    <r>
      <rPr>
        <sz val="9"/>
        <rFont val="HG丸ｺﾞｼｯｸM-PRO"/>
        <family val="3"/>
      </rPr>
      <t>高性能グラスウール断熱材３６K</t>
    </r>
  </si>
  <si>
    <r>
      <rPr>
        <sz val="9"/>
        <rFont val="HG丸ｺﾞｼｯｸM-PRO"/>
        <family val="3"/>
      </rPr>
      <t>高性能グラスウール断熱材３８K</t>
    </r>
  </si>
  <si>
    <r>
      <rPr>
        <sz val="9"/>
        <rFont val="HG丸ｺﾞｼｯｸM-PRO"/>
        <family val="3"/>
      </rPr>
      <t>高性能グラスウール断熱材４０K</t>
    </r>
  </si>
  <si>
    <r>
      <rPr>
        <sz val="9"/>
        <rFont val="HG丸ｺﾞｼｯｸM-PRO"/>
        <family val="3"/>
      </rPr>
      <t>高性能グラスウール断熱材４８K</t>
    </r>
  </si>
  <si>
    <r>
      <rPr>
        <sz val="9"/>
        <rFont val="HG丸ｺﾞｼｯｸM-PRO"/>
        <family val="3"/>
      </rPr>
      <t>吹込み用グラスウール断熱材</t>
    </r>
  </si>
  <si>
    <r>
      <rPr>
        <sz val="9"/>
        <rFont val="HG丸ｺﾞｼｯｸM-PRO"/>
        <family val="3"/>
      </rPr>
      <t>天井用</t>
    </r>
  </si>
  <si>
    <r>
      <rPr>
        <sz val="9"/>
        <rFont val="HG丸ｺﾞｼｯｸM-PRO"/>
        <family val="3"/>
      </rPr>
      <t>屋根•床•壁用</t>
    </r>
  </si>
  <si>
    <r>
      <rPr>
        <sz val="9"/>
        <rFont val="HG丸ｺﾞｼｯｸM-PRO"/>
        <family val="3"/>
      </rPr>
      <t>ロックウール断熱材</t>
    </r>
  </si>
  <si>
    <r>
      <rPr>
        <sz val="9"/>
        <rFont val="HG丸ｺﾞｼｯｸM-PRO"/>
        <family val="3"/>
      </rPr>
      <t>ロックウール断熱材•マット 24Ｋ以上</t>
    </r>
  </si>
  <si>
    <t>ロックウール断熱材•マット 30K以上</t>
    <phoneticPr fontId="5"/>
  </si>
  <si>
    <t>ロックウール断熱材•マット 40K以上</t>
    <phoneticPr fontId="5"/>
  </si>
  <si>
    <r>
      <rPr>
        <sz val="9"/>
        <rFont val="HG丸ｺﾞｼｯｸM-PRO"/>
        <family val="3"/>
      </rPr>
      <t>ロックウール断熱材•フェルト</t>
    </r>
  </si>
  <si>
    <r>
      <rPr>
        <sz val="9"/>
        <rFont val="HG丸ｺﾞｼｯｸM-PRO"/>
        <family val="3"/>
      </rPr>
      <t>ロックウール断熱材•ボード</t>
    </r>
  </si>
  <si>
    <r>
      <rPr>
        <sz val="9"/>
        <rFont val="HG丸ｺﾞｼｯｸM-PRO"/>
        <family val="3"/>
      </rPr>
      <t>吹込み用ロックウール断熱材</t>
    </r>
  </si>
  <si>
    <r>
      <rPr>
        <sz val="9"/>
        <rFont val="HG丸ｺﾞｼｯｸM-PRO"/>
        <family val="3"/>
      </rPr>
      <t>吹付けロックウール</t>
    </r>
  </si>
  <si>
    <r>
      <rPr>
        <sz val="9"/>
        <rFont val="HG丸ｺﾞｼｯｸM-PRO"/>
        <family val="3"/>
      </rPr>
      <t>吹込み用セルローズファイバー断熱材</t>
    </r>
  </si>
  <si>
    <r>
      <rPr>
        <sz val="9"/>
        <rFont val="HG丸ｺﾞｼｯｸM-PRO"/>
        <family val="3"/>
      </rPr>
      <t>天井用•屋根•床•壁用</t>
    </r>
  </si>
  <si>
    <r>
      <rPr>
        <sz val="9"/>
        <rFont val="HG丸ｺﾞｼｯｸM-PRO"/>
        <family val="3"/>
      </rPr>
      <t>押出法ポリスチレンフォーム断熱材</t>
    </r>
  </si>
  <si>
    <r>
      <rPr>
        <sz val="9"/>
        <rFont val="HG丸ｺﾞｼｯｸM-PRO"/>
        <family val="3"/>
      </rPr>
      <t>押出法ポリスチレンフォーム１種</t>
    </r>
  </si>
  <si>
    <r>
      <rPr>
        <sz val="9"/>
        <rFont val="HG丸ｺﾞｼｯｸM-PRO"/>
        <family val="3"/>
      </rPr>
      <t>押出法ポリスチレンフォーム２種</t>
    </r>
  </si>
  <si>
    <r>
      <rPr>
        <sz val="9"/>
        <rFont val="HG丸ｺﾞｼｯｸM-PRO"/>
        <family val="3"/>
      </rPr>
      <t>押出法ポリスチレンフォーム３種</t>
    </r>
  </si>
  <si>
    <r>
      <rPr>
        <sz val="9"/>
        <rFont val="HG丸ｺﾞｼｯｸM-PRO"/>
        <family val="3"/>
      </rPr>
      <t>ポリエチレンフォーム断熱材</t>
    </r>
  </si>
  <si>
    <r>
      <rPr>
        <sz val="9"/>
        <rFont val="HG丸ｺﾞｼｯｸM-PRO"/>
        <family val="3"/>
      </rPr>
      <t>A 種ポリエチレンフォーム保温板 1 種</t>
    </r>
  </si>
  <si>
    <r>
      <rPr>
        <sz val="9"/>
        <rFont val="HG丸ｺﾞｼｯｸM-PRO"/>
        <family val="3"/>
      </rPr>
      <t>A 種ポリエチレンフォーム保温板 2 種</t>
    </r>
  </si>
  <si>
    <r>
      <rPr>
        <sz val="9"/>
        <rFont val="HG丸ｺﾞｼｯｸM-PRO"/>
        <family val="3"/>
      </rPr>
      <t>A 種ポリエチレンフォーム保温板 3 種</t>
    </r>
  </si>
  <si>
    <r>
      <rPr>
        <sz val="9"/>
        <rFont val="HG丸ｺﾞｼｯｸM-PRO"/>
        <family val="3"/>
      </rPr>
      <t>ビーズ法ポリスチレンフォーム断熱材</t>
    </r>
  </si>
  <si>
    <r>
      <rPr>
        <sz val="9"/>
        <rFont val="HG丸ｺﾞｼｯｸM-PRO"/>
        <family val="3"/>
      </rPr>
      <t>ビーズ法ポリスチレンフォーム 1 号</t>
    </r>
  </si>
  <si>
    <r>
      <rPr>
        <sz val="9"/>
        <rFont val="HG丸ｺﾞｼｯｸM-PRO"/>
        <family val="3"/>
      </rPr>
      <t>ビーズ法ポリスチレンフォーム 2 号</t>
    </r>
  </si>
  <si>
    <r>
      <rPr>
        <sz val="9"/>
        <rFont val="HG丸ｺﾞｼｯｸM-PRO"/>
        <family val="3"/>
      </rPr>
      <t>ビーズ法ポリスチレンフォーム 3 号</t>
    </r>
  </si>
  <si>
    <r>
      <rPr>
        <sz val="9"/>
        <rFont val="HG丸ｺﾞｼｯｸM-PRO"/>
        <family val="3"/>
      </rPr>
      <t>ビーズ法ポリスチレンフォーム 4 号</t>
    </r>
  </si>
  <si>
    <r>
      <rPr>
        <sz val="9"/>
        <rFont val="HG丸ｺﾞｼｯｸM-PRO"/>
        <family val="3"/>
      </rPr>
      <t>硬質ウレタンフォーム断熱材</t>
    </r>
  </si>
  <si>
    <r>
      <rPr>
        <sz val="9"/>
        <rFont val="HG丸ｺﾞｼｯｸM-PRO"/>
        <family val="3"/>
      </rPr>
      <t>硬質ウレタンフォーム 1 種</t>
    </r>
  </si>
  <si>
    <r>
      <rPr>
        <sz val="9"/>
        <rFont val="HG丸ｺﾞｼｯｸM-PRO"/>
        <family val="3"/>
      </rPr>
      <t>硬質ウレタンフォーム 2 種 1 号</t>
    </r>
  </si>
  <si>
    <r>
      <rPr>
        <sz val="9"/>
        <rFont val="HG丸ｺﾞｼｯｸM-PRO"/>
        <family val="3"/>
      </rPr>
      <t>硬質ウレタンフォーム 2 種 2 号</t>
    </r>
  </si>
  <si>
    <r>
      <rPr>
        <sz val="9"/>
        <rFont val="HG丸ｺﾞｼｯｸM-PRO"/>
        <family val="3"/>
      </rPr>
      <t>硬質ウレタンフォーム 2 種 3 号</t>
    </r>
  </si>
  <si>
    <r>
      <rPr>
        <sz val="9"/>
        <rFont val="HG丸ｺﾞｼｯｸM-PRO"/>
        <family val="3"/>
      </rPr>
      <t>硬質ウレタンフォーム 2 種 4 号</t>
    </r>
  </si>
  <si>
    <r>
      <rPr>
        <sz val="9"/>
        <rFont val="HG丸ｺﾞｼｯｸM-PRO"/>
        <family val="3"/>
      </rPr>
      <t>吹付け硬質ウレタンフォーム</t>
    </r>
  </si>
  <si>
    <r>
      <rPr>
        <sz val="9"/>
        <rFont val="HG丸ｺﾞｼｯｸM-PRO"/>
        <family val="3"/>
      </rPr>
      <t>吹付け硬質ウレタンフォーム A 種１</t>
    </r>
  </si>
  <si>
    <r>
      <rPr>
        <sz val="9"/>
        <rFont val="HG丸ｺﾞｼｯｸM-PRO"/>
        <family val="3"/>
      </rPr>
      <t>吹付け硬質ウレタンフォーム A 種１H</t>
    </r>
  </si>
  <si>
    <r>
      <rPr>
        <sz val="9"/>
        <rFont val="HG丸ｺﾞｼｯｸM-PRO"/>
        <family val="3"/>
      </rPr>
      <t>吹付け硬質ウレタンフォーム A 種３</t>
    </r>
  </si>
  <si>
    <r>
      <rPr>
        <sz val="9"/>
        <rFont val="HG丸ｺﾞｼｯｸM-PRO"/>
        <family val="3"/>
      </rPr>
      <t>フェノールフォーム断熱材</t>
    </r>
  </si>
  <si>
    <r>
      <rPr>
        <sz val="9"/>
        <rFont val="HG丸ｺﾞｼｯｸM-PRO"/>
        <family val="3"/>
      </rPr>
      <t>フェノールフォーム１種</t>
    </r>
  </si>
  <si>
    <r>
      <rPr>
        <sz val="9"/>
        <rFont val="HG丸ｺﾞｼｯｸM-PRO"/>
        <family val="3"/>
      </rPr>
      <t>フェノールフォーム 2 種 1 号</t>
    </r>
  </si>
  <si>
    <r>
      <rPr>
        <sz val="9"/>
        <rFont val="HG丸ｺﾞｼｯｸM-PRO"/>
        <family val="3"/>
      </rPr>
      <t>フェノールフォーム 2 種 2 号</t>
    </r>
  </si>
  <si>
    <r>
      <rPr>
        <sz val="9"/>
        <rFont val="HG丸ｺﾞｼｯｸM-PRO"/>
        <family val="3"/>
      </rPr>
      <t>フェノールフォーム 2 種 3 号</t>
    </r>
  </si>
  <si>
    <r>
      <rPr>
        <sz val="9"/>
        <rFont val="HG丸ｺﾞｼｯｸM-PRO"/>
        <family val="3"/>
      </rPr>
      <t>フェノールフォーム 3 種 1 号</t>
    </r>
  </si>
  <si>
    <r>
      <rPr>
        <sz val="9"/>
        <rFont val="HG丸ｺﾞｼｯｸM-PRO"/>
        <family val="3"/>
      </rPr>
      <t>インシュレーションファイバー断熱材</t>
    </r>
  </si>
  <si>
    <r>
      <rPr>
        <sz val="9"/>
        <rFont val="HG丸ｺﾞｼｯｸM-PRO"/>
        <family val="3"/>
      </rPr>
      <t>ファイバーマット</t>
    </r>
  </si>
  <si>
    <r>
      <rPr>
        <sz val="9"/>
        <rFont val="HG丸ｺﾞｼｯｸM-PRO"/>
        <family val="3"/>
      </rPr>
      <t>ファイバーボード</t>
    </r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</si>
  <si>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</si>
  <si>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</si>
  <si>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</si>
  <si>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</si>
  <si>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</si>
  <si>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</si>
  <si>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</si>
  <si>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</si>
  <si>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</si>
  <si>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</si>
  <si>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</si>
  <si>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</si>
  <si>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</si>
  <si>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</si>
  <si>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</si>
  <si>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</si>
  <si>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</si>
  <si>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</si>
  <si>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</si>
  <si>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</si>
  <si>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</si>
  <si>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</si>
  <si>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</si>
  <si>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</si>
  <si>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</si>
  <si>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</si>
  <si>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</si>
  <si>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断熱材（ver.40より　モデル建物法マニュアル）</t>
    <rPh sb="0" eb="3">
      <t>ダンネツザイ</t>
    </rPh>
    <rPh sb="16" eb="19">
      <t>タテモノホウ</t>
    </rPh>
    <phoneticPr fontId="5"/>
  </si>
  <si>
    <t>R4.4時点マニュアル</t>
    <rPh sb="4" eb="6">
      <t>ジテン</t>
    </rPh>
    <phoneticPr fontId="5"/>
  </si>
  <si>
    <t>←小数点第一位切り捨て</t>
    <rPh sb="1" eb="4">
      <t>ショウスウテン</t>
    </rPh>
    <rPh sb="4" eb="5">
      <t>ダイ</t>
    </rPh>
    <rPh sb="5" eb="6">
      <t>イチ</t>
    </rPh>
    <rPh sb="6" eb="7">
      <t>イ</t>
    </rPh>
    <rPh sb="7" eb="8">
      <t>キ</t>
    </rPh>
    <rPh sb="9" eb="10">
      <t>ス</t>
    </rPh>
    <phoneticPr fontId="5"/>
  </si>
  <si>
    <t>[t-CO2・年]←計算対象延床面積の削減量CO2排出量(小数点第1位切り捨て)</t>
    <rPh sb="10" eb="12">
      <t>ケイサン</t>
    </rPh>
    <rPh sb="12" eb="14">
      <t>タイショウ</t>
    </rPh>
    <rPh sb="14" eb="15">
      <t>ノ</t>
    </rPh>
    <rPh sb="15" eb="18">
      <t>ユカメンセキ</t>
    </rPh>
    <rPh sb="19" eb="21">
      <t>サクゲン</t>
    </rPh>
    <rPh sb="21" eb="22">
      <t>リョウ</t>
    </rPh>
    <rPh sb="25" eb="27">
      <t>ハイシュツ</t>
    </rPh>
    <rPh sb="27" eb="28">
      <t>リョウ</t>
    </rPh>
    <rPh sb="29" eb="32">
      <t>ショウスウテン</t>
    </rPh>
    <rPh sb="32" eb="33">
      <t>ダイ</t>
    </rPh>
    <rPh sb="34" eb="35">
      <t>イ</t>
    </rPh>
    <rPh sb="35" eb="36">
      <t>キ</t>
    </rPh>
    <rPh sb="37" eb="38">
      <t>ス</t>
    </rPh>
    <phoneticPr fontId="5"/>
  </si>
  <si>
    <t>2024.04</t>
    <phoneticPr fontId="5"/>
  </si>
  <si>
    <t>v43</t>
    <phoneticPr fontId="5"/>
  </si>
  <si>
    <t>←小数点第一位位切り捨て</t>
    <rPh sb="1" eb="4">
      <t>ショウスウテン</t>
    </rPh>
    <rPh sb="4" eb="5">
      <t>ダイ</t>
    </rPh>
    <rPh sb="5" eb="6">
      <t>イチ</t>
    </rPh>
    <rPh sb="6" eb="7">
      <t>イ</t>
    </rPh>
    <rPh sb="7" eb="8">
      <t>イ</t>
    </rPh>
    <rPh sb="8" eb="9">
      <t>キ</t>
    </rPh>
    <rPh sb="10" eb="11">
      <t>ス</t>
    </rPh>
    <phoneticPr fontId="5"/>
  </si>
  <si>
    <t>※住宅では使用せず</t>
    <rPh sb="1" eb="3">
      <t>ジュウタク</t>
    </rPh>
    <rPh sb="5" eb="7">
      <t>シヨウ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</si>
</sst>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76" formatCode="yyyy&quot;年&quot;m&quot;月&quot;d&quot;日&quot;;@"/>
    <numFmt numFmtId="177" formatCode="#,##0&quot; ㎡&quot;"/>
    <numFmt numFmtId="178" formatCode="#,##0&quot; kW&quot;"/>
    <numFmt numFmtId="179" formatCode="0.0&quot; kW&quot;"/>
    <numFmt numFmtId="180" formatCode="#,##0_ "/>
    <numFmt numFmtId="181" formatCode="#,##0.0;[Red]\-#,##0.0"/>
    <numFmt numFmtId="182" formatCode="#,##0.0_ "/>
    <numFmt numFmtId="183" formatCode="[$-F800]dddd\,\ mmmm\ dd\,\ yyyy"/>
    <numFmt numFmtId="184" formatCode="#,##0.0"/>
    <numFmt numFmtId="185" formatCode="#,##0.00_ "/>
    <numFmt numFmtId="186" formatCode="0.00_ "/>
    <numFmt numFmtId="187" formatCode="&quot;（&quot;#,##0.00&quot;㎡）&quot;;&quot;（&quot;\-#,##0.00&quot;㎡）&quot;"/>
    <numFmt numFmtId="188" formatCode="yyyy/m/d;@"/>
    <numFmt numFmtId="189" formatCode="#,##0.00_);[Red]\(#,##0.00\)"/>
    <numFmt numFmtId="190" formatCode="0_);[Red]\(0\)"/>
    <numFmt numFmtId="191" formatCode="0.0_ "/>
    <numFmt numFmtId="192" formatCode="[$-411]ggge&quot;年&quot;m&quot;月&quot;d&quot;日&quot;;@"/>
    <numFmt numFmtId="193" formatCode="General\ &quot;㊞&quot;"/>
    <numFmt numFmtId="194" formatCode="0.000_);[Red]\(0.000\)"/>
    <numFmt numFmtId="195" formatCode="0.0"/>
    <numFmt numFmtId="196" formatCode="0.000"/>
    <numFmt numFmtId="197" formatCode="0.00_);[Red]\(0.00\)"/>
    <numFmt numFmtId="198" formatCode="0.00000"/>
  </numFmts>
  <fonts count="13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9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0"/>
      <name val="ＭＳ Ｐゴシック"/>
      <family val="2"/>
      <charset val="128"/>
    </font>
    <font>
      <sz val="9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8"/>
      <color rgb="FF0070C0"/>
      <name val="ＭＳ Ｐゴシック"/>
      <family val="2"/>
      <charset val="128"/>
    </font>
    <font>
      <sz val="8"/>
      <color rgb="FF0070C0"/>
      <name val="ＭＳ Ｐゴシック"/>
      <family val="3"/>
      <charset val="128"/>
    </font>
    <font>
      <sz val="8"/>
      <color theme="2" tint="-9.9978637043366805E-2"/>
      <name val="ＭＳ Ｐゴシック"/>
      <family val="2"/>
      <charset val="128"/>
    </font>
    <font>
      <sz val="8"/>
      <color theme="2" tint="-9.9978637043366805E-2"/>
      <name val="ＭＳ Ｐゴシック"/>
      <family val="3"/>
      <charset val="128"/>
    </font>
    <font>
      <sz val="8"/>
      <color theme="2" tint="-9.9978637043366805E-2"/>
      <name val="ＭＳ Ｐゴシック"/>
      <family val="3"/>
      <charset val="128"/>
      <scheme val="minor"/>
    </font>
    <font>
      <sz val="8"/>
      <color theme="8" tint="-0.249977111117893"/>
      <name val="ＭＳ Ｐゴシック"/>
      <family val="2"/>
      <charset val="128"/>
    </font>
    <font>
      <sz val="11"/>
      <color rgb="FF3F3F3F"/>
      <name val="ＭＳ Ｐゴシック"/>
      <family val="3"/>
      <charset val="128"/>
      <scheme val="minor"/>
    </font>
    <font>
      <sz val="8"/>
      <color theme="2" tint="-0.249977111117893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  <scheme val="minor"/>
    </font>
    <font>
      <sz val="9"/>
      <color rgb="FF009999"/>
      <name val="ＭＳ Ｐゴシック"/>
      <family val="2"/>
      <charset val="128"/>
    </font>
    <font>
      <sz val="8"/>
      <color rgb="FFFF0000"/>
      <name val="ＭＳ Ｐゴシック"/>
      <family val="2"/>
      <charset val="128"/>
    </font>
    <font>
      <sz val="8"/>
      <color theme="0"/>
      <name val="ＭＳ Ｐゴシック"/>
      <family val="3"/>
      <charset val="128"/>
    </font>
    <font>
      <sz val="8"/>
      <color rgb="FF9999FF"/>
      <name val="ＭＳ Ｐゴシック"/>
      <family val="2"/>
      <charset val="128"/>
    </font>
    <font>
      <sz val="8"/>
      <color rgb="FF9999FF"/>
      <name val="ＭＳ Ｐゴシック"/>
      <family val="3"/>
      <charset val="128"/>
    </font>
    <font>
      <sz val="8"/>
      <color theme="9" tint="-0.24994659260841701"/>
      <name val="ＭＳ Ｐゴシック"/>
      <family val="3"/>
      <charset val="128"/>
    </font>
    <font>
      <sz val="8"/>
      <color theme="1" tint="0.499984740745262"/>
      <name val="ＭＳ Ｐゴシック"/>
      <family val="3"/>
      <charset val="128"/>
    </font>
    <font>
      <sz val="8"/>
      <color theme="1" tint="0.499984740745262"/>
      <name val="ＭＳ Ｐゴシック"/>
      <family val="2"/>
      <charset val="128"/>
    </font>
    <font>
      <sz val="8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9" tint="-0.249977111117893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Century"/>
      <family val="1"/>
    </font>
    <font>
      <sz val="8"/>
      <color theme="1"/>
      <name val="ＭＳ Ｐ明朝"/>
      <family val="1"/>
      <charset val="128"/>
    </font>
    <font>
      <sz val="9"/>
      <color theme="0" tint="-0.499984740745262"/>
      <name val="ＭＳ Ｐゴシック"/>
      <family val="2"/>
      <charset val="128"/>
    </font>
    <font>
      <sz val="9"/>
      <color theme="0" tint="-0.499984740745262"/>
      <name val="ＭＳ Ｐゴシック"/>
      <family val="3"/>
      <charset val="128"/>
    </font>
    <font>
      <sz val="8"/>
      <color theme="0" tint="-0.499984740745262"/>
      <name val="ＭＳ Ｐゴシック"/>
      <family val="2"/>
      <charset val="128"/>
    </font>
    <font>
      <sz val="8"/>
      <color theme="0" tint="-0.499984740745262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indexed="81"/>
      <name val="ＭＳ Ｐ明朝"/>
      <family val="1"/>
      <charset val="128"/>
    </font>
    <font>
      <sz val="8"/>
      <color theme="9" tint="-0.249977111117893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rgb="FFFF00FF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0" tint="-0.34998626667073579"/>
      <name val="ＭＳ Ｐゴシック"/>
      <family val="2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  <scheme val="minor"/>
    </font>
    <font>
      <sz val="9"/>
      <color rgb="FFFF00FF"/>
      <name val="ＭＳ Ｐゴシック"/>
      <family val="3"/>
      <charset val="128"/>
      <scheme val="minor"/>
    </font>
    <font>
      <sz val="9"/>
      <color rgb="FF0070C0"/>
      <name val="ＭＳ Ｐゴシック"/>
      <family val="2"/>
      <charset val="128"/>
    </font>
    <font>
      <b/>
      <sz val="9"/>
      <color rgb="FFFF0066"/>
      <name val="ＭＳ Ｐゴシック"/>
      <family val="3"/>
      <charset val="128"/>
    </font>
    <font>
      <b/>
      <sz val="12"/>
      <color rgb="FF00999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2"/>
      <charset val="128"/>
    </font>
    <font>
      <sz val="9"/>
      <color theme="1" tint="0.499984740745262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  <scheme val="minor"/>
    </font>
    <font>
      <sz val="8"/>
      <color rgb="FF9999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</font>
    <font>
      <sz val="9"/>
      <color rgb="FFFF0000"/>
      <name val="ＭＳ Ｐゴシック"/>
      <family val="3"/>
      <charset val="128"/>
    </font>
    <font>
      <vertAlign val="superscript"/>
      <sz val="11"/>
      <name val="ＭＳ Ｐゴシック"/>
      <family val="3"/>
      <charset val="128"/>
      <scheme val="minor"/>
    </font>
    <font>
      <sz val="8"/>
      <color rgb="FF9999FF"/>
      <name val="ＭＳ Ｐゴシック"/>
      <family val="2"/>
      <charset val="128"/>
      <scheme val="minor"/>
    </font>
    <font>
      <sz val="8"/>
      <color rgb="FFFF66FF"/>
      <name val="ＭＳ Ｐゴシック"/>
      <family val="2"/>
      <charset val="128"/>
    </font>
    <font>
      <sz val="8"/>
      <color rgb="FFFF0000"/>
      <name val="ＭＳ Ｐゴシック"/>
      <family val="3"/>
      <charset val="128"/>
    </font>
    <font>
      <sz val="7"/>
      <color theme="1" tint="0.499984740745262"/>
      <name val="ＭＳ Ｐゴシック"/>
      <family val="3"/>
      <charset val="128"/>
    </font>
    <font>
      <sz val="8"/>
      <color rgb="FF009999"/>
      <name val="ＭＳ Ｐゴシック"/>
      <family val="3"/>
      <charset val="128"/>
    </font>
    <font>
      <sz val="8"/>
      <color rgb="FFFF00FF"/>
      <name val="ＭＳ Ｐゴシック"/>
      <family val="3"/>
      <charset val="128"/>
    </font>
    <font>
      <sz val="8"/>
      <color rgb="FF009999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color rgb="FFFF00FF"/>
      <name val="ＭＳ Ｐゴシック"/>
      <family val="2"/>
      <charset val="128"/>
    </font>
    <font>
      <sz val="8"/>
      <color rgb="FFFF66FF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  <font>
      <sz val="8"/>
      <color rgb="FF9966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  <font>
      <sz val="9"/>
      <color rgb="FFFF66FF"/>
      <name val="ＭＳ Ｐゴシック"/>
      <family val="3"/>
      <charset val="128"/>
      <scheme val="minor"/>
    </font>
    <font>
      <sz val="8"/>
      <color theme="0" tint="-0.34998626667073579"/>
      <name val="ＭＳ Ｐゴシック"/>
      <family val="3"/>
      <charset val="128"/>
      <scheme val="minor"/>
    </font>
    <font>
      <strike/>
      <sz val="8"/>
      <color theme="0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4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Times New Roman"/>
      <family val="1"/>
    </font>
    <font>
      <sz val="11"/>
      <color theme="1"/>
      <name val="Meiryo UI"/>
      <family val="3"/>
      <charset val="128"/>
    </font>
    <font>
      <sz val="7"/>
      <name val="Meiryo UI"/>
      <family val="3"/>
      <charset val="128"/>
    </font>
    <font>
      <sz val="7"/>
      <color rgb="FF464646"/>
      <name val="Meiryo UI"/>
      <family val="3"/>
      <charset val="128"/>
    </font>
    <font>
      <sz val="8"/>
      <color rgb="FF1F1F1F"/>
      <name val="Meiryo UI"/>
      <family val="3"/>
      <charset val="128"/>
    </font>
    <font>
      <sz val="8"/>
      <color rgb="FF2F2F2F"/>
      <name val="Meiryo UI"/>
      <family val="3"/>
      <charset val="128"/>
    </font>
    <font>
      <sz val="8"/>
      <name val="Meiryo UI"/>
      <family val="3"/>
      <charset val="128"/>
    </font>
    <font>
      <sz val="8"/>
      <color rgb="FF464646"/>
      <name val="Meiryo UI"/>
      <family val="3"/>
      <charset val="128"/>
    </font>
    <font>
      <sz val="10"/>
      <color rgb="FF000000"/>
      <name val="Meiryo UI"/>
      <family val="3"/>
      <charset val="128"/>
    </font>
    <font>
      <sz val="7"/>
      <color rgb="FF2F2F2F"/>
      <name val="Meiryo UI"/>
      <family val="3"/>
      <charset val="128"/>
    </font>
    <font>
      <sz val="11"/>
      <color rgb="FF2F2F2F"/>
      <name val="Meiryo UI"/>
      <family val="3"/>
      <charset val="128"/>
    </font>
    <font>
      <sz val="7"/>
      <color rgb="FF1F1F1F"/>
      <name val="Meiryo UI"/>
      <family val="3"/>
      <charset val="128"/>
    </font>
    <font>
      <sz val="7.5"/>
      <color rgb="FF1F1F1F"/>
      <name val="Meiryo UI"/>
      <family val="3"/>
      <charset val="128"/>
    </font>
    <font>
      <sz val="9"/>
      <name val="HG丸ｺﾞｼｯｸM-PRO"/>
      <family val="3"/>
      <charset val="128"/>
    </font>
    <font>
      <sz val="9"/>
      <name val="HG丸ｺﾞｼｯｸM-PRO"/>
      <family val="3"/>
    </font>
    <font>
      <sz val="9"/>
      <color rgb="FF000000"/>
      <name val="HG丸ｺﾞｼｯｸM-PRO"/>
      <family val="2"/>
    </font>
    <font>
      <sz val="11"/>
      <color rgb="FFFF0000"/>
      <name val="ＭＳ Ｐゴシック"/>
      <family val="2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0000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</patternFill>
    </fill>
  </fills>
  <borders count="1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theme="1" tint="0.34998626667073579"/>
      </right>
      <top style="hair">
        <color indexed="64"/>
      </top>
      <bottom style="hair">
        <color indexed="64"/>
      </bottom>
      <diagonal/>
    </border>
    <border>
      <left style="dotted">
        <color theme="1" tint="0.34998626667073579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rgb="FF009999"/>
      </left>
      <right style="thin">
        <color rgb="FF009999"/>
      </right>
      <top style="hair">
        <color rgb="FF009999"/>
      </top>
      <bottom style="thin">
        <color rgb="FF009999"/>
      </bottom>
      <diagonal/>
    </border>
    <border>
      <left style="thin">
        <color rgb="FF009999"/>
      </left>
      <right/>
      <top style="hair">
        <color rgb="FF009999"/>
      </top>
      <bottom style="thin">
        <color rgb="FF009999"/>
      </bottom>
      <diagonal/>
    </border>
    <border>
      <left/>
      <right style="thin">
        <color rgb="FF009999"/>
      </right>
      <top style="hair">
        <color rgb="FF009999"/>
      </top>
      <bottom style="thin">
        <color rgb="FF009999"/>
      </bottom>
      <diagonal/>
    </border>
    <border>
      <left style="thin">
        <color rgb="FF009999"/>
      </left>
      <right style="thin">
        <color rgb="FF009999"/>
      </right>
      <top/>
      <bottom style="hair">
        <color rgb="FF009999"/>
      </bottom>
      <diagonal/>
    </border>
    <border>
      <left style="thin">
        <color rgb="FF009999"/>
      </left>
      <right/>
      <top/>
      <bottom style="hair">
        <color rgb="FF009999"/>
      </bottom>
      <diagonal/>
    </border>
    <border>
      <left/>
      <right style="thin">
        <color rgb="FF009999"/>
      </right>
      <top/>
      <bottom style="hair">
        <color rgb="FF009999"/>
      </bottom>
      <diagonal/>
    </border>
    <border>
      <left style="thin">
        <color rgb="FF009999"/>
      </left>
      <right/>
      <top style="thin">
        <color rgb="FF009999"/>
      </top>
      <bottom style="thin">
        <color rgb="FF009999"/>
      </bottom>
      <diagonal/>
    </border>
    <border>
      <left/>
      <right/>
      <top style="thin">
        <color rgb="FF009999"/>
      </top>
      <bottom style="thin">
        <color rgb="FF009999"/>
      </bottom>
      <diagonal/>
    </border>
    <border>
      <left/>
      <right style="thin">
        <color rgb="FF009999"/>
      </right>
      <top style="thin">
        <color rgb="FF009999"/>
      </top>
      <bottom style="thin">
        <color rgb="FF009999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rgb="FF3F3F3F"/>
      </left>
      <right/>
      <top/>
      <bottom style="hair">
        <color rgb="FF3F3F3F"/>
      </bottom>
      <diagonal/>
    </border>
    <border>
      <left style="thin">
        <color rgb="FF3F3F3F"/>
      </left>
      <right/>
      <top style="hair">
        <color rgb="FF3F3F3F"/>
      </top>
      <bottom style="hair">
        <color rgb="FF3F3F3F"/>
      </bottom>
      <diagonal/>
    </border>
    <border>
      <left style="thin">
        <color rgb="FF3F3F3F"/>
      </left>
      <right/>
      <top style="hair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 style="hair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hair">
        <color rgb="FF3F3F3F"/>
      </bottom>
      <diagonal/>
    </border>
    <border>
      <left/>
      <right style="thin">
        <color indexed="64"/>
      </right>
      <top style="thin">
        <color indexed="64"/>
      </top>
      <bottom style="hair">
        <color rgb="FF3F3F3F"/>
      </bottom>
      <diagonal/>
    </border>
    <border>
      <left/>
      <right style="thin">
        <color indexed="64"/>
      </right>
      <top style="hair">
        <color rgb="FF3F3F3F"/>
      </top>
      <bottom/>
      <diagonal/>
    </border>
    <border>
      <left/>
      <right style="thin">
        <color indexed="64"/>
      </right>
      <top style="hair">
        <color rgb="FF3F3F3F"/>
      </top>
      <bottom style="hair">
        <color rgb="FF3F3F3F"/>
      </bottom>
      <diagonal/>
    </border>
    <border>
      <left/>
      <right style="thin">
        <color indexed="64"/>
      </right>
      <top/>
      <bottom style="hair">
        <color rgb="FF3F3F3F"/>
      </bottom>
      <diagonal/>
    </border>
    <border>
      <left/>
      <right style="thin">
        <color indexed="64"/>
      </right>
      <top style="hair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 style="hair">
        <color indexed="64"/>
      </bottom>
      <diagonal/>
    </border>
    <border>
      <left/>
      <right style="thin">
        <color indexed="64"/>
      </right>
      <top style="thin">
        <color rgb="FF3F3F3F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rgb="FF3F3F3F"/>
      </top>
      <bottom/>
      <diagonal/>
    </border>
    <border>
      <left style="thin">
        <color indexed="64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3" borderId="2" applyNumberFormat="0" applyAlignment="0" applyProtection="0">
      <alignment vertical="center"/>
    </xf>
    <xf numFmtId="0" fontId="9" fillId="2" borderId="1" applyNumberFormat="0" applyAlignment="0" applyProtection="0">
      <alignment vertical="center"/>
    </xf>
    <xf numFmtId="0" fontId="1" fillId="0" borderId="0">
      <alignment vertical="center"/>
    </xf>
  </cellStyleXfs>
  <cellXfs count="9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2">
      <alignment vertical="center"/>
    </xf>
    <xf numFmtId="176" fontId="4" fillId="0" borderId="0" xfId="2" applyNumberFormat="1">
      <alignment vertical="center"/>
    </xf>
    <xf numFmtId="0" fontId="4" fillId="0" borderId="9" xfId="2" applyBorder="1">
      <alignment vertical="center"/>
    </xf>
    <xf numFmtId="0" fontId="4" fillId="0" borderId="13" xfId="2" applyBorder="1">
      <alignment vertical="center"/>
    </xf>
    <xf numFmtId="0" fontId="4" fillId="0" borderId="12" xfId="2" applyBorder="1">
      <alignment vertical="center"/>
    </xf>
    <xf numFmtId="0" fontId="4" fillId="0" borderId="14" xfId="2" applyBorder="1">
      <alignment vertical="center"/>
    </xf>
    <xf numFmtId="0" fontId="4" fillId="0" borderId="12" xfId="2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177" fontId="4" fillId="0" borderId="13" xfId="2" applyNumberFormat="1" applyBorder="1" applyAlignment="1">
      <alignment horizontal="right" vertical="center" indent="2"/>
    </xf>
    <xf numFmtId="0" fontId="10" fillId="0" borderId="13" xfId="2" applyFont="1" applyBorder="1" applyAlignment="1">
      <alignment horizontal="left" vertical="center"/>
    </xf>
    <xf numFmtId="177" fontId="4" fillId="0" borderId="14" xfId="2" applyNumberFormat="1" applyBorder="1" applyAlignment="1">
      <alignment horizontal="right" vertical="center" indent="2"/>
    </xf>
    <xf numFmtId="0" fontId="4" fillId="0" borderId="10" xfId="2" applyBorder="1">
      <alignment vertical="center"/>
    </xf>
    <xf numFmtId="0" fontId="4" fillId="0" borderId="5" xfId="2" applyBorder="1">
      <alignment vertical="center"/>
    </xf>
    <xf numFmtId="0" fontId="4" fillId="0" borderId="26" xfId="2" applyBorder="1" applyAlignment="1">
      <alignment vertical="top"/>
    </xf>
    <xf numFmtId="0" fontId="4" fillId="0" borderId="27" xfId="2" applyBorder="1" applyAlignment="1">
      <alignment vertical="top"/>
    </xf>
    <xf numFmtId="0" fontId="3" fillId="0" borderId="3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9" fontId="3" fillId="0" borderId="31" xfId="0" applyNumberFormat="1" applyFont="1" applyBorder="1">
      <alignment vertical="center"/>
    </xf>
    <xf numFmtId="9" fontId="3" fillId="0" borderId="0" xfId="0" applyNumberFormat="1" applyFont="1">
      <alignment vertical="center"/>
    </xf>
    <xf numFmtId="9" fontId="3" fillId="0" borderId="32" xfId="0" applyNumberFormat="1" applyFont="1" applyBorder="1">
      <alignment vertical="center"/>
    </xf>
    <xf numFmtId="0" fontId="4" fillId="0" borderId="13" xfId="2" applyBorder="1" applyAlignment="1">
      <alignment horizontal="left" vertical="center"/>
    </xf>
    <xf numFmtId="58" fontId="4" fillId="0" borderId="14" xfId="2" applyNumberFormat="1" applyBorder="1" applyAlignment="1">
      <alignment horizontal="left" vertical="center"/>
    </xf>
    <xf numFmtId="0" fontId="0" fillId="0" borderId="24" xfId="0" applyBorder="1">
      <alignment vertical="center"/>
    </xf>
    <xf numFmtId="9" fontId="3" fillId="0" borderId="0" xfId="0" applyNumberFormat="1" applyFont="1" applyAlignment="1"/>
    <xf numFmtId="180" fontId="4" fillId="0" borderId="13" xfId="2" applyNumberFormat="1" applyBorder="1">
      <alignment vertical="center"/>
    </xf>
    <xf numFmtId="0" fontId="17" fillId="0" borderId="0" xfId="2" applyFont="1">
      <alignment vertical="center"/>
    </xf>
    <xf numFmtId="14" fontId="17" fillId="0" borderId="0" xfId="2" applyNumberFormat="1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4" fillId="0" borderId="13" xfId="2" applyBorder="1" applyAlignment="1">
      <alignment horizontal="right" vertical="center"/>
    </xf>
    <xf numFmtId="9" fontId="19" fillId="0" borderId="0" xfId="0" applyNumberFormat="1" applyFont="1">
      <alignment vertical="center"/>
    </xf>
    <xf numFmtId="0" fontId="19" fillId="0" borderId="0" xfId="0" applyFont="1">
      <alignment vertical="center"/>
    </xf>
    <xf numFmtId="0" fontId="21" fillId="0" borderId="0" xfId="2" applyFont="1">
      <alignment vertical="center"/>
    </xf>
    <xf numFmtId="0" fontId="4" fillId="0" borderId="27" xfId="2" applyBorder="1" applyAlignment="1">
      <alignment horizontal="left" vertical="top"/>
    </xf>
    <xf numFmtId="0" fontId="4" fillId="0" borderId="39" xfId="2" applyBorder="1" applyAlignment="1">
      <alignment vertical="top"/>
    </xf>
    <xf numFmtId="58" fontId="4" fillId="0" borderId="13" xfId="2" applyNumberFormat="1" applyBorder="1" applyAlignment="1">
      <alignment horizontal="left" vertical="center"/>
    </xf>
    <xf numFmtId="0" fontId="4" fillId="0" borderId="18" xfId="2" applyBorder="1">
      <alignment vertical="center"/>
    </xf>
    <xf numFmtId="0" fontId="4" fillId="0" borderId="19" xfId="2" applyBorder="1">
      <alignment vertical="center"/>
    </xf>
    <xf numFmtId="38" fontId="4" fillId="0" borderId="19" xfId="1" applyFont="1" applyBorder="1" applyAlignment="1">
      <alignment vertical="center" wrapText="1"/>
    </xf>
    <xf numFmtId="0" fontId="4" fillId="0" borderId="20" xfId="2" applyBorder="1">
      <alignment vertical="center"/>
    </xf>
    <xf numFmtId="0" fontId="4" fillId="0" borderId="45" xfId="2" applyBorder="1">
      <alignment vertical="center"/>
    </xf>
    <xf numFmtId="0" fontId="4" fillId="0" borderId="14" xfId="2" applyBorder="1" applyAlignment="1">
      <alignment vertical="center" shrinkToFit="1"/>
    </xf>
    <xf numFmtId="0" fontId="4" fillId="5" borderId="13" xfId="2" applyFill="1" applyBorder="1" applyProtection="1">
      <alignment vertical="center"/>
      <protection locked="0"/>
    </xf>
    <xf numFmtId="38" fontId="3" fillId="0" borderId="15" xfId="0" applyNumberFormat="1" applyFont="1" applyBorder="1">
      <alignment vertical="center"/>
    </xf>
    <xf numFmtId="0" fontId="3" fillId="0" borderId="16" xfId="0" applyFont="1" applyBorder="1">
      <alignment vertical="center"/>
    </xf>
    <xf numFmtId="38" fontId="3" fillId="0" borderId="16" xfId="0" applyNumberFormat="1" applyFont="1" applyBorder="1">
      <alignment vertical="center"/>
    </xf>
    <xf numFmtId="0" fontId="3" fillId="0" borderId="17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5" fillId="0" borderId="0" xfId="0" applyFont="1">
      <alignment vertical="center"/>
    </xf>
    <xf numFmtId="181" fontId="3" fillId="0" borderId="0" xfId="1" applyNumberFormat="1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alignment vertical="center"/>
      <protection locked="0"/>
    </xf>
    <xf numFmtId="0" fontId="4" fillId="0" borderId="48" xfId="2" applyBorder="1">
      <alignment vertical="center"/>
    </xf>
    <xf numFmtId="0" fontId="4" fillId="0" borderId="49" xfId="2" applyBorder="1">
      <alignment vertical="center"/>
    </xf>
    <xf numFmtId="180" fontId="4" fillId="0" borderId="49" xfId="2" applyNumberFormat="1" applyBorder="1">
      <alignment vertical="center"/>
    </xf>
    <xf numFmtId="2" fontId="4" fillId="0" borderId="49" xfId="2" applyNumberFormat="1" applyBorder="1" applyAlignment="1">
      <alignment horizontal="left" vertical="center"/>
    </xf>
    <xf numFmtId="2" fontId="4" fillId="0" borderId="49" xfId="2" applyNumberFormat="1" applyBorder="1" applyAlignment="1">
      <alignment horizontal="right" vertical="center"/>
    </xf>
    <xf numFmtId="0" fontId="4" fillId="0" borderId="50" xfId="2" applyBorder="1">
      <alignment vertical="center"/>
    </xf>
    <xf numFmtId="0" fontId="4" fillId="0" borderId="4" xfId="2" applyBorder="1">
      <alignment vertical="center"/>
    </xf>
    <xf numFmtId="2" fontId="4" fillId="0" borderId="5" xfId="2" applyNumberFormat="1" applyBorder="1" applyAlignment="1">
      <alignment horizontal="right" vertical="center"/>
    </xf>
    <xf numFmtId="38" fontId="4" fillId="0" borderId="5" xfId="1" applyFont="1" applyBorder="1" applyAlignment="1" applyProtection="1">
      <alignment horizontal="right" vertical="center"/>
    </xf>
    <xf numFmtId="0" fontId="4" fillId="0" borderId="6" xfId="2" applyBorder="1">
      <alignment vertical="center"/>
    </xf>
    <xf numFmtId="0" fontId="28" fillId="0" borderId="0" xfId="0" applyFo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7" borderId="0" xfId="0" applyFont="1" applyFill="1">
      <alignment vertical="center"/>
    </xf>
    <xf numFmtId="0" fontId="29" fillId="0" borderId="13" xfId="2" applyFont="1" applyBorder="1">
      <alignment vertical="center"/>
    </xf>
    <xf numFmtId="0" fontId="29" fillId="0" borderId="14" xfId="2" applyFont="1" applyBorder="1">
      <alignment vertical="center"/>
    </xf>
    <xf numFmtId="0" fontId="29" fillId="0" borderId="5" xfId="2" applyFont="1" applyBorder="1">
      <alignment vertical="center"/>
    </xf>
    <xf numFmtId="0" fontId="29" fillId="0" borderId="6" xfId="2" applyFont="1" applyBorder="1" applyAlignment="1">
      <alignment vertical="center" shrinkToFit="1"/>
    </xf>
    <xf numFmtId="0" fontId="29" fillId="0" borderId="9" xfId="2" applyFont="1" applyBorder="1">
      <alignment vertical="center"/>
    </xf>
    <xf numFmtId="0" fontId="29" fillId="0" borderId="14" xfId="2" applyFont="1" applyBorder="1" applyAlignment="1">
      <alignment vertical="center" shrinkToFit="1"/>
    </xf>
    <xf numFmtId="0" fontId="29" fillId="0" borderId="9" xfId="2" applyFont="1" applyBorder="1" applyAlignment="1">
      <alignment horizontal="left" vertical="center"/>
    </xf>
    <xf numFmtId="0" fontId="29" fillId="0" borderId="10" xfId="2" applyFont="1" applyBorder="1">
      <alignment vertical="center"/>
    </xf>
    <xf numFmtId="0" fontId="29" fillId="0" borderId="13" xfId="2" applyFont="1" applyBorder="1" applyAlignment="1">
      <alignment horizontal="left" vertical="center"/>
    </xf>
    <xf numFmtId="0" fontId="29" fillId="0" borderId="5" xfId="2" applyFont="1" applyBorder="1" applyAlignment="1">
      <alignment horizontal="left" vertical="center"/>
    </xf>
    <xf numFmtId="178" fontId="29" fillId="0" borderId="9" xfId="2" applyNumberFormat="1" applyFont="1" applyBorder="1" applyAlignment="1">
      <alignment horizontal="left" vertical="center"/>
    </xf>
    <xf numFmtId="0" fontId="29" fillId="0" borderId="9" xfId="2" applyFont="1" applyBorder="1" applyAlignment="1">
      <alignment horizontal="left" vertical="center" shrinkToFit="1"/>
    </xf>
    <xf numFmtId="0" fontId="10" fillId="5" borderId="13" xfId="2" applyFont="1" applyFill="1" applyBorder="1" applyProtection="1">
      <alignment vertical="center"/>
      <protection locked="0"/>
    </xf>
    <xf numFmtId="0" fontId="32" fillId="0" borderId="0" xfId="0" applyFont="1">
      <alignment vertical="center"/>
    </xf>
    <xf numFmtId="0" fontId="29" fillId="0" borderId="6" xfId="2" applyFont="1" applyBorder="1">
      <alignment vertical="center"/>
    </xf>
    <xf numFmtId="0" fontId="33" fillId="0" borderId="0" xfId="0" applyFont="1">
      <alignment vertical="center"/>
    </xf>
    <xf numFmtId="0" fontId="14" fillId="8" borderId="0" xfId="0" applyFont="1" applyFill="1">
      <alignment vertical="center"/>
    </xf>
    <xf numFmtId="0" fontId="3" fillId="8" borderId="0" xfId="0" applyFont="1" applyFill="1">
      <alignment vertical="center"/>
    </xf>
    <xf numFmtId="0" fontId="15" fillId="8" borderId="0" xfId="0" applyFont="1" applyFill="1">
      <alignment vertical="center"/>
    </xf>
    <xf numFmtId="0" fontId="34" fillId="8" borderId="0" xfId="0" applyFont="1" applyFill="1">
      <alignment vertical="center"/>
    </xf>
    <xf numFmtId="0" fontId="37" fillId="0" borderId="0" xfId="0" applyFont="1">
      <alignment vertical="center"/>
    </xf>
    <xf numFmtId="0" fontId="10" fillId="0" borderId="9" xfId="2" applyFont="1" applyBorder="1" applyAlignment="1">
      <alignment horizontal="left" vertical="center"/>
    </xf>
    <xf numFmtId="0" fontId="10" fillId="0" borderId="45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10" fillId="0" borderId="9" xfId="2" applyFont="1" applyBorder="1">
      <alignment vertical="center"/>
    </xf>
    <xf numFmtId="0" fontId="4" fillId="0" borderId="13" xfId="2" applyBorder="1" applyAlignment="1">
      <alignment vertical="center" shrinkToFit="1"/>
    </xf>
    <xf numFmtId="0" fontId="20" fillId="0" borderId="0" xfId="0" applyFont="1">
      <alignment vertical="center"/>
    </xf>
    <xf numFmtId="0" fontId="44" fillId="0" borderId="0" xfId="2" applyFont="1">
      <alignment vertical="center"/>
    </xf>
    <xf numFmtId="0" fontId="3" fillId="0" borderId="15" xfId="0" applyFont="1" applyBorder="1">
      <alignment vertical="center"/>
    </xf>
    <xf numFmtId="2" fontId="4" fillId="0" borderId="13" xfId="2" applyNumberForma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3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19" fillId="0" borderId="0" xfId="0" applyFont="1" applyAlignment="1">
      <alignment vertical="center" shrinkToFit="1"/>
    </xf>
    <xf numFmtId="0" fontId="45" fillId="0" borderId="0" xfId="0" applyFo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>
      <alignment vertical="center"/>
    </xf>
    <xf numFmtId="0" fontId="46" fillId="0" borderId="0" xfId="0" applyFont="1">
      <alignment vertical="center"/>
    </xf>
    <xf numFmtId="0" fontId="49" fillId="0" borderId="0" xfId="0" applyFont="1">
      <alignment vertical="center"/>
    </xf>
    <xf numFmtId="0" fontId="47" fillId="0" borderId="18" xfId="0" applyFont="1" applyBorder="1">
      <alignment vertical="center"/>
    </xf>
    <xf numFmtId="0" fontId="47" fillId="0" borderId="19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47" fillId="0" borderId="36" xfId="0" applyFont="1" applyBorder="1">
      <alignment vertical="center"/>
    </xf>
    <xf numFmtId="0" fontId="47" fillId="0" borderId="21" xfId="0" applyFont="1" applyBorder="1">
      <alignment vertical="center"/>
    </xf>
    <xf numFmtId="0" fontId="47" fillId="0" borderId="22" xfId="0" applyFont="1" applyBorder="1">
      <alignment vertical="center"/>
    </xf>
    <xf numFmtId="0" fontId="47" fillId="0" borderId="20" xfId="0" applyFont="1" applyBorder="1">
      <alignment vertical="center"/>
    </xf>
    <xf numFmtId="0" fontId="47" fillId="0" borderId="31" xfId="0" applyFont="1" applyBorder="1">
      <alignment vertical="center"/>
    </xf>
    <xf numFmtId="0" fontId="47" fillId="0" borderId="0" xfId="0" applyFont="1">
      <alignment vertical="center"/>
    </xf>
    <xf numFmtId="0" fontId="47" fillId="0" borderId="23" xfId="0" applyFont="1" applyBorder="1">
      <alignment vertical="center"/>
    </xf>
    <xf numFmtId="0" fontId="47" fillId="0" borderId="24" xfId="0" applyFont="1" applyBorder="1">
      <alignment vertical="center"/>
    </xf>
    <xf numFmtId="0" fontId="0" fillId="0" borderId="31" xfId="0" applyBorder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5" fillId="0" borderId="0" xfId="0" applyFont="1">
      <alignment vertical="center"/>
    </xf>
    <xf numFmtId="9" fontId="12" fillId="0" borderId="36" xfId="0" applyNumberFormat="1" applyFont="1" applyBorder="1" applyAlignment="1"/>
    <xf numFmtId="9" fontId="13" fillId="0" borderId="21" xfId="0" applyNumberFormat="1" applyFont="1" applyBorder="1" applyAlignment="1"/>
    <xf numFmtId="0" fontId="3" fillId="0" borderId="21" xfId="0" applyFont="1" applyBorder="1" applyAlignment="1"/>
    <xf numFmtId="9" fontId="3" fillId="0" borderId="22" xfId="0" applyNumberFormat="1" applyFont="1" applyBorder="1" applyAlignment="1"/>
    <xf numFmtId="9" fontId="3" fillId="0" borderId="36" xfId="0" applyNumberFormat="1" applyFont="1" applyBorder="1" applyAlignment="1"/>
    <xf numFmtId="9" fontId="3" fillId="0" borderId="21" xfId="0" applyNumberFormat="1" applyFont="1" applyBorder="1" applyAlignment="1"/>
    <xf numFmtId="0" fontId="3" fillId="0" borderId="0" xfId="0" applyFont="1" applyAlignment="1"/>
    <xf numFmtId="0" fontId="3" fillId="0" borderId="22" xfId="0" applyFont="1" applyBorder="1" applyAlignment="1"/>
    <xf numFmtId="0" fontId="39" fillId="0" borderId="0" xfId="0" applyFont="1" applyAlignment="1"/>
    <xf numFmtId="0" fontId="25" fillId="0" borderId="0" xfId="0" applyFont="1" applyAlignment="1"/>
    <xf numFmtId="0" fontId="37" fillId="0" borderId="0" xfId="0" applyFont="1" applyAlignment="1"/>
    <xf numFmtId="0" fontId="38" fillId="0" borderId="0" xfId="0" applyFont="1" applyAlignment="1"/>
    <xf numFmtId="0" fontId="18" fillId="0" borderId="0" xfId="0" applyFont="1" applyAlignment="1"/>
    <xf numFmtId="0" fontId="3" fillId="0" borderId="31" xfId="0" applyFont="1" applyBorder="1" applyAlignment="1"/>
    <xf numFmtId="0" fontId="20" fillId="0" borderId="0" xfId="0" applyFont="1" applyAlignment="1"/>
    <xf numFmtId="0" fontId="3" fillId="0" borderId="32" xfId="0" applyFont="1" applyBorder="1" applyAlignment="1"/>
    <xf numFmtId="0" fontId="40" fillId="0" borderId="0" xfId="2" applyFont="1" applyAlignment="1"/>
    <xf numFmtId="0" fontId="27" fillId="0" borderId="0" xfId="2" applyFont="1" applyAlignment="1"/>
    <xf numFmtId="0" fontId="13" fillId="0" borderId="0" xfId="0" applyFont="1" applyAlignment="1"/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26" fillId="0" borderId="0" xfId="0" applyFont="1" applyAlignment="1"/>
    <xf numFmtId="0" fontId="30" fillId="0" borderId="0" xfId="0" applyFont="1" applyAlignment="1"/>
    <xf numFmtId="0" fontId="19" fillId="0" borderId="0" xfId="0" applyFont="1" applyAlignment="1"/>
    <xf numFmtId="9" fontId="3" fillId="0" borderId="31" xfId="0" applyNumberFormat="1" applyFont="1" applyBorder="1" applyAlignment="1"/>
    <xf numFmtId="9" fontId="3" fillId="0" borderId="32" xfId="0" applyNumberFormat="1" applyFont="1" applyBorder="1" applyAlignment="1"/>
    <xf numFmtId="9" fontId="20" fillId="0" borderId="0" xfId="0" applyNumberFormat="1" applyFont="1" applyAlignment="1"/>
    <xf numFmtId="0" fontId="14" fillId="4" borderId="18" xfId="0" applyFont="1" applyFill="1" applyBorder="1">
      <alignment vertical="center"/>
    </xf>
    <xf numFmtId="0" fontId="15" fillId="4" borderId="19" xfId="0" applyFont="1" applyFill="1" applyBorder="1">
      <alignment vertical="center"/>
    </xf>
    <xf numFmtId="0" fontId="15" fillId="4" borderId="20" xfId="0" applyFont="1" applyFill="1" applyBorder="1">
      <alignment vertical="center"/>
    </xf>
    <xf numFmtId="0" fontId="47" fillId="0" borderId="19" xfId="0" applyFont="1" applyBorder="1" applyAlignment="1">
      <alignment horizontal="center" vertical="center"/>
    </xf>
    <xf numFmtId="0" fontId="36" fillId="0" borderId="0" xfId="0" applyFont="1" applyProtection="1">
      <alignment vertical="center"/>
      <protection locked="0"/>
    </xf>
    <xf numFmtId="0" fontId="58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9" fillId="0" borderId="0" xfId="2" applyFont="1">
      <alignment vertical="center"/>
    </xf>
    <xf numFmtId="0" fontId="60" fillId="0" borderId="0" xfId="2" applyFont="1">
      <alignment vertical="center"/>
    </xf>
    <xf numFmtId="0" fontId="3" fillId="0" borderId="31" xfId="0" applyFont="1" applyBorder="1" applyProtection="1">
      <alignment vertical="center"/>
      <protection locked="0"/>
    </xf>
    <xf numFmtId="0" fontId="53" fillId="0" borderId="0" xfId="0" applyFont="1" applyProtection="1">
      <alignment vertical="center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54" fillId="0" borderId="0" xfId="0" applyFont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20" fillId="0" borderId="24" xfId="0" applyFont="1" applyBorder="1">
      <alignment vertical="center"/>
    </xf>
    <xf numFmtId="1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1" fillId="0" borderId="0" xfId="0" applyFont="1">
      <alignment vertical="center"/>
    </xf>
    <xf numFmtId="0" fontId="16" fillId="0" borderId="0" xfId="0" applyFont="1">
      <alignment vertical="center"/>
    </xf>
    <xf numFmtId="9" fontId="20" fillId="0" borderId="31" xfId="0" applyNumberFormat="1" applyFont="1" applyBorder="1" applyAlignment="1"/>
    <xf numFmtId="9" fontId="3" fillId="0" borderId="32" xfId="0" applyNumberFormat="1" applyFont="1" applyBorder="1" applyProtection="1">
      <alignment vertical="center"/>
      <protection locked="0"/>
    </xf>
    <xf numFmtId="0" fontId="3" fillId="0" borderId="52" xfId="0" applyFont="1" applyBorder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48" xfId="0" applyFont="1" applyBorder="1">
      <alignment vertical="center"/>
    </xf>
    <xf numFmtId="0" fontId="47" fillId="0" borderId="49" xfId="0" applyFont="1" applyBorder="1">
      <alignment vertical="center"/>
    </xf>
    <xf numFmtId="0" fontId="3" fillId="0" borderId="49" xfId="0" applyFont="1" applyBorder="1">
      <alignment vertical="center"/>
    </xf>
    <xf numFmtId="0" fontId="47" fillId="0" borderId="60" xfId="0" applyFont="1" applyBorder="1">
      <alignment vertical="center"/>
    </xf>
    <xf numFmtId="0" fontId="47" fillId="0" borderId="52" xfId="0" applyFont="1" applyBorder="1">
      <alignment vertical="center"/>
    </xf>
    <xf numFmtId="0" fontId="47" fillId="0" borderId="67" xfId="0" applyFont="1" applyBorder="1">
      <alignment vertical="center"/>
    </xf>
    <xf numFmtId="0" fontId="3" fillId="0" borderId="70" xfId="0" applyFont="1" applyBorder="1">
      <alignment vertical="center"/>
    </xf>
    <xf numFmtId="0" fontId="0" fillId="0" borderId="45" xfId="0" applyBorder="1">
      <alignment vertical="center"/>
    </xf>
    <xf numFmtId="0" fontId="0" fillId="0" borderId="62" xfId="0" applyBorder="1">
      <alignment vertical="center"/>
    </xf>
    <xf numFmtId="0" fontId="47" fillId="0" borderId="8" xfId="0" applyFont="1" applyBorder="1">
      <alignment vertical="center"/>
    </xf>
    <xf numFmtId="0" fontId="47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47" fillId="0" borderId="37" xfId="0" applyFont="1" applyBorder="1">
      <alignment vertical="center"/>
    </xf>
    <xf numFmtId="0" fontId="47" fillId="0" borderId="38" xfId="0" applyFont="1" applyBorder="1">
      <alignment vertical="center"/>
    </xf>
    <xf numFmtId="0" fontId="3" fillId="0" borderId="10" xfId="0" applyFont="1" applyBorder="1">
      <alignment vertical="center"/>
    </xf>
    <xf numFmtId="0" fontId="47" fillId="0" borderId="4" xfId="0" applyFont="1" applyBorder="1">
      <alignment vertical="center"/>
    </xf>
    <xf numFmtId="0" fontId="47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47" fillId="0" borderId="66" xfId="0" applyFont="1" applyBorder="1">
      <alignment vertical="center"/>
    </xf>
    <xf numFmtId="0" fontId="20" fillId="0" borderId="21" xfId="0" applyFont="1" applyBorder="1" applyAlignment="1"/>
    <xf numFmtId="9" fontId="19" fillId="0" borderId="0" xfId="0" applyNumberFormat="1" applyFont="1" applyAlignment="1">
      <alignment shrinkToFit="1"/>
    </xf>
    <xf numFmtId="0" fontId="19" fillId="0" borderId="0" xfId="0" applyFont="1" applyAlignment="1">
      <alignment shrinkToFit="1"/>
    </xf>
    <xf numFmtId="9" fontId="3" fillId="0" borderId="31" xfId="0" applyNumberFormat="1" applyFont="1" applyBorder="1" applyProtection="1">
      <alignment vertical="center"/>
      <protection locked="0"/>
    </xf>
    <xf numFmtId="9" fontId="19" fillId="0" borderId="0" xfId="0" applyNumberFormat="1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63" fillId="0" borderId="0" xfId="0" applyFont="1">
      <alignment vertical="center"/>
    </xf>
    <xf numFmtId="0" fontId="64" fillId="0" borderId="0" xfId="2" applyFont="1">
      <alignment vertical="center"/>
    </xf>
    <xf numFmtId="0" fontId="10" fillId="0" borderId="13" xfId="2" applyFont="1" applyBorder="1">
      <alignment vertical="center"/>
    </xf>
    <xf numFmtId="0" fontId="10" fillId="0" borderId="18" xfId="2" applyFont="1" applyBorder="1">
      <alignment vertical="center"/>
    </xf>
    <xf numFmtId="0" fontId="10" fillId="0" borderId="19" xfId="2" applyFont="1" applyBorder="1">
      <alignment vertical="center"/>
    </xf>
    <xf numFmtId="0" fontId="10" fillId="0" borderId="19" xfId="2" applyFont="1" applyBorder="1" applyAlignment="1">
      <alignment horizontal="center" vertical="center"/>
    </xf>
    <xf numFmtId="0" fontId="10" fillId="0" borderId="12" xfId="2" applyFont="1" applyBorder="1">
      <alignment vertical="center"/>
    </xf>
    <xf numFmtId="0" fontId="10" fillId="0" borderId="13" xfId="2" applyFont="1" applyBorder="1" applyAlignment="1">
      <alignment horizontal="right" vertical="center"/>
    </xf>
    <xf numFmtId="181" fontId="10" fillId="7" borderId="12" xfId="2" applyNumberFormat="1" applyFont="1" applyFill="1" applyBorder="1">
      <alignment vertical="center"/>
    </xf>
    <xf numFmtId="40" fontId="64" fillId="7" borderId="13" xfId="1" applyNumberFormat="1" applyFont="1" applyFill="1" applyBorder="1" applyAlignment="1" applyProtection="1">
      <alignment vertical="center" shrinkToFit="1"/>
    </xf>
    <xf numFmtId="40" fontId="64" fillId="7" borderId="14" xfId="1" applyNumberFormat="1" applyFont="1" applyFill="1" applyBorder="1" applyAlignment="1" applyProtection="1">
      <alignment vertical="center" shrinkToFit="1"/>
    </xf>
    <xf numFmtId="2" fontId="13" fillId="7" borderId="13" xfId="0" applyNumberFormat="1" applyFont="1" applyFill="1" applyBorder="1" applyAlignment="1">
      <alignment vertical="center" shrinkToFit="1"/>
    </xf>
    <xf numFmtId="2" fontId="13" fillId="7" borderId="14" xfId="0" applyNumberFormat="1" applyFont="1" applyFill="1" applyBorder="1" applyAlignment="1">
      <alignment vertical="center" shrinkToFit="1"/>
    </xf>
    <xf numFmtId="0" fontId="41" fillId="0" borderId="9" xfId="2" applyFont="1" applyBorder="1">
      <alignment vertical="center"/>
    </xf>
    <xf numFmtId="0" fontId="10" fillId="0" borderId="9" xfId="2" applyFont="1" applyBorder="1" applyAlignment="1">
      <alignment horizontal="right" vertical="center"/>
    </xf>
    <xf numFmtId="0" fontId="41" fillId="0" borderId="13" xfId="2" applyFont="1" applyBorder="1">
      <alignment vertical="center"/>
    </xf>
    <xf numFmtId="0" fontId="10" fillId="0" borderId="14" xfId="2" applyFont="1" applyBorder="1">
      <alignment vertical="center"/>
    </xf>
    <xf numFmtId="4" fontId="10" fillId="6" borderId="72" xfId="1" applyNumberFormat="1" applyFont="1" applyFill="1" applyBorder="1" applyAlignment="1" applyProtection="1">
      <alignment vertical="center" shrinkToFit="1"/>
      <protection locked="0"/>
    </xf>
    <xf numFmtId="40" fontId="10" fillId="6" borderId="72" xfId="1" applyNumberFormat="1" applyFont="1" applyFill="1" applyBorder="1" applyAlignment="1" applyProtection="1">
      <alignment vertical="center" shrinkToFit="1"/>
      <protection locked="0"/>
    </xf>
    <xf numFmtId="4" fontId="10" fillId="0" borderId="69" xfId="1" applyNumberFormat="1" applyFont="1" applyFill="1" applyBorder="1" applyAlignment="1" applyProtection="1">
      <alignment vertical="center" shrinkToFit="1"/>
    </xf>
    <xf numFmtId="4" fontId="65" fillId="0" borderId="69" xfId="0" applyNumberFormat="1" applyFont="1" applyBorder="1" applyAlignment="1">
      <alignment vertical="center" shrinkToFit="1"/>
    </xf>
    <xf numFmtId="184" fontId="10" fillId="0" borderId="76" xfId="1" applyNumberFormat="1" applyFont="1" applyFill="1" applyBorder="1" applyAlignment="1" applyProtection="1">
      <alignment vertical="center" shrinkToFit="1"/>
    </xf>
    <xf numFmtId="184" fontId="10" fillId="0" borderId="57" xfId="1" applyNumberFormat="1" applyFont="1" applyFill="1" applyBorder="1" applyAlignment="1" applyProtection="1">
      <alignment vertical="center" shrinkToFit="1"/>
    </xf>
    <xf numFmtId="4" fontId="10" fillId="0" borderId="58" xfId="1" applyNumberFormat="1" applyFont="1" applyFill="1" applyBorder="1" applyAlignment="1" applyProtection="1">
      <alignment vertical="center" shrinkToFit="1"/>
    </xf>
    <xf numFmtId="185" fontId="3" fillId="0" borderId="21" xfId="0" applyNumberFormat="1" applyFont="1" applyBorder="1">
      <alignment vertical="center"/>
    </xf>
    <xf numFmtId="185" fontId="3" fillId="0" borderId="0" xfId="0" applyNumberFormat="1" applyFont="1">
      <alignment vertical="center"/>
    </xf>
    <xf numFmtId="0" fontId="4" fillId="0" borderId="18" xfId="2" applyBorder="1" applyAlignment="1">
      <alignment horizontal="left" vertical="center"/>
    </xf>
    <xf numFmtId="0" fontId="65" fillId="0" borderId="13" xfId="0" applyFont="1" applyBorder="1" applyAlignment="1">
      <alignment horizontal="center" vertical="center" shrinkToFit="1"/>
    </xf>
    <xf numFmtId="0" fontId="65" fillId="0" borderId="5" xfId="0" applyFont="1" applyBorder="1" applyAlignment="1">
      <alignment horizontal="center" vertical="center" shrinkToFit="1"/>
    </xf>
    <xf numFmtId="0" fontId="10" fillId="0" borderId="6" xfId="2" applyFont="1" applyBorder="1">
      <alignment vertical="center"/>
    </xf>
    <xf numFmtId="40" fontId="10" fillId="7" borderId="77" xfId="1" applyNumberFormat="1" applyFont="1" applyFill="1" applyBorder="1" applyAlignment="1" applyProtection="1">
      <alignment horizontal="center" vertical="center" shrinkToFit="1"/>
    </xf>
    <xf numFmtId="40" fontId="10" fillId="7" borderId="55" xfId="1" applyNumberFormat="1" applyFont="1" applyFill="1" applyBorder="1" applyAlignment="1" applyProtection="1">
      <alignment horizontal="center" vertical="center" shrinkToFit="1"/>
    </xf>
    <xf numFmtId="40" fontId="10" fillId="7" borderId="56" xfId="1" applyNumberFormat="1" applyFont="1" applyFill="1" applyBorder="1" applyAlignment="1" applyProtection="1">
      <alignment horizontal="center" vertical="center" shrinkToFit="1"/>
    </xf>
    <xf numFmtId="184" fontId="10" fillId="6" borderId="75" xfId="1" applyNumberFormat="1" applyFont="1" applyFill="1" applyBorder="1" applyAlignment="1" applyProtection="1">
      <alignment vertical="center" shrinkToFit="1"/>
      <protection locked="0"/>
    </xf>
    <xf numFmtId="184" fontId="10" fillId="6" borderId="68" xfId="2" applyNumberFormat="1" applyFont="1" applyFill="1" applyBorder="1" applyAlignment="1" applyProtection="1">
      <alignment vertical="center" shrinkToFit="1"/>
      <protection locked="0"/>
    </xf>
    <xf numFmtId="184" fontId="65" fillId="6" borderId="75" xfId="0" applyNumberFormat="1" applyFont="1" applyFill="1" applyBorder="1" applyAlignment="1" applyProtection="1">
      <alignment vertical="center" shrinkToFit="1"/>
      <protection locked="0"/>
    </xf>
    <xf numFmtId="184" fontId="10" fillId="0" borderId="68" xfId="2" applyNumberFormat="1" applyFont="1" applyBorder="1" applyAlignment="1">
      <alignment vertical="center" shrinkToFit="1"/>
    </xf>
    <xf numFmtId="0" fontId="29" fillId="0" borderId="10" xfId="2" applyFont="1" applyBorder="1" applyAlignment="1">
      <alignment vertical="center" shrinkToFit="1"/>
    </xf>
    <xf numFmtId="0" fontId="4" fillId="0" borderId="4" xfId="2" applyBorder="1" applyAlignment="1">
      <alignment horizontal="left" vertical="center"/>
    </xf>
    <xf numFmtId="0" fontId="29" fillId="0" borderId="45" xfId="2" applyFont="1" applyBorder="1" applyAlignment="1">
      <alignment horizontal="left" vertical="center"/>
    </xf>
    <xf numFmtId="178" fontId="29" fillId="0" borderId="45" xfId="2" applyNumberFormat="1" applyFont="1" applyBorder="1" applyAlignment="1">
      <alignment horizontal="left" vertical="center"/>
    </xf>
    <xf numFmtId="0" fontId="4" fillId="0" borderId="45" xfId="2" applyBorder="1" applyAlignment="1">
      <alignment horizontal="left" vertical="center"/>
    </xf>
    <xf numFmtId="0" fontId="29" fillId="0" borderId="45" xfId="2" applyFont="1" applyBorder="1" applyAlignment="1">
      <alignment horizontal="left" vertical="center" shrinkToFit="1"/>
    </xf>
    <xf numFmtId="0" fontId="29" fillId="0" borderId="45" xfId="2" applyFont="1" applyBorder="1">
      <alignment vertical="center"/>
    </xf>
    <xf numFmtId="179" fontId="29" fillId="0" borderId="45" xfId="2" applyNumberFormat="1" applyFont="1" applyBorder="1" applyAlignment="1">
      <alignment horizontal="left" vertical="center"/>
    </xf>
    <xf numFmtId="0" fontId="29" fillId="0" borderId="78" xfId="2" applyFont="1" applyBorder="1">
      <alignment vertical="center"/>
    </xf>
    <xf numFmtId="0" fontId="10" fillId="0" borderId="49" xfId="2" applyFont="1" applyBorder="1" applyAlignment="1">
      <alignment horizontal="left" vertical="center"/>
    </xf>
    <xf numFmtId="0" fontId="29" fillId="0" borderId="49" xfId="2" applyFont="1" applyBorder="1" applyAlignment="1">
      <alignment horizontal="left" vertical="center"/>
    </xf>
    <xf numFmtId="0" fontId="29" fillId="0" borderId="50" xfId="2" applyFont="1" applyBorder="1" applyAlignment="1">
      <alignment vertical="center" shrinkToFit="1"/>
    </xf>
    <xf numFmtId="0" fontId="69" fillId="0" borderId="0" xfId="0" applyFont="1">
      <alignment vertical="center"/>
    </xf>
    <xf numFmtId="0" fontId="12" fillId="0" borderId="0" xfId="0" applyFont="1">
      <alignment vertical="center"/>
    </xf>
    <xf numFmtId="0" fontId="4" fillId="0" borderId="12" xfId="2" applyBorder="1" applyAlignment="1" applyProtection="1">
      <alignment horizontal="center" vertical="center"/>
      <protection locked="0"/>
    </xf>
    <xf numFmtId="0" fontId="4" fillId="0" borderId="13" xfId="2" applyBorder="1" applyAlignment="1" applyProtection="1">
      <alignment horizontal="center"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4" fillId="0" borderId="4" xfId="2" applyBorder="1" applyAlignment="1" applyProtection="1">
      <alignment horizontal="center" vertical="center"/>
      <protection locked="0"/>
    </xf>
    <xf numFmtId="0" fontId="4" fillId="0" borderId="9" xfId="2" applyBorder="1" applyAlignment="1" applyProtection="1">
      <alignment horizontal="center" vertical="center"/>
      <protection locked="0"/>
    </xf>
    <xf numFmtId="0" fontId="65" fillId="5" borderId="13" xfId="0" applyFont="1" applyFill="1" applyBorder="1" applyAlignment="1" applyProtection="1">
      <alignment horizontal="center" vertical="center" shrinkToFit="1"/>
      <protection locked="0"/>
    </xf>
    <xf numFmtId="0" fontId="65" fillId="5" borderId="5" xfId="0" applyFont="1" applyFill="1" applyBorder="1" applyAlignment="1" applyProtection="1">
      <alignment horizontal="center" vertical="center" shrinkToFit="1"/>
      <protection locked="0"/>
    </xf>
    <xf numFmtId="0" fontId="4" fillId="0" borderId="70" xfId="2" applyBorder="1" applyAlignment="1" applyProtection="1">
      <alignment horizontal="center" vertical="center"/>
      <protection locked="0"/>
    </xf>
    <xf numFmtId="0" fontId="4" fillId="0" borderId="48" xfId="2" applyBorder="1" applyAlignment="1" applyProtection="1">
      <alignment horizontal="center" vertical="center"/>
      <protection locked="0"/>
    </xf>
    <xf numFmtId="0" fontId="4" fillId="0" borderId="5" xfId="2" applyBorder="1" applyAlignment="1" applyProtection="1">
      <alignment horizontal="center" vertical="center"/>
      <protection locked="0"/>
    </xf>
    <xf numFmtId="0" fontId="4" fillId="0" borderId="18" xfId="2" applyBorder="1" applyAlignment="1" applyProtection="1">
      <alignment horizontal="center" vertical="center"/>
      <protection locked="0"/>
    </xf>
    <xf numFmtId="49" fontId="3" fillId="0" borderId="0" xfId="0" applyNumberFormat="1" applyFont="1">
      <alignment vertical="center"/>
    </xf>
    <xf numFmtId="188" fontId="3" fillId="0" borderId="0" xfId="0" applyNumberFormat="1" applyFont="1">
      <alignment vertical="center"/>
    </xf>
    <xf numFmtId="0" fontId="80" fillId="0" borderId="0" xfId="2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0" fillId="0" borderId="5" xfId="2" applyFont="1" applyBorder="1">
      <alignment vertical="center"/>
    </xf>
    <xf numFmtId="49" fontId="77" fillId="0" borderId="0" xfId="0" applyNumberFormat="1" applyFont="1">
      <alignment vertical="center"/>
    </xf>
    <xf numFmtId="0" fontId="82" fillId="0" borderId="0" xfId="0" applyFo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85" fillId="0" borderId="0" xfId="0" applyFont="1" applyAlignment="1" applyProtection="1">
      <alignment horizontal="center"/>
      <protection locked="0"/>
    </xf>
    <xf numFmtId="0" fontId="84" fillId="0" borderId="82" xfId="0" applyFont="1" applyBorder="1" applyAlignment="1">
      <alignment vertical="center" wrapText="1"/>
    </xf>
    <xf numFmtId="0" fontId="86" fillId="0" borderId="83" xfId="0" applyFont="1" applyBorder="1">
      <alignment vertical="center"/>
    </xf>
    <xf numFmtId="0" fontId="3" fillId="0" borderId="84" xfId="0" applyFont="1" applyBorder="1" applyAlignment="1"/>
    <xf numFmtId="0" fontId="84" fillId="0" borderId="85" xfId="0" applyFont="1" applyBorder="1">
      <alignment vertical="center"/>
    </xf>
    <xf numFmtId="0" fontId="86" fillId="0" borderId="86" xfId="0" applyFont="1" applyBorder="1">
      <alignment vertical="center"/>
    </xf>
    <xf numFmtId="0" fontId="3" fillId="0" borderId="87" xfId="0" applyFont="1" applyBorder="1" applyAlignment="1"/>
    <xf numFmtId="0" fontId="86" fillId="0" borderId="88" xfId="0" applyFont="1" applyBorder="1">
      <alignment vertical="center"/>
    </xf>
    <xf numFmtId="0" fontId="3" fillId="0" borderId="89" xfId="0" applyFont="1" applyBorder="1">
      <alignment vertical="center"/>
    </xf>
    <xf numFmtId="0" fontId="3" fillId="0" borderId="90" xfId="0" applyFont="1" applyBorder="1">
      <alignment vertical="center"/>
    </xf>
    <xf numFmtId="0" fontId="13" fillId="0" borderId="36" xfId="0" applyFont="1" applyBorder="1" applyAlignment="1">
      <alignment horizontal="right" vertical="center"/>
    </xf>
    <xf numFmtId="0" fontId="20" fillId="0" borderId="21" xfId="0" applyFont="1" applyBorder="1">
      <alignment vertical="center"/>
    </xf>
    <xf numFmtId="0" fontId="87" fillId="0" borderId="21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87" fillId="0" borderId="0" xfId="0" applyFont="1">
      <alignment vertical="center"/>
    </xf>
    <xf numFmtId="0" fontId="87" fillId="0" borderId="32" xfId="0" applyFont="1" applyBorder="1">
      <alignment vertical="center"/>
    </xf>
    <xf numFmtId="0" fontId="87" fillId="0" borderId="24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88" fillId="12" borderId="0" xfId="0" applyFont="1" applyFill="1">
      <alignment vertical="center"/>
    </xf>
    <xf numFmtId="0" fontId="35" fillId="12" borderId="0" xfId="0" applyFont="1" applyFill="1">
      <alignment vertical="center"/>
    </xf>
    <xf numFmtId="0" fontId="37" fillId="12" borderId="0" xfId="0" applyFont="1" applyFill="1">
      <alignment vertical="center"/>
    </xf>
    <xf numFmtId="0" fontId="35" fillId="0" borderId="0" xfId="0" applyFont="1" applyAlignment="1" applyProtection="1">
      <alignment horizontal="center"/>
      <protection locked="0"/>
    </xf>
    <xf numFmtId="0" fontId="36" fillId="0" borderId="0" xfId="0" applyFont="1">
      <alignment vertical="center"/>
    </xf>
    <xf numFmtId="0" fontId="3" fillId="0" borderId="51" xfId="0" applyFont="1" applyBorder="1">
      <alignment vertical="center"/>
    </xf>
    <xf numFmtId="0" fontId="18" fillId="0" borderId="16" xfId="0" applyFont="1" applyBorder="1">
      <alignment vertical="center"/>
    </xf>
    <xf numFmtId="0" fontId="22" fillId="5" borderId="0" xfId="2" applyFont="1" applyFill="1">
      <alignment vertical="center"/>
    </xf>
    <xf numFmtId="0" fontId="66" fillId="0" borderId="0" xfId="2" applyFont="1">
      <alignment vertical="center"/>
    </xf>
    <xf numFmtId="38" fontId="21" fillId="0" borderId="0" xfId="1" applyFont="1" applyProtection="1">
      <alignment vertical="center"/>
    </xf>
    <xf numFmtId="0" fontId="21" fillId="0" borderId="0" xfId="2" applyFont="1" applyAlignment="1">
      <alignment horizontal="right" vertical="center"/>
    </xf>
    <xf numFmtId="0" fontId="21" fillId="10" borderId="0" xfId="2" applyFont="1" applyFill="1">
      <alignment vertical="center"/>
    </xf>
    <xf numFmtId="0" fontId="4" fillId="10" borderId="0" xfId="2" applyFill="1">
      <alignment vertical="center"/>
    </xf>
    <xf numFmtId="0" fontId="70" fillId="0" borderId="0" xfId="2" applyFont="1">
      <alignment vertical="center"/>
    </xf>
    <xf numFmtId="0" fontId="71" fillId="0" borderId="0" xfId="2" applyFont="1" applyAlignment="1">
      <alignment horizontal="right" vertical="center"/>
    </xf>
    <xf numFmtId="49" fontId="21" fillId="11" borderId="0" xfId="2" applyNumberFormat="1" applyFont="1" applyFill="1">
      <alignment vertical="center"/>
    </xf>
    <xf numFmtId="0" fontId="92" fillId="0" borderId="0" xfId="2" applyFont="1">
      <alignment vertical="center"/>
    </xf>
    <xf numFmtId="0" fontId="66" fillId="0" borderId="0" xfId="2" applyFont="1" applyAlignment="1">
      <alignment horizontal="right" vertical="center"/>
    </xf>
    <xf numFmtId="0" fontId="66" fillId="0" borderId="79" xfId="2" applyFont="1" applyBorder="1">
      <alignment vertical="center"/>
    </xf>
    <xf numFmtId="188" fontId="66" fillId="0" borderId="79" xfId="2" applyNumberFormat="1" applyFont="1" applyBorder="1">
      <alignment vertical="center"/>
    </xf>
    <xf numFmtId="0" fontId="42" fillId="0" borderId="0" xfId="2" applyFont="1">
      <alignment vertical="center"/>
    </xf>
    <xf numFmtId="0" fontId="72" fillId="0" borderId="0" xfId="0" applyFont="1" applyAlignment="1">
      <alignment horizontal="right" vertical="center"/>
    </xf>
    <xf numFmtId="0" fontId="64" fillId="0" borderId="79" xfId="2" applyFont="1" applyBorder="1">
      <alignment vertical="center"/>
    </xf>
    <xf numFmtId="0" fontId="73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74" fillId="0" borderId="0" xfId="2" applyFont="1">
      <alignment vertical="center"/>
    </xf>
    <xf numFmtId="0" fontId="52" fillId="0" borderId="0" xfId="0" applyFont="1" applyAlignment="1">
      <alignment horizontal="right" vertical="center"/>
    </xf>
    <xf numFmtId="0" fontId="21" fillId="0" borderId="79" xfId="2" applyFont="1" applyBorder="1">
      <alignment vertical="center"/>
    </xf>
    <xf numFmtId="188" fontId="21" fillId="0" borderId="79" xfId="2" applyNumberFormat="1" applyFont="1" applyBorder="1">
      <alignment vertical="center"/>
    </xf>
    <xf numFmtId="189" fontId="21" fillId="0" borderId="79" xfId="2" applyNumberFormat="1" applyFont="1" applyBorder="1">
      <alignment vertical="center"/>
    </xf>
    <xf numFmtId="0" fontId="75" fillId="0" borderId="0" xfId="2" applyFont="1" applyAlignment="1">
      <alignment horizontal="right" vertical="center"/>
    </xf>
    <xf numFmtId="190" fontId="21" fillId="0" borderId="79" xfId="2" applyNumberFormat="1" applyFont="1" applyBorder="1">
      <alignment vertical="center"/>
    </xf>
    <xf numFmtId="185" fontId="21" fillId="0" borderId="79" xfId="2" applyNumberFormat="1" applyFont="1" applyBorder="1">
      <alignment vertical="center"/>
    </xf>
    <xf numFmtId="0" fontId="74" fillId="0" borderId="0" xfId="2" applyFont="1" applyAlignment="1">
      <alignment horizontal="right" vertical="center"/>
    </xf>
    <xf numFmtId="0" fontId="31" fillId="0" borderId="0" xfId="2" applyFont="1" applyAlignment="1"/>
    <xf numFmtId="0" fontId="74" fillId="0" borderId="0" xfId="0" applyFont="1" applyAlignment="1">
      <alignment horizontal="right" vertical="center"/>
    </xf>
    <xf numFmtId="0" fontId="3" fillId="0" borderId="79" xfId="0" applyFont="1" applyBorder="1">
      <alignment vertical="center"/>
    </xf>
    <xf numFmtId="0" fontId="3" fillId="0" borderId="81" xfId="0" applyFont="1" applyBorder="1">
      <alignment vertical="center"/>
    </xf>
    <xf numFmtId="0" fontId="74" fillId="0" borderId="0" xfId="2" applyFont="1" applyAlignment="1">
      <alignment horizontal="right"/>
    </xf>
    <xf numFmtId="0" fontId="74" fillId="0" borderId="0" xfId="2" applyFont="1" applyAlignment="1"/>
    <xf numFmtId="0" fontId="20" fillId="0" borderId="79" xfId="0" applyFont="1" applyBorder="1">
      <alignment vertical="center"/>
    </xf>
    <xf numFmtId="0" fontId="67" fillId="0" borderId="0" xfId="2" applyFont="1">
      <alignment vertical="center"/>
    </xf>
    <xf numFmtId="0" fontId="20" fillId="12" borderId="79" xfId="0" applyFont="1" applyFill="1" applyBorder="1">
      <alignment vertical="center"/>
    </xf>
    <xf numFmtId="0" fontId="3" fillId="14" borderId="80" xfId="0" applyFont="1" applyFill="1" applyBorder="1">
      <alignment vertical="center"/>
    </xf>
    <xf numFmtId="0" fontId="3" fillId="0" borderId="80" xfId="0" applyFont="1" applyBorder="1">
      <alignment vertical="center"/>
    </xf>
    <xf numFmtId="11" fontId="3" fillId="0" borderId="0" xfId="0" applyNumberFormat="1" applyFont="1">
      <alignment vertical="center"/>
    </xf>
    <xf numFmtId="0" fontId="19" fillId="0" borderId="16" xfId="0" applyFont="1" applyBorder="1">
      <alignment vertical="center"/>
    </xf>
    <xf numFmtId="0" fontId="3" fillId="15" borderId="0" xfId="0" applyFont="1" applyFill="1">
      <alignment vertical="center"/>
    </xf>
    <xf numFmtId="0" fontId="68" fillId="15" borderId="0" xfId="0" applyFont="1" applyFill="1">
      <alignment vertical="center"/>
    </xf>
    <xf numFmtId="0" fontId="12" fillId="15" borderId="0" xfId="0" applyFont="1" applyFill="1">
      <alignment vertical="center"/>
    </xf>
    <xf numFmtId="0" fontId="20" fillId="15" borderId="0" xfId="0" applyFont="1" applyFill="1">
      <alignment vertical="center"/>
    </xf>
    <xf numFmtId="0" fontId="4" fillId="0" borderId="79" xfId="2" applyBorder="1">
      <alignment vertical="center"/>
    </xf>
    <xf numFmtId="14" fontId="33" fillId="0" borderId="0" xfId="0" applyNumberFormat="1" applyFont="1">
      <alignment vertical="center"/>
    </xf>
    <xf numFmtId="0" fontId="43" fillId="0" borderId="25" xfId="4" applyFont="1" applyFill="1" applyBorder="1" applyAlignment="1">
      <alignment vertical="center" wrapText="1"/>
    </xf>
    <xf numFmtId="0" fontId="43" fillId="0" borderId="98" xfId="4" applyFont="1" applyFill="1" applyBorder="1" applyAlignment="1">
      <alignment vertical="center" wrapText="1"/>
    </xf>
    <xf numFmtId="0" fontId="43" fillId="0" borderId="91" xfId="4" applyFont="1" applyFill="1" applyBorder="1" applyAlignment="1">
      <alignment vertical="center" wrapText="1"/>
    </xf>
    <xf numFmtId="0" fontId="43" fillId="0" borderId="99" xfId="4" applyFont="1" applyFill="1" applyBorder="1" applyAlignment="1">
      <alignment vertical="center" wrapText="1"/>
    </xf>
    <xf numFmtId="0" fontId="43" fillId="0" borderId="100" xfId="4" applyFont="1" applyFill="1" applyBorder="1" applyAlignment="1">
      <alignment vertical="center" wrapText="1"/>
    </xf>
    <xf numFmtId="0" fontId="95" fillId="16" borderId="0" xfId="2" applyFont="1" applyFill="1" applyAlignment="1">
      <alignment horizontal="right" vertical="center"/>
    </xf>
    <xf numFmtId="0" fontId="21" fillId="16" borderId="0" xfId="2" applyFont="1" applyFill="1">
      <alignment vertical="center"/>
    </xf>
    <xf numFmtId="0" fontId="74" fillId="16" borderId="0" xfId="2" applyFont="1" applyFill="1" applyAlignment="1">
      <alignment horizontal="right" vertical="center"/>
    </xf>
    <xf numFmtId="0" fontId="21" fillId="16" borderId="79" xfId="2" applyFont="1" applyFill="1" applyBorder="1">
      <alignment vertical="center"/>
    </xf>
    <xf numFmtId="0" fontId="95" fillId="0" borderId="0" xfId="2" applyFont="1">
      <alignment vertical="center"/>
    </xf>
    <xf numFmtId="0" fontId="40" fillId="0" borderId="0" xfId="2" applyFont="1" applyAlignment="1">
      <alignment horizontal="right" vertical="center"/>
    </xf>
    <xf numFmtId="0" fontId="29" fillId="0" borderId="49" xfId="2" applyFont="1" applyBorder="1">
      <alignment vertical="center"/>
    </xf>
    <xf numFmtId="0" fontId="10" fillId="0" borderId="56" xfId="4" applyFont="1" applyFill="1" applyBorder="1" applyAlignment="1">
      <alignment vertical="center" wrapText="1"/>
    </xf>
    <xf numFmtId="0" fontId="10" fillId="0" borderId="69" xfId="4" applyFont="1" applyFill="1" applyBorder="1" applyAlignment="1">
      <alignment vertical="center" wrapText="1"/>
    </xf>
    <xf numFmtId="0" fontId="21" fillId="16" borderId="15" xfId="2" applyFont="1" applyFill="1" applyBorder="1">
      <alignment vertical="center"/>
    </xf>
    <xf numFmtId="0" fontId="22" fillId="16" borderId="15" xfId="2" applyFont="1" applyFill="1" applyBorder="1">
      <alignment vertical="center"/>
    </xf>
    <xf numFmtId="0" fontId="66" fillId="16" borderId="0" xfId="2" applyFont="1" applyFill="1" applyAlignment="1">
      <alignment horizontal="right" vertical="center"/>
    </xf>
    <xf numFmtId="0" fontId="74" fillId="16" borderId="0" xfId="2" applyFont="1" applyFill="1">
      <alignment vertical="center"/>
    </xf>
    <xf numFmtId="0" fontId="95" fillId="0" borderId="0" xfId="2" applyFont="1" applyAlignment="1">
      <alignment horizontal="right" vertical="center"/>
    </xf>
    <xf numFmtId="0" fontId="29" fillId="0" borderId="50" xfId="2" applyFont="1" applyBorder="1">
      <alignment vertical="center"/>
    </xf>
    <xf numFmtId="0" fontId="0" fillId="0" borderId="13" xfId="0" applyBorder="1" applyAlignment="1">
      <alignment vertical="center" shrinkToFit="1"/>
    </xf>
    <xf numFmtId="0" fontId="10" fillId="0" borderId="13" xfId="2" applyFont="1" applyBorder="1" applyAlignment="1">
      <alignment vertical="center" shrinkToFit="1"/>
    </xf>
    <xf numFmtId="0" fontId="43" fillId="0" borderId="35" xfId="4" applyFont="1" applyFill="1" applyBorder="1" applyAlignment="1">
      <alignment vertical="center" wrapText="1"/>
    </xf>
    <xf numFmtId="0" fontId="3" fillId="16" borderId="0" xfId="0" applyFont="1" applyFill="1">
      <alignment vertical="center"/>
    </xf>
    <xf numFmtId="0" fontId="60" fillId="0" borderId="0" xfId="2" applyFont="1" applyAlignment="1">
      <alignment horizontal="left" vertical="center"/>
    </xf>
    <xf numFmtId="0" fontId="3" fillId="17" borderId="0" xfId="0" applyFont="1" applyFill="1">
      <alignment vertical="center"/>
    </xf>
    <xf numFmtId="0" fontId="77" fillId="0" borderId="0" xfId="0" applyFont="1">
      <alignment vertical="center"/>
    </xf>
    <xf numFmtId="0" fontId="4" fillId="16" borderId="0" xfId="2" applyFill="1">
      <alignment vertical="center"/>
    </xf>
    <xf numFmtId="14" fontId="82" fillId="0" borderId="0" xfId="0" applyNumberFormat="1" applyFont="1">
      <alignment vertical="center"/>
    </xf>
    <xf numFmtId="0" fontId="3" fillId="16" borderId="79" xfId="0" applyFont="1" applyFill="1" applyBorder="1">
      <alignment vertical="center"/>
    </xf>
    <xf numFmtId="0" fontId="53" fillId="0" borderId="0" xfId="0" applyFont="1" applyAlignment="1"/>
    <xf numFmtId="0" fontId="54" fillId="0" borderId="0" xfId="0" applyFont="1" applyAlignment="1"/>
    <xf numFmtId="0" fontId="12" fillId="0" borderId="21" xfId="0" applyFont="1" applyBorder="1" applyAlignment="1">
      <alignment horizontal="center" vertical="center"/>
    </xf>
    <xf numFmtId="0" fontId="96" fillId="0" borderId="0" xfId="2" applyFont="1">
      <alignment vertical="center"/>
    </xf>
    <xf numFmtId="0" fontId="64" fillId="0" borderId="13" xfId="2" applyFont="1" applyBorder="1">
      <alignment vertical="center"/>
    </xf>
    <xf numFmtId="0" fontId="53" fillId="0" borderId="0" xfId="0" applyFont="1">
      <alignment vertical="center"/>
    </xf>
    <xf numFmtId="0" fontId="4" fillId="0" borderId="9" xfId="2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14" xfId="2" applyFont="1" applyBorder="1" applyAlignment="1">
      <alignment vertical="center" shrinkToFit="1"/>
    </xf>
    <xf numFmtId="0" fontId="74" fillId="17" borderId="0" xfId="2" applyFont="1" applyFill="1" applyAlignment="1">
      <alignment horizontal="right" vertical="center"/>
    </xf>
    <xf numFmtId="0" fontId="21" fillId="17" borderId="79" xfId="2" applyFont="1" applyFill="1" applyBorder="1">
      <alignment vertical="center"/>
    </xf>
    <xf numFmtId="0" fontId="97" fillId="0" borderId="0" xfId="2" applyFont="1">
      <alignment vertical="center"/>
    </xf>
    <xf numFmtId="49" fontId="20" fillId="0" borderId="0" xfId="0" applyNumberFormat="1" applyFont="1">
      <alignment vertical="center"/>
    </xf>
    <xf numFmtId="49" fontId="10" fillId="0" borderId="0" xfId="2" applyNumberFormat="1" applyFont="1" applyAlignment="1">
      <alignment horizontal="right" vertical="center"/>
    </xf>
    <xf numFmtId="0" fontId="80" fillId="7" borderId="0" xfId="2" applyFont="1" applyFill="1" applyAlignment="1">
      <alignment horizontal="center" vertical="center"/>
    </xf>
    <xf numFmtId="0" fontId="38" fillId="7" borderId="0" xfId="0" applyFont="1" applyFill="1" applyAlignment="1"/>
    <xf numFmtId="0" fontId="3" fillId="0" borderId="0" xfId="0" applyFont="1" applyAlignment="1">
      <alignment horizontal="right" shrinkToFit="1"/>
    </xf>
    <xf numFmtId="4" fontId="10" fillId="0" borderId="18" xfId="1" applyNumberFormat="1" applyFont="1" applyFill="1" applyBorder="1" applyAlignment="1" applyProtection="1">
      <alignment vertical="center" shrinkToFit="1"/>
    </xf>
    <xf numFmtId="0" fontId="40" fillId="0" borderId="0" xfId="2" applyFont="1" applyAlignment="1">
      <alignment horizontal="right" vertical="center" shrinkToFit="1"/>
    </xf>
    <xf numFmtId="2" fontId="3" fillId="0" borderId="51" xfId="0" applyNumberFormat="1" applyFont="1" applyBorder="1">
      <alignment vertical="center"/>
    </xf>
    <xf numFmtId="0" fontId="98" fillId="0" borderId="13" xfId="2" applyFont="1" applyBorder="1">
      <alignment vertical="center"/>
    </xf>
    <xf numFmtId="0" fontId="33" fillId="0" borderId="0" xfId="0" applyFont="1" applyAlignment="1">
      <alignment horizontal="right" vertical="center"/>
    </xf>
    <xf numFmtId="14" fontId="81" fillId="0" borderId="0" xfId="0" applyNumberFormat="1" applyFont="1">
      <alignment vertical="center"/>
    </xf>
    <xf numFmtId="0" fontId="4" fillId="0" borderId="0" xfId="2" applyAlignment="1">
      <alignment horizontal="left" vertical="center"/>
    </xf>
    <xf numFmtId="0" fontId="4" fillId="0" borderId="20" xfId="2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3" fillId="5" borderId="0" xfId="0" applyFont="1" applyFill="1">
      <alignment vertical="center"/>
    </xf>
    <xf numFmtId="0" fontId="77" fillId="0" borderId="0" xfId="0" applyFont="1" applyAlignment="1">
      <alignment horizontal="right" vertical="center"/>
    </xf>
    <xf numFmtId="0" fontId="43" fillId="0" borderId="24" xfId="4" applyFont="1" applyFill="1" applyBorder="1" applyAlignment="1">
      <alignment vertical="center" wrapText="1"/>
    </xf>
    <xf numFmtId="0" fontId="4" fillId="0" borderId="19" xfId="2" applyBorder="1" applyAlignment="1">
      <alignment horizontal="left" vertical="center"/>
    </xf>
    <xf numFmtId="2" fontId="4" fillId="0" borderId="19" xfId="2" applyNumberFormat="1" applyBorder="1" applyAlignment="1">
      <alignment horizontal="left" vertical="center"/>
    </xf>
    <xf numFmtId="180" fontId="4" fillId="0" borderId="19" xfId="1" applyNumberFormat="1" applyFont="1" applyFill="1" applyBorder="1" applyAlignment="1" applyProtection="1">
      <alignment horizontal="left" vertical="center"/>
    </xf>
    <xf numFmtId="38" fontId="4" fillId="0" borderId="19" xfId="1" applyFont="1" applyBorder="1" applyAlignment="1" applyProtection="1">
      <alignment horizontal="left" vertical="center"/>
    </xf>
    <xf numFmtId="0" fontId="76" fillId="0" borderId="19" xfId="2" applyFont="1" applyBorder="1" applyAlignment="1">
      <alignment horizontal="left" vertical="center"/>
    </xf>
    <xf numFmtId="0" fontId="10" fillId="0" borderId="6" xfId="2" applyFont="1" applyBorder="1" applyAlignment="1">
      <alignment vertical="center" shrinkToFit="1"/>
    </xf>
    <xf numFmtId="0" fontId="4" fillId="7" borderId="9" xfId="2" applyFill="1" applyBorder="1" applyAlignment="1">
      <alignment vertical="top"/>
    </xf>
    <xf numFmtId="0" fontId="4" fillId="7" borderId="10" xfId="2" applyFill="1" applyBorder="1" applyAlignment="1">
      <alignment vertical="top"/>
    </xf>
    <xf numFmtId="0" fontId="4" fillId="7" borderId="13" xfId="2" applyFill="1" applyBorder="1" applyAlignment="1">
      <alignment vertical="top"/>
    </xf>
    <xf numFmtId="0" fontId="4" fillId="7" borderId="14" xfId="2" applyFill="1" applyBorder="1" applyAlignment="1">
      <alignment vertical="top"/>
    </xf>
    <xf numFmtId="0" fontId="4" fillId="7" borderId="5" xfId="2" applyFill="1" applyBorder="1" applyAlignment="1">
      <alignment vertical="top"/>
    </xf>
    <xf numFmtId="0" fontId="4" fillId="7" borderId="6" xfId="2" applyFill="1" applyBorder="1" applyAlignment="1">
      <alignment vertical="top"/>
    </xf>
    <xf numFmtId="49" fontId="12" fillId="0" borderId="0" xfId="0" applyNumberFormat="1" applyFont="1">
      <alignment vertical="center"/>
    </xf>
    <xf numFmtId="0" fontId="14" fillId="4" borderId="23" xfId="0" applyFont="1" applyFill="1" applyBorder="1">
      <alignment vertical="center"/>
    </xf>
    <xf numFmtId="0" fontId="15" fillId="4" borderId="24" xfId="0" applyFont="1" applyFill="1" applyBorder="1">
      <alignment vertical="center"/>
    </xf>
    <xf numFmtId="0" fontId="15" fillId="4" borderId="25" xfId="0" applyFont="1" applyFill="1" applyBorder="1">
      <alignment vertical="center"/>
    </xf>
    <xf numFmtId="0" fontId="89" fillId="0" borderId="0" xfId="0" applyFont="1" applyAlignment="1" applyProtection="1">
      <alignment horizontal="center"/>
      <protection locked="0"/>
    </xf>
    <xf numFmtId="0" fontId="15" fillId="4" borderId="36" xfId="0" applyFont="1" applyFill="1" applyBorder="1">
      <alignment vertical="center"/>
    </xf>
    <xf numFmtId="0" fontId="15" fillId="4" borderId="21" xfId="0" applyFont="1" applyFill="1" applyBorder="1">
      <alignment vertical="center"/>
    </xf>
    <xf numFmtId="0" fontId="15" fillId="4" borderId="22" xfId="0" applyFont="1" applyFill="1" applyBorder="1">
      <alignment vertical="center"/>
    </xf>
    <xf numFmtId="0" fontId="99" fillId="0" borderId="0" xfId="2" applyFont="1">
      <alignment vertical="center"/>
    </xf>
    <xf numFmtId="0" fontId="99" fillId="0" borderId="0" xfId="2" applyFont="1" applyAlignment="1">
      <alignment horizontal="right" vertical="center"/>
    </xf>
    <xf numFmtId="0" fontId="99" fillId="16" borderId="0" xfId="2" applyFont="1" applyFill="1">
      <alignment vertical="center"/>
    </xf>
    <xf numFmtId="0" fontId="52" fillId="16" borderId="0" xfId="0" applyFont="1" applyFill="1" applyAlignment="1">
      <alignment horizontal="right" vertical="center"/>
    </xf>
    <xf numFmtId="191" fontId="21" fillId="16" borderId="79" xfId="2" applyNumberFormat="1" applyFont="1" applyFill="1" applyBorder="1">
      <alignment vertical="center"/>
    </xf>
    <xf numFmtId="0" fontId="29" fillId="0" borderId="13" xfId="2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3" fillId="13" borderId="0" xfId="0" applyFont="1" applyFill="1" applyAlignment="1">
      <alignment vertical="center" wrapText="1"/>
    </xf>
    <xf numFmtId="0" fontId="77" fillId="13" borderId="0" xfId="0" applyFont="1" applyFill="1" applyAlignment="1">
      <alignment vertical="center" wrapText="1"/>
    </xf>
    <xf numFmtId="0" fontId="3" fillId="16" borderId="0" xfId="0" applyFont="1" applyFill="1" applyAlignment="1">
      <alignment vertical="center" wrapText="1"/>
    </xf>
    <xf numFmtId="0" fontId="77" fillId="16" borderId="0" xfId="0" applyFont="1" applyFill="1" applyAlignment="1">
      <alignment vertical="center" wrapText="1"/>
    </xf>
    <xf numFmtId="0" fontId="3" fillId="17" borderId="0" xfId="0" applyFont="1" applyFill="1" applyAlignment="1">
      <alignment vertical="center" wrapText="1"/>
    </xf>
    <xf numFmtId="0" fontId="13" fillId="17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4" fillId="0" borderId="5" xfId="2" applyBorder="1" applyAlignment="1">
      <alignment horizontal="left" vertical="center"/>
    </xf>
    <xf numFmtId="0" fontId="4" fillId="0" borderId="6" xfId="2" applyBorder="1" applyAlignment="1">
      <alignment vertical="center" shrinkToFit="1"/>
    </xf>
    <xf numFmtId="0" fontId="40" fillId="0" borderId="0" xfId="2" applyFont="1">
      <alignment vertical="center"/>
    </xf>
    <xf numFmtId="0" fontId="99" fillId="0" borderId="115" xfId="2" applyFont="1" applyBorder="1" applyAlignment="1">
      <alignment horizontal="right" vertical="center"/>
    </xf>
    <xf numFmtId="0" fontId="21" fillId="0" borderId="116" xfId="2" applyFont="1" applyBorder="1">
      <alignment vertical="center"/>
    </xf>
    <xf numFmtId="0" fontId="21" fillId="0" borderId="117" xfId="2" applyFont="1" applyBorder="1">
      <alignment vertical="center"/>
    </xf>
    <xf numFmtId="0" fontId="40" fillId="0" borderId="118" xfId="2" applyFont="1" applyBorder="1" applyAlignment="1">
      <alignment horizontal="right" vertical="center"/>
    </xf>
    <xf numFmtId="0" fontId="21" fillId="0" borderId="119" xfId="2" applyFont="1" applyBorder="1">
      <alignment vertical="center"/>
    </xf>
    <xf numFmtId="0" fontId="99" fillId="7" borderId="0" xfId="2" applyFont="1" applyFill="1" applyAlignment="1">
      <alignment horizontal="right" vertical="center"/>
    </xf>
    <xf numFmtId="0" fontId="40" fillId="7" borderId="0" xfId="2" applyFont="1" applyFill="1" applyAlignment="1">
      <alignment horizontal="right" vertical="center"/>
    </xf>
    <xf numFmtId="0" fontId="21" fillId="0" borderId="120" xfId="2" applyFont="1" applyBorder="1">
      <alignment vertical="center"/>
    </xf>
    <xf numFmtId="0" fontId="22" fillId="0" borderId="120" xfId="2" applyFont="1" applyBorder="1">
      <alignment vertical="center"/>
    </xf>
    <xf numFmtId="0" fontId="21" fillId="0" borderId="12" xfId="2" applyFont="1" applyBorder="1">
      <alignment vertical="center"/>
    </xf>
    <xf numFmtId="0" fontId="21" fillId="0" borderId="17" xfId="2" applyFont="1" applyBorder="1">
      <alignment vertical="center"/>
    </xf>
    <xf numFmtId="0" fontId="22" fillId="0" borderId="16" xfId="2" applyFont="1" applyBorder="1">
      <alignment vertical="center"/>
    </xf>
    <xf numFmtId="0" fontId="22" fillId="0" borderId="17" xfId="2" applyFont="1" applyBorder="1">
      <alignment vertical="center"/>
    </xf>
    <xf numFmtId="0" fontId="39" fillId="7" borderId="0" xfId="0" applyFont="1" applyFill="1" applyAlignment="1"/>
    <xf numFmtId="0" fontId="4" fillId="0" borderId="13" xfId="2" applyBorder="1" applyAlignment="1">
      <alignment horizontal="left" vertical="center" shrinkToFit="1"/>
    </xf>
    <xf numFmtId="0" fontId="21" fillId="0" borderId="16" xfId="2" applyFont="1" applyBorder="1">
      <alignment vertical="center"/>
    </xf>
    <xf numFmtId="0" fontId="82" fillId="0" borderId="0" xfId="2" applyFont="1">
      <alignment vertical="center"/>
    </xf>
    <xf numFmtId="0" fontId="100" fillId="0" borderId="0" xfId="0" applyFont="1">
      <alignment vertical="center"/>
    </xf>
    <xf numFmtId="0" fontId="39" fillId="0" borderId="0" xfId="0" applyFont="1">
      <alignment vertical="center"/>
    </xf>
    <xf numFmtId="0" fontId="4" fillId="7" borderId="9" xfId="2" applyFill="1" applyBorder="1" applyAlignment="1">
      <alignment vertical="top" wrapText="1"/>
    </xf>
    <xf numFmtId="0" fontId="4" fillId="7" borderId="10" xfId="2" applyFill="1" applyBorder="1" applyAlignment="1">
      <alignment vertical="top" wrapText="1"/>
    </xf>
    <xf numFmtId="0" fontId="4" fillId="7" borderId="13" xfId="2" applyFill="1" applyBorder="1" applyAlignment="1">
      <alignment vertical="top" wrapText="1"/>
    </xf>
    <xf numFmtId="0" fontId="4" fillId="7" borderId="14" xfId="2" applyFill="1" applyBorder="1" applyAlignment="1">
      <alignment vertical="top" wrapText="1"/>
    </xf>
    <xf numFmtId="0" fontId="4" fillId="0" borderId="19" xfId="2" applyBorder="1" applyAlignment="1">
      <alignment horizontal="center" vertical="center"/>
    </xf>
    <xf numFmtId="0" fontId="98" fillId="0" borderId="13" xfId="2" applyFont="1" applyBorder="1" applyAlignment="1">
      <alignment horizontal="left" vertical="center"/>
    </xf>
    <xf numFmtId="0" fontId="41" fillId="0" borderId="13" xfId="2" applyFont="1" applyBorder="1" applyAlignment="1">
      <alignment horizontal="center" vertical="center"/>
    </xf>
    <xf numFmtId="0" fontId="15" fillId="4" borderId="18" xfId="0" applyFont="1" applyFill="1" applyBorder="1">
      <alignment vertical="center"/>
    </xf>
    <xf numFmtId="0" fontId="4" fillId="7" borderId="8" xfId="2" applyFill="1" applyBorder="1" applyAlignment="1" applyProtection="1">
      <alignment horizontal="center" vertical="center"/>
      <protection locked="0"/>
    </xf>
    <xf numFmtId="0" fontId="4" fillId="7" borderId="9" xfId="2" applyFill="1" applyBorder="1" applyAlignment="1" applyProtection="1">
      <alignment horizontal="center" vertical="center"/>
      <protection locked="0"/>
    </xf>
    <xf numFmtId="0" fontId="4" fillId="7" borderId="4" xfId="2" applyFill="1" applyBorder="1" applyAlignment="1" applyProtection="1">
      <alignment horizontal="center" vertical="center"/>
      <protection locked="0"/>
    </xf>
    <xf numFmtId="0" fontId="4" fillId="7" borderId="5" xfId="2" applyFill="1" applyBorder="1">
      <alignment vertical="center"/>
    </xf>
    <xf numFmtId="0" fontId="4" fillId="7" borderId="6" xfId="2" applyFill="1" applyBorder="1">
      <alignment vertical="center"/>
    </xf>
    <xf numFmtId="0" fontId="4" fillId="0" borderId="5" xfId="2" applyBorder="1" applyAlignment="1">
      <alignment vertical="center" shrinkToFit="1"/>
    </xf>
    <xf numFmtId="0" fontId="4" fillId="7" borderId="49" xfId="2" applyFill="1" applyBorder="1" applyAlignment="1">
      <alignment vertical="top"/>
    </xf>
    <xf numFmtId="0" fontId="47" fillId="0" borderId="0" xfId="0" applyFont="1" applyAlignment="1">
      <alignment horizontal="center" vertical="center"/>
    </xf>
    <xf numFmtId="0" fontId="47" fillId="0" borderId="0" xfId="0" applyFont="1" applyAlignment="1" applyProtection="1">
      <alignment horizontal="right" vertical="center" shrinkToFit="1"/>
      <protection locked="0"/>
    </xf>
    <xf numFmtId="0" fontId="47" fillId="0" borderId="21" xfId="0" applyFont="1" applyBorder="1" applyAlignment="1">
      <alignment horizontal="center" vertical="center"/>
    </xf>
    <xf numFmtId="0" fontId="47" fillId="19" borderId="19" xfId="0" applyFont="1" applyFill="1" applyBorder="1" applyAlignment="1" applyProtection="1">
      <alignment horizontal="right" vertical="center" shrinkToFit="1"/>
      <protection locked="0"/>
    </xf>
    <xf numFmtId="0" fontId="47" fillId="18" borderId="21" xfId="0" applyFont="1" applyFill="1" applyBorder="1" applyAlignment="1" applyProtection="1">
      <alignment horizontal="right" vertical="center" shrinkToFit="1"/>
      <protection locked="0"/>
    </xf>
    <xf numFmtId="0" fontId="47" fillId="18" borderId="9" xfId="0" applyFont="1" applyFill="1" applyBorder="1" applyAlignment="1" applyProtection="1">
      <alignment horizontal="right" vertical="center" shrinkToFit="1"/>
      <protection locked="0"/>
    </xf>
    <xf numFmtId="0" fontId="47" fillId="19" borderId="9" xfId="0" applyFont="1" applyFill="1" applyBorder="1" applyAlignment="1" applyProtection="1">
      <alignment horizontal="right" vertical="center" shrinkToFit="1"/>
      <protection locked="0"/>
    </xf>
    <xf numFmtId="0" fontId="102" fillId="19" borderId="0" xfId="0" applyFont="1" applyFill="1">
      <alignment vertical="center"/>
    </xf>
    <xf numFmtId="0" fontId="3" fillId="19" borderId="0" xfId="0" applyFont="1" applyFill="1">
      <alignment vertical="center"/>
    </xf>
    <xf numFmtId="0" fontId="1" fillId="0" borderId="0" xfId="5">
      <alignment vertical="center"/>
    </xf>
    <xf numFmtId="0" fontId="104" fillId="0" borderId="0" xfId="5" applyFont="1">
      <alignment vertical="center"/>
    </xf>
    <xf numFmtId="0" fontId="105" fillId="0" borderId="0" xfId="5" applyFont="1">
      <alignment vertical="center"/>
    </xf>
    <xf numFmtId="0" fontId="105" fillId="0" borderId="0" xfId="5" applyFont="1" applyAlignment="1">
      <alignment horizontal="right" vertical="center"/>
    </xf>
    <xf numFmtId="192" fontId="105" fillId="0" borderId="0" xfId="5" applyNumberFormat="1" applyFont="1" applyAlignment="1">
      <alignment horizontal="center" vertical="center"/>
    </xf>
    <xf numFmtId="0" fontId="105" fillId="0" borderId="0" xfId="5" applyFont="1" applyProtection="1">
      <alignment vertical="center"/>
      <protection locked="0"/>
    </xf>
    <xf numFmtId="0" fontId="107" fillId="0" borderId="0" xfId="5" applyFont="1">
      <alignment vertical="center"/>
    </xf>
    <xf numFmtId="190" fontId="105" fillId="0" borderId="0" xfId="5" applyNumberFormat="1" applyFont="1" applyProtection="1">
      <alignment vertical="center"/>
      <protection locked="0"/>
    </xf>
    <xf numFmtId="0" fontId="108" fillId="0" borderId="0" xfId="5" applyFont="1" applyAlignment="1">
      <alignment vertical="top" wrapText="1"/>
    </xf>
    <xf numFmtId="0" fontId="109" fillId="0" borderId="0" xfId="5" applyFont="1" applyAlignment="1">
      <alignment horizontal="left" vertical="top" wrapText="1"/>
    </xf>
    <xf numFmtId="0" fontId="110" fillId="0" borderId="0" xfId="5" applyFont="1" applyAlignment="1">
      <alignment vertical="center" wrapText="1"/>
    </xf>
    <xf numFmtId="0" fontId="109" fillId="0" borderId="0" xfId="5" applyFont="1" applyAlignment="1">
      <alignment horizontal="center" vertical="top" wrapText="1"/>
    </xf>
    <xf numFmtId="193" fontId="109" fillId="0" borderId="0" xfId="5" applyNumberFormat="1" applyFont="1" applyAlignment="1">
      <alignment horizontal="center" vertical="center" wrapText="1"/>
    </xf>
    <xf numFmtId="0" fontId="109" fillId="0" borderId="0" xfId="5" applyFont="1" applyAlignment="1">
      <alignment horizontal="center" vertical="center" wrapText="1"/>
    </xf>
    <xf numFmtId="0" fontId="112" fillId="0" borderId="0" xfId="5" applyFont="1" applyAlignment="1">
      <alignment vertical="center" wrapText="1"/>
    </xf>
    <xf numFmtId="0" fontId="113" fillId="0" borderId="0" xfId="5" applyFont="1" applyAlignment="1">
      <alignment vertical="center" wrapText="1"/>
    </xf>
    <xf numFmtId="0" fontId="3" fillId="0" borderId="0" xfId="0" applyFont="1" applyAlignment="1">
      <alignment shrinkToFit="1"/>
    </xf>
    <xf numFmtId="0" fontId="3" fillId="0" borderId="32" xfId="0" applyFont="1" applyBorder="1" applyAlignment="1">
      <alignment shrinkToFit="1"/>
    </xf>
    <xf numFmtId="182" fontId="4" fillId="5" borderId="45" xfId="2" applyNumberFormat="1" applyFill="1" applyBorder="1" applyProtection="1">
      <alignment vertical="center"/>
      <protection locked="0"/>
    </xf>
    <xf numFmtId="0" fontId="4" fillId="0" borderId="24" xfId="2" applyBorder="1" applyAlignment="1">
      <alignment vertical="top"/>
    </xf>
    <xf numFmtId="0" fontId="114" fillId="0" borderId="0" xfId="0" applyFont="1">
      <alignment vertical="center"/>
    </xf>
    <xf numFmtId="194" fontId="114" fillId="0" borderId="0" xfId="0" applyNumberFormat="1" applyFont="1">
      <alignment vertical="center"/>
    </xf>
    <xf numFmtId="0" fontId="115" fillId="20" borderId="122" xfId="0" applyFont="1" applyFill="1" applyBorder="1" applyAlignment="1">
      <alignment horizontal="center" vertical="center" wrapText="1"/>
    </xf>
    <xf numFmtId="0" fontId="115" fillId="20" borderId="122" xfId="0" applyFont="1" applyFill="1" applyBorder="1" applyAlignment="1">
      <alignment horizontal="left" vertical="center" wrapText="1"/>
    </xf>
    <xf numFmtId="194" fontId="114" fillId="20" borderId="122" xfId="1" applyNumberFormat="1" applyFont="1" applyFill="1" applyBorder="1" applyAlignment="1">
      <alignment vertical="center" wrapText="1"/>
    </xf>
    <xf numFmtId="0" fontId="114" fillId="20" borderId="122" xfId="0" applyFont="1" applyFill="1" applyBorder="1" applyAlignment="1">
      <alignment horizontal="center" vertical="center" wrapText="1"/>
    </xf>
    <xf numFmtId="1" fontId="118" fillId="0" borderId="122" xfId="0" applyNumberFormat="1" applyFont="1" applyBorder="1" applyAlignment="1">
      <alignment horizontal="center" vertical="top" shrinkToFit="1"/>
    </xf>
    <xf numFmtId="0" fontId="121" fillId="0" borderId="122" xfId="0" applyFont="1" applyBorder="1" applyAlignment="1">
      <alignment horizontal="left" vertical="top" wrapText="1"/>
    </xf>
    <xf numFmtId="194" fontId="118" fillId="0" borderId="122" xfId="1" applyNumberFormat="1" applyFont="1" applyFill="1" applyBorder="1" applyAlignment="1">
      <alignment vertical="top" shrinkToFit="1"/>
    </xf>
    <xf numFmtId="1" fontId="118" fillId="0" borderId="122" xfId="0" applyNumberFormat="1" applyFont="1" applyBorder="1" applyAlignment="1">
      <alignment horizontal="right" vertical="top" shrinkToFit="1"/>
    </xf>
    <xf numFmtId="1" fontId="117" fillId="0" borderId="122" xfId="0" applyNumberFormat="1" applyFont="1" applyBorder="1" applyAlignment="1">
      <alignment horizontal="center" vertical="top" shrinkToFit="1"/>
    </xf>
    <xf numFmtId="0" fontId="114" fillId="0" borderId="122" xfId="0" applyFont="1" applyBorder="1" applyAlignment="1">
      <alignment horizontal="left" vertical="top" wrapText="1"/>
    </xf>
    <xf numFmtId="1" fontId="117" fillId="0" borderId="122" xfId="0" applyNumberFormat="1" applyFont="1" applyBorder="1" applyAlignment="1">
      <alignment horizontal="right" vertical="top" shrinkToFit="1"/>
    </xf>
    <xf numFmtId="0" fontId="123" fillId="0" borderId="122" xfId="0" applyFont="1" applyBorder="1" applyAlignment="1">
      <alignment horizontal="left" vertical="top" wrapText="1"/>
    </xf>
    <xf numFmtId="0" fontId="115" fillId="0" borderId="122" xfId="0" applyFont="1" applyBorder="1" applyAlignment="1">
      <alignment horizontal="left" vertical="top" wrapText="1"/>
    </xf>
    <xf numFmtId="195" fontId="118" fillId="0" borderId="122" xfId="0" applyNumberFormat="1" applyFont="1" applyBorder="1" applyAlignment="1">
      <alignment horizontal="right" vertical="top" shrinkToFit="1"/>
    </xf>
    <xf numFmtId="195" fontId="117" fillId="0" borderId="122" xfId="0" applyNumberFormat="1" applyFont="1" applyBorder="1" applyAlignment="1">
      <alignment horizontal="right" vertical="top" shrinkToFit="1"/>
    </xf>
    <xf numFmtId="1" fontId="125" fillId="0" borderId="122" xfId="0" applyNumberFormat="1" applyFont="1" applyBorder="1" applyAlignment="1">
      <alignment horizontal="right" vertical="top" shrinkToFit="1"/>
    </xf>
    <xf numFmtId="1" fontId="122" fillId="0" borderId="122" xfId="0" applyNumberFormat="1" applyFont="1" applyBorder="1" applyAlignment="1">
      <alignment horizontal="right" vertical="top" shrinkToFit="1"/>
    </xf>
    <xf numFmtId="0" fontId="114" fillId="0" borderId="0" xfId="0" applyFont="1" applyAlignment="1">
      <alignment horizontal="left" vertical="top"/>
    </xf>
    <xf numFmtId="194" fontId="114" fillId="0" borderId="0" xfId="1" applyNumberFormat="1" applyFont="1" applyFill="1" applyBorder="1" applyAlignment="1">
      <alignment vertical="top"/>
    </xf>
    <xf numFmtId="0" fontId="126" fillId="20" borderId="122" xfId="0" applyFont="1" applyFill="1" applyBorder="1" applyAlignment="1">
      <alignment horizontal="center" vertical="center" wrapText="1"/>
    </xf>
    <xf numFmtId="0" fontId="0" fillId="20" borderId="122" xfId="0" applyFill="1" applyBorder="1" applyAlignment="1">
      <alignment horizontal="left" vertical="top" wrapText="1" indent="1"/>
    </xf>
    <xf numFmtId="0" fontId="126" fillId="0" borderId="122" xfId="0" applyFont="1" applyBorder="1" applyAlignment="1">
      <alignment horizontal="center" vertical="top" wrapText="1"/>
    </xf>
    <xf numFmtId="0" fontId="126" fillId="0" borderId="122" xfId="0" applyFont="1" applyBorder="1" applyAlignment="1">
      <alignment horizontal="left" vertical="top" wrapText="1"/>
    </xf>
    <xf numFmtId="196" fontId="128" fillId="0" borderId="122" xfId="0" applyNumberFormat="1" applyFont="1" applyBorder="1" applyAlignment="1">
      <alignment horizontal="center" vertical="top" shrinkToFit="1"/>
    </xf>
    <xf numFmtId="0" fontId="0" fillId="0" borderId="122" xfId="0" applyBorder="1" applyAlignment="1">
      <alignment horizontal="left" vertical="center" wrapText="1"/>
    </xf>
    <xf numFmtId="0" fontId="0" fillId="0" borderId="122" xfId="0" applyBorder="1" applyAlignment="1">
      <alignment horizontal="left" wrapText="1"/>
    </xf>
    <xf numFmtId="0" fontId="127" fillId="0" borderId="12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197" fontId="114" fillId="0" borderId="0" xfId="0" applyNumberFormat="1" applyFont="1">
      <alignment vertical="center"/>
    </xf>
    <xf numFmtId="197" fontId="114" fillId="20" borderId="122" xfId="0" applyNumberFormat="1" applyFont="1" applyFill="1" applyBorder="1" applyAlignment="1">
      <alignment horizontal="center" vertical="center" wrapText="1"/>
    </xf>
    <xf numFmtId="197" fontId="118" fillId="0" borderId="122" xfId="0" applyNumberFormat="1" applyFont="1" applyBorder="1" applyAlignment="1">
      <alignment horizontal="right" vertical="top" shrinkToFit="1"/>
    </xf>
    <xf numFmtId="197" fontId="117" fillId="0" borderId="122" xfId="0" applyNumberFormat="1" applyFont="1" applyBorder="1" applyAlignment="1">
      <alignment horizontal="right" vertical="top" shrinkToFit="1"/>
    </xf>
    <xf numFmtId="197" fontId="114" fillId="0" borderId="0" xfId="0" applyNumberFormat="1" applyFont="1" applyAlignment="1">
      <alignment horizontal="left" vertical="top"/>
    </xf>
    <xf numFmtId="40" fontId="22" fillId="0" borderId="0" xfId="1" applyNumberFormat="1" applyFont="1" applyProtection="1">
      <alignment vertical="center"/>
    </xf>
    <xf numFmtId="0" fontId="71" fillId="0" borderId="0" xfId="2" applyFont="1">
      <alignment vertical="center"/>
    </xf>
    <xf numFmtId="198" fontId="21" fillId="0" borderId="0" xfId="2" applyNumberFormat="1" applyFont="1">
      <alignment vertical="center"/>
    </xf>
    <xf numFmtId="0" fontId="4" fillId="7" borderId="9" xfId="2" applyFill="1" applyBorder="1" applyProtection="1">
      <alignment vertical="center"/>
    </xf>
    <xf numFmtId="0" fontId="4" fillId="7" borderId="9" xfId="2" applyFill="1" applyBorder="1" applyAlignment="1" applyProtection="1">
      <alignment horizontal="center" vertical="center"/>
    </xf>
    <xf numFmtId="0" fontId="4" fillId="7" borderId="10" xfId="2" applyFill="1" applyBorder="1" applyProtection="1">
      <alignment vertical="center"/>
    </xf>
    <xf numFmtId="0" fontId="129" fillId="0" borderId="0" xfId="0" applyFont="1">
      <alignment vertical="center"/>
    </xf>
    <xf numFmtId="0" fontId="4" fillId="5" borderId="13" xfId="2" applyFill="1" applyBorder="1" applyProtection="1">
      <alignment vertical="center"/>
      <protection locked="0"/>
    </xf>
    <xf numFmtId="0" fontId="4" fillId="0" borderId="45" xfId="2" applyBorder="1" applyAlignment="1">
      <alignment horizontal="left" vertical="center" shrinkToFit="1"/>
    </xf>
    <xf numFmtId="0" fontId="43" fillId="0" borderId="33" xfId="4" applyFont="1" applyFill="1" applyBorder="1" applyAlignment="1">
      <alignment vertical="center" wrapText="1"/>
    </xf>
    <xf numFmtId="0" fontId="43" fillId="0" borderId="34" xfId="4" applyFont="1" applyFill="1" applyBorder="1" applyAlignment="1">
      <alignment vertical="center" wrapText="1"/>
    </xf>
    <xf numFmtId="0" fontId="43" fillId="0" borderId="35" xfId="4" applyFont="1" applyFill="1" applyBorder="1" applyAlignment="1">
      <alignment vertical="center" wrapText="1"/>
    </xf>
    <xf numFmtId="0" fontId="43" fillId="0" borderId="121" xfId="4" applyFont="1" applyFill="1" applyBorder="1" applyAlignment="1">
      <alignment vertical="center" wrapText="1"/>
    </xf>
    <xf numFmtId="0" fontId="43" fillId="0" borderId="95" xfId="4" applyFont="1" applyFill="1" applyBorder="1" applyAlignment="1">
      <alignment vertical="center" wrapText="1"/>
    </xf>
    <xf numFmtId="0" fontId="43" fillId="0" borderId="98" xfId="4" applyFont="1" applyFill="1" applyBorder="1" applyAlignment="1">
      <alignment vertical="center" wrapText="1"/>
    </xf>
    <xf numFmtId="183" fontId="4" fillId="5" borderId="13" xfId="2" applyNumberFormat="1" applyFill="1" applyBorder="1" applyAlignment="1" applyProtection="1">
      <alignment horizontal="center" vertical="center"/>
      <protection locked="0"/>
    </xf>
    <xf numFmtId="0" fontId="10" fillId="13" borderId="13" xfId="2" applyFont="1" applyFill="1" applyBorder="1" applyProtection="1">
      <alignment vertical="center"/>
      <protection locked="0"/>
    </xf>
    <xf numFmtId="0" fontId="0" fillId="13" borderId="13" xfId="0" applyFill="1" applyBorder="1" applyProtection="1">
      <alignment vertical="center"/>
      <protection locked="0"/>
    </xf>
    <xf numFmtId="0" fontId="0" fillId="13" borderId="46" xfId="0" applyFill="1" applyBorder="1" applyProtection="1">
      <alignment vertical="center"/>
      <protection locked="0"/>
    </xf>
    <xf numFmtId="185" fontId="10" fillId="5" borderId="13" xfId="1" applyNumberFormat="1" applyFont="1" applyFill="1" applyBorder="1" applyAlignment="1" applyProtection="1">
      <alignment vertical="center"/>
      <protection locked="0"/>
    </xf>
    <xf numFmtId="185" fontId="65" fillId="0" borderId="13" xfId="0" applyNumberFormat="1" applyFont="1" applyBorder="1" applyProtection="1">
      <alignment vertical="center"/>
      <protection locked="0"/>
    </xf>
    <xf numFmtId="0" fontId="43" fillId="0" borderId="93" xfId="4" applyFont="1" applyFill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43" fillId="0" borderId="94" xfId="4" applyFont="1" applyFill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43" fillId="0" borderId="92" xfId="4" applyFont="1" applyFill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176" fontId="4" fillId="5" borderId="13" xfId="2" applyNumberFormat="1" applyFill="1" applyBorder="1" applyAlignment="1" applyProtection="1">
      <alignment horizontal="center" vertical="center"/>
      <protection locked="0"/>
    </xf>
    <xf numFmtId="0" fontId="43" fillId="0" borderId="48" xfId="4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3" fillId="0" borderId="23" xfId="4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40" fontId="10" fillId="0" borderId="4" xfId="1" applyNumberFormat="1" applyFont="1" applyFill="1" applyBorder="1" applyAlignment="1" applyProtection="1">
      <alignment vertical="center" shrinkToFit="1"/>
    </xf>
    <xf numFmtId="0" fontId="65" fillId="0" borderId="5" xfId="0" applyFont="1" applyBorder="1" applyAlignment="1">
      <alignment vertical="center" shrinkToFit="1"/>
    </xf>
    <xf numFmtId="0" fontId="65" fillId="0" borderId="6" xfId="0" applyFont="1" applyBorder="1" applyAlignment="1">
      <alignment vertical="center" shrinkToFit="1"/>
    </xf>
    <xf numFmtId="2" fontId="4" fillId="13" borderId="5" xfId="2" applyNumberFormat="1" applyFill="1" applyBorder="1" applyAlignment="1" applyProtection="1">
      <alignment horizontal="center" vertical="center"/>
      <protection locked="0"/>
    </xf>
    <xf numFmtId="0" fontId="4" fillId="0" borderId="12" xfId="2" applyBorder="1" applyAlignment="1">
      <alignment horizontal="left" vertical="center" shrinkToFit="1"/>
    </xf>
    <xf numFmtId="0" fontId="4" fillId="0" borderId="13" xfId="2" applyBorder="1" applyAlignment="1">
      <alignment horizontal="left" vertical="center" shrinkToFit="1"/>
    </xf>
    <xf numFmtId="0" fontId="10" fillId="0" borderId="8" xfId="2" applyFont="1" applyBorder="1" applyAlignment="1">
      <alignment horizontal="left" vertical="center" shrinkToFit="1"/>
    </xf>
    <xf numFmtId="0" fontId="10" fillId="0" borderId="9" xfId="2" applyFont="1" applyBorder="1" applyAlignment="1">
      <alignment horizontal="left" vertical="center" shrinkToFit="1"/>
    </xf>
    <xf numFmtId="0" fontId="10" fillId="0" borderId="18" xfId="2" applyFont="1" applyBorder="1" applyAlignment="1">
      <alignment horizontal="left" vertical="center" shrinkToFit="1"/>
    </xf>
    <xf numFmtId="0" fontId="10" fillId="0" borderId="19" xfId="2" applyFont="1" applyBorder="1" applyAlignment="1">
      <alignment horizontal="left" vertical="center" shrinkToFit="1"/>
    </xf>
    <xf numFmtId="0" fontId="10" fillId="0" borderId="20" xfId="2" applyFont="1" applyBorder="1" applyAlignment="1">
      <alignment horizontal="left" vertical="center" shrinkToFit="1"/>
    </xf>
    <xf numFmtId="38" fontId="10" fillId="0" borderId="18" xfId="1" applyFont="1" applyFill="1" applyBorder="1" applyAlignment="1">
      <alignment horizontal="center" vertical="center"/>
    </xf>
    <xf numFmtId="38" fontId="10" fillId="0" borderId="19" xfId="1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horizontal="center" vertical="center"/>
    </xf>
    <xf numFmtId="0" fontId="76" fillId="0" borderId="18" xfId="2" applyFont="1" applyBorder="1" applyAlignment="1">
      <alignment horizontal="left" vertical="center" wrapText="1"/>
    </xf>
    <xf numFmtId="0" fontId="76" fillId="0" borderId="19" xfId="2" applyFont="1" applyBorder="1" applyAlignment="1">
      <alignment horizontal="left" vertical="center" wrapText="1"/>
    </xf>
    <xf numFmtId="0" fontId="76" fillId="0" borderId="20" xfId="2" applyFont="1" applyBorder="1" applyAlignment="1">
      <alignment horizontal="left" vertical="center" wrapText="1"/>
    </xf>
    <xf numFmtId="0" fontId="76" fillId="0" borderId="18" xfId="2" applyFont="1" applyBorder="1" applyAlignment="1">
      <alignment horizontal="right" vertical="center"/>
    </xf>
    <xf numFmtId="0" fontId="76" fillId="0" borderId="19" xfId="2" applyFont="1" applyBorder="1" applyAlignment="1">
      <alignment horizontal="right" vertical="center"/>
    </xf>
    <xf numFmtId="0" fontId="76" fillId="0" borderId="20" xfId="2" applyFont="1" applyBorder="1" applyAlignment="1">
      <alignment horizontal="right" vertical="center"/>
    </xf>
    <xf numFmtId="176" fontId="4" fillId="5" borderId="18" xfId="2" applyNumberFormat="1" applyFill="1" applyBorder="1" applyAlignment="1" applyProtection="1">
      <alignment horizontal="center" vertical="center"/>
      <protection locked="0"/>
    </xf>
    <xf numFmtId="176" fontId="4" fillId="5" borderId="19" xfId="2" applyNumberFormat="1" applyFill="1" applyBorder="1" applyAlignment="1" applyProtection="1">
      <alignment horizontal="center" vertical="center"/>
      <protection locked="0"/>
    </xf>
    <xf numFmtId="176" fontId="4" fillId="5" borderId="20" xfId="2" applyNumberFormat="1" applyFill="1" applyBorder="1" applyAlignment="1" applyProtection="1">
      <alignment horizontal="center" vertical="center"/>
      <protection locked="0"/>
    </xf>
    <xf numFmtId="0" fontId="43" fillId="0" borderId="104" xfId="4" applyFont="1" applyFill="1" applyBorder="1" applyAlignment="1">
      <alignment vertical="center" wrapText="1"/>
    </xf>
    <xf numFmtId="0" fontId="43" fillId="0" borderId="101" xfId="4" applyFont="1" applyFill="1" applyBorder="1" applyAlignment="1">
      <alignment vertical="center" wrapText="1"/>
    </xf>
    <xf numFmtId="0" fontId="43" fillId="0" borderId="102" xfId="4" applyFont="1" applyFill="1" applyBorder="1" applyAlignment="1">
      <alignment vertical="center" wrapText="1"/>
    </xf>
    <xf numFmtId="185" fontId="4" fillId="5" borderId="47" xfId="2" applyNumberFormat="1" applyFill="1" applyBorder="1" applyProtection="1">
      <alignment vertical="center"/>
      <protection locked="0"/>
    </xf>
    <xf numFmtId="185" fontId="4" fillId="5" borderId="13" xfId="2" applyNumberFormat="1" applyFill="1" applyBorder="1" applyProtection="1">
      <alignment vertical="center"/>
      <protection locked="0"/>
    </xf>
    <xf numFmtId="0" fontId="43" fillId="0" borderId="107" xfId="4" applyFont="1" applyFill="1" applyBorder="1" applyAlignment="1">
      <alignment vertical="center" wrapText="1"/>
    </xf>
    <xf numFmtId="0" fontId="0" fillId="0" borderId="108" xfId="0" applyBorder="1" applyAlignment="1">
      <alignment vertical="center" wrapText="1"/>
    </xf>
    <xf numFmtId="185" fontId="0" fillId="0" borderId="13" xfId="0" applyNumberFormat="1" applyBorder="1" applyProtection="1">
      <alignment vertical="center"/>
      <protection locked="0"/>
    </xf>
    <xf numFmtId="0" fontId="4" fillId="0" borderId="5" xfId="2" applyBorder="1" applyAlignment="1">
      <alignment horizontal="left" vertical="center" shrinkToFit="1"/>
    </xf>
    <xf numFmtId="0" fontId="4" fillId="13" borderId="18" xfId="2" applyFill="1" applyBorder="1" applyAlignment="1" applyProtection="1">
      <alignment horizontal="center" vertical="center"/>
      <protection locked="0"/>
    </xf>
    <xf numFmtId="0" fontId="4" fillId="13" borderId="19" xfId="2" applyFill="1" applyBorder="1" applyAlignment="1" applyProtection="1">
      <alignment horizontal="center" vertical="center"/>
      <protection locked="0"/>
    </xf>
    <xf numFmtId="0" fontId="4" fillId="13" borderId="20" xfId="2" applyFill="1" applyBorder="1" applyAlignment="1" applyProtection="1">
      <alignment horizontal="center" vertical="center"/>
      <protection locked="0"/>
    </xf>
    <xf numFmtId="0" fontId="43" fillId="0" borderId="96" xfId="4" applyFont="1" applyFill="1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43" fillId="0" borderId="103" xfId="4" applyFont="1" applyFill="1" applyBorder="1" applyAlignment="1">
      <alignment vertical="center" wrapText="1"/>
    </xf>
    <xf numFmtId="0" fontId="43" fillId="0" borderId="32" xfId="4" applyFont="1" applyFill="1" applyBorder="1" applyAlignment="1">
      <alignment vertical="center" wrapText="1"/>
    </xf>
    <xf numFmtId="0" fontId="43" fillId="0" borderId="105" xfId="4" applyFont="1" applyFill="1" applyBorder="1" applyAlignment="1">
      <alignment vertical="center" wrapText="1"/>
    </xf>
    <xf numFmtId="0" fontId="4" fillId="0" borderId="28" xfId="2" applyBorder="1" applyAlignment="1" applyProtection="1">
      <alignment vertical="top"/>
      <protection locked="0"/>
    </xf>
    <xf numFmtId="0" fontId="4" fillId="0" borderId="0" xfId="2" applyAlignment="1" applyProtection="1">
      <alignment vertical="top"/>
      <protection locked="0"/>
    </xf>
    <xf numFmtId="0" fontId="4" fillId="0" borderId="40" xfId="2" applyBorder="1" applyAlignment="1" applyProtection="1">
      <alignment vertical="top"/>
      <protection locked="0"/>
    </xf>
    <xf numFmtId="0" fontId="4" fillId="0" borderId="29" xfId="2" applyBorder="1" applyAlignment="1" applyProtection="1">
      <alignment vertical="top"/>
      <protection locked="0"/>
    </xf>
    <xf numFmtId="0" fontId="4" fillId="0" borderId="30" xfId="2" applyBorder="1" applyAlignment="1" applyProtection="1">
      <alignment vertical="top"/>
      <protection locked="0"/>
    </xf>
    <xf numFmtId="0" fontId="4" fillId="0" borderId="41" xfId="2" applyBorder="1" applyAlignment="1" applyProtection="1">
      <alignment vertical="top"/>
      <protection locked="0"/>
    </xf>
    <xf numFmtId="182" fontId="10" fillId="0" borderId="13" xfId="2" applyNumberFormat="1" applyFont="1" applyBorder="1">
      <alignment vertical="center"/>
    </xf>
    <xf numFmtId="182" fontId="65" fillId="0" borderId="13" xfId="0" applyNumberFormat="1" applyFont="1" applyBorder="1">
      <alignment vertical="center"/>
    </xf>
    <xf numFmtId="3" fontId="4" fillId="6" borderId="19" xfId="1" applyNumberFormat="1" applyFont="1" applyFill="1" applyBorder="1" applyAlignment="1" applyProtection="1">
      <alignment vertical="center" shrinkToFit="1"/>
      <protection locked="0"/>
    </xf>
    <xf numFmtId="40" fontId="10" fillId="7" borderId="8" xfId="1" applyNumberFormat="1" applyFont="1" applyFill="1" applyBorder="1" applyAlignment="1" applyProtection="1">
      <alignment horizontal="center" vertical="center" shrinkToFit="1"/>
    </xf>
    <xf numFmtId="40" fontId="10" fillId="7" borderId="9" xfId="1" applyNumberFormat="1" applyFont="1" applyFill="1" applyBorder="1" applyAlignment="1" applyProtection="1">
      <alignment horizontal="center" vertical="center" shrinkToFit="1"/>
    </xf>
    <xf numFmtId="40" fontId="10" fillId="7" borderId="10" xfId="1" applyNumberFormat="1" applyFont="1" applyFill="1" applyBorder="1" applyAlignment="1" applyProtection="1">
      <alignment horizontal="center" vertical="center" shrinkToFit="1"/>
    </xf>
    <xf numFmtId="187" fontId="10" fillId="6" borderId="73" xfId="1" applyNumberFormat="1" applyFont="1" applyFill="1" applyBorder="1" applyAlignment="1" applyProtection="1">
      <alignment horizontal="center" vertical="center" shrinkToFit="1"/>
      <protection locked="0"/>
    </xf>
    <xf numFmtId="187" fontId="10" fillId="6" borderId="74" xfId="1" applyNumberFormat="1" applyFont="1" applyFill="1" applyBorder="1" applyAlignment="1" applyProtection="1">
      <alignment horizontal="center" vertical="center" shrinkToFit="1"/>
      <protection locked="0"/>
    </xf>
    <xf numFmtId="187" fontId="10" fillId="0" borderId="19" xfId="1" applyNumberFormat="1" applyFont="1" applyFill="1" applyBorder="1" applyAlignment="1" applyProtection="1">
      <alignment horizontal="center" vertical="center" shrinkToFit="1"/>
    </xf>
    <xf numFmtId="187" fontId="10" fillId="0" borderId="20" xfId="1" applyNumberFormat="1" applyFont="1" applyFill="1" applyBorder="1" applyAlignment="1" applyProtection="1">
      <alignment horizontal="center" vertical="center" shrinkToFit="1"/>
    </xf>
    <xf numFmtId="0" fontId="4" fillId="0" borderId="28" xfId="2" applyBorder="1" applyAlignment="1" applyProtection="1">
      <alignment horizontal="left" vertical="top"/>
      <protection locked="0"/>
    </xf>
    <xf numFmtId="0" fontId="4" fillId="0" borderId="0" xfId="2" applyAlignment="1" applyProtection="1">
      <alignment horizontal="left" vertical="top"/>
      <protection locked="0"/>
    </xf>
    <xf numFmtId="0" fontId="4" fillId="0" borderId="40" xfId="2" applyBorder="1" applyAlignment="1" applyProtection="1">
      <alignment horizontal="left" vertical="top"/>
      <protection locked="0"/>
    </xf>
    <xf numFmtId="0" fontId="4" fillId="0" borderId="29" xfId="2" applyBorder="1" applyAlignment="1" applyProtection="1">
      <alignment horizontal="left" vertical="top"/>
      <protection locked="0"/>
    </xf>
    <xf numFmtId="0" fontId="4" fillId="0" borderId="30" xfId="2" applyBorder="1" applyAlignment="1" applyProtection="1">
      <alignment horizontal="left" vertical="top"/>
      <protection locked="0"/>
    </xf>
    <xf numFmtId="0" fontId="4" fillId="0" borderId="41" xfId="2" applyBorder="1" applyAlignment="1" applyProtection="1">
      <alignment horizontal="left" vertical="top"/>
      <protection locked="0"/>
    </xf>
    <xf numFmtId="0" fontId="43" fillId="0" borderId="36" xfId="4" applyFont="1" applyFill="1" applyBorder="1" applyAlignment="1">
      <alignment vertical="center" wrapText="1"/>
    </xf>
    <xf numFmtId="0" fontId="43" fillId="0" borderId="22" xfId="4" applyFont="1" applyFill="1" applyBorder="1" applyAlignment="1">
      <alignment vertical="center" wrapText="1"/>
    </xf>
    <xf numFmtId="0" fontId="43" fillId="0" borderId="25" xfId="4" applyFont="1" applyFill="1" applyBorder="1" applyAlignment="1">
      <alignment vertical="center" wrapText="1"/>
    </xf>
    <xf numFmtId="180" fontId="0" fillId="0" borderId="13" xfId="0" applyNumberFormat="1" applyBorder="1">
      <alignment vertical="center"/>
    </xf>
    <xf numFmtId="38" fontId="4" fillId="0" borderId="5" xfId="1" applyFont="1" applyFill="1" applyBorder="1" applyAlignment="1" applyProtection="1">
      <alignment vertical="center"/>
    </xf>
    <xf numFmtId="38" fontId="0" fillId="0" borderId="5" xfId="1" applyFont="1" applyBorder="1">
      <alignment vertical="center"/>
    </xf>
    <xf numFmtId="186" fontId="4" fillId="0" borderId="13" xfId="2" applyNumberFormat="1" applyBorder="1">
      <alignment vertical="center"/>
    </xf>
    <xf numFmtId="186" fontId="0" fillId="0" borderId="13" xfId="0" applyNumberFormat="1" applyBorder="1">
      <alignment vertical="center"/>
    </xf>
    <xf numFmtId="0" fontId="43" fillId="0" borderId="31" xfId="4" applyFont="1" applyFill="1" applyBorder="1" applyAlignment="1">
      <alignment vertical="center" wrapText="1"/>
    </xf>
    <xf numFmtId="0" fontId="10" fillId="0" borderId="12" xfId="2" applyFont="1" applyBorder="1" applyAlignment="1">
      <alignment vertical="center" shrinkToFit="1"/>
    </xf>
    <xf numFmtId="0" fontId="10" fillId="0" borderId="13" xfId="2" applyFont="1" applyBorder="1" applyAlignment="1">
      <alignment vertical="center" shrinkToFit="1"/>
    </xf>
    <xf numFmtId="182" fontId="10" fillId="6" borderId="13" xfId="2" applyNumberFormat="1" applyFont="1" applyFill="1" applyBorder="1" applyProtection="1">
      <alignment vertical="center"/>
      <protection locked="0"/>
    </xf>
    <xf numFmtId="182" fontId="65" fillId="6" borderId="13" xfId="0" applyNumberFormat="1" applyFont="1" applyFill="1" applyBorder="1" applyProtection="1">
      <alignment vertical="center"/>
      <protection locked="0"/>
    </xf>
    <xf numFmtId="0" fontId="4" fillId="0" borderId="8" xfId="2" applyBorder="1" applyAlignment="1">
      <alignment horizontal="left" vertical="center" shrinkToFit="1"/>
    </xf>
    <xf numFmtId="0" fontId="4" fillId="0" borderId="9" xfId="2" applyBorder="1" applyAlignment="1">
      <alignment horizontal="left" vertical="center" shrinkToFit="1"/>
    </xf>
    <xf numFmtId="0" fontId="43" fillId="7" borderId="36" xfId="2" applyFont="1" applyFill="1" applyBorder="1" applyAlignment="1">
      <alignment horizontal="left" vertical="center" wrapText="1" shrinkToFit="1"/>
    </xf>
    <xf numFmtId="0" fontId="43" fillId="7" borderId="22" xfId="2" applyFont="1" applyFill="1" applyBorder="1" applyAlignment="1">
      <alignment horizontal="left" vertical="center" wrapText="1" shrinkToFit="1"/>
    </xf>
    <xf numFmtId="0" fontId="43" fillId="7" borderId="23" xfId="2" applyFont="1" applyFill="1" applyBorder="1" applyAlignment="1">
      <alignment horizontal="left" vertical="center" wrapText="1" shrinkToFit="1"/>
    </xf>
    <xf numFmtId="0" fontId="43" fillId="7" borderId="25" xfId="2" applyFont="1" applyFill="1" applyBorder="1" applyAlignment="1">
      <alignment horizontal="left" vertical="center" wrapText="1" shrinkToFit="1"/>
    </xf>
    <xf numFmtId="0" fontId="4" fillId="7" borderId="9" xfId="2" applyFill="1" applyBorder="1" applyAlignment="1">
      <alignment horizontal="left" vertical="center"/>
    </xf>
    <xf numFmtId="0" fontId="10" fillId="5" borderId="5" xfId="2" applyFont="1" applyFill="1" applyBorder="1" applyAlignment="1" applyProtection="1">
      <alignment vertical="center" shrinkToFit="1"/>
      <protection locked="0"/>
    </xf>
    <xf numFmtId="40" fontId="10" fillId="7" borderId="18" xfId="1" applyNumberFormat="1" applyFont="1" applyFill="1" applyBorder="1" applyAlignment="1" applyProtection="1">
      <alignment horizontal="left" vertical="center" shrinkToFit="1"/>
    </xf>
    <xf numFmtId="40" fontId="10" fillId="7" borderId="19" xfId="1" applyNumberFormat="1" applyFont="1" applyFill="1" applyBorder="1" applyAlignment="1" applyProtection="1">
      <alignment horizontal="left" vertical="center" shrinkToFit="1"/>
    </xf>
    <xf numFmtId="40" fontId="10" fillId="7" borderId="20" xfId="1" applyNumberFormat="1" applyFont="1" applyFill="1" applyBorder="1" applyAlignment="1" applyProtection="1">
      <alignment horizontal="left" vertical="center" shrinkToFit="1"/>
    </xf>
    <xf numFmtId="0" fontId="10" fillId="0" borderId="4" xfId="2" applyFont="1" applyBorder="1" applyAlignment="1">
      <alignment vertical="center" shrinkToFit="1"/>
    </xf>
    <xf numFmtId="0" fontId="10" fillId="0" borderId="9" xfId="2" applyFont="1" applyBorder="1">
      <alignment vertical="center"/>
    </xf>
    <xf numFmtId="0" fontId="10" fillId="0" borderId="9" xfId="2" applyFont="1" applyBorder="1" applyAlignment="1">
      <alignment vertical="center" shrinkToFit="1"/>
    </xf>
    <xf numFmtId="0" fontId="43" fillId="0" borderId="12" xfId="4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3" fillId="0" borderId="112" xfId="4" applyFont="1" applyFill="1" applyBorder="1" applyAlignment="1">
      <alignment horizontal="left" vertical="center" wrapText="1" shrinkToFit="1"/>
    </xf>
    <xf numFmtId="0" fontId="93" fillId="0" borderId="103" xfId="4" applyFont="1" applyFill="1" applyBorder="1" applyAlignment="1">
      <alignment horizontal="left" vertical="center" wrapText="1" shrinkToFit="1"/>
    </xf>
    <xf numFmtId="0" fontId="93" fillId="0" borderId="113" xfId="4" applyFont="1" applyFill="1" applyBorder="1" applyAlignment="1">
      <alignment horizontal="left" vertical="center" wrapText="1" shrinkToFit="1"/>
    </xf>
    <xf numFmtId="0" fontId="93" fillId="0" borderId="114" xfId="4" applyFont="1" applyFill="1" applyBorder="1" applyAlignment="1">
      <alignment horizontal="left" vertical="center" wrapText="1" shrinkToFit="1"/>
    </xf>
    <xf numFmtId="0" fontId="43" fillId="0" borderId="8" xfId="4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9" borderId="42" xfId="3" applyFont="1" applyFill="1" applyBorder="1" applyAlignment="1">
      <alignment horizontal="center" vertical="center"/>
    </xf>
    <xf numFmtId="0" fontId="7" fillId="9" borderId="43" xfId="3" applyFont="1" applyFill="1" applyBorder="1" applyAlignment="1">
      <alignment horizontal="center" vertical="center"/>
    </xf>
    <xf numFmtId="0" fontId="7" fillId="9" borderId="44" xfId="3" applyFont="1" applyFill="1" applyBorder="1" applyAlignment="1">
      <alignment horizontal="center" vertical="center"/>
    </xf>
    <xf numFmtId="0" fontId="43" fillId="0" borderId="11" xfId="4" applyFont="1" applyFill="1" applyBorder="1" applyAlignment="1">
      <alignment vertical="center" wrapText="1"/>
    </xf>
    <xf numFmtId="0" fontId="43" fillId="0" borderId="3" xfId="4" applyFont="1" applyFill="1" applyBorder="1" applyAlignment="1">
      <alignment vertical="center" wrapText="1"/>
    </xf>
    <xf numFmtId="0" fontId="4" fillId="5" borderId="12" xfId="2" applyFill="1" applyBorder="1" applyAlignment="1" applyProtection="1">
      <alignment horizontal="left" vertical="center" shrinkToFit="1"/>
      <protection locked="0"/>
    </xf>
    <xf numFmtId="0" fontId="0" fillId="5" borderId="13" xfId="0" applyFill="1" applyBorder="1" applyAlignment="1" applyProtection="1">
      <alignment horizontal="left" vertical="center" shrinkToFit="1"/>
      <protection locked="0"/>
    </xf>
    <xf numFmtId="0" fontId="0" fillId="5" borderId="14" xfId="0" applyFill="1" applyBorder="1" applyAlignment="1" applyProtection="1">
      <alignment horizontal="left" vertical="center" shrinkToFit="1"/>
      <protection locked="0"/>
    </xf>
    <xf numFmtId="0" fontId="4" fillId="5" borderId="8" xfId="2" applyFill="1" applyBorder="1" applyAlignment="1" applyProtection="1">
      <alignment horizontal="left" vertical="center"/>
      <protection locked="0"/>
    </xf>
    <xf numFmtId="0" fontId="4" fillId="5" borderId="9" xfId="2" applyFill="1" applyBorder="1" applyAlignment="1" applyProtection="1">
      <alignment horizontal="left" vertical="center"/>
      <protection locked="0"/>
    </xf>
    <xf numFmtId="0" fontId="4" fillId="5" borderId="10" xfId="2" applyFill="1" applyBorder="1" applyAlignment="1" applyProtection="1">
      <alignment horizontal="left" vertical="center"/>
      <protection locked="0"/>
    </xf>
    <xf numFmtId="0" fontId="4" fillId="5" borderId="4" xfId="2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locked="0"/>
    </xf>
    <xf numFmtId="0" fontId="10" fillId="13" borderId="46" xfId="2" applyFont="1" applyFill="1" applyBorder="1" applyProtection="1">
      <alignment vertical="center"/>
      <protection locked="0"/>
    </xf>
    <xf numFmtId="185" fontId="4" fillId="5" borderId="12" xfId="1" applyNumberFormat="1" applyFont="1" applyFill="1" applyBorder="1" applyAlignment="1" applyProtection="1">
      <alignment vertical="center"/>
      <protection locked="0"/>
    </xf>
    <xf numFmtId="185" fontId="4" fillId="5" borderId="13" xfId="1" applyNumberFormat="1" applyFont="1" applyFill="1" applyBorder="1" applyAlignment="1" applyProtection="1">
      <alignment vertical="center"/>
      <protection locked="0"/>
    </xf>
    <xf numFmtId="0" fontId="4" fillId="0" borderId="19" xfId="2" applyBorder="1" applyAlignment="1">
      <alignment vertical="center" shrinkToFit="1"/>
    </xf>
    <xf numFmtId="0" fontId="4" fillId="0" borderId="20" xfId="2" applyBorder="1" applyAlignment="1">
      <alignment vertical="center" shrinkToFit="1"/>
    </xf>
    <xf numFmtId="0" fontId="43" fillId="0" borderId="7" xfId="4" applyFont="1" applyFill="1" applyBorder="1" applyAlignment="1">
      <alignment vertical="center" wrapText="1"/>
    </xf>
    <xf numFmtId="0" fontId="10" fillId="0" borderId="13" xfId="2" applyFont="1" applyBorder="1" applyAlignment="1">
      <alignment horizontal="right" vertical="center" shrinkToFit="1"/>
    </xf>
    <xf numFmtId="0" fontId="4" fillId="7" borderId="49" xfId="2" applyFill="1" applyBorder="1" applyAlignment="1">
      <alignment horizontal="left" vertical="center" shrinkToFit="1"/>
    </xf>
    <xf numFmtId="0" fontId="43" fillId="0" borderId="33" xfId="2" applyFont="1" applyBorder="1" applyAlignment="1">
      <alignment horizontal="left" vertical="center"/>
    </xf>
    <xf numFmtId="0" fontId="43" fillId="0" borderId="34" xfId="2" applyFont="1" applyBorder="1" applyAlignment="1">
      <alignment horizontal="left" vertical="center"/>
    </xf>
    <xf numFmtId="0" fontId="43" fillId="0" borderId="35" xfId="2" applyFont="1" applyBorder="1" applyAlignment="1">
      <alignment horizontal="left" vertical="center"/>
    </xf>
    <xf numFmtId="0" fontId="4" fillId="5" borderId="18" xfId="2" applyFill="1" applyBorder="1" applyAlignment="1" applyProtection="1">
      <alignment horizontal="left" vertical="center"/>
      <protection locked="0"/>
    </xf>
    <xf numFmtId="0" fontId="4" fillId="5" borderId="19" xfId="2" applyFill="1" applyBorder="1" applyAlignment="1" applyProtection="1">
      <alignment horizontal="left" vertical="center"/>
      <protection locked="0"/>
    </xf>
    <xf numFmtId="0" fontId="4" fillId="5" borderId="20" xfId="2" applyFill="1" applyBorder="1" applyAlignment="1" applyProtection="1">
      <alignment horizontal="left" vertical="center"/>
      <protection locked="0"/>
    </xf>
    <xf numFmtId="0" fontId="43" fillId="0" borderId="33" xfId="4" applyFont="1" applyFill="1" applyBorder="1" applyAlignment="1">
      <alignment horizontal="left" vertical="center"/>
    </xf>
    <xf numFmtId="0" fontId="43" fillId="0" borderId="34" xfId="4" applyFont="1" applyFill="1" applyBorder="1" applyAlignment="1">
      <alignment horizontal="left" vertical="center"/>
    </xf>
    <xf numFmtId="0" fontId="43" fillId="0" borderId="35" xfId="4" applyFont="1" applyFill="1" applyBorder="1" applyAlignment="1">
      <alignment horizontal="left" vertical="center"/>
    </xf>
    <xf numFmtId="0" fontId="43" fillId="0" borderId="36" xfId="4" applyFont="1" applyFill="1" applyBorder="1" applyAlignment="1">
      <alignment horizontal="left" vertical="center" wrapText="1"/>
    </xf>
    <xf numFmtId="0" fontId="43" fillId="0" borderId="31" xfId="4" applyFont="1" applyFill="1" applyBorder="1" applyAlignment="1">
      <alignment horizontal="left" vertical="center" wrapText="1"/>
    </xf>
    <xf numFmtId="0" fontId="43" fillId="0" borderId="23" xfId="4" applyFont="1" applyFill="1" applyBorder="1" applyAlignment="1">
      <alignment horizontal="left" vertical="center" wrapText="1"/>
    </xf>
    <xf numFmtId="0" fontId="10" fillId="0" borderId="111" xfId="4" applyFont="1" applyFill="1" applyBorder="1" applyAlignment="1">
      <alignment vertical="center" wrapText="1"/>
    </xf>
    <xf numFmtId="0" fontId="10" fillId="0" borderId="110" xfId="4" applyFont="1" applyFill="1" applyBorder="1" applyAlignment="1">
      <alignment vertical="center" wrapText="1"/>
    </xf>
    <xf numFmtId="0" fontId="41" fillId="0" borderId="13" xfId="2" applyFont="1" applyBorder="1" applyAlignment="1">
      <alignment vertical="center" shrinkToFit="1"/>
    </xf>
    <xf numFmtId="0" fontId="62" fillId="0" borderId="13" xfId="0" applyFont="1" applyBorder="1" applyAlignment="1">
      <alignment vertical="center" shrinkToFit="1"/>
    </xf>
    <xf numFmtId="0" fontId="10" fillId="5" borderId="13" xfId="2" applyFont="1" applyFill="1" applyBorder="1" applyAlignment="1" applyProtection="1">
      <alignment vertical="center" shrinkToFit="1"/>
      <protection locked="0"/>
    </xf>
    <xf numFmtId="0" fontId="43" fillId="0" borderId="48" xfId="4" applyFont="1" applyFill="1" applyBorder="1" applyAlignment="1">
      <alignment vertical="center"/>
    </xf>
    <xf numFmtId="0" fontId="43" fillId="0" borderId="50" xfId="4" applyFont="1" applyFill="1" applyBorder="1" applyAlignment="1">
      <alignment vertical="center"/>
    </xf>
    <xf numFmtId="0" fontId="43" fillId="0" borderId="23" xfId="4" applyFont="1" applyFill="1" applyBorder="1" applyAlignment="1">
      <alignment vertical="center"/>
    </xf>
    <xf numFmtId="0" fontId="43" fillId="0" borderId="25" xfId="4" applyFont="1" applyFill="1" applyBorder="1" applyAlignment="1">
      <alignment vertical="center"/>
    </xf>
    <xf numFmtId="0" fontId="43" fillId="0" borderId="21" xfId="4" applyFont="1" applyFill="1" applyBorder="1" applyAlignment="1">
      <alignment vertical="center" wrapText="1"/>
    </xf>
    <xf numFmtId="0" fontId="43" fillId="0" borderId="24" xfId="4" applyFont="1" applyFill="1" applyBorder="1" applyAlignment="1">
      <alignment vertical="center" wrapText="1"/>
    </xf>
    <xf numFmtId="0" fontId="10" fillId="5" borderId="49" xfId="2" applyFont="1" applyFill="1" applyBorder="1" applyAlignment="1" applyProtection="1">
      <alignment vertical="center" shrinkToFit="1"/>
      <protection locked="0"/>
    </xf>
    <xf numFmtId="0" fontId="29" fillId="5" borderId="5" xfId="2" applyFont="1" applyFill="1" applyBorder="1" applyProtection="1">
      <alignment vertical="center"/>
      <protection locked="0"/>
    </xf>
    <xf numFmtId="0" fontId="0" fillId="0" borderId="9" xfId="0" applyBorder="1" applyAlignment="1">
      <alignment vertical="center" shrinkToFit="1"/>
    </xf>
    <xf numFmtId="182" fontId="10" fillId="6" borderId="9" xfId="2" applyNumberFormat="1" applyFont="1" applyFill="1" applyBorder="1" applyProtection="1">
      <alignment vertical="center"/>
      <protection locked="0"/>
    </xf>
    <xf numFmtId="0" fontId="41" fillId="0" borderId="9" xfId="2" applyFont="1" applyBorder="1" applyAlignment="1">
      <alignment vertical="center" shrinkToFit="1"/>
    </xf>
    <xf numFmtId="0" fontId="41" fillId="0" borderId="10" xfId="2" applyFont="1" applyBorder="1" applyAlignment="1">
      <alignment vertical="center" shrinkToFit="1"/>
    </xf>
    <xf numFmtId="182" fontId="10" fillId="0" borderId="9" xfId="2" applyNumberFormat="1" applyFont="1" applyBorder="1">
      <alignment vertical="center"/>
    </xf>
    <xf numFmtId="0" fontId="65" fillId="0" borderId="9" xfId="0" applyFont="1" applyBorder="1" applyAlignment="1">
      <alignment vertical="center" shrinkToFit="1"/>
    </xf>
    <xf numFmtId="0" fontId="65" fillId="0" borderId="10" xfId="0" applyFont="1" applyBorder="1" applyAlignment="1">
      <alignment vertical="center" shrinkToFit="1"/>
    </xf>
    <xf numFmtId="0" fontId="10" fillId="7" borderId="12" xfId="2" applyFont="1" applyFill="1" applyBorder="1" applyAlignment="1">
      <alignment vertical="center" shrinkToFit="1"/>
    </xf>
    <xf numFmtId="0" fontId="10" fillId="7" borderId="13" xfId="2" applyFont="1" applyFill="1" applyBorder="1" applyAlignment="1">
      <alignment vertical="center" shrinkToFit="1"/>
    </xf>
    <xf numFmtId="0" fontId="10" fillId="7" borderId="14" xfId="2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93" fillId="0" borderId="12" xfId="4" applyFont="1" applyFill="1" applyBorder="1" applyAlignment="1">
      <alignment vertical="center"/>
    </xf>
    <xf numFmtId="0" fontId="93" fillId="0" borderId="14" xfId="4" applyFont="1" applyFill="1" applyBorder="1" applyAlignment="1">
      <alignment vertical="center"/>
    </xf>
    <xf numFmtId="0" fontId="4" fillId="5" borderId="5" xfId="2" applyFill="1" applyBorder="1" applyProtection="1">
      <alignment vertical="center"/>
      <protection locked="0"/>
    </xf>
    <xf numFmtId="0" fontId="10" fillId="0" borderId="14" xfId="2" applyFont="1" applyBorder="1" applyAlignment="1">
      <alignment vertical="center" shrinkToFit="1"/>
    </xf>
    <xf numFmtId="0" fontId="65" fillId="13" borderId="13" xfId="0" applyFont="1" applyFill="1" applyBorder="1" applyAlignment="1" applyProtection="1">
      <alignment vertical="center" shrinkToFit="1"/>
      <protection locked="0"/>
    </xf>
    <xf numFmtId="0" fontId="65" fillId="13" borderId="5" xfId="0" applyFont="1" applyFill="1" applyBorder="1" applyAlignment="1" applyProtection="1">
      <alignment vertical="center" shrinkToFit="1"/>
      <protection locked="0"/>
    </xf>
    <xf numFmtId="0" fontId="0" fillId="5" borderId="13" xfId="0" applyFill="1" applyBorder="1" applyAlignment="1" applyProtection="1">
      <alignment vertical="center" shrinkToFit="1"/>
      <protection locked="0"/>
    </xf>
    <xf numFmtId="0" fontId="4" fillId="0" borderId="9" xfId="2" applyBorder="1" applyAlignment="1">
      <alignment vertical="center" shrinkToFit="1"/>
    </xf>
    <xf numFmtId="0" fontId="10" fillId="0" borderId="10" xfId="2" applyFont="1" applyBorder="1" applyAlignment="1">
      <alignment vertical="center" shrinkToFit="1"/>
    </xf>
    <xf numFmtId="0" fontId="10" fillId="0" borderId="111" xfId="4" applyFont="1" applyFill="1" applyBorder="1" applyAlignment="1">
      <alignment vertical="center" shrinkToFit="1"/>
    </xf>
    <xf numFmtId="0" fontId="10" fillId="0" borderId="64" xfId="4" applyFont="1" applyFill="1" applyBorder="1" applyAlignment="1">
      <alignment vertical="center" shrinkToFit="1"/>
    </xf>
    <xf numFmtId="0" fontId="10" fillId="0" borderId="13" xfId="2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43" fillId="0" borderId="4" xfId="4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3" fillId="0" borderId="97" xfId="4" applyFont="1" applyFill="1" applyBorder="1" applyAlignment="1">
      <alignment vertical="center" wrapText="1"/>
    </xf>
    <xf numFmtId="0" fontId="65" fillId="0" borderId="13" xfId="0" applyFont="1" applyBorder="1" applyAlignment="1">
      <alignment vertical="center" shrinkToFit="1"/>
    </xf>
    <xf numFmtId="0" fontId="65" fillId="0" borderId="14" xfId="0" applyFont="1" applyBorder="1" applyAlignment="1">
      <alignment vertical="center" shrinkToFit="1"/>
    </xf>
    <xf numFmtId="0" fontId="10" fillId="0" borderId="109" xfId="4" applyFont="1" applyFill="1" applyBorder="1" applyAlignment="1">
      <alignment vertical="center" wrapText="1"/>
    </xf>
    <xf numFmtId="0" fontId="10" fillId="0" borderId="64" xfId="4" applyFont="1" applyFill="1" applyBorder="1" applyAlignment="1">
      <alignment vertical="center" wrapText="1"/>
    </xf>
    <xf numFmtId="0" fontId="4" fillId="7" borderId="5" xfId="2" applyFill="1" applyBorder="1" applyAlignment="1">
      <alignment horizontal="left" vertical="top" shrinkToFit="1"/>
    </xf>
    <xf numFmtId="0" fontId="4" fillId="0" borderId="13" xfId="2" applyBorder="1" applyAlignment="1">
      <alignment vertical="center" shrinkToFit="1"/>
    </xf>
    <xf numFmtId="0" fontId="4" fillId="0" borderId="14" xfId="2" applyBorder="1" applyAlignment="1">
      <alignment vertical="center" shrinkToFit="1"/>
    </xf>
    <xf numFmtId="0" fontId="4" fillId="5" borderId="5" xfId="2" applyFill="1" applyBorder="1" applyAlignment="1" applyProtection="1">
      <alignment vertical="top" wrapText="1"/>
      <protection locked="0"/>
    </xf>
    <xf numFmtId="0" fontId="98" fillId="0" borderId="13" xfId="2" applyFont="1" applyBorder="1">
      <alignment vertical="center"/>
    </xf>
    <xf numFmtId="0" fontId="43" fillId="0" borderId="10" xfId="4" applyFont="1" applyFill="1" applyBorder="1" applyAlignment="1">
      <alignment vertical="center" wrapText="1"/>
    </xf>
    <xf numFmtId="185" fontId="3" fillId="0" borderId="31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85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1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38" fontId="20" fillId="0" borderId="0" xfId="1" applyFont="1" applyBorder="1" applyAlignment="1">
      <alignment horizontal="right"/>
    </xf>
    <xf numFmtId="38" fontId="61" fillId="0" borderId="0" xfId="1" applyFont="1" applyBorder="1" applyAlignment="1">
      <alignment vertical="center"/>
    </xf>
    <xf numFmtId="181" fontId="20" fillId="0" borderId="0" xfId="1" applyNumberFormat="1" applyFont="1" applyBorder="1" applyAlignment="1">
      <alignment horizontal="right"/>
    </xf>
    <xf numFmtId="0" fontId="16" fillId="0" borderId="24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62" fillId="0" borderId="31" xfId="1" applyNumberFormat="1" applyFont="1" applyBorder="1" applyAlignment="1" applyProtection="1">
      <alignment horizontal="center" vertical="center" shrinkToFit="1"/>
    </xf>
    <xf numFmtId="0" fontId="62" fillId="0" borderId="0" xfId="1" applyNumberFormat="1" applyFont="1" applyBorder="1" applyAlignment="1" applyProtection="1">
      <alignment horizontal="center" vertical="center" shrinkToFit="1"/>
    </xf>
    <xf numFmtId="0" fontId="3" fillId="0" borderId="36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3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76" fontId="3" fillId="0" borderId="23" xfId="0" applyNumberFormat="1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185" fontId="3" fillId="0" borderId="36" xfId="0" applyNumberFormat="1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32" xfId="0" applyFont="1" applyBorder="1" applyAlignment="1">
      <alignment shrinkToFit="1"/>
    </xf>
    <xf numFmtId="0" fontId="13" fillId="7" borderId="0" xfId="0" applyFont="1" applyFill="1" applyAlignment="1">
      <alignment shrinkToFit="1"/>
    </xf>
    <xf numFmtId="0" fontId="13" fillId="7" borderId="32" xfId="0" applyFont="1" applyFill="1" applyBorder="1" applyAlignment="1">
      <alignment shrinkToFit="1"/>
    </xf>
    <xf numFmtId="0" fontId="3" fillId="0" borderId="23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53" fillId="0" borderId="0" xfId="0" applyFont="1" applyAlignment="1" applyProtection="1">
      <alignment vertical="center" shrinkToFit="1"/>
      <protection locked="0"/>
    </xf>
    <xf numFmtId="40" fontId="20" fillId="0" borderId="0" xfId="1" applyNumberFormat="1" applyFont="1" applyBorder="1" applyAlignment="1">
      <alignment horizontal="right"/>
    </xf>
    <xf numFmtId="38" fontId="3" fillId="0" borderId="0" xfId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32" xfId="0" applyFont="1" applyBorder="1" applyAlignment="1"/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7" fillId="0" borderId="71" xfId="0" applyFont="1" applyBorder="1" applyAlignment="1">
      <alignment horizontal="left" vertical="center" shrinkToFit="1"/>
    </xf>
    <xf numFmtId="0" fontId="47" fillId="0" borderId="5" xfId="0" applyFont="1" applyBorder="1" applyAlignment="1">
      <alignment horizontal="left" vertical="center" shrinkToFit="1"/>
    </xf>
    <xf numFmtId="0" fontId="47" fillId="0" borderId="6" xfId="0" applyFont="1" applyBorder="1" applyAlignment="1">
      <alignment horizontal="left" vertical="center" shrinkToFit="1"/>
    </xf>
    <xf numFmtId="0" fontId="47" fillId="19" borderId="9" xfId="0" applyFont="1" applyFill="1" applyBorder="1" applyAlignment="1" applyProtection="1">
      <alignment horizontal="right" vertical="center" shrinkToFit="1"/>
      <protection locked="0"/>
    </xf>
    <xf numFmtId="0" fontId="47" fillId="0" borderId="3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36" xfId="0" applyFont="1" applyBorder="1" applyAlignment="1" applyProtection="1">
      <alignment horizontal="left" vertical="top" wrapText="1"/>
      <protection locked="0"/>
    </xf>
    <xf numFmtId="0" fontId="47" fillId="0" borderId="21" xfId="0" applyFont="1" applyBorder="1" applyAlignment="1" applyProtection="1">
      <alignment horizontal="left" vertical="top" wrapText="1"/>
      <protection locked="0"/>
    </xf>
    <xf numFmtId="0" fontId="47" fillId="0" borderId="22" xfId="0" applyFont="1" applyBorder="1" applyAlignment="1" applyProtection="1">
      <alignment horizontal="left" vertical="top" wrapText="1"/>
      <protection locked="0"/>
    </xf>
    <xf numFmtId="0" fontId="47" fillId="0" borderId="31" xfId="0" applyFont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left" vertical="top" wrapText="1"/>
      <protection locked="0"/>
    </xf>
    <xf numFmtId="0" fontId="47" fillId="0" borderId="32" xfId="0" applyFont="1" applyBorder="1" applyAlignment="1" applyProtection="1">
      <alignment horizontal="left" vertical="top" wrapText="1"/>
      <protection locked="0"/>
    </xf>
    <xf numFmtId="0" fontId="47" fillId="0" borderId="23" xfId="0" applyFont="1" applyBorder="1" applyAlignment="1" applyProtection="1">
      <alignment horizontal="left" vertical="top" wrapText="1"/>
      <protection locked="0"/>
    </xf>
    <xf numFmtId="0" fontId="47" fillId="0" borderId="24" xfId="0" applyFont="1" applyBorder="1" applyAlignment="1" applyProtection="1">
      <alignment horizontal="left" vertical="top" wrapText="1"/>
      <protection locked="0"/>
    </xf>
    <xf numFmtId="0" fontId="47" fillId="0" borderId="25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48" fillId="18" borderId="63" xfId="0" applyFont="1" applyFill="1" applyBorder="1" applyAlignment="1">
      <alignment horizontal="center" vertical="center"/>
    </xf>
    <xf numFmtId="0" fontId="48" fillId="18" borderId="64" xfId="0" applyFont="1" applyFill="1" applyBorder="1" applyAlignment="1">
      <alignment horizontal="center" vertical="center"/>
    </xf>
    <xf numFmtId="0" fontId="47" fillId="0" borderId="23" xfId="0" applyFont="1" applyBorder="1" applyAlignment="1">
      <alignment vertical="center" shrinkToFit="1"/>
    </xf>
    <xf numFmtId="0" fontId="47" fillId="0" borderId="24" xfId="0" applyFont="1" applyBorder="1" applyAlignment="1">
      <alignment vertical="center" shrinkToFit="1"/>
    </xf>
    <xf numFmtId="0" fontId="47" fillId="0" borderId="53" xfId="0" applyFont="1" applyBorder="1" applyAlignment="1">
      <alignment vertical="center" shrinkToFit="1"/>
    </xf>
    <xf numFmtId="0" fontId="56" fillId="0" borderId="66" xfId="0" applyFont="1" applyBorder="1" applyAlignment="1">
      <alignment horizontal="center" vertical="center" shrinkToFit="1"/>
    </xf>
    <xf numFmtId="0" fontId="56" fillId="0" borderId="57" xfId="0" applyFont="1" applyBorder="1" applyAlignment="1">
      <alignment horizontal="center" vertical="center" shrinkToFit="1"/>
    </xf>
    <xf numFmtId="0" fontId="48" fillId="18" borderId="57" xfId="0" applyFont="1" applyFill="1" applyBorder="1" applyAlignment="1">
      <alignment horizontal="center" vertical="center"/>
    </xf>
    <xf numFmtId="0" fontId="48" fillId="18" borderId="58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19" borderId="55" xfId="0" applyFont="1" applyFill="1" applyBorder="1" applyAlignment="1" applyProtection="1">
      <alignment vertical="top" wrapText="1"/>
      <protection locked="0"/>
    </xf>
    <xf numFmtId="0" fontId="47" fillId="19" borderId="56" xfId="0" applyFont="1" applyFill="1" applyBorder="1" applyAlignment="1" applyProtection="1">
      <alignment vertical="top" wrapText="1"/>
      <protection locked="0"/>
    </xf>
    <xf numFmtId="0" fontId="47" fillId="19" borderId="68" xfId="0" applyFont="1" applyFill="1" applyBorder="1" applyAlignment="1" applyProtection="1">
      <alignment vertical="top" wrapText="1"/>
      <protection locked="0"/>
    </xf>
    <xf numFmtId="0" fontId="47" fillId="19" borderId="69" xfId="0" applyFont="1" applyFill="1" applyBorder="1" applyAlignment="1" applyProtection="1">
      <alignment vertical="top" wrapText="1"/>
      <protection locked="0"/>
    </xf>
    <xf numFmtId="0" fontId="47" fillId="0" borderId="38" xfId="0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center" vertical="center" shrinkToFit="1"/>
    </xf>
    <xf numFmtId="0" fontId="47" fillId="18" borderId="21" xfId="0" applyFont="1" applyFill="1" applyBorder="1" applyAlignment="1" applyProtection="1">
      <alignment horizontal="right" vertical="center" shrinkToFit="1"/>
      <protection locked="0"/>
    </xf>
    <xf numFmtId="0" fontId="47" fillId="18" borderId="38" xfId="0" applyFont="1" applyFill="1" applyBorder="1" applyAlignment="1" applyProtection="1">
      <alignment horizontal="right" vertical="center" shrinkToFit="1"/>
      <protection locked="0"/>
    </xf>
    <xf numFmtId="0" fontId="47" fillId="18" borderId="9" xfId="0" applyFont="1" applyFill="1" applyBorder="1" applyAlignment="1" applyProtection="1">
      <alignment horizontal="right" vertical="center" shrinkToFit="1"/>
      <protection locked="0"/>
    </xf>
    <xf numFmtId="0" fontId="101" fillId="0" borderId="61" xfId="0" applyFont="1" applyBorder="1" applyAlignment="1">
      <alignment horizontal="left" vertical="center" shrinkToFit="1"/>
    </xf>
    <xf numFmtId="0" fontId="101" fillId="0" borderId="49" xfId="0" applyFont="1" applyBorder="1" applyAlignment="1">
      <alignment horizontal="left" vertical="center" shrinkToFit="1"/>
    </xf>
    <xf numFmtId="0" fontId="101" fillId="0" borderId="60" xfId="0" applyFont="1" applyBorder="1" applyAlignment="1">
      <alignment horizontal="left" vertical="center" shrinkToFit="1"/>
    </xf>
    <xf numFmtId="0" fontId="101" fillId="0" borderId="65" xfId="0" applyFont="1" applyBorder="1" applyAlignment="1">
      <alignment horizontal="left" vertical="center" shrinkToFit="1"/>
    </xf>
    <xf numFmtId="0" fontId="101" fillId="0" borderId="24" xfId="0" applyFont="1" applyBorder="1" applyAlignment="1">
      <alignment horizontal="left" vertical="center" shrinkToFit="1"/>
    </xf>
    <xf numFmtId="0" fontId="101" fillId="0" borderId="53" xfId="0" applyFont="1" applyBorder="1" applyAlignment="1">
      <alignment horizontal="left" vertical="center" shrinkToFit="1"/>
    </xf>
    <xf numFmtId="0" fontId="56" fillId="0" borderId="62" xfId="0" applyFont="1" applyBorder="1" applyAlignment="1">
      <alignment horizontal="center" vertical="center" shrinkToFit="1"/>
    </xf>
    <xf numFmtId="0" fontId="56" fillId="0" borderId="63" xfId="0" applyFont="1" applyBorder="1" applyAlignment="1">
      <alignment horizontal="center" vertical="center" shrinkToFit="1"/>
    </xf>
    <xf numFmtId="0" fontId="47" fillId="18" borderId="18" xfId="0" applyFont="1" applyFill="1" applyBorder="1" applyAlignment="1" applyProtection="1">
      <alignment vertical="center" shrinkToFit="1"/>
      <protection locked="0"/>
    </xf>
    <xf numFmtId="0" fontId="47" fillId="18" borderId="19" xfId="0" applyFont="1" applyFill="1" applyBorder="1" applyAlignment="1" applyProtection="1">
      <alignment vertical="center" shrinkToFit="1"/>
      <protection locked="0"/>
    </xf>
    <xf numFmtId="0" fontId="47" fillId="18" borderId="20" xfId="0" applyFont="1" applyFill="1" applyBorder="1" applyAlignment="1" applyProtection="1">
      <alignment vertical="center" shrinkToFit="1"/>
      <protection locked="0"/>
    </xf>
    <xf numFmtId="0" fontId="47" fillId="0" borderId="59" xfId="0" applyFont="1" applyBorder="1" applyAlignment="1">
      <alignment horizontal="center" vertical="center" shrinkToFit="1"/>
    </xf>
    <xf numFmtId="0" fontId="47" fillId="0" borderId="54" xfId="0" applyFont="1" applyBorder="1" applyAlignment="1">
      <alignment horizontal="center" vertical="center" shrinkToFit="1"/>
    </xf>
    <xf numFmtId="0" fontId="47" fillId="19" borderId="19" xfId="0" applyFont="1" applyFill="1" applyBorder="1" applyAlignment="1" applyProtection="1">
      <alignment horizontal="right" vertical="center" shrinkToFit="1"/>
      <protection locked="0"/>
    </xf>
    <xf numFmtId="0" fontId="47" fillId="19" borderId="19" xfId="0" applyFont="1" applyFill="1" applyBorder="1" applyAlignment="1" applyProtection="1">
      <alignment vertical="center" shrinkToFit="1"/>
      <protection locked="0"/>
    </xf>
    <xf numFmtId="0" fontId="47" fillId="19" borderId="20" xfId="0" applyFont="1" applyFill="1" applyBorder="1" applyAlignment="1" applyProtection="1">
      <alignment vertical="center" shrinkToFit="1"/>
      <protection locked="0"/>
    </xf>
    <xf numFmtId="0" fontId="47" fillId="18" borderId="0" xfId="0" applyFont="1" applyFill="1" applyAlignment="1" applyProtection="1">
      <alignment horizontal="left" vertical="center"/>
      <protection locked="0"/>
    </xf>
    <xf numFmtId="0" fontId="47" fillId="18" borderId="18" xfId="0" applyFont="1" applyFill="1" applyBorder="1" applyProtection="1">
      <alignment vertical="center"/>
      <protection locked="0"/>
    </xf>
    <xf numFmtId="0" fontId="47" fillId="18" borderId="19" xfId="0" applyFont="1" applyFill="1" applyBorder="1" applyProtection="1">
      <alignment vertical="center"/>
      <protection locked="0"/>
    </xf>
    <xf numFmtId="0" fontId="47" fillId="18" borderId="20" xfId="0" applyFont="1" applyFill="1" applyBorder="1" applyProtection="1">
      <alignment vertical="center"/>
      <protection locked="0"/>
    </xf>
    <xf numFmtId="0" fontId="47" fillId="0" borderId="33" xfId="0" applyFont="1" applyBorder="1" applyAlignment="1">
      <alignment horizontal="center" vertical="center" textRotation="255"/>
    </xf>
    <xf numFmtId="0" fontId="47" fillId="0" borderId="34" xfId="0" applyFont="1" applyBorder="1" applyAlignment="1">
      <alignment horizontal="center" vertical="center" textRotation="255"/>
    </xf>
    <xf numFmtId="0" fontId="47" fillId="0" borderId="35" xfId="0" applyFont="1" applyBorder="1" applyAlignment="1">
      <alignment horizontal="center" vertical="center" textRotation="255"/>
    </xf>
    <xf numFmtId="0" fontId="47" fillId="18" borderId="36" xfId="0" applyFont="1" applyFill="1" applyBorder="1" applyAlignment="1" applyProtection="1">
      <alignment vertical="top" wrapText="1"/>
      <protection locked="0"/>
    </xf>
    <xf numFmtId="0" fontId="47" fillId="18" borderId="21" xfId="0" applyFont="1" applyFill="1" applyBorder="1" applyAlignment="1" applyProtection="1">
      <alignment vertical="top"/>
      <protection locked="0"/>
    </xf>
    <xf numFmtId="0" fontId="47" fillId="18" borderId="22" xfId="0" applyFont="1" applyFill="1" applyBorder="1" applyAlignment="1" applyProtection="1">
      <alignment vertical="top"/>
      <protection locked="0"/>
    </xf>
    <xf numFmtId="0" fontId="47" fillId="18" borderId="23" xfId="0" applyFont="1" applyFill="1" applyBorder="1" applyAlignment="1" applyProtection="1">
      <alignment vertical="top"/>
      <protection locked="0"/>
    </xf>
    <xf numFmtId="0" fontId="47" fillId="18" borderId="24" xfId="0" applyFont="1" applyFill="1" applyBorder="1" applyAlignment="1" applyProtection="1">
      <alignment vertical="top"/>
      <protection locked="0"/>
    </xf>
    <xf numFmtId="0" fontId="47" fillId="18" borderId="25" xfId="0" applyFont="1" applyFill="1" applyBorder="1" applyAlignment="1" applyProtection="1">
      <alignment vertical="top"/>
      <protection locked="0"/>
    </xf>
    <xf numFmtId="0" fontId="50" fillId="0" borderId="23" xfId="0" applyFont="1" applyBorder="1">
      <alignment vertical="center"/>
    </xf>
    <xf numFmtId="0" fontId="50" fillId="0" borderId="24" xfId="0" applyFont="1" applyBorder="1">
      <alignment vertical="center"/>
    </xf>
    <xf numFmtId="0" fontId="50" fillId="0" borderId="25" xfId="0" applyFont="1" applyBorder="1">
      <alignment vertical="center"/>
    </xf>
    <xf numFmtId="0" fontId="47" fillId="18" borderId="0" xfId="0" applyFont="1" applyFill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center" vertical="center"/>
    </xf>
    <xf numFmtId="0" fontId="47" fillId="0" borderId="0" xfId="0" applyFont="1" applyAlignment="1" applyProtection="1">
      <alignment horizontal="right" vertical="center" shrinkToFit="1"/>
      <protection locked="0"/>
    </xf>
    <xf numFmtId="0" fontId="47" fillId="0" borderId="0" xfId="0" applyFont="1">
      <alignment vertical="center"/>
    </xf>
    <xf numFmtId="0" fontId="109" fillId="0" borderId="0" xfId="5" applyFont="1" applyAlignment="1">
      <alignment horizontal="left" vertical="center"/>
    </xf>
    <xf numFmtId="0" fontId="108" fillId="18" borderId="0" xfId="5" applyFont="1" applyFill="1" applyAlignment="1" applyProtection="1">
      <alignment horizontal="left" vertical="center" wrapText="1"/>
      <protection locked="0"/>
    </xf>
    <xf numFmtId="0" fontId="111" fillId="0" borderId="0" xfId="5" applyFont="1" applyAlignment="1">
      <alignment horizontal="right" vertical="center" wrapText="1"/>
    </xf>
    <xf numFmtId="0" fontId="112" fillId="0" borderId="36" xfId="5" applyFont="1" applyBorder="1" applyAlignment="1">
      <alignment horizontal="center" vertical="center" wrapText="1"/>
    </xf>
    <xf numFmtId="0" fontId="112" fillId="0" borderId="21" xfId="5" applyFont="1" applyBorder="1" applyAlignment="1">
      <alignment horizontal="center" vertical="center" wrapText="1"/>
    </xf>
    <xf numFmtId="0" fontId="112" fillId="0" borderId="22" xfId="5" applyFont="1" applyBorder="1" applyAlignment="1">
      <alignment horizontal="center" vertical="center" wrapText="1"/>
    </xf>
    <xf numFmtId="0" fontId="112" fillId="0" borderId="31" xfId="5" applyFont="1" applyBorder="1" applyAlignment="1">
      <alignment horizontal="center" vertical="center" wrapText="1"/>
    </xf>
    <xf numFmtId="0" fontId="112" fillId="0" borderId="0" xfId="5" applyFont="1" applyAlignment="1">
      <alignment horizontal="center" vertical="center" wrapText="1"/>
    </xf>
    <xf numFmtId="0" fontId="112" fillId="0" borderId="32" xfId="5" applyFont="1" applyBorder="1" applyAlignment="1">
      <alignment horizontal="center" vertical="center" wrapText="1"/>
    </xf>
    <xf numFmtId="0" fontId="112" fillId="0" borderId="23" xfId="5" applyFont="1" applyBorder="1" applyAlignment="1">
      <alignment horizontal="center" vertical="center" wrapText="1"/>
    </xf>
    <xf numFmtId="0" fontId="112" fillId="0" borderId="24" xfId="5" applyFont="1" applyBorder="1" applyAlignment="1">
      <alignment horizontal="center" vertical="center" wrapText="1"/>
    </xf>
    <xf numFmtId="0" fontId="112" fillId="0" borderId="25" xfId="5" applyFont="1" applyBorder="1" applyAlignment="1">
      <alignment horizontal="center" vertical="center" wrapText="1"/>
    </xf>
    <xf numFmtId="0" fontId="112" fillId="0" borderId="18" xfId="5" applyFont="1" applyBorder="1" applyAlignment="1">
      <alignment horizontal="center" vertical="center" wrapText="1"/>
    </xf>
    <xf numFmtId="0" fontId="112" fillId="0" borderId="19" xfId="5" applyFont="1" applyBorder="1" applyAlignment="1">
      <alignment horizontal="center" vertical="center" wrapText="1"/>
    </xf>
    <xf numFmtId="0" fontId="112" fillId="0" borderId="20" xfId="5" applyFont="1" applyBorder="1" applyAlignment="1">
      <alignment horizontal="center" vertical="center" wrapText="1"/>
    </xf>
    <xf numFmtId="0" fontId="112" fillId="0" borderId="51" xfId="5" applyFont="1" applyBorder="1" applyAlignment="1">
      <alignment horizontal="center" vertical="center" wrapText="1"/>
    </xf>
    <xf numFmtId="0" fontId="1" fillId="0" borderId="36" xfId="5" applyBorder="1" applyAlignment="1">
      <alignment horizontal="center" vertical="center"/>
    </xf>
    <xf numFmtId="0" fontId="1" fillId="0" borderId="21" xfId="5" applyBorder="1" applyAlignment="1">
      <alignment horizontal="center" vertical="center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1" fillId="0" borderId="24" xfId="5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" fillId="0" borderId="51" xfId="5" applyBorder="1" applyAlignment="1">
      <alignment horizontal="center" vertical="center"/>
    </xf>
    <xf numFmtId="0" fontId="108" fillId="0" borderId="0" xfId="5" applyFont="1" applyAlignment="1">
      <alignment horizontal="center" vertical="center" wrapText="1"/>
    </xf>
    <xf numFmtId="0" fontId="105" fillId="0" borderId="0" xfId="5" applyFont="1" applyAlignment="1" applyProtection="1">
      <alignment horizontal="center" vertical="center"/>
      <protection locked="0"/>
    </xf>
    <xf numFmtId="0" fontId="115" fillId="0" borderId="123" xfId="0" applyFont="1" applyBorder="1" applyAlignment="1">
      <alignment horizontal="left" vertical="center" wrapText="1" indent="1"/>
    </xf>
    <xf numFmtId="0" fontId="115" fillId="0" borderId="124" xfId="0" applyFont="1" applyBorder="1" applyAlignment="1">
      <alignment horizontal="left" vertical="center" wrapText="1" indent="1"/>
    </xf>
    <xf numFmtId="0" fontId="115" fillId="0" borderId="125" xfId="0" applyFont="1" applyBorder="1" applyAlignment="1">
      <alignment horizontal="left" vertical="center" wrapText="1" indent="1"/>
    </xf>
    <xf numFmtId="0" fontId="126" fillId="0" borderId="123" xfId="0" applyFont="1" applyBorder="1" applyAlignment="1">
      <alignment horizontal="left" vertical="center" wrapText="1"/>
    </xf>
    <xf numFmtId="0" fontId="126" fillId="0" borderId="125" xfId="0" applyFont="1" applyBorder="1" applyAlignment="1">
      <alignment horizontal="left" vertical="center" wrapText="1"/>
    </xf>
    <xf numFmtId="0" fontId="126" fillId="0" borderId="123" xfId="0" applyFont="1" applyBorder="1" applyAlignment="1">
      <alignment horizontal="left" vertical="top" wrapText="1"/>
    </xf>
    <xf numFmtId="0" fontId="126" fillId="0" borderId="124" xfId="0" applyFont="1" applyBorder="1" applyAlignment="1">
      <alignment horizontal="left" vertical="top" wrapText="1"/>
    </xf>
    <xf numFmtId="0" fontId="126" fillId="0" borderId="125" xfId="0" applyFont="1" applyBorder="1" applyAlignment="1">
      <alignment horizontal="left" vertical="top" wrapText="1"/>
    </xf>
    <xf numFmtId="0" fontId="126" fillId="20" borderId="126" xfId="0" applyFont="1" applyFill="1" applyBorder="1" applyAlignment="1">
      <alignment horizontal="center" vertical="center" wrapText="1"/>
    </xf>
    <xf numFmtId="0" fontId="126" fillId="20" borderId="127" xfId="0" applyFont="1" applyFill="1" applyBorder="1" applyAlignment="1">
      <alignment horizontal="center" vertical="center" wrapText="1"/>
    </xf>
  </cellXfs>
  <cellStyles count="6">
    <cellStyle name="チェック セル 2" xfId="3" xr:uid="{00000000-0005-0000-0000-000000000000}"/>
    <cellStyle name="桁区切り" xfId="1" builtinId="6"/>
    <cellStyle name="出力 2" xfId="4" xr:uid="{00000000-0005-0000-0000-000002000000}"/>
    <cellStyle name="標準" xfId="0" builtinId="0"/>
    <cellStyle name="標準 2" xfId="2" xr:uid="{00000000-0005-0000-0000-000004000000}"/>
    <cellStyle name="標準 3" xfId="5" xr:uid="{00000000-0005-0000-0000-000005000000}"/>
  </cellStyles>
  <dxfs count="14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FFCC"/>
      <color rgb="FFFF00FF"/>
      <color rgb="FFFFCCCC"/>
      <color rgb="FFCCFFFF"/>
      <color rgb="FF0000FF"/>
      <color rgb="FF9966FF"/>
      <color rgb="FF009999"/>
      <color rgb="FF9999FF"/>
      <color rgb="FFCC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57843113753921"/>
          <c:y val="4.3869106640359826E-2"/>
          <c:w val="0.75833045327339166"/>
          <c:h val="0.86578653261148297"/>
        </c:manualLayout>
      </c:layout>
      <c:barChart>
        <c:barDir val="col"/>
        <c:grouping val="stacked"/>
        <c:varyColors val="0"/>
        <c:ser>
          <c:idx val="0"/>
          <c:order val="0"/>
          <c:tx>
            <c:v>CO2排出量</c:v>
          </c:tx>
          <c:invertIfNegative val="0"/>
          <c:dLbls>
            <c:dLbl>
              <c:idx val="0"/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1ED-446C-85BE-FA9D83C7B9C0}"/>
                </c:ext>
              </c:extLst>
            </c:dLbl>
            <c:dLbl>
              <c:idx val="1"/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1ED-446C-85BE-FA9D83C7B9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環境評価書!$AC$30:$AD$30</c:f>
              <c:numCache>
                <c:formatCode>#,##0_);[Red]\(#,##0\)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E-4CBA-8FE7-8EF888A6FF83}"/>
            </c:ext>
          </c:extLst>
        </c:ser>
        <c:ser>
          <c:idx val="1"/>
          <c:order val="1"/>
          <c:tx>
            <c:v>削減量</c:v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8B2E-4CBA-8FE7-8EF888A6FF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環境評価書!$AC$31:$AD$31</c:f>
              <c:numCache>
                <c:formatCode>#,##0_);[Red]\(#,##0\)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E-4CBA-8FE7-8EF888A6FF83}"/>
            </c:ext>
          </c:extLst>
        </c:ser>
        <c:ser>
          <c:idx val="2"/>
          <c:order val="2"/>
          <c:tx>
            <c:v>削減率</c:v>
          </c:tx>
          <c:spPr>
            <a:noFill/>
            <a:ln>
              <a:noFill/>
            </a:ln>
          </c:spPr>
          <c:invertIfNegative val="0"/>
          <c:dLbls>
            <c:dLbl>
              <c:idx val="1"/>
              <c:numFmt formatCode="0%&quot;削減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8B2E-4CBA-8FE7-8EF888A6FF83}"/>
                </c:ext>
              </c:extLst>
            </c:dLbl>
            <c:numFmt formatCode="0%&quot;削減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環境評価書!$AC$32:$AD$32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E-4CBA-8FE7-8EF888A6F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7835568"/>
        <c:axId val="497833216"/>
      </c:barChart>
      <c:catAx>
        <c:axId val="4978355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97833216"/>
        <c:crosses val="autoZero"/>
        <c:auto val="1"/>
        <c:lblAlgn val="ctr"/>
        <c:lblOffset val="100"/>
        <c:noMultiLvlLbl val="0"/>
      </c:catAx>
      <c:valAx>
        <c:axId val="4978332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環境評価書!$AC$28</c:f>
              <c:strCache>
                <c:ptCount val="1"/>
                <c:pt idx="0">
                  <c:v>CO2排出量[t-CO2・年]</c:v>
                </c:pt>
              </c:strCache>
            </c:strRef>
          </c:tx>
          <c:layout>
            <c:manualLayout>
              <c:xMode val="edge"/>
              <c:yMode val="edge"/>
              <c:x val="1.8547727538263815E-2"/>
              <c:y val="0.2124468085106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97835568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g"/><Relationship Id="rId3" Type="http://schemas.openxmlformats.org/officeDocument/2006/relationships/image" Target="../media/image7.emf"/><Relationship Id="rId7" Type="http://schemas.openxmlformats.org/officeDocument/2006/relationships/image" Target="../media/image11.jp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88849</xdr:colOff>
      <xdr:row>59</xdr:row>
      <xdr:rowOff>49626</xdr:rowOff>
    </xdr:from>
    <xdr:to>
      <xdr:col>45</xdr:col>
      <xdr:colOff>466647</xdr:colOff>
      <xdr:row>74</xdr:row>
      <xdr:rowOff>139273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479528" y="10431876"/>
          <a:ext cx="3779583" cy="301518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strike="sng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2017/05/31</a:t>
          </a:r>
        </a:p>
        <a:p>
          <a:r>
            <a:rPr kumimoji="1" lang="ja-JP" altLang="en-US" sz="800" strike="sng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建物性能から、取得枠を作成する</a:t>
          </a:r>
          <a:endParaRPr kumimoji="1" lang="en-US" altLang="ja-JP" sz="800" strike="sngStrike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strike="sng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右のオブジェクトのプロパティを設定するものはどうするのか、確認する事！！！</a:t>
          </a:r>
          <a:endParaRPr kumimoji="1" lang="en-US" altLang="ja-JP" sz="800" strike="sngStrike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 strike="sng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2017/06/02</a:t>
          </a:r>
          <a:r>
            <a:rPr kumimoji="1" lang="ja-JP" altLang="en-US" sz="800" strike="sng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近藤さん</a:t>
          </a:r>
          <a:endParaRPr kumimoji="1" lang="en-US" altLang="ja-JP" sz="800" strike="sngStrike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strike="sng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まずは、このまま取り込めないオブジェクトは保留とする。</a:t>
          </a:r>
          <a:endParaRPr kumimoji="1" lang="en-US" altLang="ja-JP" sz="800" strike="sngStrike" baseline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8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en-US" altLang="ja-JP" sz="800" strike="sngStrike" baseline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2017/06/21</a:t>
          </a:r>
          <a:r>
            <a:rPr kumimoji="1" lang="ja-JP" altLang="ja-JP" sz="800" strike="sngStrike" baseline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近藤さん</a:t>
          </a:r>
          <a:endParaRPr lang="ja-JP" altLang="ja-JP" sz="800" strike="sngStrike" baseline="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800" strike="sngStrike" baseline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現行の値が拾えていないところは、手打ちでデータを回収する</a:t>
          </a:r>
          <a:endParaRPr kumimoji="1" lang="en-US" altLang="ja-JP" sz="800" strike="sngStrike" baseline="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lang="ja-JP" altLang="ja-JP" sz="900" strike="sngStrike" baseline="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2017/09/26</a:t>
          </a:r>
          <a:endParaRPr lang="ja-JP" altLang="ja-JP" sz="9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項目が変更になったので、注意⇒</a:t>
          </a:r>
          <a:r>
            <a:rPr kumimoji="1" lang="en-US" altLang="ja-JP" sz="9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201710/10</a:t>
          </a:r>
          <a:r>
            <a:rPr kumimoji="1" lang="ja-JP" altLang="ja-JP" sz="9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データシート修正済</a:t>
          </a:r>
          <a:endParaRPr lang="ja-JP" altLang="ja-JP" sz="9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取込ツールの修正が必要</a:t>
          </a:r>
          <a:endParaRPr lang="ja-JP" altLang="ja-JP" sz="9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11206</xdr:colOff>
      <xdr:row>40</xdr:row>
      <xdr:rowOff>20009</xdr:rowOff>
    </xdr:from>
    <xdr:to>
      <xdr:col>1</xdr:col>
      <xdr:colOff>941294</xdr:colOff>
      <xdr:row>45</xdr:row>
      <xdr:rowOff>27215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5313" y="6510616"/>
          <a:ext cx="930088" cy="8916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lIns="0" tIns="36000" rIns="0" bIns="36000" rtlCol="0" anchor="t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CO2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削減率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努力目標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24</xdr:row>
      <xdr:rowOff>66675</xdr:rowOff>
    </xdr:from>
    <xdr:to>
      <xdr:col>24</xdr:col>
      <xdr:colOff>123824</xdr:colOff>
      <xdr:row>38</xdr:row>
      <xdr:rowOff>97347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29232</xdr:colOff>
          <xdr:row>14</xdr:row>
          <xdr:rowOff>108387</xdr:rowOff>
        </xdr:from>
        <xdr:to>
          <xdr:col>11</xdr:col>
          <xdr:colOff>232107</xdr:colOff>
          <xdr:row>24</xdr:row>
          <xdr:rowOff>94287</xdr:rowOff>
        </xdr:to>
        <xdr:pic>
          <xdr:nvPicPr>
            <xdr:cNvPr id="60" name="図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Grade_mark_Disp" spid="_x0000_s2058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72282" y="1975287"/>
              <a:ext cx="1584000" cy="1548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29</xdr:col>
      <xdr:colOff>581024</xdr:colOff>
      <xdr:row>26</xdr:row>
      <xdr:rowOff>0</xdr:rowOff>
    </xdr:from>
    <xdr:to>
      <xdr:col>30</xdr:col>
      <xdr:colOff>283799</xdr:colOff>
      <xdr:row>28</xdr:row>
      <xdr:rowOff>74250</xdr:rowOff>
    </xdr:to>
    <xdr:sp macro="" textlink="">
      <xdr:nvSpPr>
        <xdr:cNvPr id="38" name="下矢印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9124949" y="3581400"/>
          <a:ext cx="360000" cy="360000"/>
        </a:xfrm>
        <a:prstGeom prst="downArrow">
          <a:avLst>
            <a:gd name="adj1" fmla="val 74772"/>
            <a:gd name="adj2" fmla="val 36395"/>
          </a:avLst>
        </a:prstGeom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74000">
              <a:srgbClr val="99CCFF"/>
            </a:gs>
            <a:gs pos="83000">
              <a:srgbClr val="99CCFF"/>
            </a:gs>
            <a:gs pos="100000">
              <a:srgbClr val="99CCFF"/>
            </a:gs>
          </a:gsLst>
          <a:lin ang="5400000" scaled="1"/>
          <a:tileRect/>
        </a:gradFill>
        <a:ln w="9525"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0.27273</cdr:x>
      <cdr:y>0.92182</cdr:y>
    </cdr:from>
    <cdr:to>
      <cdr:x>0.50378</cdr:x>
      <cdr:y>0.99299</cdr:y>
    </cdr:to>
    <cdr:sp macro="" textlink="環境評価書!$AC$29">
      <cdr:nvSpPr>
        <cdr:cNvPr id="2" name="テキスト ボックス 1"/>
        <cdr:cNvSpPr txBox="1"/>
      </cdr:nvSpPr>
      <cdr:spPr>
        <a:xfrm xmlns:a="http://schemas.openxmlformats.org/drawingml/2006/main">
          <a:off x="933722" y="2495552"/>
          <a:ext cx="791023" cy="192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ctr"/>
          <a:fld id="{58FD00F7-AE7D-40BB-AE65-34116D94F8F8}" type="TxLink">
            <a:rPr lang="ja-JP" altLang="en-US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pPr algn="ctr"/>
            <a:t>基準値</a:t>
          </a:fld>
          <a:endParaRPr lang="ja-JP" altLang="en-US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0.65953</cdr:x>
      <cdr:y>0.92182</cdr:y>
    </cdr:from>
    <cdr:to>
      <cdr:x>0.89058</cdr:x>
      <cdr:y>0.99299</cdr:y>
    </cdr:to>
    <cdr:sp macro="" textlink="環境評価書!$AD$29">
      <cdr:nvSpPr>
        <cdr:cNvPr id="3" name="テキスト ボックス 1"/>
        <cdr:cNvSpPr txBox="1"/>
      </cdr:nvSpPr>
      <cdr:spPr>
        <a:xfrm xmlns:a="http://schemas.openxmlformats.org/drawingml/2006/main">
          <a:off x="2257964" y="2495552"/>
          <a:ext cx="791023" cy="192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922A206-7DB4-4F53-AA23-AD2406167A2C}" type="TxLink">
            <a:rPr lang="ja-JP" altLang="en-US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pPr algn="ctr"/>
            <a:t>設計値</a:t>
          </a:fld>
          <a:endParaRPr lang="ja-JP" altLang="en-US" sz="900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104776</xdr:colOff>
      <xdr:row>12</xdr:row>
      <xdr:rowOff>171449</xdr:rowOff>
    </xdr:from>
    <xdr:to>
      <xdr:col>11</xdr:col>
      <xdr:colOff>248776</xdr:colOff>
      <xdr:row>16</xdr:row>
      <xdr:rowOff>25649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3028951" y="2219324"/>
          <a:ext cx="144000" cy="540000"/>
        </a:xfrm>
        <a:prstGeom prst="leftBracket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123825</xdr:colOff>
      <xdr:row>12</xdr:row>
      <xdr:rowOff>171449</xdr:rowOff>
    </xdr:from>
    <xdr:to>
      <xdr:col>24</xdr:col>
      <xdr:colOff>267825</xdr:colOff>
      <xdr:row>16</xdr:row>
      <xdr:rowOff>25649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38925" y="2219324"/>
          <a:ext cx="144000" cy="540000"/>
        </a:xfrm>
        <a:prstGeom prst="rightBracket">
          <a:avLst>
            <a:gd name="adj" fmla="val 4826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133350</xdr:colOff>
      <xdr:row>4</xdr:row>
      <xdr:rowOff>47624</xdr:rowOff>
    </xdr:from>
    <xdr:to>
      <xdr:col>27</xdr:col>
      <xdr:colOff>66675</xdr:colOff>
      <xdr:row>5</xdr:row>
      <xdr:rowOff>111918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86600" y="714374"/>
          <a:ext cx="361950" cy="23574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26</xdr:col>
      <xdr:colOff>154781</xdr:colOff>
      <xdr:row>13</xdr:row>
      <xdr:rowOff>101197</xdr:rowOff>
    </xdr:from>
    <xdr:to>
      <xdr:col>26</xdr:col>
      <xdr:colOff>402431</xdr:colOff>
      <xdr:row>14</xdr:row>
      <xdr:rowOff>157089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8031" y="2320522"/>
          <a:ext cx="247650" cy="227342"/>
        </a:xfrm>
        <a:prstGeom prst="rect">
          <a:avLst/>
        </a:prstGeom>
      </xdr:spPr>
    </xdr:pic>
    <xdr:clientData/>
  </xdr:twoCellAnchor>
  <xdr:twoCellAnchor editAs="oneCell">
    <xdr:from>
      <xdr:col>26</xdr:col>
      <xdr:colOff>79375</xdr:colOff>
      <xdr:row>27</xdr:row>
      <xdr:rowOff>127000</xdr:rowOff>
    </xdr:from>
    <xdr:to>
      <xdr:col>26</xdr:col>
      <xdr:colOff>305593</xdr:colOff>
      <xdr:row>29</xdr:row>
      <xdr:rowOff>2413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0" y="4579938"/>
          <a:ext cx="226218" cy="208788"/>
        </a:xfrm>
        <a:prstGeom prst="rect">
          <a:avLst/>
        </a:prstGeom>
      </xdr:spPr>
    </xdr:pic>
    <xdr:clientData fLocksWithSheet="0"/>
  </xdr:twoCellAnchor>
  <xdr:twoCellAnchor editAs="oneCell">
    <xdr:from>
      <xdr:col>27</xdr:col>
      <xdr:colOff>51594</xdr:colOff>
      <xdr:row>28</xdr:row>
      <xdr:rowOff>138905</xdr:rowOff>
    </xdr:from>
    <xdr:to>
      <xdr:col>27</xdr:col>
      <xdr:colOff>277812</xdr:colOff>
      <xdr:row>30</xdr:row>
      <xdr:rowOff>6381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3469" y="4872830"/>
          <a:ext cx="226218" cy="210376"/>
        </a:xfrm>
        <a:prstGeom prst="rect">
          <a:avLst/>
        </a:prstGeom>
      </xdr:spPr>
    </xdr:pic>
    <xdr:clientData fLocksWithSheet="0"/>
  </xdr:twoCellAnchor>
  <xdr:twoCellAnchor editAs="oneCell">
    <xdr:from>
      <xdr:col>26</xdr:col>
      <xdr:colOff>71437</xdr:colOff>
      <xdr:row>33</xdr:row>
      <xdr:rowOff>23811</xdr:rowOff>
    </xdr:from>
    <xdr:to>
      <xdr:col>26</xdr:col>
      <xdr:colOff>416718</xdr:colOff>
      <xdr:row>35</xdr:row>
      <xdr:rowOff>5354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7062" y="5476874"/>
          <a:ext cx="345281" cy="314918"/>
        </a:xfrm>
        <a:prstGeom prst="rect">
          <a:avLst/>
        </a:prstGeom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</xdr:row>
      <xdr:rowOff>8660</xdr:rowOff>
    </xdr:from>
    <xdr:to>
      <xdr:col>20</xdr:col>
      <xdr:colOff>365413</xdr:colOff>
      <xdr:row>3</xdr:row>
      <xdr:rowOff>262721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19800" y="551585"/>
          <a:ext cx="365413" cy="25406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229961</xdr:colOff>
      <xdr:row>10</xdr:row>
      <xdr:rowOff>142666</xdr:rowOff>
    </xdr:from>
    <xdr:to>
      <xdr:col>19</xdr:col>
      <xdr:colOff>796018</xdr:colOff>
      <xdr:row>14</xdr:row>
      <xdr:rowOff>55968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80" r="7346"/>
        <a:stretch/>
      </xdr:blipFill>
      <xdr:spPr>
        <a:xfrm>
          <a:off x="9831161" y="1571416"/>
          <a:ext cx="566057" cy="484802"/>
        </a:xfrm>
        <a:prstGeom prst="rect">
          <a:avLst/>
        </a:prstGeom>
      </xdr:spPr>
    </xdr:pic>
    <xdr:clientData/>
  </xdr:twoCellAnchor>
  <xdr:twoCellAnchor editAs="oneCell">
    <xdr:from>
      <xdr:col>19</xdr:col>
      <xdr:colOff>229961</xdr:colOff>
      <xdr:row>7</xdr:row>
      <xdr:rowOff>36739</xdr:rowOff>
    </xdr:from>
    <xdr:to>
      <xdr:col>19</xdr:col>
      <xdr:colOff>795161</xdr:colOff>
      <xdr:row>10</xdr:row>
      <xdr:rowOff>94114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1" y="1036864"/>
          <a:ext cx="565200" cy="486000"/>
        </a:xfrm>
        <a:prstGeom prst="rect">
          <a:avLst/>
        </a:prstGeom>
      </xdr:spPr>
    </xdr:pic>
    <xdr:clientData/>
  </xdr:twoCellAnchor>
  <xdr:twoCellAnchor editAs="oneCell">
    <xdr:from>
      <xdr:col>19</xdr:col>
      <xdr:colOff>168494</xdr:colOff>
      <xdr:row>15</xdr:row>
      <xdr:rowOff>76200</xdr:rowOff>
    </xdr:from>
    <xdr:to>
      <xdr:col>19</xdr:col>
      <xdr:colOff>886244</xdr:colOff>
      <xdr:row>18</xdr:row>
      <xdr:rowOff>25013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69694" y="2219325"/>
          <a:ext cx="717750" cy="377438"/>
        </a:xfrm>
        <a:prstGeom prst="rect">
          <a:avLst/>
        </a:prstGeom>
      </xdr:spPr>
    </xdr:pic>
    <xdr:clientData/>
  </xdr:twoCellAnchor>
  <xdr:twoCellAnchor editAs="oneCell">
    <xdr:from>
      <xdr:col>19</xdr:col>
      <xdr:colOff>949544</xdr:colOff>
      <xdr:row>15</xdr:row>
      <xdr:rowOff>63721</xdr:rowOff>
    </xdr:from>
    <xdr:to>
      <xdr:col>20</xdr:col>
      <xdr:colOff>667169</xdr:colOff>
      <xdr:row>18</xdr:row>
      <xdr:rowOff>24909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50744" y="2206846"/>
          <a:ext cx="717750" cy="389813"/>
        </a:xfrm>
        <a:prstGeom prst="rect">
          <a:avLst/>
        </a:prstGeom>
      </xdr:spPr>
    </xdr:pic>
    <xdr:clientData/>
  </xdr:twoCellAnchor>
  <xdr:twoCellAnchor editAs="oneCell">
    <xdr:from>
      <xdr:col>19</xdr:col>
      <xdr:colOff>142875</xdr:colOff>
      <xdr:row>21</xdr:row>
      <xdr:rowOff>28574</xdr:rowOff>
    </xdr:from>
    <xdr:to>
      <xdr:col>19</xdr:col>
      <xdr:colOff>952875</xdr:colOff>
      <xdr:row>23</xdr:row>
      <xdr:rowOff>138824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3028949"/>
          <a:ext cx="81000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133350</xdr:colOff>
      <xdr:row>18</xdr:row>
      <xdr:rowOff>38100</xdr:rowOff>
    </xdr:from>
    <xdr:to>
      <xdr:col>19</xdr:col>
      <xdr:colOff>934350</xdr:colOff>
      <xdr:row>20</xdr:row>
      <xdr:rowOff>139350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2609850"/>
          <a:ext cx="801000" cy="38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19050</xdr:colOff>
      <xdr:row>12</xdr:row>
      <xdr:rowOff>19050</xdr:rowOff>
    </xdr:from>
    <xdr:to>
      <xdr:col>17</xdr:col>
      <xdr:colOff>514350</xdr:colOff>
      <xdr:row>22</xdr:row>
      <xdr:rowOff>123825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1733550"/>
          <a:ext cx="15811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19050</xdr:colOff>
      <xdr:row>23</xdr:row>
      <xdr:rowOff>19049</xdr:rowOff>
    </xdr:from>
    <xdr:to>
      <xdr:col>17</xdr:col>
      <xdr:colOff>519113</xdr:colOff>
      <xdr:row>33</xdr:row>
      <xdr:rowOff>123824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3305174"/>
          <a:ext cx="1585913" cy="15335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1090836/Desktop/&#31227;&#34892;&#29992;&#12487;&#12540;&#12479;/&#9633;&#29872;&#22659;&#25919;&#31574;&#35506;/&#28024;&#27700;&#23550;&#31574;&#25913;&#27491;&#29992;&#36039;&#26009;/&#32207;&#21209;&#35506;&#29992;&#26032;&#26087;&#27604;&#36611;/220401&#21315;&#20195;&#30000;&#21306;_&#20107;&#21069;&#21332;&#35696;&#26360;&#12304;&#38750;&#20303;&#23429;&#29256;&#12305;v3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348/Documents/NSRI&#12472;&#12519;&#12502;/&#9632;05_&#21315;&#20195;&#30000;&#21306;&#26989;&#21209;/2023_&#21315;&#20195;&#30000;&#21306;/06.&#20107;&#21069;&#21332;&#35696;&#26360;&#12501;&#12457;&#12540;&#12510;&#12483;&#12488;&#20182;&#27096;&#24335;/&#20107;&#21069;&#21332;&#35696;&#26360;v40/&#9314;&#21315;&#20195;&#30000;&#21306;_&#20107;&#21069;&#21332;&#35696;&#26360;&#12304;&#38750;&#20303;&#23429;&#29256;&#12305;v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前協議書"/>
      <sheetName val="環境評価書"/>
      <sheetName val="第2号様式 "/>
      <sheetName val="第2号様式（事業者連名用別紙）"/>
      <sheetName val="List"/>
      <sheetName val="xls11_建物概要"/>
      <sheetName val="xls12_設備概要"/>
      <sheetName val="xls13_環境対策"/>
      <sheetName val="xls14_建物性能"/>
      <sheetName val="xls15_備考"/>
    </sheetNames>
    <sheetDataSet>
      <sheetData sheetId="0" refreshError="1"/>
      <sheetData sheetId="1">
        <row r="14">
          <cell r="AB14" t="str">
            <v>Grade_mark_Non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前協議書"/>
      <sheetName val="環境評価書"/>
      <sheetName val="第2号様式 "/>
      <sheetName val="第2号様式（事業者連名用別紙）"/>
      <sheetName val="List"/>
      <sheetName val="標準入力法_断熱材"/>
      <sheetName val="モデル建物法_断熱材"/>
      <sheetName val="xls11_建物概要"/>
      <sheetName val="xls12_設備概要"/>
      <sheetName val="xls13_環境対策"/>
      <sheetName val="xls14_建物性能"/>
      <sheetName val="xls15_備考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W2" t="str">
            <v>モデル建物法</v>
          </cell>
        </row>
        <row r="3">
          <cell r="W3" t="str">
            <v>標準入力法・主要室入力法</v>
          </cell>
        </row>
        <row r="4">
          <cell r="W4" t="str">
            <v>BEST</v>
          </cell>
        </row>
        <row r="9">
          <cell r="W9">
            <v>0.15</v>
          </cell>
        </row>
        <row r="12">
          <cell r="W12" t="str">
            <v>「基準一次エネルギー消費量合計値（その他を除く）」と「消費先別の一次エネルギー消費量基準値の合計（その他を除く）」の値がことなっていますので、数値を見直してください。</v>
          </cell>
        </row>
        <row r="13">
          <cell r="W13" t="str">
            <v>「設計一次エネルギー消費量合計値（その他を除く）」と「消費先別の一次エネルギー消費量設計値の合計（その他を除く）」の値がことなっていますので、数値を見直してください。</v>
          </cell>
        </row>
        <row r="14">
          <cell r="W14" t="str">
            <v>設計値および基準値の「一次エネルギー消費量合計値（その他を除く）」と「消費先別の一次エネルギー消費量の合計（その他を除く）」の値がことなっていますので、数値を見直してください。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104"/>
  <sheetViews>
    <sheetView showGridLines="0" tabSelected="1" zoomScale="85" zoomScaleNormal="85" zoomScaleSheetLayoutView="85" workbookViewId="0">
      <selection activeCell="M3" sqref="M3:P3"/>
    </sheetView>
  </sheetViews>
  <sheetFormatPr defaultColWidth="0" defaultRowHeight="13.5" zeroHeight="1"/>
  <cols>
    <col min="1" max="1" width="2.625" style="2" customWidth="1"/>
    <col min="2" max="2" width="12.625" style="2" customWidth="1"/>
    <col min="3" max="3" width="14.625" style="2" customWidth="1"/>
    <col min="4" max="4" width="6.625" style="2" customWidth="1"/>
    <col min="5" max="20" width="5.125" style="2" customWidth="1"/>
    <col min="21" max="21" width="2.625" style="2" customWidth="1"/>
    <col min="22" max="22" width="10.25" style="39" hidden="1" customWidth="1"/>
    <col min="23" max="24" width="17.625" style="39" hidden="1" customWidth="1"/>
    <col min="25" max="27" width="8.625" style="39" hidden="1" customWidth="1"/>
    <col min="28" max="28" width="8.625" style="2" hidden="1" customWidth="1"/>
    <col min="29" max="34" width="8.625" style="39" hidden="1" customWidth="1"/>
    <col min="35" max="16384" width="9" style="2" hidden="1"/>
  </cols>
  <sheetData>
    <row r="1" spans="2:40" ht="8.1" customHeight="1" thickBot="1">
      <c r="Q1" s="3"/>
      <c r="R1" s="3"/>
      <c r="S1" s="3"/>
      <c r="T1" s="3"/>
      <c r="V1" s="91" t="s">
        <v>190</v>
      </c>
      <c r="AC1" s="324"/>
      <c r="AD1" s="324"/>
      <c r="AE1" s="324"/>
      <c r="AF1" s="324"/>
      <c r="AG1" s="324"/>
      <c r="AH1" s="324"/>
      <c r="AI1" s="325"/>
      <c r="AJ1" s="325"/>
      <c r="AK1" s="325"/>
      <c r="AL1" s="325"/>
      <c r="AM1" s="325"/>
      <c r="AN1" s="325"/>
    </row>
    <row r="2" spans="2:40" ht="16.5" customHeight="1" thickTop="1" thickBot="1">
      <c r="B2" s="694" t="s">
        <v>135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6"/>
      <c r="V2" s="39" t="s">
        <v>44</v>
      </c>
      <c r="Z2" s="174" t="s">
        <v>244</v>
      </c>
      <c r="AC2" s="326" t="s">
        <v>358</v>
      </c>
      <c r="AD2" s="327" t="s">
        <v>359</v>
      </c>
      <c r="AE2" s="328" t="s">
        <v>630</v>
      </c>
      <c r="AF2" s="103" t="s">
        <v>360</v>
      </c>
      <c r="AG2" s="328" t="s">
        <v>631</v>
      </c>
      <c r="AH2" s="329" t="s">
        <v>628</v>
      </c>
    </row>
    <row r="3" spans="2:40" ht="13.5" customHeight="1" thickTop="1">
      <c r="B3" s="369" t="s">
        <v>334</v>
      </c>
      <c r="C3" s="370"/>
      <c r="D3" s="368"/>
      <c r="E3" s="616"/>
      <c r="F3" s="617"/>
      <c r="G3" s="617"/>
      <c r="H3" s="618"/>
      <c r="I3" s="613" t="s">
        <v>303</v>
      </c>
      <c r="J3" s="614"/>
      <c r="K3" s="614"/>
      <c r="L3" s="615"/>
      <c r="M3" s="628" t="s">
        <v>415</v>
      </c>
      <c r="N3" s="629"/>
      <c r="O3" s="629"/>
      <c r="P3" s="630"/>
      <c r="Q3" s="246"/>
      <c r="R3" s="713"/>
      <c r="S3" s="713"/>
      <c r="T3" s="714"/>
      <c r="U3" s="2" t="s">
        <v>45</v>
      </c>
      <c r="W3" s="39">
        <f>INDEX(List_Kyogi_Dankai_CD,MATCH($M$3,List_Kyogi_Dankai,0))</f>
        <v>0</v>
      </c>
      <c r="Z3" s="173" t="s">
        <v>243</v>
      </c>
      <c r="AD3" s="330" t="s">
        <v>334</v>
      </c>
      <c r="AE3" s="332" t="str">
        <f>IF(LEN($E$3)&gt;0,$E$3,"")</f>
        <v/>
      </c>
      <c r="AF3" s="330" t="s">
        <v>361</v>
      </c>
      <c r="AG3" s="331">
        <f>$W$3</f>
        <v>0</v>
      </c>
      <c r="AH3" s="329" t="s">
        <v>625</v>
      </c>
    </row>
    <row r="4" spans="2:40" ht="13.5" customHeight="1">
      <c r="B4" s="697" t="s">
        <v>0</v>
      </c>
      <c r="C4" s="620" t="s">
        <v>1</v>
      </c>
      <c r="D4" s="621"/>
      <c r="E4" s="702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4"/>
      <c r="U4" s="2" t="s">
        <v>45</v>
      </c>
      <c r="AD4" s="334" t="s">
        <v>362</v>
      </c>
      <c r="AE4" s="335" t="str">
        <f>IF(LEN(TRIM($E$4))&gt;0,TRIM($E$4),"")</f>
        <v/>
      </c>
    </row>
    <row r="5" spans="2:40">
      <c r="B5" s="698"/>
      <c r="C5" s="631" t="s">
        <v>2</v>
      </c>
      <c r="D5" s="632"/>
      <c r="E5" s="705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7"/>
      <c r="U5" s="2" t="s">
        <v>45</v>
      </c>
      <c r="Y5" s="333" t="s">
        <v>85</v>
      </c>
      <c r="AD5" s="336" t="s">
        <v>363</v>
      </c>
      <c r="AE5" s="335" t="str">
        <f>IF(LEN(TRIM($E$5))&gt;0,TRIM($E$5),"")</f>
        <v/>
      </c>
    </row>
    <row r="6" spans="2:40">
      <c r="B6" s="715" t="s">
        <v>3</v>
      </c>
      <c r="C6" s="620" t="s">
        <v>1</v>
      </c>
      <c r="D6" s="633"/>
      <c r="E6" s="702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9"/>
      <c r="U6" s="2" t="s">
        <v>45</v>
      </c>
      <c r="V6" s="323" t="s">
        <v>174</v>
      </c>
      <c r="W6" s="39">
        <f>IF(E10=Val_Selected,1,0)</f>
        <v>0</v>
      </c>
      <c r="X6" s="39" t="str">
        <f>IF($W6=1,$F$10,"")</f>
        <v/>
      </c>
      <c r="AD6" s="336" t="s">
        <v>364</v>
      </c>
      <c r="AE6" s="335" t="str">
        <f>IF(LEN(TRIM($E$6))&gt;0,TRIM($E$6),"")</f>
        <v/>
      </c>
    </row>
    <row r="7" spans="2:40">
      <c r="B7" s="698"/>
      <c r="C7" s="631" t="s">
        <v>2</v>
      </c>
      <c r="D7" s="632"/>
      <c r="E7" s="705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7"/>
      <c r="U7" s="2" t="s">
        <v>45</v>
      </c>
      <c r="W7" s="39">
        <f>IF(I10=Val_Selected,1,0)</f>
        <v>0</v>
      </c>
      <c r="X7" s="39" t="str">
        <f>IF(LEN($X6)&gt;0, IF($W7=1, $X6 &amp; ", " &amp; $J$10,$X6), IF($W7=1,$J$10,""))</f>
        <v/>
      </c>
      <c r="AD7" s="336" t="s">
        <v>365</v>
      </c>
      <c r="AE7" s="335" t="str">
        <f>IF(LEN(TRIM($E$7))&gt;0,TRIM($E$7),"")</f>
        <v/>
      </c>
    </row>
    <row r="8" spans="2:40">
      <c r="B8" s="576" t="s">
        <v>4</v>
      </c>
      <c r="C8" s="620" t="s">
        <v>103</v>
      </c>
      <c r="D8" s="621"/>
      <c r="E8" s="702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9"/>
      <c r="U8" s="2" t="s">
        <v>45</v>
      </c>
      <c r="W8" s="39">
        <f>IF(M10=Val_Selected,1,0)</f>
        <v>0</v>
      </c>
      <c r="X8" s="39" t="str">
        <f>IF(LEN($X7)&gt;0, IF($W8=1, $X7 &amp; ", " &amp; $N$10,$X7), IF($W8=1,$N$10,""))</f>
        <v/>
      </c>
      <c r="AD8" s="336" t="s">
        <v>366</v>
      </c>
      <c r="AE8" s="335" t="str">
        <f>IF(LEN(TRIM($E$8))&gt;0,TRIM($E$8),"")</f>
        <v/>
      </c>
    </row>
    <row r="9" spans="2:40" ht="13.5" customHeight="1">
      <c r="B9" s="577"/>
      <c r="C9" s="585" t="s">
        <v>105</v>
      </c>
      <c r="D9" s="619"/>
      <c r="E9" s="699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1"/>
      <c r="U9" s="2" t="s">
        <v>45</v>
      </c>
      <c r="W9" s="372">
        <f>IF(E11=Val_Selected,1,0)</f>
        <v>0</v>
      </c>
      <c r="X9" s="372" t="str">
        <f>IF(LEN($X8)&gt;0, IF($W9=1, $X8 &amp; ", " &amp; $F$11,$X8), IF($W9=1,$R$10,""))</f>
        <v/>
      </c>
      <c r="AD9" s="336" t="s">
        <v>367</v>
      </c>
      <c r="AE9" s="335" t="str">
        <f>IF(LEN(TRIM($E$9))&gt;0,TRIM($E$9),"")</f>
        <v/>
      </c>
      <c r="AH9" s="334" t="s">
        <v>200</v>
      </c>
      <c r="AI9" s="335"/>
      <c r="AJ9" s="354" t="s">
        <v>816</v>
      </c>
    </row>
    <row r="10" spans="2:40">
      <c r="B10" s="577"/>
      <c r="C10" s="587" t="s">
        <v>5</v>
      </c>
      <c r="D10" s="634"/>
      <c r="E10" s="271" t="s">
        <v>335</v>
      </c>
      <c r="F10" s="5" t="s">
        <v>171</v>
      </c>
      <c r="G10" s="5"/>
      <c r="H10" s="5"/>
      <c r="I10" s="272" t="s">
        <v>335</v>
      </c>
      <c r="J10" s="5" t="s">
        <v>172</v>
      </c>
      <c r="K10" s="5"/>
      <c r="L10" s="5"/>
      <c r="M10" s="272" t="s">
        <v>335</v>
      </c>
      <c r="N10" s="5" t="s">
        <v>904</v>
      </c>
      <c r="O10" s="5"/>
      <c r="P10" s="5"/>
      <c r="Q10" s="5"/>
      <c r="R10" s="5"/>
      <c r="S10" s="5"/>
      <c r="T10" s="7"/>
      <c r="U10" s="2" t="s">
        <v>45</v>
      </c>
      <c r="W10" s="372">
        <f>IF(I11=Val_Selected,1,0)</f>
        <v>0</v>
      </c>
      <c r="X10" s="372" t="str">
        <f>IF(LEN($X9)&gt;0, IF($W10=1, $X9 &amp; ", " &amp; $J$11,$X9), IF($W10=1,$J$11,""))</f>
        <v/>
      </c>
      <c r="AB10" s="384" t="s">
        <v>860</v>
      </c>
      <c r="AD10" s="337" t="s">
        <v>21</v>
      </c>
      <c r="AE10" s="338" t="s">
        <v>162</v>
      </c>
      <c r="AF10" s="340">
        <f>$W$6</f>
        <v>0</v>
      </c>
      <c r="AG10" s="338" t="s">
        <v>172</v>
      </c>
      <c r="AH10" s="340">
        <f>$W$7</f>
        <v>0</v>
      </c>
      <c r="AI10" s="338" t="s">
        <v>173</v>
      </c>
      <c r="AJ10" s="340">
        <f>$W$8</f>
        <v>0</v>
      </c>
    </row>
    <row r="11" spans="2:40" ht="13.5" hidden="1" customHeight="1">
      <c r="B11" s="577"/>
      <c r="C11" s="577"/>
      <c r="D11" s="635"/>
      <c r="E11" s="271" t="s">
        <v>335</v>
      </c>
      <c r="F11" s="5" t="s">
        <v>107</v>
      </c>
      <c r="G11" s="5"/>
      <c r="H11" s="5"/>
      <c r="I11" s="272" t="s">
        <v>335</v>
      </c>
      <c r="J11" s="5" t="s">
        <v>52</v>
      </c>
      <c r="K11" s="5"/>
      <c r="L11" s="5"/>
      <c r="M11" s="272" t="s">
        <v>335</v>
      </c>
      <c r="N11" s="5" t="s">
        <v>108</v>
      </c>
      <c r="O11" s="5"/>
      <c r="P11" s="5"/>
      <c r="Q11" s="272" t="s">
        <v>335</v>
      </c>
      <c r="R11" s="5" t="s">
        <v>109</v>
      </c>
      <c r="S11" s="5"/>
      <c r="T11" s="7"/>
      <c r="U11" s="2" t="s">
        <v>45</v>
      </c>
      <c r="W11" s="372">
        <f>IF(M11=Val_Selected,1,0)</f>
        <v>0</v>
      </c>
      <c r="X11" s="372" t="str">
        <f>IF(LEN($X10)&gt;0, IF($W11=1, $X10 &amp; ", " &amp; $N$11,$X10), IF($W11=1,$N$11,""))</f>
        <v/>
      </c>
      <c r="AB11" s="371" t="s">
        <v>677</v>
      </c>
      <c r="AD11" s="337" t="s">
        <v>21</v>
      </c>
      <c r="AE11" s="383" t="s">
        <v>107</v>
      </c>
      <c r="AF11" s="374"/>
      <c r="AG11" s="383" t="s">
        <v>368</v>
      </c>
      <c r="AH11" s="374"/>
      <c r="AI11" s="383" t="s">
        <v>108</v>
      </c>
      <c r="AJ11" s="374"/>
      <c r="AK11" s="383" t="s">
        <v>109</v>
      </c>
      <c r="AL11" s="374"/>
      <c r="AM11" s="174" t="s">
        <v>678</v>
      </c>
    </row>
    <row r="12" spans="2:40" ht="13.5" hidden="1" customHeight="1">
      <c r="B12" s="577"/>
      <c r="C12" s="589"/>
      <c r="D12" s="636"/>
      <c r="E12" s="271" t="s">
        <v>335</v>
      </c>
      <c r="F12" s="5" t="s">
        <v>170</v>
      </c>
      <c r="G12" s="5"/>
      <c r="H12" s="101"/>
      <c r="I12" s="272" t="s">
        <v>335</v>
      </c>
      <c r="J12" s="5" t="s">
        <v>169</v>
      </c>
      <c r="K12" s="101"/>
      <c r="L12" s="101"/>
      <c r="M12" s="272" t="s">
        <v>335</v>
      </c>
      <c r="N12" s="5" t="s">
        <v>168</v>
      </c>
      <c r="O12" s="101"/>
      <c r="P12" s="101"/>
      <c r="Q12" s="272" t="s">
        <v>335</v>
      </c>
      <c r="R12" s="5" t="s">
        <v>167</v>
      </c>
      <c r="S12" s="101"/>
      <c r="T12" s="48"/>
      <c r="U12" s="2" t="s">
        <v>45</v>
      </c>
      <c r="W12" s="372">
        <f>IF(Q11=Val_Selected,1,0)</f>
        <v>0</v>
      </c>
      <c r="X12" s="372" t="str">
        <f>IF(LEN($X11)&gt;0, IF($W12=1, $X11 &amp; ", " &amp; $R$11,$X11), IF($W12=1,$R$11,""))</f>
        <v/>
      </c>
      <c r="AB12" s="372"/>
      <c r="AE12" s="383" t="s">
        <v>369</v>
      </c>
      <c r="AF12" s="374"/>
      <c r="AG12" s="383" t="s">
        <v>370</v>
      </c>
      <c r="AH12" s="374"/>
      <c r="AI12" s="383" t="s">
        <v>371</v>
      </c>
      <c r="AJ12" s="374"/>
      <c r="AK12" s="383" t="s">
        <v>283</v>
      </c>
      <c r="AL12" s="374"/>
    </row>
    <row r="13" spans="2:40" ht="13.5" customHeight="1">
      <c r="B13" s="577"/>
      <c r="C13" s="585" t="str">
        <f>IF($W$3=5,"工事期間","工事期間（予定）")</f>
        <v>工事期間（予定）</v>
      </c>
      <c r="D13" s="619"/>
      <c r="E13" s="6" t="s">
        <v>6</v>
      </c>
      <c r="F13" s="5"/>
      <c r="G13" s="5"/>
      <c r="H13" s="579"/>
      <c r="I13" s="579"/>
      <c r="J13" s="579"/>
      <c r="K13" s="5"/>
      <c r="L13" s="5"/>
      <c r="M13" s="5" t="s">
        <v>27</v>
      </c>
      <c r="N13" s="5"/>
      <c r="O13" s="591"/>
      <c r="P13" s="591"/>
      <c r="Q13" s="591"/>
      <c r="R13" s="5"/>
      <c r="S13" s="42"/>
      <c r="T13" s="29"/>
      <c r="U13" s="2" t="s">
        <v>45</v>
      </c>
      <c r="W13" s="372">
        <f>IF(E12=Val_Selected,1,0)</f>
        <v>0</v>
      </c>
      <c r="X13" s="372" t="str">
        <f>IF(LEN($X12)&gt;0, IF($W13=1, $X12 &amp; ", " &amp; $F$12,$X12), IF($W13=1,$F$12,""))</f>
        <v/>
      </c>
      <c r="AD13" s="447" t="s">
        <v>818</v>
      </c>
      <c r="AE13" s="330" t="s">
        <v>645</v>
      </c>
      <c r="AF13" s="341" t="str">
        <f>IF(LEN($H$13)&gt;0,$H$13,"")</f>
        <v/>
      </c>
      <c r="AG13" s="446" t="s">
        <v>817</v>
      </c>
      <c r="AH13" s="341" t="str">
        <f>IF(LEN($O$13)&gt;0,$O$13,"")</f>
        <v/>
      </c>
    </row>
    <row r="14" spans="2:40" ht="13.5" customHeight="1">
      <c r="B14" s="577"/>
      <c r="C14" s="585" t="s">
        <v>7</v>
      </c>
      <c r="D14" s="586"/>
      <c r="E14" s="711"/>
      <c r="F14" s="712"/>
      <c r="G14" s="5" t="s">
        <v>8</v>
      </c>
      <c r="H14" s="5"/>
      <c r="I14" s="5"/>
      <c r="J14" s="5"/>
      <c r="K14" s="5"/>
      <c r="L14" s="5"/>
      <c r="M14" s="5"/>
      <c r="N14" s="5"/>
      <c r="O14" s="47"/>
      <c r="P14" s="47"/>
      <c r="Q14" s="47"/>
      <c r="R14" s="5"/>
      <c r="S14" s="5"/>
      <c r="T14" s="7"/>
      <c r="U14" s="2" t="s">
        <v>45</v>
      </c>
      <c r="W14" s="372">
        <f>IF(I12=Val_Selected,1,0)</f>
        <v>0</v>
      </c>
      <c r="X14" s="372" t="str">
        <f>IF(LEN($X13)&gt;0, IF($W14=1, $X13 &amp; ", " &amp; $J$12,$X13), IF($W14=1,$J$12,""))</f>
        <v/>
      </c>
      <c r="AD14" s="330" t="s">
        <v>7</v>
      </c>
      <c r="AE14" s="342" t="str">
        <f>IF(LEN($E$14)&gt;0,$E$14,"")</f>
        <v/>
      </c>
    </row>
    <row r="15" spans="2:40" ht="13.5" customHeight="1">
      <c r="B15" s="577"/>
      <c r="C15" s="585" t="s">
        <v>9</v>
      </c>
      <c r="D15" s="586"/>
      <c r="E15" s="711"/>
      <c r="F15" s="626"/>
      <c r="G15" s="5" t="s">
        <v>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7"/>
      <c r="U15" s="2" t="s">
        <v>45</v>
      </c>
      <c r="W15" s="372">
        <f>IF(M12=Val_Selected,1,0)</f>
        <v>0</v>
      </c>
      <c r="X15" s="372" t="str">
        <f>IF(LEN($X14)&gt;0, IF($W15=1, $X14 &amp; ", " &amp; $N$12,$X14), IF($W15=1,$N$12,""))</f>
        <v/>
      </c>
      <c r="AD15" s="330" t="s">
        <v>9</v>
      </c>
      <c r="AE15" s="342" t="str">
        <f>IF(LEN($E$15)&gt;0,$E$15,"")</f>
        <v/>
      </c>
    </row>
    <row r="16" spans="2:40" ht="13.5" customHeight="1">
      <c r="B16" s="577"/>
      <c r="C16" s="585" t="s">
        <v>10</v>
      </c>
      <c r="D16" s="586"/>
      <c r="E16" s="711"/>
      <c r="F16" s="626"/>
      <c r="G16" s="5" t="s">
        <v>8</v>
      </c>
      <c r="H16" s="716" t="s">
        <v>771</v>
      </c>
      <c r="I16" s="716"/>
      <c r="J16" s="716"/>
      <c r="K16" s="583"/>
      <c r="L16" s="584"/>
      <c r="M16" s="222" t="s">
        <v>8</v>
      </c>
      <c r="N16" s="416" t="s">
        <v>770</v>
      </c>
      <c r="O16" s="5"/>
      <c r="P16" s="5"/>
      <c r="Q16" s="5"/>
      <c r="R16" s="5"/>
      <c r="S16" s="5"/>
      <c r="T16" s="7"/>
      <c r="U16" s="2" t="s">
        <v>45</v>
      </c>
      <c r="W16" s="372">
        <f>IF(Q12=Val_Selected,1,0)</f>
        <v>0</v>
      </c>
      <c r="X16" s="320" t="str">
        <f>IF(LEN($X15)&gt;0, IF($W16=1, $X15 &amp; ", " &amp; $R$12,$X15), IF($W16=1,$R$12,""))</f>
        <v/>
      </c>
      <c r="AD16" s="330" t="s">
        <v>10</v>
      </c>
      <c r="AE16" s="342" t="str">
        <f>IF(LEN($E$16)&gt;0,$E$16,"")</f>
        <v/>
      </c>
      <c r="AF16" s="446" t="s">
        <v>819</v>
      </c>
      <c r="AG16" s="342" t="str">
        <f>IF(LEN($K$16)&gt;0,$K$16,"")</f>
        <v/>
      </c>
    </row>
    <row r="17" spans="2:43" ht="13.5" customHeight="1">
      <c r="B17" s="577"/>
      <c r="C17" s="585" t="s">
        <v>11</v>
      </c>
      <c r="D17" s="586"/>
      <c r="E17" s="8" t="s">
        <v>50</v>
      </c>
      <c r="F17" s="49"/>
      <c r="G17" s="28" t="s">
        <v>49</v>
      </c>
      <c r="H17" s="5"/>
      <c r="I17" s="5"/>
      <c r="J17" s="5" t="s">
        <v>51</v>
      </c>
      <c r="K17" s="49"/>
      <c r="L17" s="5" t="s">
        <v>49</v>
      </c>
      <c r="M17" s="28"/>
      <c r="N17" s="28"/>
      <c r="O17" s="36" t="s">
        <v>136</v>
      </c>
      <c r="P17" s="88"/>
      <c r="Q17" s="5" t="s">
        <v>137</v>
      </c>
      <c r="R17" s="5"/>
      <c r="S17" s="5"/>
      <c r="T17" s="7"/>
      <c r="U17" s="2" t="s">
        <v>45</v>
      </c>
      <c r="V17" s="323" t="s">
        <v>66</v>
      </c>
      <c r="AC17" s="343" t="s">
        <v>372</v>
      </c>
      <c r="AD17" s="330" t="s">
        <v>373</v>
      </c>
      <c r="AE17" s="447" t="s">
        <v>820</v>
      </c>
      <c r="AF17" s="344" t="str">
        <f>IF(LEN($F$17)&gt;0,$F$17,"")</f>
        <v/>
      </c>
      <c r="AG17" s="447" t="s">
        <v>821</v>
      </c>
      <c r="AH17" s="344" t="str">
        <f>IF(LEN($K$17)&gt;0,$K$17,"")</f>
        <v/>
      </c>
      <c r="AI17" s="447" t="s">
        <v>822</v>
      </c>
      <c r="AJ17" s="344" t="str">
        <f>IF(LEN($P$17)&gt;0,$P$17,"")</f>
        <v/>
      </c>
    </row>
    <row r="18" spans="2:43" ht="13.5" customHeight="1">
      <c r="B18" s="577"/>
      <c r="C18" s="587" t="s">
        <v>12</v>
      </c>
      <c r="D18" s="588"/>
      <c r="E18" s="271" t="s">
        <v>335</v>
      </c>
      <c r="F18" s="5" t="s">
        <v>53</v>
      </c>
      <c r="G18" s="5"/>
      <c r="H18" s="5"/>
      <c r="I18" s="272" t="s">
        <v>335</v>
      </c>
      <c r="J18" s="5" t="s">
        <v>55</v>
      </c>
      <c r="K18" s="5"/>
      <c r="L18" s="5"/>
      <c r="M18" s="272" t="s">
        <v>335</v>
      </c>
      <c r="N18" s="5" t="s">
        <v>57</v>
      </c>
      <c r="O18" s="5"/>
      <c r="P18" s="5"/>
      <c r="Q18" s="5"/>
      <c r="R18" s="5"/>
      <c r="S18" s="5"/>
      <c r="T18" s="7"/>
      <c r="U18" s="2" t="s">
        <v>45</v>
      </c>
      <c r="W18" s="39">
        <f>IF(E18=Val_Selected,1,0)</f>
        <v>0</v>
      </c>
      <c r="X18" s="39" t="str">
        <f>IF($W18=1,$F$18,"")</f>
        <v/>
      </c>
      <c r="AC18" s="343" t="s">
        <v>374</v>
      </c>
      <c r="AD18" s="337" t="s">
        <v>66</v>
      </c>
      <c r="AE18" s="346" t="s">
        <v>375</v>
      </c>
      <c r="AF18" s="340">
        <f>$W$18</f>
        <v>0</v>
      </c>
      <c r="AG18" s="346" t="s">
        <v>376</v>
      </c>
      <c r="AH18" s="340">
        <f>$W$19</f>
        <v>0</v>
      </c>
      <c r="AI18" s="346" t="s">
        <v>377</v>
      </c>
      <c r="AJ18" s="340">
        <f>$W$20</f>
        <v>0</v>
      </c>
    </row>
    <row r="19" spans="2:43" ht="13.5" customHeight="1">
      <c r="B19" s="577"/>
      <c r="C19" s="589"/>
      <c r="D19" s="590"/>
      <c r="E19" s="271" t="s">
        <v>335</v>
      </c>
      <c r="F19" s="5" t="s">
        <v>54</v>
      </c>
      <c r="G19" s="5"/>
      <c r="H19" s="5"/>
      <c r="I19" s="272" t="s">
        <v>335</v>
      </c>
      <c r="J19" s="5" t="s">
        <v>84</v>
      </c>
      <c r="K19" s="5"/>
      <c r="L19" s="571"/>
      <c r="M19" s="571"/>
      <c r="N19" s="571"/>
      <c r="O19" s="571"/>
      <c r="P19" s="571"/>
      <c r="Q19" s="571"/>
      <c r="R19" s="571"/>
      <c r="S19" s="571"/>
      <c r="T19" s="48" t="s">
        <v>86</v>
      </c>
      <c r="U19" s="2" t="s">
        <v>45</v>
      </c>
      <c r="W19" s="39">
        <f>IF(I18=Val_Selected,1,0)</f>
        <v>0</v>
      </c>
      <c r="X19" s="39" t="str">
        <f>IF(LEN($X18)&gt;0, IF($W19=1, $X18 &amp; ", " &amp; $J$18,$X18), IF($W19=1,$J$18,""))</f>
        <v/>
      </c>
      <c r="AE19" s="346" t="s">
        <v>378</v>
      </c>
      <c r="AF19" s="340">
        <f>$W$21</f>
        <v>0</v>
      </c>
      <c r="AG19" s="346" t="s">
        <v>283</v>
      </c>
      <c r="AH19" s="340">
        <f>$W$22</f>
        <v>0</v>
      </c>
      <c r="AI19" s="346" t="s">
        <v>379</v>
      </c>
      <c r="AJ19" s="335" t="str">
        <f>IF(LEN(TRIM($L$19))&gt;0,TRIM($L$19),"")</f>
        <v/>
      </c>
    </row>
    <row r="20" spans="2:43" ht="13.5" customHeight="1">
      <c r="B20" s="577"/>
      <c r="C20" s="587" t="s">
        <v>288</v>
      </c>
      <c r="D20" s="588"/>
      <c r="E20" s="9" t="s">
        <v>13</v>
      </c>
      <c r="F20" s="580"/>
      <c r="G20" s="580"/>
      <c r="H20" s="710"/>
      <c r="I20" s="622"/>
      <c r="J20" s="626"/>
      <c r="K20" s="5" t="s">
        <v>59</v>
      </c>
      <c r="L20" s="11" t="s">
        <v>13</v>
      </c>
      <c r="M20" s="580"/>
      <c r="N20" s="581"/>
      <c r="O20" s="582"/>
      <c r="P20" s="622"/>
      <c r="Q20" s="626"/>
      <c r="R20" s="5" t="s">
        <v>59</v>
      </c>
      <c r="S20" s="10"/>
      <c r="T20" s="12"/>
      <c r="U20" s="2" t="s">
        <v>45</v>
      </c>
      <c r="W20" s="39">
        <f>IF(M18=Val_Selected,1,0)</f>
        <v>0</v>
      </c>
      <c r="X20" s="39" t="str">
        <f>IF(LEN($X19)&gt;0, IF($W20=1, $X19 &amp; ", " &amp; $N$18,$X19), IF($W20=1,$N$18,""))</f>
        <v/>
      </c>
      <c r="AD20" s="447" t="s">
        <v>823</v>
      </c>
      <c r="AE20" s="330" t="s">
        <v>824</v>
      </c>
      <c r="AF20" s="335" t="str">
        <f>IF(LEN($F$20)&gt;0,$F$20,"")</f>
        <v/>
      </c>
      <c r="AG20" s="330" t="s">
        <v>825</v>
      </c>
      <c r="AH20" s="345" t="str">
        <f>IF(LEN($I$20)&gt;0,$I$20,"")</f>
        <v/>
      </c>
      <c r="AI20" s="330" t="s">
        <v>826</v>
      </c>
      <c r="AJ20" s="335" t="str">
        <f>IF(LEN($M$20)&gt;0,$M$20,"")</f>
        <v/>
      </c>
      <c r="AK20" s="330" t="s">
        <v>827</v>
      </c>
      <c r="AL20" s="345" t="str">
        <f>IF(LEN($P$20)&gt;0,$P$20,"")</f>
        <v/>
      </c>
    </row>
    <row r="21" spans="2:43" ht="13.5" customHeight="1">
      <c r="B21" s="577"/>
      <c r="C21" s="589"/>
      <c r="D21" s="590"/>
      <c r="E21" s="9" t="s">
        <v>13</v>
      </c>
      <c r="F21" s="580"/>
      <c r="G21" s="581"/>
      <c r="H21" s="582"/>
      <c r="I21" s="622"/>
      <c r="J21" s="626"/>
      <c r="K21" s="5" t="s">
        <v>59</v>
      </c>
      <c r="L21" s="11" t="s">
        <v>13</v>
      </c>
      <c r="M21" s="580"/>
      <c r="N21" s="581"/>
      <c r="O21" s="582"/>
      <c r="P21" s="622"/>
      <c r="Q21" s="623"/>
      <c r="R21" s="5" t="s">
        <v>59</v>
      </c>
      <c r="S21" s="10"/>
      <c r="T21" s="12"/>
      <c r="U21" s="2" t="s">
        <v>45</v>
      </c>
      <c r="W21" s="39">
        <f>IF(E19=Val_Selected,1,0)</f>
        <v>0</v>
      </c>
      <c r="X21" s="39" t="str">
        <f>IF(LEN($X20)&gt;0, IF($W21=1, $X20 &amp; ", " &amp; $F$19,$X20), IF($W21=1,$F$19,""))</f>
        <v/>
      </c>
      <c r="AE21" s="330" t="s">
        <v>828</v>
      </c>
      <c r="AF21" s="335" t="str">
        <f>IF(LEN($F$21)&gt;0,$F$21,"")</f>
        <v/>
      </c>
      <c r="AG21" s="330" t="s">
        <v>829</v>
      </c>
      <c r="AH21" s="345" t="str">
        <f>IF(LEN($I$21)&gt;0,$I$21,"")</f>
        <v/>
      </c>
      <c r="AI21" s="330" t="s">
        <v>830</v>
      </c>
      <c r="AJ21" s="335" t="str">
        <f>IF(LEN($M$21)&gt;0,$M$21,"")</f>
        <v/>
      </c>
      <c r="AK21" s="330" t="s">
        <v>831</v>
      </c>
      <c r="AL21" s="345" t="str">
        <f>IF(LEN($P$21)&gt;0,$P$21,"")</f>
        <v/>
      </c>
    </row>
    <row r="22" spans="2:43" ht="13.5" customHeight="1">
      <c r="B22" s="577"/>
      <c r="C22" s="688" t="s">
        <v>940</v>
      </c>
      <c r="D22" s="689"/>
      <c r="E22" s="271" t="s">
        <v>335</v>
      </c>
      <c r="F22" s="717" t="s">
        <v>833</v>
      </c>
      <c r="G22" s="717"/>
      <c r="H22" s="717"/>
      <c r="I22" s="717"/>
      <c r="J22" s="717"/>
      <c r="K22" s="717"/>
      <c r="L22" s="272" t="s">
        <v>335</v>
      </c>
      <c r="M22" s="572" t="s">
        <v>834</v>
      </c>
      <c r="N22" s="572"/>
      <c r="O22" s="572"/>
      <c r="P22" s="101"/>
      <c r="Q22" s="272" t="s">
        <v>335</v>
      </c>
      <c r="R22" s="222" t="s">
        <v>941</v>
      </c>
      <c r="S22" s="101"/>
      <c r="T22" s="7"/>
      <c r="U22" s="2" t="s">
        <v>45</v>
      </c>
      <c r="W22" s="39">
        <f>IF(I19=Val_Selected,1,0)</f>
        <v>0</v>
      </c>
      <c r="X22" s="320" t="str">
        <f>IF(LEN($X21)&gt;0, IF($W22=1, $X21 &amp; ", " &amp; $Y$5 &amp; $X$23,$X21), IF($W22=1,$Y$5&amp; $X$23,""))</f>
        <v/>
      </c>
      <c r="AA22" s="39" t="e">
        <f>List_DannetsuZaiCD</f>
        <v>#VALUE!</v>
      </c>
      <c r="AD22" s="339"/>
      <c r="AE22" s="447" t="s">
        <v>833</v>
      </c>
      <c r="AF22" s="340">
        <f>IF(E22=Val_Selected,1,0)</f>
        <v>0</v>
      </c>
      <c r="AG22" s="446" t="s">
        <v>834</v>
      </c>
      <c r="AH22" s="340">
        <f>IF(L22=Val_Selected,1,0)</f>
        <v>0</v>
      </c>
      <c r="AI22" s="375" t="s">
        <v>835</v>
      </c>
      <c r="AK22" s="382" t="s">
        <v>380</v>
      </c>
      <c r="AL22" s="374"/>
      <c r="AM22" s="374"/>
      <c r="AN22" s="382" t="s">
        <v>381</v>
      </c>
      <c r="AO22" s="374"/>
      <c r="AP22" s="374"/>
      <c r="AQ22" s="375" t="s">
        <v>832</v>
      </c>
    </row>
    <row r="23" spans="2:43" ht="13.5" customHeight="1">
      <c r="B23" s="578"/>
      <c r="C23" s="690"/>
      <c r="D23" s="691"/>
      <c r="E23" s="271" t="s">
        <v>335</v>
      </c>
      <c r="F23" s="627" t="s">
        <v>942</v>
      </c>
      <c r="G23" s="627"/>
      <c r="H23" s="627"/>
      <c r="I23" s="280" t="s">
        <v>335</v>
      </c>
      <c r="J23" s="14" t="s">
        <v>84</v>
      </c>
      <c r="K23" s="497"/>
      <c r="L23" s="571"/>
      <c r="M23" s="571"/>
      <c r="N23" s="571"/>
      <c r="O23" s="571"/>
      <c r="P23" s="571"/>
      <c r="Q23" s="571"/>
      <c r="R23" s="571"/>
      <c r="S23" s="571"/>
      <c r="T23" s="48" t="s">
        <v>86</v>
      </c>
      <c r="U23" s="2" t="s">
        <v>45</v>
      </c>
      <c r="W23" s="323" t="s">
        <v>175</v>
      </c>
      <c r="X23" s="39" t="str">
        <f>IF(LEN(TRIM($L$19))&gt;0, "（" &amp; TRIM($L$19) &amp; "）","")</f>
        <v/>
      </c>
      <c r="AE23" s="447" t="s">
        <v>800</v>
      </c>
      <c r="AF23" s="340">
        <f>IF(Q22=Val_Selected,1,0)</f>
        <v>0</v>
      </c>
      <c r="AG23" s="446" t="s">
        <v>836</v>
      </c>
      <c r="AH23" s="340">
        <f>IF(E23=Val_Selected,1,0)</f>
        <v>0</v>
      </c>
      <c r="AI23" s="447" t="s">
        <v>65</v>
      </c>
      <c r="AJ23" s="340">
        <f>IF(I23=Val_Selected,1,0)</f>
        <v>0</v>
      </c>
    </row>
    <row r="24" spans="2:43" ht="13.5" customHeight="1">
      <c r="B24" s="573" t="s">
        <v>141</v>
      </c>
      <c r="C24" s="624" t="s">
        <v>14</v>
      </c>
      <c r="D24" s="625"/>
      <c r="E24" s="273" t="s">
        <v>335</v>
      </c>
      <c r="F24" s="100" t="s">
        <v>142</v>
      </c>
      <c r="G24" s="4"/>
      <c r="H24" s="4"/>
      <c r="I24" s="275" t="s">
        <v>335</v>
      </c>
      <c r="J24" s="684" t="s">
        <v>138</v>
      </c>
      <c r="K24" s="684"/>
      <c r="L24" s="684"/>
      <c r="M24" s="275" t="s">
        <v>335</v>
      </c>
      <c r="N24" s="685" t="s">
        <v>139</v>
      </c>
      <c r="O24" s="685"/>
      <c r="P24" s="685"/>
      <c r="Q24" s="275" t="s">
        <v>335</v>
      </c>
      <c r="R24" s="4" t="s">
        <v>706</v>
      </c>
      <c r="S24" s="4"/>
      <c r="T24" s="13"/>
      <c r="U24" s="2" t="s">
        <v>45</v>
      </c>
      <c r="AD24" s="330" t="s">
        <v>382</v>
      </c>
      <c r="AE24" s="447" t="s">
        <v>840</v>
      </c>
      <c r="AF24" s="340">
        <f t="shared" ref="AF24:AF28" si="0">IF(E24=Val_Selected,1,0)</f>
        <v>0</v>
      </c>
      <c r="AG24" s="447" t="s">
        <v>842</v>
      </c>
      <c r="AH24" s="340">
        <f>IF(I24=Val_Selected,1,0)</f>
        <v>0</v>
      </c>
      <c r="AI24" s="446" t="s">
        <v>843</v>
      </c>
      <c r="AJ24" s="340">
        <f>IF(M24=Val_Selected,1,0)</f>
        <v>0</v>
      </c>
      <c r="AK24" s="446" t="s">
        <v>844</v>
      </c>
      <c r="AL24" s="340">
        <f>IF(Q24=Val_Selected,1,0)</f>
        <v>0</v>
      </c>
    </row>
    <row r="25" spans="2:43" ht="13.5" customHeight="1">
      <c r="B25" s="574"/>
      <c r="C25" s="592" t="s">
        <v>143</v>
      </c>
      <c r="D25" s="593"/>
      <c r="E25" s="271" t="s">
        <v>335</v>
      </c>
      <c r="F25" s="222" t="s">
        <v>144</v>
      </c>
      <c r="G25" s="76"/>
      <c r="H25" s="76"/>
      <c r="I25" s="272" t="s">
        <v>335</v>
      </c>
      <c r="J25" s="669" t="s">
        <v>145</v>
      </c>
      <c r="K25" s="669"/>
      <c r="L25" s="669"/>
      <c r="M25" s="272" t="s">
        <v>335</v>
      </c>
      <c r="N25" s="222" t="s">
        <v>146</v>
      </c>
      <c r="O25" s="76"/>
      <c r="P25" s="76"/>
      <c r="Q25" s="76"/>
      <c r="R25" s="76"/>
      <c r="S25" s="76"/>
      <c r="T25" s="77"/>
      <c r="U25" s="2" t="s">
        <v>45</v>
      </c>
      <c r="AD25" s="330" t="s">
        <v>143</v>
      </c>
      <c r="AE25" s="447" t="s">
        <v>845</v>
      </c>
      <c r="AF25" s="340">
        <f t="shared" si="0"/>
        <v>0</v>
      </c>
      <c r="AG25" s="446" t="s">
        <v>846</v>
      </c>
      <c r="AH25" s="340">
        <f>IF(I25=Val_Selected,1,0)</f>
        <v>0</v>
      </c>
      <c r="AI25" s="446" t="s">
        <v>847</v>
      </c>
      <c r="AJ25" s="340">
        <f>IF(M25=Val_Selected,1,0)</f>
        <v>0</v>
      </c>
    </row>
    <row r="26" spans="2:43" ht="13.5" customHeight="1">
      <c r="B26" s="575"/>
      <c r="C26" s="594"/>
      <c r="D26" s="595"/>
      <c r="E26" s="274" t="s">
        <v>335</v>
      </c>
      <c r="F26" s="286" t="s">
        <v>84</v>
      </c>
      <c r="G26" s="78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79" t="s">
        <v>86</v>
      </c>
      <c r="U26" s="2" t="s">
        <v>45</v>
      </c>
      <c r="AE26" s="447" t="s">
        <v>848</v>
      </c>
      <c r="AF26" s="340">
        <f t="shared" si="0"/>
        <v>0</v>
      </c>
      <c r="AG26" s="447" t="s">
        <v>849</v>
      </c>
      <c r="AH26" s="340" t="str">
        <f>IF(LEN(TRIM($H$26))&gt;0,TRIM($H$26),"")</f>
        <v/>
      </c>
    </row>
    <row r="27" spans="2:43" ht="13.5" customHeight="1">
      <c r="B27" s="573" t="s">
        <v>140</v>
      </c>
      <c r="C27" s="692" t="s">
        <v>14</v>
      </c>
      <c r="D27" s="693"/>
      <c r="E27" s="273" t="s">
        <v>335</v>
      </c>
      <c r="F27" s="100" t="s">
        <v>153</v>
      </c>
      <c r="G27" s="80"/>
      <c r="H27" s="80"/>
      <c r="I27" s="275" t="s">
        <v>335</v>
      </c>
      <c r="J27" s="100" t="s">
        <v>138</v>
      </c>
      <c r="K27" s="80"/>
      <c r="L27" s="80"/>
      <c r="M27" s="275" t="s">
        <v>335</v>
      </c>
      <c r="N27" s="2" t="s">
        <v>629</v>
      </c>
      <c r="P27" s="402"/>
      <c r="Q27" s="100"/>
      <c r="S27" s="80"/>
      <c r="T27" s="257"/>
      <c r="U27" s="2" t="s">
        <v>147</v>
      </c>
      <c r="AD27" s="330" t="s">
        <v>383</v>
      </c>
      <c r="AE27" s="446" t="s">
        <v>850</v>
      </c>
      <c r="AF27" s="340">
        <f t="shared" si="0"/>
        <v>0</v>
      </c>
      <c r="AG27" s="446" t="s">
        <v>841</v>
      </c>
      <c r="AH27" s="340">
        <f>IF(I27=Val_Selected,1,0)</f>
        <v>0</v>
      </c>
      <c r="AI27" s="323" t="s">
        <v>840</v>
      </c>
      <c r="AJ27" s="340">
        <f>IF(M27=Val_Selected,1,0)</f>
        <v>0</v>
      </c>
    </row>
    <row r="28" spans="2:43" ht="13.5" customHeight="1">
      <c r="B28" s="574"/>
      <c r="C28" s="686" t="s">
        <v>148</v>
      </c>
      <c r="D28" s="687"/>
      <c r="E28" s="271" t="s">
        <v>335</v>
      </c>
      <c r="F28" s="222" t="s">
        <v>149</v>
      </c>
      <c r="G28" s="76"/>
      <c r="H28" s="76"/>
      <c r="I28" s="272" t="s">
        <v>335</v>
      </c>
      <c r="J28" s="222" t="s">
        <v>150</v>
      </c>
      <c r="K28" s="76"/>
      <c r="L28" s="76"/>
      <c r="M28" s="76"/>
      <c r="N28" s="76"/>
      <c r="O28" s="222"/>
      <c r="P28" s="76"/>
      <c r="Q28" s="76"/>
      <c r="R28" s="76"/>
      <c r="S28" s="76"/>
      <c r="T28" s="81"/>
      <c r="U28" s="2" t="s">
        <v>147</v>
      </c>
      <c r="AB28" s="384"/>
      <c r="AC28" s="343" t="s">
        <v>384</v>
      </c>
      <c r="AD28" s="330" t="s">
        <v>148</v>
      </c>
      <c r="AE28" s="446" t="s">
        <v>851</v>
      </c>
      <c r="AF28" s="340">
        <f t="shared" si="0"/>
        <v>0</v>
      </c>
      <c r="AG28" s="446" t="s">
        <v>852</v>
      </c>
      <c r="AH28" s="340">
        <f>IF(I28=Val_Selected,1,0)</f>
        <v>0</v>
      </c>
    </row>
    <row r="29" spans="2:43" ht="13.5" hidden="1" customHeight="1">
      <c r="B29" s="388"/>
      <c r="C29" s="768" t="s">
        <v>15</v>
      </c>
      <c r="D29" s="769"/>
      <c r="E29" s="274" t="s">
        <v>335</v>
      </c>
      <c r="F29" s="286" t="s">
        <v>75</v>
      </c>
      <c r="G29" s="78"/>
      <c r="H29" s="78"/>
      <c r="I29" s="280" t="s">
        <v>335</v>
      </c>
      <c r="J29" s="286" t="s">
        <v>76</v>
      </c>
      <c r="K29" s="78"/>
      <c r="L29" s="78"/>
      <c r="M29" s="78"/>
      <c r="N29" s="280" t="s">
        <v>335</v>
      </c>
      <c r="O29" s="286" t="s">
        <v>77</v>
      </c>
      <c r="P29" s="78"/>
      <c r="Q29" s="78"/>
      <c r="R29" s="78"/>
      <c r="S29" s="78"/>
      <c r="T29" s="90"/>
      <c r="U29" s="2" t="s">
        <v>45</v>
      </c>
      <c r="AB29" s="371" t="s">
        <v>676</v>
      </c>
      <c r="AC29" s="343" t="s">
        <v>384</v>
      </c>
      <c r="AD29" s="382" t="s">
        <v>15</v>
      </c>
      <c r="AE29" s="448" t="s">
        <v>853</v>
      </c>
      <c r="AF29" s="374"/>
      <c r="AG29" s="448" t="s">
        <v>854</v>
      </c>
      <c r="AH29" s="374"/>
      <c r="AI29" s="448" t="s">
        <v>855</v>
      </c>
      <c r="AJ29" s="374"/>
      <c r="AK29" s="390" t="s">
        <v>679</v>
      </c>
    </row>
    <row r="30" spans="2:43" ht="13.5" customHeight="1">
      <c r="B30" s="573" t="s">
        <v>926</v>
      </c>
      <c r="C30" s="659" t="s">
        <v>255</v>
      </c>
      <c r="D30" s="660"/>
      <c r="E30" s="273" t="s">
        <v>335</v>
      </c>
      <c r="F30" s="603" t="s">
        <v>572</v>
      </c>
      <c r="G30" s="743"/>
      <c r="H30" s="743"/>
      <c r="I30" s="275" t="s">
        <v>335</v>
      </c>
      <c r="J30" s="97" t="s">
        <v>151</v>
      </c>
      <c r="K30" s="80"/>
      <c r="L30" s="82"/>
      <c r="M30" s="275" t="s">
        <v>335</v>
      </c>
      <c r="N30" s="97" t="s">
        <v>155</v>
      </c>
      <c r="O30" s="80"/>
      <c r="P30" s="275" t="s">
        <v>335</v>
      </c>
      <c r="Q30" s="603" t="s">
        <v>573</v>
      </c>
      <c r="R30" s="748"/>
      <c r="S30" s="748"/>
      <c r="T30" s="749"/>
      <c r="U30" s="2" t="s">
        <v>45</v>
      </c>
      <c r="AC30" s="343" t="s">
        <v>385</v>
      </c>
      <c r="AD30" s="330" t="s">
        <v>387</v>
      </c>
      <c r="AE30" s="338" t="s">
        <v>61</v>
      </c>
      <c r="AF30" s="340">
        <f>IF(E30=Val_Selected,1,0)</f>
        <v>0</v>
      </c>
      <c r="AG30" s="338" t="s">
        <v>151</v>
      </c>
      <c r="AH30" s="340">
        <f>IF(I30=Val_Selected,1,0)</f>
        <v>0</v>
      </c>
      <c r="AI30" s="338" t="s">
        <v>155</v>
      </c>
      <c r="AJ30" s="340">
        <f>IF(M30=Val_Selected,1,0)</f>
        <v>0</v>
      </c>
      <c r="AK30" s="173" t="s">
        <v>388</v>
      </c>
      <c r="AL30" s="340">
        <f>IF(P30=Val_Selected,1,0)</f>
        <v>0</v>
      </c>
      <c r="AN30" s="449" t="s">
        <v>386</v>
      </c>
      <c r="AO30" s="450" t="e">
        <f>IF(LEN(#REF!)&gt;0,#REF!,"")</f>
        <v>#REF!</v>
      </c>
      <c r="AP30" s="374" t="e">
        <f>IF(LEN(TRIM(#REF!))&gt;0,TRIM(#REF!),"")</f>
        <v>#REF!</v>
      </c>
      <c r="AQ30" s="354" t="s">
        <v>816</v>
      </c>
    </row>
    <row r="31" spans="2:43" ht="13.5" customHeight="1">
      <c r="B31" s="574"/>
      <c r="C31" s="667"/>
      <c r="D31" s="635"/>
      <c r="E31" s="271" t="s">
        <v>335</v>
      </c>
      <c r="F31" s="766" t="s">
        <v>336</v>
      </c>
      <c r="G31" s="753"/>
      <c r="H31" s="753"/>
      <c r="I31" s="753"/>
      <c r="J31" s="753"/>
      <c r="K31" s="759"/>
      <c r="L31" s="759"/>
      <c r="M31" s="759"/>
      <c r="N31" s="759"/>
      <c r="O31" s="759"/>
      <c r="P31" s="759"/>
      <c r="Q31" s="759"/>
      <c r="R31" s="247" t="s">
        <v>338</v>
      </c>
      <c r="S31" s="276"/>
      <c r="T31" s="236" t="s">
        <v>339</v>
      </c>
      <c r="U31" s="2" t="s">
        <v>45</v>
      </c>
      <c r="AE31" s="338" t="s">
        <v>152</v>
      </c>
      <c r="AF31" s="340">
        <f>IF(E31=Val_Selected,1,0)</f>
        <v>0</v>
      </c>
      <c r="AG31" s="330" t="s">
        <v>568</v>
      </c>
      <c r="AH31" s="346" t="s">
        <v>662</v>
      </c>
      <c r="AI31" s="340" t="str">
        <f>IF(LEN($K$31)&gt;0,IFERROR(INDEX(List_DannetsuZaiCD,MATCH($K$31,List_DannetsuZai,0)),Val_DannetsuZaiCD_Free),"")</f>
        <v/>
      </c>
      <c r="AJ31" s="346" t="s">
        <v>663</v>
      </c>
      <c r="AK31" s="340" t="str">
        <f>IF(LEN(TRIM($S$31))&gt;0,TRIM($S$31),"")</f>
        <v/>
      </c>
      <c r="AL31" s="338" t="s">
        <v>856</v>
      </c>
      <c r="AM31" s="364" t="str">
        <f>IF($AI$31=Val_DannetsuZaiCD_Free,$K$31,"")</f>
        <v/>
      </c>
    </row>
    <row r="32" spans="2:43" ht="13.5" customHeight="1">
      <c r="B32" s="574"/>
      <c r="C32" s="667"/>
      <c r="D32" s="635"/>
      <c r="E32" s="258"/>
      <c r="F32" s="627" t="s">
        <v>337</v>
      </c>
      <c r="G32" s="767"/>
      <c r="H32" s="767"/>
      <c r="I32" s="767"/>
      <c r="J32" s="767"/>
      <c r="K32" s="760"/>
      <c r="L32" s="760"/>
      <c r="M32" s="760"/>
      <c r="N32" s="760"/>
      <c r="O32" s="760"/>
      <c r="P32" s="760"/>
      <c r="Q32" s="760"/>
      <c r="R32" s="248" t="s">
        <v>340</v>
      </c>
      <c r="S32" s="277"/>
      <c r="T32" s="249" t="s">
        <v>341</v>
      </c>
      <c r="U32" s="2" t="s">
        <v>45</v>
      </c>
      <c r="AG32" s="330" t="s">
        <v>569</v>
      </c>
      <c r="AH32" s="346" t="s">
        <v>662</v>
      </c>
      <c r="AI32" s="340" t="str">
        <f>IF(LEN($K$32)&gt;0,IFERROR(INDEX(List_DannetsuZaiCD,MATCH($K$32,List_DannetsuZai,0)),Val_DannetsuZaiCD_Free),"")</f>
        <v/>
      </c>
      <c r="AJ32" s="346" t="s">
        <v>663</v>
      </c>
      <c r="AK32" s="340" t="str">
        <f>IF(LEN(TRIM($S$32))&gt;0,TRIM($S$32),"")</f>
        <v/>
      </c>
      <c r="AL32" s="338" t="s">
        <v>856</v>
      </c>
      <c r="AM32" s="364" t="str">
        <f>IF($AI$32=Val_DannetsuZaiCD_Free,$K$32,"")</f>
        <v/>
      </c>
    </row>
    <row r="33" spans="2:38" ht="13.5" customHeight="1">
      <c r="B33" s="574"/>
      <c r="C33" s="770" t="s">
        <v>934</v>
      </c>
      <c r="D33" s="378" t="s">
        <v>665</v>
      </c>
      <c r="E33" s="273" t="s">
        <v>335</v>
      </c>
      <c r="F33" s="685" t="s">
        <v>256</v>
      </c>
      <c r="G33" s="743"/>
      <c r="H33" s="743"/>
      <c r="I33" s="402"/>
      <c r="J33" s="685"/>
      <c r="K33" s="748"/>
      <c r="L33" s="748"/>
      <c r="M33" s="402"/>
      <c r="N33" s="685"/>
      <c r="O33" s="685"/>
      <c r="P33" s="685"/>
      <c r="Q33" s="402"/>
      <c r="R33" s="685"/>
      <c r="S33" s="685"/>
      <c r="T33" s="763"/>
      <c r="U33" s="2" t="s">
        <v>45</v>
      </c>
      <c r="AD33" s="447" t="s">
        <v>857</v>
      </c>
      <c r="AE33" s="346" t="s">
        <v>62</v>
      </c>
      <c r="AF33" s="340">
        <f t="shared" ref="AF33:AF45" si="1">IF(E33=Val_Selected,1,0)</f>
        <v>0</v>
      </c>
    </row>
    <row r="34" spans="2:38" ht="13.5" customHeight="1">
      <c r="B34" s="574"/>
      <c r="C34" s="667"/>
      <c r="D34" s="764" t="s">
        <v>275</v>
      </c>
      <c r="E34" s="278" t="s">
        <v>335</v>
      </c>
      <c r="F34" s="669" t="s">
        <v>709</v>
      </c>
      <c r="G34" s="669"/>
      <c r="H34" s="669"/>
      <c r="I34" s="272" t="s">
        <v>335</v>
      </c>
      <c r="J34" s="669" t="s">
        <v>691</v>
      </c>
      <c r="K34" s="669"/>
      <c r="L34" s="669"/>
      <c r="M34" s="272" t="s">
        <v>335</v>
      </c>
      <c r="N34" s="669" t="s">
        <v>692</v>
      </c>
      <c r="O34" s="669"/>
      <c r="P34" s="669"/>
      <c r="Q34" s="272" t="s">
        <v>335</v>
      </c>
      <c r="R34" s="669" t="s">
        <v>693</v>
      </c>
      <c r="S34" s="669"/>
      <c r="T34" s="758"/>
      <c r="U34" s="2" t="s">
        <v>45</v>
      </c>
      <c r="AC34" s="2"/>
      <c r="AD34" s="447" t="s">
        <v>858</v>
      </c>
      <c r="AE34" s="346" t="s">
        <v>690</v>
      </c>
      <c r="AF34" s="340">
        <f t="shared" si="1"/>
        <v>0</v>
      </c>
      <c r="AG34" s="338" t="s">
        <v>691</v>
      </c>
      <c r="AH34" s="340">
        <f>IF(I34=Val_Selected,1,0)</f>
        <v>0</v>
      </c>
      <c r="AI34" s="346" t="s">
        <v>156</v>
      </c>
      <c r="AJ34" s="340">
        <f>IF(M34=Val_Selected,1,0)</f>
        <v>0</v>
      </c>
      <c r="AK34" s="346" t="s">
        <v>60</v>
      </c>
      <c r="AL34" s="340">
        <f>IF(Q34=Val_Selected,1,0)</f>
        <v>0</v>
      </c>
    </row>
    <row r="35" spans="2:38" ht="13.5" customHeight="1">
      <c r="B35" s="574"/>
      <c r="C35" s="667"/>
      <c r="D35" s="765"/>
      <c r="E35" s="278" t="s">
        <v>335</v>
      </c>
      <c r="F35" s="669" t="s">
        <v>753</v>
      </c>
      <c r="G35" s="669"/>
      <c r="H35" s="669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404"/>
      <c r="U35" s="2" t="s">
        <v>45</v>
      </c>
      <c r="W35" s="399" t="s">
        <v>705</v>
      </c>
      <c r="AC35" s="330"/>
      <c r="AE35" s="405" t="s">
        <v>754</v>
      </c>
      <c r="AF35" s="406">
        <f t="shared" si="1"/>
        <v>0</v>
      </c>
      <c r="AG35" s="375" t="s">
        <v>763</v>
      </c>
      <c r="AI35" s="39"/>
      <c r="AJ35" s="39"/>
      <c r="AK35" s="39"/>
      <c r="AL35" s="39"/>
    </row>
    <row r="36" spans="2:38" ht="13.5" customHeight="1">
      <c r="B36" s="574"/>
      <c r="C36" s="667"/>
      <c r="D36" s="730" t="s">
        <v>666</v>
      </c>
      <c r="E36" s="271" t="s">
        <v>335</v>
      </c>
      <c r="F36" s="11" t="s">
        <v>63</v>
      </c>
      <c r="G36" s="84"/>
      <c r="H36" s="227" t="s">
        <v>161</v>
      </c>
      <c r="I36" s="734"/>
      <c r="J36" s="734"/>
      <c r="K36" s="734"/>
      <c r="L36" s="734"/>
      <c r="M36" s="734"/>
      <c r="N36" s="734"/>
      <c r="O36" s="734"/>
      <c r="P36" s="451" t="s">
        <v>86</v>
      </c>
      <c r="Q36" s="272" t="s">
        <v>335</v>
      </c>
      <c r="R36" s="669" t="s">
        <v>668</v>
      </c>
      <c r="S36" s="669"/>
      <c r="T36" s="758"/>
      <c r="U36" s="2" t="s">
        <v>45</v>
      </c>
      <c r="W36" s="320" t="str">
        <f>IF(LEN(TRIM($I$36))&gt;0, "（範囲：" &amp; TRIM($I$36) &amp; "）","")</f>
        <v/>
      </c>
      <c r="AD36" s="447" t="s">
        <v>864</v>
      </c>
      <c r="AE36" s="346" t="s">
        <v>63</v>
      </c>
      <c r="AF36" s="340">
        <f t="shared" si="1"/>
        <v>0</v>
      </c>
      <c r="AG36" s="340" t="str">
        <f>IF(LEN(TRIM($I$36))&gt;0,TRIM($I$36),"")</f>
        <v/>
      </c>
      <c r="AH36" s="376" t="s">
        <v>668</v>
      </c>
      <c r="AI36" s="340">
        <f>IF(Q36=Val_Selected,1,0)</f>
        <v>0</v>
      </c>
      <c r="AJ36" s="375" t="s">
        <v>859</v>
      </c>
    </row>
    <row r="37" spans="2:38" ht="13.5" customHeight="1">
      <c r="B37" s="574"/>
      <c r="C37" s="667"/>
      <c r="D37" s="773"/>
      <c r="E37" s="271" t="s">
        <v>335</v>
      </c>
      <c r="F37" s="235" t="s">
        <v>667</v>
      </c>
      <c r="G37" s="386"/>
      <c r="H37" s="227" t="s">
        <v>161</v>
      </c>
      <c r="I37" s="734"/>
      <c r="J37" s="734"/>
      <c r="K37" s="734"/>
      <c r="L37" s="734"/>
      <c r="M37" s="734"/>
      <c r="N37" s="734"/>
      <c r="O37" s="734"/>
      <c r="P37" s="734"/>
      <c r="Q37" s="734"/>
      <c r="R37" s="734"/>
      <c r="S37" s="734"/>
      <c r="T37" s="81" t="s">
        <v>86</v>
      </c>
      <c r="U37" s="2" t="s">
        <v>45</v>
      </c>
      <c r="W37" s="320" t="str">
        <f>IF(LEN(TRIM($I$37))&gt;0, "（範囲：" &amp; TRIM($I$37) &amp; "）","")</f>
        <v/>
      </c>
      <c r="AE37" s="376" t="s">
        <v>669</v>
      </c>
      <c r="AF37" s="340">
        <f t="shared" si="1"/>
        <v>0</v>
      </c>
      <c r="AG37" s="340" t="str">
        <f>IF(LEN(TRIM($I$37))&gt;0,TRIM($I$37),"")</f>
        <v/>
      </c>
      <c r="AI37" s="39"/>
    </row>
    <row r="38" spans="2:38" ht="13.5" customHeight="1">
      <c r="B38" s="574"/>
      <c r="C38" s="667"/>
      <c r="D38" s="773"/>
      <c r="E38" s="272" t="s">
        <v>335</v>
      </c>
      <c r="F38" s="400" t="s">
        <v>670</v>
      </c>
      <c r="G38" s="387"/>
      <c r="H38" s="227" t="s">
        <v>161</v>
      </c>
      <c r="I38" s="734"/>
      <c r="J38" s="734"/>
      <c r="K38" s="734"/>
      <c r="L38" s="734"/>
      <c r="M38" s="734"/>
      <c r="N38" s="734"/>
      <c r="O38" s="734"/>
      <c r="P38" s="734"/>
      <c r="Q38" s="734"/>
      <c r="R38" s="734"/>
      <c r="S38" s="734"/>
      <c r="T38" s="81" t="s">
        <v>784</v>
      </c>
      <c r="U38" s="2" t="s">
        <v>45</v>
      </c>
      <c r="W38" s="320" t="str">
        <f>IF(LEN(TRIM($I$38))&gt;0, "（範囲：" &amp; TRIM($I$38) &amp; "）","")</f>
        <v/>
      </c>
      <c r="AE38" s="376" t="s">
        <v>671</v>
      </c>
      <c r="AF38" s="340">
        <f t="shared" si="1"/>
        <v>0</v>
      </c>
      <c r="AG38" s="340" t="str">
        <f>IF(LEN(TRIM($I$38))&gt;0,TRIM($I$38),"")</f>
        <v/>
      </c>
      <c r="AI38" s="346"/>
      <c r="AJ38" s="346"/>
      <c r="AK38" s="346"/>
      <c r="AL38" s="39"/>
    </row>
    <row r="39" spans="2:38" ht="13.5" customHeight="1">
      <c r="B39" s="574"/>
      <c r="C39" s="667"/>
      <c r="D39" s="774"/>
      <c r="E39" s="272" t="s">
        <v>335</v>
      </c>
      <c r="F39" s="732" t="s">
        <v>672</v>
      </c>
      <c r="G39" s="733"/>
      <c r="H39" s="733"/>
      <c r="I39" s="490" t="s">
        <v>161</v>
      </c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81" t="s">
        <v>86</v>
      </c>
      <c r="U39" s="2" t="s">
        <v>45</v>
      </c>
      <c r="W39" s="320" t="str">
        <f>IF(LEN(TRIM($J$39))&gt;0, "（範囲：" &amp; TRIM($J$39) &amp; "）","")</f>
        <v/>
      </c>
      <c r="X39" s="375" t="s">
        <v>785</v>
      </c>
      <c r="AE39" s="376" t="s">
        <v>672</v>
      </c>
      <c r="AF39" s="340">
        <f t="shared" si="1"/>
        <v>0</v>
      </c>
      <c r="AG39" s="340" t="str">
        <f>IF(LEN(TRIM($J$39))&gt;0,TRIM($J$39),"")</f>
        <v/>
      </c>
      <c r="AH39" s="373" t="s">
        <v>64</v>
      </c>
      <c r="AI39" s="374"/>
      <c r="AJ39" s="374"/>
      <c r="AK39" s="375" t="s">
        <v>675</v>
      </c>
    </row>
    <row r="40" spans="2:38" ht="13.5" customHeight="1">
      <c r="B40" s="574"/>
      <c r="C40" s="667"/>
      <c r="D40" s="379" t="s">
        <v>673</v>
      </c>
      <c r="E40" s="271" t="s">
        <v>335</v>
      </c>
      <c r="F40" s="669" t="s">
        <v>302</v>
      </c>
      <c r="G40" s="669"/>
      <c r="H40" s="669"/>
      <c r="I40" s="272" t="s">
        <v>335</v>
      </c>
      <c r="J40" s="669" t="s">
        <v>861</v>
      </c>
      <c r="K40" s="669"/>
      <c r="L40" s="669"/>
      <c r="M40" s="272" t="s">
        <v>335</v>
      </c>
      <c r="N40" s="669" t="s">
        <v>862</v>
      </c>
      <c r="O40" s="669"/>
      <c r="P40" s="669"/>
      <c r="Q40" s="272" t="s">
        <v>335</v>
      </c>
      <c r="R40" s="669" t="s">
        <v>863</v>
      </c>
      <c r="S40" s="771"/>
      <c r="T40" s="772"/>
      <c r="U40" s="2" t="s">
        <v>45</v>
      </c>
      <c r="AD40" s="447" t="s">
        <v>865</v>
      </c>
      <c r="AE40" s="346" t="s">
        <v>302</v>
      </c>
      <c r="AF40" s="340">
        <f t="shared" si="1"/>
        <v>0</v>
      </c>
      <c r="AG40" s="376" t="s">
        <v>866</v>
      </c>
      <c r="AH40" s="340">
        <f>IF(I40=Val_Selected,1,0)</f>
        <v>0</v>
      </c>
      <c r="AI40" s="376" t="s">
        <v>797</v>
      </c>
      <c r="AJ40" s="340">
        <f>IF(M40=Val_Selected,1,0)</f>
        <v>0</v>
      </c>
      <c r="AK40" s="414" t="s">
        <v>798</v>
      </c>
      <c r="AL40" s="340">
        <f>IF(Q40=Val_Selected,1,0)</f>
        <v>0</v>
      </c>
    </row>
    <row r="41" spans="2:38" ht="13.5" customHeight="1">
      <c r="B41" s="574"/>
      <c r="C41" s="667"/>
      <c r="D41" s="730" t="s">
        <v>674</v>
      </c>
      <c r="E41" s="272" t="s">
        <v>335</v>
      </c>
      <c r="F41" s="11" t="s">
        <v>160</v>
      </c>
      <c r="G41" s="84"/>
      <c r="H41" s="84"/>
      <c r="I41" s="11"/>
      <c r="J41" s="11"/>
      <c r="K41" s="84"/>
      <c r="L41" s="267"/>
      <c r="M41" s="267"/>
      <c r="N41" s="267"/>
      <c r="O41" s="267"/>
      <c r="P41" s="267"/>
      <c r="Q41" s="377"/>
      <c r="R41" s="377"/>
      <c r="S41" s="377"/>
      <c r="T41" s="385"/>
      <c r="U41" s="2" t="s">
        <v>45</v>
      </c>
      <c r="AE41" s="346" t="s">
        <v>159</v>
      </c>
      <c r="AF41" s="340">
        <f t="shared" si="1"/>
        <v>0</v>
      </c>
      <c r="AG41" s="373" t="s">
        <v>218</v>
      </c>
      <c r="AH41" s="374"/>
      <c r="AI41" s="375" t="s">
        <v>867</v>
      </c>
      <c r="AJ41" s="376"/>
    </row>
    <row r="42" spans="2:38" ht="13.5" customHeight="1">
      <c r="B42" s="574"/>
      <c r="C42" s="594"/>
      <c r="D42" s="731"/>
      <c r="E42" s="274" t="s">
        <v>335</v>
      </c>
      <c r="F42" s="99" t="s">
        <v>80</v>
      </c>
      <c r="G42" s="85"/>
      <c r="H42" s="679"/>
      <c r="I42" s="679"/>
      <c r="J42" s="679"/>
      <c r="K42" s="679"/>
      <c r="L42" s="679"/>
      <c r="M42" s="679"/>
      <c r="N42" s="679"/>
      <c r="O42" s="679"/>
      <c r="P42" s="679"/>
      <c r="Q42" s="679"/>
      <c r="R42" s="679"/>
      <c r="S42" s="679"/>
      <c r="T42" s="79" t="s">
        <v>86</v>
      </c>
      <c r="U42" s="2" t="s">
        <v>45</v>
      </c>
      <c r="W42" s="320" t="str">
        <f>IF(LEN(TRIM($H$42))&gt;0, "（" &amp; TRIM($H$42) &amp; "）","")</f>
        <v/>
      </c>
      <c r="AD42" s="447" t="s">
        <v>848</v>
      </c>
      <c r="AE42" s="346" t="s">
        <v>65</v>
      </c>
      <c r="AF42" s="340">
        <f t="shared" si="1"/>
        <v>0</v>
      </c>
      <c r="AG42" s="39" t="s">
        <v>849</v>
      </c>
      <c r="AH42" s="340" t="str">
        <f>IF(LEN(TRIM($H$42))&gt;0,TRIM($H$42),"")</f>
        <v/>
      </c>
    </row>
    <row r="43" spans="2:38" ht="13.5" customHeight="1">
      <c r="B43" s="574"/>
      <c r="C43" s="659" t="s">
        <v>20</v>
      </c>
      <c r="D43" s="660"/>
      <c r="E43" s="278" t="s">
        <v>335</v>
      </c>
      <c r="F43" s="98" t="s">
        <v>67</v>
      </c>
      <c r="G43" s="82"/>
      <c r="H43" s="86"/>
      <c r="I43" s="275" t="s">
        <v>335</v>
      </c>
      <c r="J43" s="97" t="s">
        <v>68</v>
      </c>
      <c r="K43" s="259"/>
      <c r="L43" s="259"/>
      <c r="M43" s="526"/>
      <c r="N43" s="261" t="s">
        <v>69</v>
      </c>
      <c r="O43" s="260"/>
      <c r="P43" s="262"/>
      <c r="Q43" s="263"/>
      <c r="R43" s="263"/>
      <c r="S43" s="264"/>
      <c r="T43" s="265"/>
      <c r="U43" s="2" t="s">
        <v>45</v>
      </c>
      <c r="AD43" s="330" t="s">
        <v>389</v>
      </c>
      <c r="AE43" s="338" t="s">
        <v>74</v>
      </c>
      <c r="AF43" s="340">
        <f t="shared" si="1"/>
        <v>0</v>
      </c>
      <c r="AG43" s="338" t="s">
        <v>68</v>
      </c>
      <c r="AH43" s="340">
        <f>IF(I43=Val_Selected,1,0)</f>
        <v>0</v>
      </c>
      <c r="AI43" s="346" t="s">
        <v>390</v>
      </c>
      <c r="AJ43" s="340" t="str">
        <f>IF(LEN($M$43)&gt;0,$M$43,"")</f>
        <v/>
      </c>
      <c r="AL43" s="375"/>
    </row>
    <row r="44" spans="2:38" ht="13.5" customHeight="1">
      <c r="B44" s="574"/>
      <c r="C44" s="594"/>
      <c r="D44" s="661"/>
      <c r="E44" s="279" t="s">
        <v>335</v>
      </c>
      <c r="F44" s="266" t="s">
        <v>80</v>
      </c>
      <c r="G44" s="267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741"/>
      <c r="T44" s="268" t="s">
        <v>86</v>
      </c>
      <c r="U44" s="2" t="s">
        <v>45</v>
      </c>
      <c r="W44" s="320" t="str">
        <f>IF(LEN(TRIM($H$44))&gt;0, "（" &amp; TRIM($H$44) &amp; "）","")</f>
        <v/>
      </c>
      <c r="AB44" s="39"/>
      <c r="AE44" s="338" t="s">
        <v>65</v>
      </c>
      <c r="AF44" s="340">
        <f t="shared" si="1"/>
        <v>0</v>
      </c>
      <c r="AG44" s="338" t="s">
        <v>391</v>
      </c>
      <c r="AH44" s="340" t="str">
        <f>IF(LEN(TRIM($H$44))&gt;0,TRIM($H$44),"")</f>
        <v/>
      </c>
    </row>
    <row r="45" spans="2:38" ht="13.5" customHeight="1">
      <c r="B45" s="574"/>
      <c r="C45" s="659" t="s">
        <v>37</v>
      </c>
      <c r="D45" s="660"/>
      <c r="E45" s="273" t="s">
        <v>335</v>
      </c>
      <c r="F45" s="100" t="s">
        <v>36</v>
      </c>
      <c r="G45" s="80"/>
      <c r="H45" s="80"/>
      <c r="I45" s="275" t="s">
        <v>335</v>
      </c>
      <c r="J45" s="97" t="s">
        <v>71</v>
      </c>
      <c r="K45" s="80"/>
      <c r="L45" s="82"/>
      <c r="M45" s="275" t="s">
        <v>335</v>
      </c>
      <c r="N45" s="97" t="s">
        <v>73</v>
      </c>
      <c r="O45" s="87"/>
      <c r="P45" s="82"/>
      <c r="Q45" s="275" t="s">
        <v>335</v>
      </c>
      <c r="R45" s="97" t="s">
        <v>257</v>
      </c>
      <c r="S45" s="82"/>
      <c r="T45" s="83"/>
      <c r="U45" s="2" t="s">
        <v>45</v>
      </c>
      <c r="AD45" s="330" t="s">
        <v>392</v>
      </c>
      <c r="AE45" s="338" t="s">
        <v>36</v>
      </c>
      <c r="AF45" s="340">
        <f t="shared" si="1"/>
        <v>0</v>
      </c>
      <c r="AG45" s="338" t="s">
        <v>71</v>
      </c>
      <c r="AH45" s="340">
        <f>IF(I45=Val_Selected,1,0)</f>
        <v>0</v>
      </c>
      <c r="AI45" s="338" t="s">
        <v>73</v>
      </c>
      <c r="AJ45" s="340">
        <f>IF(M45=Val_Selected,1,0)</f>
        <v>0</v>
      </c>
      <c r="AK45" s="338" t="s">
        <v>257</v>
      </c>
      <c r="AL45" s="340">
        <f>IF(Q45=Val_Selected,1,0)</f>
        <v>0</v>
      </c>
    </row>
    <row r="46" spans="2:38" ht="13.5" customHeight="1">
      <c r="B46" s="574"/>
      <c r="C46" s="594"/>
      <c r="D46" s="661"/>
      <c r="E46" s="274" t="s">
        <v>335</v>
      </c>
      <c r="F46" s="99" t="s">
        <v>72</v>
      </c>
      <c r="G46" s="85"/>
      <c r="H46" s="78"/>
      <c r="I46" s="280" t="s">
        <v>335</v>
      </c>
      <c r="J46" s="99" t="s">
        <v>80</v>
      </c>
      <c r="K46" s="78"/>
      <c r="L46" s="742"/>
      <c r="M46" s="742"/>
      <c r="N46" s="742"/>
      <c r="O46" s="742"/>
      <c r="P46" s="742"/>
      <c r="Q46" s="742"/>
      <c r="R46" s="742"/>
      <c r="S46" s="742"/>
      <c r="T46" s="79" t="s">
        <v>86</v>
      </c>
      <c r="U46" s="2" t="s">
        <v>45</v>
      </c>
      <c r="W46" s="320" t="str">
        <f>IF(LEN(TRIM($L$46))&gt;0, "（" &amp; TRIM($L$46) &amp; "）","")</f>
        <v/>
      </c>
      <c r="AE46" s="383" t="s">
        <v>70</v>
      </c>
      <c r="AF46" s="374"/>
      <c r="AG46" s="338" t="s">
        <v>72</v>
      </c>
      <c r="AH46" s="340">
        <f>IF(E46=Val_Selected,1,0)</f>
        <v>0</v>
      </c>
      <c r="AI46" s="338" t="s">
        <v>65</v>
      </c>
      <c r="AJ46" s="340">
        <f>IF(I46=Val_Selected,1,0)</f>
        <v>0</v>
      </c>
      <c r="AK46" s="338" t="s">
        <v>391</v>
      </c>
      <c r="AL46" s="340" t="str">
        <f>IF(LEN($L$46)&gt;0,TRIM($L$46),"")</f>
        <v/>
      </c>
    </row>
    <row r="47" spans="2:38" ht="13.5" customHeight="1">
      <c r="B47" s="574"/>
      <c r="C47" s="659" t="s">
        <v>871</v>
      </c>
      <c r="D47" s="660"/>
      <c r="E47" s="271" t="s">
        <v>335</v>
      </c>
      <c r="F47" s="489" t="s">
        <v>868</v>
      </c>
      <c r="G47" s="5"/>
      <c r="H47" s="5"/>
      <c r="I47" s="5"/>
      <c r="J47" s="5" t="s">
        <v>869</v>
      </c>
      <c r="K47" s="5"/>
      <c r="L47" s="571"/>
      <c r="M47" s="571"/>
      <c r="N47" s="571"/>
      <c r="O47" s="571"/>
      <c r="P47" s="571"/>
      <c r="Q47" s="571"/>
      <c r="R47" s="571"/>
      <c r="S47" s="571"/>
      <c r="T47" s="48" t="s">
        <v>86</v>
      </c>
      <c r="U47" s="2" t="s">
        <v>45</v>
      </c>
      <c r="AD47" s="330" t="s">
        <v>874</v>
      </c>
      <c r="AE47" s="447" t="s">
        <v>872</v>
      </c>
      <c r="AF47" s="340">
        <f>IF(E47=Val_Selected,1,0)</f>
        <v>0</v>
      </c>
      <c r="AG47" s="464" t="s">
        <v>873</v>
      </c>
      <c r="AH47" s="340" t="str">
        <f>IF(LEN($L$47)&gt;0,TRIM($L$47),"")</f>
        <v/>
      </c>
      <c r="AI47" s="338"/>
      <c r="AJ47" s="39"/>
      <c r="AK47" s="338"/>
      <c r="AL47" s="39"/>
    </row>
    <row r="48" spans="2:38" ht="13.5" customHeight="1">
      <c r="B48" s="574"/>
      <c r="C48" s="667"/>
      <c r="D48" s="635"/>
      <c r="E48" s="272" t="s">
        <v>335</v>
      </c>
      <c r="F48" s="28" t="s">
        <v>870</v>
      </c>
      <c r="G48" s="5"/>
      <c r="H48" s="5"/>
      <c r="I48" s="5"/>
      <c r="J48" s="5"/>
      <c r="K48" s="5"/>
      <c r="L48" s="101"/>
      <c r="M48" s="76"/>
      <c r="N48" s="76"/>
      <c r="O48" s="76"/>
      <c r="P48" s="76"/>
      <c r="Q48" s="76"/>
      <c r="R48" s="76"/>
      <c r="S48" s="76"/>
      <c r="T48" s="81"/>
      <c r="U48" s="2" t="s">
        <v>45</v>
      </c>
      <c r="AE48" s="447" t="s">
        <v>875</v>
      </c>
      <c r="AF48" s="340">
        <f>IF(E48=Val_Selected,1,0)</f>
        <v>0</v>
      </c>
      <c r="AG48" s="338"/>
      <c r="AI48" s="338"/>
      <c r="AJ48" s="39"/>
      <c r="AK48" s="338"/>
      <c r="AL48" s="39"/>
    </row>
    <row r="49" spans="2:39" ht="13.5" customHeight="1">
      <c r="B49" s="575"/>
      <c r="C49" s="594"/>
      <c r="D49" s="661"/>
      <c r="E49" s="274" t="s">
        <v>335</v>
      </c>
      <c r="F49" s="462" t="s">
        <v>84</v>
      </c>
      <c r="G49" s="14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463" t="s">
        <v>86</v>
      </c>
      <c r="U49" s="2" t="s">
        <v>45</v>
      </c>
      <c r="W49" s="320" t="str">
        <f>IF(LEN(TRIM($H$49))&gt;0, "（" &amp; TRIM($H$49) &amp; "）","")</f>
        <v/>
      </c>
      <c r="AE49" s="465" t="s">
        <v>56</v>
      </c>
      <c r="AF49" s="340">
        <f t="shared" ref="AF49" si="2">IF(E49=Val_Selected,1,0)</f>
        <v>0</v>
      </c>
      <c r="AG49" s="346" t="s">
        <v>391</v>
      </c>
      <c r="AH49" s="466" t="str">
        <f>IF(LEN(TRIM($H$49))&gt;0,TRIM($H$49),"")</f>
        <v/>
      </c>
      <c r="AI49" s="338"/>
      <c r="AJ49" s="39"/>
      <c r="AK49" s="338"/>
      <c r="AL49" s="39"/>
    </row>
    <row r="50" spans="2:39" ht="13.5" customHeight="1">
      <c r="B50" s="724" t="s">
        <v>802</v>
      </c>
      <c r="C50" s="692" t="s">
        <v>921</v>
      </c>
      <c r="D50" s="780"/>
      <c r="E50" s="273" t="s">
        <v>335</v>
      </c>
      <c r="F50" s="762" t="s">
        <v>815</v>
      </c>
      <c r="G50" s="762"/>
      <c r="H50" s="762"/>
      <c r="I50" s="275" t="s">
        <v>335</v>
      </c>
      <c r="J50" s="673" t="s">
        <v>922</v>
      </c>
      <c r="K50" s="673"/>
      <c r="L50" s="673"/>
      <c r="M50" s="484"/>
      <c r="N50" s="484"/>
      <c r="O50" s="484"/>
      <c r="P50" s="484"/>
      <c r="Q50" s="484"/>
      <c r="R50" s="484"/>
      <c r="S50" s="484"/>
      <c r="T50" s="485"/>
      <c r="U50" s="2" t="s">
        <v>45</v>
      </c>
      <c r="AD50" s="446" t="s">
        <v>881</v>
      </c>
      <c r="AE50" s="447" t="s">
        <v>803</v>
      </c>
      <c r="AF50" s="467">
        <f t="shared" ref="AF50" si="3">IF(E50=Val_Selected,1,0)</f>
        <v>0</v>
      </c>
      <c r="AG50" s="468" t="s">
        <v>804</v>
      </c>
      <c r="AH50" s="469">
        <f>IF(I50=Val_Selected,1,0)</f>
        <v>0</v>
      </c>
    </row>
    <row r="51" spans="2:39" ht="13.5" customHeight="1">
      <c r="B51" s="725"/>
      <c r="C51" s="755" t="s">
        <v>805</v>
      </c>
      <c r="D51" s="756"/>
      <c r="E51" s="271" t="s">
        <v>335</v>
      </c>
      <c r="F51" s="5" t="s">
        <v>806</v>
      </c>
      <c r="G51" s="5"/>
      <c r="H51" s="5"/>
      <c r="I51" s="272" t="s">
        <v>335</v>
      </c>
      <c r="J51" s="28" t="s">
        <v>807</v>
      </c>
      <c r="K51" s="5"/>
      <c r="L51" s="28"/>
      <c r="M51" s="272" t="s">
        <v>335</v>
      </c>
      <c r="N51" s="28" t="s">
        <v>808</v>
      </c>
      <c r="O51" s="479"/>
      <c r="P51" s="28"/>
      <c r="Q51" s="272" t="s">
        <v>335</v>
      </c>
      <c r="R51" s="28" t="s">
        <v>809</v>
      </c>
      <c r="S51" s="486"/>
      <c r="T51" s="487"/>
      <c r="U51" s="2" t="s">
        <v>45</v>
      </c>
      <c r="AD51" s="470" t="s">
        <v>884</v>
      </c>
      <c r="AE51" s="447" t="s">
        <v>806</v>
      </c>
      <c r="AF51" s="340">
        <f t="shared" ref="AF51" si="4">IF(E51=Val_Selected,1,0)</f>
        <v>0</v>
      </c>
      <c r="AG51" s="471" t="s">
        <v>807</v>
      </c>
      <c r="AH51" s="340">
        <f>IF(I51=Val_Selected,1,0)</f>
        <v>0</v>
      </c>
      <c r="AI51" s="470" t="s">
        <v>808</v>
      </c>
      <c r="AJ51" s="340">
        <f>IF(M51=Val_Selected,1,0)</f>
        <v>0</v>
      </c>
      <c r="AK51" s="470" t="s">
        <v>809</v>
      </c>
      <c r="AL51" s="340">
        <f>IF(Q51=Val_Selected,1,0)</f>
        <v>0</v>
      </c>
    </row>
    <row r="52" spans="2:39" ht="13.5" customHeight="1">
      <c r="B52" s="725"/>
      <c r="C52" s="735" t="s">
        <v>810</v>
      </c>
      <c r="D52" s="736"/>
      <c r="E52" s="271" t="s">
        <v>335</v>
      </c>
      <c r="F52" s="779" t="s">
        <v>811</v>
      </c>
      <c r="G52" s="779"/>
      <c r="H52" s="779"/>
      <c r="I52" s="779"/>
      <c r="J52" s="779"/>
      <c r="K52" s="779"/>
      <c r="L52" s="779"/>
      <c r="M52" s="272" t="s">
        <v>335</v>
      </c>
      <c r="N52" s="776" t="s">
        <v>929</v>
      </c>
      <c r="O52" s="776"/>
      <c r="P52" s="776"/>
      <c r="Q52" s="776"/>
      <c r="R52" s="776"/>
      <c r="S52" s="776"/>
      <c r="T52" s="777"/>
      <c r="U52" s="2" t="s">
        <v>45</v>
      </c>
      <c r="AD52" s="470" t="s">
        <v>814</v>
      </c>
      <c r="AE52" s="447" t="s">
        <v>889</v>
      </c>
      <c r="AF52" s="340">
        <f t="shared" ref="AF52" si="5">IF(E52=Val_Selected,1,0)</f>
        <v>0</v>
      </c>
      <c r="AG52" s="464" t="s">
        <v>930</v>
      </c>
      <c r="AH52" s="340">
        <f>IF(M52=Val_Selected,1,0)</f>
        <v>0</v>
      </c>
    </row>
    <row r="53" spans="2:39" ht="13.5" customHeight="1">
      <c r="B53" s="726"/>
      <c r="C53" s="737"/>
      <c r="D53" s="738"/>
      <c r="E53" s="274" t="s">
        <v>335</v>
      </c>
      <c r="F53" s="462" t="s">
        <v>84</v>
      </c>
      <c r="G53" s="14"/>
      <c r="H53" s="778"/>
      <c r="I53" s="778"/>
      <c r="J53" s="778"/>
      <c r="K53" s="778"/>
      <c r="L53" s="778"/>
      <c r="M53" s="778"/>
      <c r="N53" s="778"/>
      <c r="O53" s="778"/>
      <c r="P53" s="778"/>
      <c r="Q53" s="778"/>
      <c r="R53" s="778"/>
      <c r="S53" s="778"/>
      <c r="T53" s="431" t="s">
        <v>86</v>
      </c>
      <c r="U53" s="2" t="s">
        <v>45</v>
      </c>
      <c r="W53" s="320" t="str">
        <f>IF(LEN(TRIM($H$53))&gt;0, "（" &amp; TRIM($H$53) &amp; "）","")</f>
        <v/>
      </c>
      <c r="X53" s="375" t="s">
        <v>916</v>
      </c>
      <c r="AE53" s="39" t="s">
        <v>56</v>
      </c>
      <c r="AF53" s="340">
        <f t="shared" ref="AF53" si="6">IF(E53=Val_Selected,1,0)</f>
        <v>0</v>
      </c>
      <c r="AG53" s="346" t="s">
        <v>391</v>
      </c>
      <c r="AH53" s="466" t="str">
        <f>IF(LEN(TRIM($H$53))&gt;0,TRIM($H$53),"")</f>
        <v/>
      </c>
    </row>
    <row r="54" spans="2:39" ht="13.5" customHeight="1">
      <c r="B54" s="727" t="s">
        <v>812</v>
      </c>
      <c r="C54" s="659" t="s">
        <v>927</v>
      </c>
      <c r="D54" s="660"/>
      <c r="E54" s="273" t="s">
        <v>335</v>
      </c>
      <c r="F54" s="432" t="s">
        <v>946</v>
      </c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3"/>
      <c r="U54" s="2" t="s">
        <v>45</v>
      </c>
      <c r="X54" s="380" t="s">
        <v>117</v>
      </c>
      <c r="Y54" s="381">
        <f>IF(SUM($AK$55:$AL$55)&gt;0,1,0)</f>
        <v>0</v>
      </c>
      <c r="AD54" s="447"/>
      <c r="AE54" s="346" t="s">
        <v>297</v>
      </c>
      <c r="AF54" s="340">
        <f>IF(E54=Val_Selected,1,0)</f>
        <v>0</v>
      </c>
      <c r="AJ54" s="382" t="s">
        <v>117</v>
      </c>
      <c r="AK54" s="383" t="s">
        <v>393</v>
      </c>
      <c r="AL54" s="383" t="s">
        <v>394</v>
      </c>
    </row>
    <row r="55" spans="2:39" ht="13.5" customHeight="1">
      <c r="B55" s="728"/>
      <c r="C55" s="667"/>
      <c r="D55" s="635"/>
      <c r="E55" s="271" t="s">
        <v>335</v>
      </c>
      <c r="F55" s="434" t="s">
        <v>813</v>
      </c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5"/>
      <c r="U55" s="2" t="s">
        <v>45</v>
      </c>
      <c r="X55" s="472" t="s">
        <v>895</v>
      </c>
      <c r="Y55" s="473">
        <f>IF(SUM($AF$54:$AF$56)&gt;0,1,0)</f>
        <v>0</v>
      </c>
      <c r="AE55" s="346" t="s">
        <v>813</v>
      </c>
      <c r="AF55" s="340">
        <f>IF(E55=Val_Selected,1,0)</f>
        <v>0</v>
      </c>
      <c r="AJ55" s="372"/>
      <c r="AK55" s="374"/>
      <c r="AL55" s="374"/>
      <c r="AM55" s="375" t="s">
        <v>894</v>
      </c>
    </row>
    <row r="56" spans="2:39" ht="13.5" customHeight="1">
      <c r="B56" s="728"/>
      <c r="C56" s="594"/>
      <c r="D56" s="661"/>
      <c r="E56" s="271" t="s">
        <v>335</v>
      </c>
      <c r="F56" s="434" t="s">
        <v>923</v>
      </c>
      <c r="G56" s="434"/>
      <c r="H56" s="434"/>
      <c r="I56" s="434"/>
      <c r="J56" s="434"/>
      <c r="K56" s="434"/>
      <c r="L56" s="434"/>
      <c r="M56" s="434" t="s">
        <v>924</v>
      </c>
      <c r="N56" s="434"/>
      <c r="O56" s="434"/>
      <c r="P56" s="434"/>
      <c r="Q56" s="434"/>
      <c r="R56" s="434"/>
      <c r="S56" s="434"/>
      <c r="T56" s="435"/>
      <c r="U56" s="2" t="s">
        <v>45</v>
      </c>
      <c r="X56" s="480"/>
      <c r="Y56" s="480"/>
      <c r="AE56" s="346" t="s">
        <v>944</v>
      </c>
      <c r="AF56" s="340">
        <f t="shared" ref="AF56" si="7">IF(E56=Val_Selected,1,0)</f>
        <v>0</v>
      </c>
    </row>
    <row r="57" spans="2:39" ht="13.5" customHeight="1">
      <c r="B57" s="729"/>
      <c r="C57" s="425"/>
      <c r="D57" s="366"/>
      <c r="E57" s="274" t="s">
        <v>335</v>
      </c>
      <c r="F57" s="775" t="s">
        <v>945</v>
      </c>
      <c r="G57" s="775"/>
      <c r="H57" s="775"/>
      <c r="I57" s="775"/>
      <c r="J57" s="775"/>
      <c r="K57" s="775"/>
      <c r="L57" s="775"/>
      <c r="M57" s="775"/>
      <c r="N57" s="280" t="s">
        <v>335</v>
      </c>
      <c r="O57" s="498" t="s">
        <v>114</v>
      </c>
      <c r="P57" s="436"/>
      <c r="Q57" s="436"/>
      <c r="R57" s="436"/>
      <c r="S57" s="436"/>
      <c r="T57" s="437"/>
      <c r="U57" s="2" t="s">
        <v>45</v>
      </c>
      <c r="X57" s="474" t="s">
        <v>896</v>
      </c>
      <c r="Y57" s="476">
        <f>IF(SUM($AF$54:$AF$58)&gt;0,1,0)</f>
        <v>0</v>
      </c>
      <c r="AE57" s="346" t="s">
        <v>943</v>
      </c>
      <c r="AF57" s="340">
        <f>IF(E57=Val_Selected,1,0)</f>
        <v>0</v>
      </c>
    </row>
    <row r="58" spans="2:39" ht="13.5" customHeight="1">
      <c r="B58" s="659" t="s">
        <v>125</v>
      </c>
      <c r="C58" s="739"/>
      <c r="D58" s="660"/>
      <c r="E58" s="273" t="s">
        <v>335</v>
      </c>
      <c r="F58" s="432" t="s">
        <v>116</v>
      </c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3"/>
      <c r="U58" s="2" t="s">
        <v>45</v>
      </c>
      <c r="X58" s="475" t="s">
        <v>125</v>
      </c>
      <c r="Y58" s="477">
        <f>IF(SUM($AF$59:$AF$60)&gt;0,1,0)</f>
        <v>0</v>
      </c>
      <c r="AE58" s="338" t="s">
        <v>395</v>
      </c>
      <c r="AF58" s="340">
        <f>IF(N57=Val_Selected,1,0)</f>
        <v>0</v>
      </c>
    </row>
    <row r="59" spans="2:39" ht="13.5" customHeight="1">
      <c r="B59" s="594"/>
      <c r="C59" s="740"/>
      <c r="D59" s="661"/>
      <c r="E59" s="274" t="s">
        <v>335</v>
      </c>
      <c r="F59" s="436" t="s">
        <v>298</v>
      </c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7"/>
      <c r="U59" s="2" t="s">
        <v>45</v>
      </c>
      <c r="Y59" s="2"/>
      <c r="AC59" s="343" t="s">
        <v>398</v>
      </c>
      <c r="AD59" s="330" t="s">
        <v>115</v>
      </c>
      <c r="AE59" s="338" t="s">
        <v>396</v>
      </c>
      <c r="AF59" s="340">
        <f>IF(E58=Val_Selected,1,0)</f>
        <v>0</v>
      </c>
      <c r="AG59" s="338"/>
      <c r="AH59" s="338"/>
      <c r="AI59" s="338"/>
      <c r="AJ59" s="338"/>
    </row>
    <row r="60" spans="2:39" ht="13.5" customHeight="1">
      <c r="B60" s="610" t="s">
        <v>774</v>
      </c>
      <c r="C60" s="611"/>
      <c r="D60" s="612"/>
      <c r="E60" s="281" t="s">
        <v>335</v>
      </c>
      <c r="F60" s="426" t="s">
        <v>775</v>
      </c>
      <c r="G60" s="426"/>
      <c r="H60" s="427"/>
      <c r="I60" s="427"/>
      <c r="J60" s="427"/>
      <c r="K60" s="428"/>
      <c r="L60" s="426"/>
      <c r="M60" s="430" t="s">
        <v>947</v>
      </c>
      <c r="N60" s="488"/>
      <c r="O60" s="426"/>
      <c r="P60" s="429"/>
      <c r="Q60" s="429"/>
      <c r="R60" s="429"/>
      <c r="S60" s="426"/>
      <c r="T60" s="420"/>
      <c r="U60" s="419" t="s">
        <v>45</v>
      </c>
      <c r="Y60" s="347"/>
      <c r="AE60" s="338" t="s">
        <v>397</v>
      </c>
      <c r="AF60" s="340">
        <f>IF(E59=Val_Selected,1,0)</f>
        <v>0</v>
      </c>
      <c r="AH60" s="422" t="s">
        <v>781</v>
      </c>
    </row>
    <row r="61" spans="2:39" ht="35.25" customHeight="1">
      <c r="B61" s="610" t="s">
        <v>801</v>
      </c>
      <c r="C61" s="611"/>
      <c r="D61" s="612"/>
      <c r="E61" s="721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  <c r="Q61" s="722"/>
      <c r="R61" s="722"/>
      <c r="S61" s="722"/>
      <c r="T61" s="723"/>
      <c r="U61" s="419"/>
      <c r="Y61" s="347"/>
      <c r="AE61" s="447" t="s">
        <v>801</v>
      </c>
      <c r="AF61" s="340" t="str">
        <f>IF(LEN(TRIM($E$61))&gt;0,TRIM($E$61),"")</f>
        <v/>
      </c>
    </row>
    <row r="62" spans="2:39" ht="13.5" customHeight="1">
      <c r="B62" s="718" t="s">
        <v>35</v>
      </c>
      <c r="C62" s="659" t="s">
        <v>46</v>
      </c>
      <c r="D62" s="660"/>
      <c r="E62" s="672" t="s">
        <v>657</v>
      </c>
      <c r="F62" s="673"/>
      <c r="G62" s="673"/>
      <c r="H62" s="673"/>
      <c r="I62" s="673"/>
      <c r="J62" s="673"/>
      <c r="K62" s="744"/>
      <c r="L62" s="744"/>
      <c r="M62" s="233" t="s">
        <v>199</v>
      </c>
      <c r="N62" s="234"/>
      <c r="O62" s="747">
        <f>IF($K$16&gt;0,1000*K62/$K$16,0)</f>
        <v>0</v>
      </c>
      <c r="P62" s="747"/>
      <c r="Q62" s="745" t="s">
        <v>659</v>
      </c>
      <c r="R62" s="745"/>
      <c r="S62" s="745"/>
      <c r="T62" s="746"/>
      <c r="AC62" s="343" t="s">
        <v>400</v>
      </c>
      <c r="AD62" s="348" t="s">
        <v>401</v>
      </c>
      <c r="AE62" s="349" t="str">
        <f>IF(LEN($K$62)&gt;0,$K$62,"")</f>
        <v/>
      </c>
      <c r="AF62" s="349">
        <f>IF(LEN($O$62)&gt;0,$O$62,"")</f>
        <v>0</v>
      </c>
    </row>
    <row r="63" spans="2:39" ht="13.5" customHeight="1">
      <c r="B63" s="719"/>
      <c r="C63" s="667"/>
      <c r="D63" s="635"/>
      <c r="E63" s="600" t="s">
        <v>658</v>
      </c>
      <c r="F63" s="601"/>
      <c r="G63" s="601"/>
      <c r="H63" s="601"/>
      <c r="I63" s="601"/>
      <c r="J63" s="601"/>
      <c r="K63" s="670"/>
      <c r="L63" s="671"/>
      <c r="M63" s="235" t="s">
        <v>268</v>
      </c>
      <c r="N63" s="227"/>
      <c r="O63" s="643">
        <f>IF($K$16&gt;0,1000*K63/$K$16,0)</f>
        <v>0</v>
      </c>
      <c r="P63" s="644"/>
      <c r="Q63" s="732" t="s">
        <v>659</v>
      </c>
      <c r="R63" s="753"/>
      <c r="S63" s="753"/>
      <c r="T63" s="754"/>
      <c r="AD63" s="348" t="s">
        <v>402</v>
      </c>
      <c r="AE63" s="349" t="str">
        <f>IF(LEN($K$63)&gt;0,$K$63,"")</f>
        <v/>
      </c>
      <c r="AF63" s="349">
        <f>IF(LEN($O$63)&gt;0,$O$63,"")</f>
        <v>0</v>
      </c>
    </row>
    <row r="64" spans="2:39" ht="13.5" customHeight="1">
      <c r="B64" s="719"/>
      <c r="C64" s="667"/>
      <c r="D64" s="635"/>
      <c r="E64" s="6" t="s">
        <v>40</v>
      </c>
      <c r="F64" s="5"/>
      <c r="G64" s="5"/>
      <c r="H64" s="32"/>
      <c r="I64" s="32"/>
      <c r="J64" s="32"/>
      <c r="K64" s="643">
        <f>ROUNDDOWN(K62-K63,1)</f>
        <v>0</v>
      </c>
      <c r="L64" s="644"/>
      <c r="M64" s="235" t="s">
        <v>268</v>
      </c>
      <c r="N64" s="227"/>
      <c r="O64" s="643">
        <f>IF($K$16&gt;0,1000*K64/$K$16,0)</f>
        <v>0</v>
      </c>
      <c r="P64" s="644"/>
      <c r="Q64" s="235" t="s">
        <v>267</v>
      </c>
      <c r="R64" s="227"/>
      <c r="S64" s="222"/>
      <c r="T64" s="236"/>
      <c r="AD64" s="348" t="s">
        <v>403</v>
      </c>
      <c r="AE64" s="349">
        <f>IF(LEN($K$64)&gt;0,$K$64,"")</f>
        <v>0</v>
      </c>
      <c r="AF64" s="349">
        <f>IF(LEN($O$64)&gt;0,$O$64,"")</f>
        <v>0</v>
      </c>
    </row>
    <row r="65" spans="2:41" ht="13.5" customHeight="1">
      <c r="B65" s="719"/>
      <c r="C65" s="667"/>
      <c r="D65" s="635"/>
      <c r="E65" s="6" t="s">
        <v>47</v>
      </c>
      <c r="F65" s="5"/>
      <c r="G65" s="5"/>
      <c r="H65" s="32"/>
      <c r="I65" s="32"/>
      <c r="J65" s="32"/>
      <c r="K65" s="665">
        <f>ROUNDUP(IF(AND(($K$62)&gt;0,($K$63)&gt;0),$K$63/$K$62,0),2)</f>
        <v>0</v>
      </c>
      <c r="L65" s="666"/>
      <c r="M65" s="5"/>
      <c r="N65" s="105"/>
      <c r="O65" s="5" t="s">
        <v>765</v>
      </c>
      <c r="P65" s="105"/>
      <c r="Q65" s="599"/>
      <c r="R65" s="599"/>
      <c r="S65" s="5"/>
      <c r="T65" s="7"/>
      <c r="AD65" s="348" t="s">
        <v>47</v>
      </c>
      <c r="AE65" s="349">
        <f>IF(LEN($K$65)&gt;0,$K$65,"")</f>
        <v>0</v>
      </c>
      <c r="AF65" s="350"/>
    </row>
    <row r="66" spans="2:41" ht="13.5" customHeight="1">
      <c r="B66" s="719"/>
      <c r="C66" s="667"/>
      <c r="D66" s="635"/>
      <c r="E66" s="223"/>
      <c r="F66" s="224"/>
      <c r="G66" s="225"/>
      <c r="H66" s="224"/>
      <c r="I66" s="607" t="s">
        <v>342</v>
      </c>
      <c r="J66" s="608"/>
      <c r="K66" s="609"/>
      <c r="L66" s="607" t="s">
        <v>632</v>
      </c>
      <c r="M66" s="608"/>
      <c r="N66" s="609"/>
      <c r="O66" s="607" t="s">
        <v>279</v>
      </c>
      <c r="P66" s="608"/>
      <c r="Q66" s="608"/>
      <c r="R66" s="608"/>
      <c r="S66" s="608"/>
      <c r="T66" s="609"/>
      <c r="AD66" s="351" t="s">
        <v>404</v>
      </c>
      <c r="AE66" s="352" t="s">
        <v>405</v>
      </c>
      <c r="AF66" s="352"/>
      <c r="AG66" s="352"/>
      <c r="AH66" s="352" t="s">
        <v>406</v>
      </c>
      <c r="AI66" s="338"/>
      <c r="AJ66" s="338"/>
      <c r="AK66" s="346" t="s">
        <v>279</v>
      </c>
      <c r="AL66" s="173"/>
      <c r="AM66" s="173"/>
      <c r="AN66" s="174" t="s">
        <v>764</v>
      </c>
    </row>
    <row r="67" spans="2:41" ht="13.5" customHeight="1">
      <c r="B67" s="719"/>
      <c r="C67" s="667"/>
      <c r="D67" s="635"/>
      <c r="E67" s="604" t="s">
        <v>289</v>
      </c>
      <c r="F67" s="605"/>
      <c r="G67" s="605"/>
      <c r="H67" s="606"/>
      <c r="I67" s="237"/>
      <c r="J67" s="649"/>
      <c r="K67" s="650"/>
      <c r="L67" s="238"/>
      <c r="M67" s="649"/>
      <c r="N67" s="650"/>
      <c r="O67" s="680"/>
      <c r="P67" s="681"/>
      <c r="Q67" s="682"/>
      <c r="R67" s="413"/>
      <c r="S67" s="651"/>
      <c r="T67" s="652"/>
      <c r="AD67" s="346" t="s">
        <v>407</v>
      </c>
      <c r="AE67" s="349" t="str">
        <f>IF(AND(LEN(I67)&gt;0,ISNUMBER(I67)),I67,"")</f>
        <v/>
      </c>
      <c r="AF67" s="349" t="str">
        <f>IF(AND(LEN(J67)&gt;0,ISNUMBER(J67)),J67,"")</f>
        <v/>
      </c>
      <c r="AG67" s="173"/>
      <c r="AH67" s="349" t="str">
        <f>IF(AND(LEN(L67)&gt;0,ISNUMBER(L67)),L67,"")</f>
        <v/>
      </c>
      <c r="AI67" s="349" t="str">
        <f>IF(AND(LEN(M67)&gt;0,ISNUMBER(M67)),M67,"")</f>
        <v/>
      </c>
      <c r="AJ67" s="173"/>
      <c r="AK67" s="407" t="s">
        <v>290</v>
      </c>
      <c r="AL67" s="395"/>
      <c r="AM67" s="395"/>
      <c r="AN67" s="174" t="s">
        <v>694</v>
      </c>
    </row>
    <row r="68" spans="2:41" ht="13.5" customHeight="1">
      <c r="B68" s="719"/>
      <c r="C68" s="667"/>
      <c r="D68" s="635"/>
      <c r="E68" s="602" t="s">
        <v>280</v>
      </c>
      <c r="F68" s="603"/>
      <c r="G68" s="603"/>
      <c r="H68" s="603"/>
      <c r="I68" s="250" t="s">
        <v>344</v>
      </c>
      <c r="J68" s="251" t="s">
        <v>343</v>
      </c>
      <c r="K68" s="252" t="s">
        <v>272</v>
      </c>
      <c r="L68" s="250" t="s">
        <v>344</v>
      </c>
      <c r="M68" s="251" t="s">
        <v>343</v>
      </c>
      <c r="N68" s="252" t="s">
        <v>272</v>
      </c>
      <c r="O68" s="646" t="s">
        <v>284</v>
      </c>
      <c r="P68" s="647"/>
      <c r="Q68" s="648"/>
      <c r="R68" s="250" t="s">
        <v>271</v>
      </c>
      <c r="S68" s="251" t="s">
        <v>270</v>
      </c>
      <c r="T68" s="252" t="s">
        <v>272</v>
      </c>
      <c r="AD68" s="173"/>
      <c r="AE68" s="338" t="s">
        <v>409</v>
      </c>
      <c r="AF68" s="338" t="s">
        <v>408</v>
      </c>
      <c r="AG68" s="338" t="s">
        <v>410</v>
      </c>
      <c r="AH68" s="338" t="s">
        <v>409</v>
      </c>
      <c r="AI68" s="338" t="s">
        <v>408</v>
      </c>
      <c r="AJ68" s="338" t="s">
        <v>410</v>
      </c>
      <c r="AK68" s="346" t="s">
        <v>411</v>
      </c>
      <c r="AL68" s="338" t="s">
        <v>82</v>
      </c>
      <c r="AM68" s="338" t="s">
        <v>81</v>
      </c>
      <c r="AN68" s="338" t="s">
        <v>410</v>
      </c>
    </row>
    <row r="69" spans="2:41" ht="13.5" customHeight="1">
      <c r="B69" s="719"/>
      <c r="C69" s="667"/>
      <c r="D69" s="635"/>
      <c r="E69" s="226" t="s">
        <v>273</v>
      </c>
      <c r="F69" s="222"/>
      <c r="G69" s="227"/>
      <c r="H69" s="222"/>
      <c r="I69" s="253"/>
      <c r="J69" s="254"/>
      <c r="K69" s="239" t="str">
        <f>IFERROR(ROUNDUP(IF($J69&lt;&gt;0,$I69/$J69,""),2),"")</f>
        <v/>
      </c>
      <c r="L69" s="253"/>
      <c r="M69" s="254"/>
      <c r="N69" s="239" t="str">
        <f>IFERROR(ROUNDUP(IF($M69&lt;&gt;0,$L69/$M69,""),2),"")</f>
        <v/>
      </c>
      <c r="O69" s="228" t="s">
        <v>281</v>
      </c>
      <c r="P69" s="229"/>
      <c r="Q69" s="230"/>
      <c r="R69" s="253"/>
      <c r="S69" s="254"/>
      <c r="T69" s="239" t="str">
        <f>IFERROR(ROUNDUP(IF($S69&lt;&gt;0,$R69/$S69,""),2),"")</f>
        <v/>
      </c>
      <c r="AD69" s="348" t="s">
        <v>273</v>
      </c>
      <c r="AE69" s="349" t="str">
        <f t="shared" ref="AE69:AJ69" si="8">IF(AND(LEN(I69)&gt;0,ISNUMBER(I69)),I69,"")</f>
        <v/>
      </c>
      <c r="AF69" s="349" t="str">
        <f t="shared" si="8"/>
        <v/>
      </c>
      <c r="AG69" s="349" t="str">
        <f t="shared" si="8"/>
        <v/>
      </c>
      <c r="AH69" s="349" t="str">
        <f t="shared" si="8"/>
        <v/>
      </c>
      <c r="AI69" s="349" t="str">
        <f t="shared" si="8"/>
        <v/>
      </c>
      <c r="AJ69" s="349" t="str">
        <f t="shared" si="8"/>
        <v/>
      </c>
      <c r="AK69" s="346" t="s">
        <v>281</v>
      </c>
      <c r="AL69" s="349" t="str">
        <f t="shared" ref="AL69:AN73" si="9">IF(AND(LEN(R69)&gt;0,ISNUMBER(R69)),R69,"")</f>
        <v/>
      </c>
      <c r="AM69" s="349" t="str">
        <f t="shared" si="9"/>
        <v/>
      </c>
      <c r="AN69" s="349" t="str">
        <f t="shared" si="9"/>
        <v/>
      </c>
    </row>
    <row r="70" spans="2:41" s="419" customFormat="1" ht="13.5" customHeight="1">
      <c r="B70" s="719"/>
      <c r="C70" s="667"/>
      <c r="D70" s="635"/>
      <c r="E70" s="226" t="s">
        <v>274</v>
      </c>
      <c r="F70" s="222"/>
      <c r="G70" s="227"/>
      <c r="H70" s="222"/>
      <c r="I70" s="253"/>
      <c r="J70" s="254"/>
      <c r="K70" s="239" t="str">
        <f>IFERROR(ROUNDUP(IF($J70&lt;&gt;0,$I70/$J70,""),2),"")</f>
        <v/>
      </c>
      <c r="L70" s="253"/>
      <c r="M70" s="254"/>
      <c r="N70" s="239" t="str">
        <f>IFERROR(ROUNDUP(IF($M70&lt;&gt;0,$L70/$M70,""),2),"")</f>
        <v/>
      </c>
      <c r="O70" s="228" t="s">
        <v>286</v>
      </c>
      <c r="P70" s="229"/>
      <c r="Q70" s="230"/>
      <c r="R70" s="253"/>
      <c r="S70" s="254"/>
      <c r="T70" s="239" t="str">
        <f>IFERROR(ROUNDUP(IF($S70&lt;&gt;0,$R70/$S70,""),2),"")</f>
        <v/>
      </c>
      <c r="U70" s="2"/>
      <c r="V70" s="421"/>
      <c r="W70" s="421"/>
      <c r="X70" s="421"/>
      <c r="Y70" s="421"/>
      <c r="Z70" s="421"/>
      <c r="AA70" s="421"/>
      <c r="AB70" s="421"/>
      <c r="AC70" s="421"/>
      <c r="AD70" s="348" t="s">
        <v>274</v>
      </c>
      <c r="AE70" s="349" t="str">
        <f t="shared" ref="AE70:AG74" si="10">IF(AND(LEN(I70)&gt;0,ISNUMBER(I70)),I70,"")</f>
        <v/>
      </c>
      <c r="AF70" s="349" t="str">
        <f t="shared" si="10"/>
        <v/>
      </c>
      <c r="AG70" s="349" t="str">
        <f t="shared" si="10"/>
        <v/>
      </c>
      <c r="AH70" s="353" t="str">
        <f>IF(LEN($L$70)&gt;0,$L$70,"")</f>
        <v/>
      </c>
      <c r="AI70" s="349" t="str">
        <f t="shared" ref="AI70:AJ74" si="11">IF(AND(LEN(M70)&gt;0,ISNUMBER(M70)),M70,"")</f>
        <v/>
      </c>
      <c r="AJ70" s="349" t="str">
        <f t="shared" si="11"/>
        <v/>
      </c>
      <c r="AK70" s="346" t="s">
        <v>275</v>
      </c>
      <c r="AL70" s="349" t="str">
        <f t="shared" si="9"/>
        <v/>
      </c>
      <c r="AM70" s="349" t="str">
        <f t="shared" si="9"/>
        <v/>
      </c>
      <c r="AN70" s="349" t="str">
        <f t="shared" si="9"/>
        <v/>
      </c>
      <c r="AO70" s="2"/>
    </row>
    <row r="71" spans="2:41" ht="13.5" customHeight="1">
      <c r="B71" s="719"/>
      <c r="C71" s="667"/>
      <c r="D71" s="635"/>
      <c r="E71" s="226" t="s">
        <v>275</v>
      </c>
      <c r="F71" s="222"/>
      <c r="G71" s="227"/>
      <c r="H71" s="222"/>
      <c r="I71" s="253"/>
      <c r="J71" s="254"/>
      <c r="K71" s="239" t="str">
        <f>IFERROR(ROUNDUP(IF($J71&lt;&gt;0,$I71/$J71,""),2),"")</f>
        <v/>
      </c>
      <c r="L71" s="253"/>
      <c r="M71" s="254"/>
      <c r="N71" s="239" t="str">
        <f>IFERROR(ROUNDUP(IF($M71&lt;&gt;0,$L71/$M71,""),2),"")</f>
        <v/>
      </c>
      <c r="O71" s="228" t="s">
        <v>277</v>
      </c>
      <c r="P71" s="229"/>
      <c r="Q71" s="230"/>
      <c r="R71" s="253"/>
      <c r="S71" s="254"/>
      <c r="T71" s="239" t="str">
        <f>IFERROR(ROUNDUP(IF($S71&lt;&gt;0,$R71/$S71,""),2),"")</f>
        <v/>
      </c>
      <c r="V71" s="564">
        <f>$K$62*$V$75</f>
        <v>0</v>
      </c>
      <c r="W71" s="321" t="s">
        <v>292</v>
      </c>
      <c r="AD71" s="348" t="s">
        <v>275</v>
      </c>
      <c r="AE71" s="349" t="str">
        <f t="shared" si="10"/>
        <v/>
      </c>
      <c r="AF71" s="349" t="str">
        <f t="shared" si="10"/>
        <v/>
      </c>
      <c r="AG71" s="349" t="str">
        <f t="shared" si="10"/>
        <v/>
      </c>
      <c r="AH71" s="353" t="str">
        <f>IF(LEN($L$71)&gt;0,$L$71,"")</f>
        <v/>
      </c>
      <c r="AI71" s="349" t="str">
        <f t="shared" si="11"/>
        <v/>
      </c>
      <c r="AJ71" s="349" t="str">
        <f t="shared" si="11"/>
        <v/>
      </c>
      <c r="AK71" s="346" t="s">
        <v>277</v>
      </c>
      <c r="AL71" s="349" t="str">
        <f t="shared" si="9"/>
        <v/>
      </c>
      <c r="AM71" s="349" t="str">
        <f t="shared" si="9"/>
        <v/>
      </c>
      <c r="AN71" s="349" t="str">
        <f t="shared" si="9"/>
        <v/>
      </c>
    </row>
    <row r="72" spans="2:41" ht="13.5" customHeight="1">
      <c r="B72" s="719"/>
      <c r="C72" s="667"/>
      <c r="D72" s="635"/>
      <c r="E72" s="226" t="s">
        <v>43</v>
      </c>
      <c r="F72" s="222"/>
      <c r="G72" s="227"/>
      <c r="H72" s="222"/>
      <c r="I72" s="253"/>
      <c r="J72" s="254"/>
      <c r="K72" s="239" t="str">
        <f>IFERROR(ROUNDUP(IF($J72&lt;&gt;0,$I72/$J72,""),2),"")</f>
        <v/>
      </c>
      <c r="L72" s="253"/>
      <c r="M72" s="254"/>
      <c r="N72" s="239" t="str">
        <f>IFERROR(ROUNDUP(IF($M72&lt;&gt;0,$L72/$M72,""),2),"")</f>
        <v/>
      </c>
      <c r="O72" s="228" t="s">
        <v>276</v>
      </c>
      <c r="P72" s="229"/>
      <c r="Q72" s="230"/>
      <c r="R72" s="253"/>
      <c r="S72" s="254"/>
      <c r="T72" s="239" t="str">
        <f>IFERROR(ROUNDUP(IF($S72&lt;&gt;0,$R72/$S72,""),2),"")</f>
        <v/>
      </c>
      <c r="V72" s="564">
        <f>$K$63*$V$75</f>
        <v>0</v>
      </c>
      <c r="W72" s="321" t="s">
        <v>293</v>
      </c>
      <c r="AD72" s="348" t="s">
        <v>43</v>
      </c>
      <c r="AE72" s="349" t="str">
        <f t="shared" si="10"/>
        <v/>
      </c>
      <c r="AF72" s="349" t="str">
        <f t="shared" si="10"/>
        <v/>
      </c>
      <c r="AG72" s="349" t="str">
        <f t="shared" si="10"/>
        <v/>
      </c>
      <c r="AH72" s="353" t="str">
        <f>IF(LEN($L$72)&gt;0,$L$72,"")</f>
        <v/>
      </c>
      <c r="AI72" s="349" t="str">
        <f t="shared" si="11"/>
        <v/>
      </c>
      <c r="AJ72" s="349" t="str">
        <f t="shared" si="11"/>
        <v/>
      </c>
      <c r="AK72" s="346" t="s">
        <v>276</v>
      </c>
      <c r="AL72" s="349" t="str">
        <f t="shared" si="9"/>
        <v/>
      </c>
      <c r="AM72" s="349" t="str">
        <f t="shared" si="9"/>
        <v/>
      </c>
      <c r="AN72" s="349" t="str">
        <f t="shared" si="9"/>
        <v/>
      </c>
    </row>
    <row r="73" spans="2:41" ht="13.5" customHeight="1">
      <c r="B73" s="719"/>
      <c r="C73" s="667"/>
      <c r="D73" s="635"/>
      <c r="E73" s="226" t="s">
        <v>42</v>
      </c>
      <c r="F73" s="222"/>
      <c r="G73" s="227"/>
      <c r="H73" s="222"/>
      <c r="I73" s="253"/>
      <c r="J73" s="254"/>
      <c r="K73" s="239" t="str">
        <f>IFERROR(ROUNDUP(IF($J73&lt;&gt;0,$I73/$J73,""),2),"")</f>
        <v/>
      </c>
      <c r="L73" s="253"/>
      <c r="M73" s="254"/>
      <c r="N73" s="239" t="str">
        <f>IFERROR(ROUNDUP(IF($M73&lt;&gt;0,$L73/$M73,""),2),"")</f>
        <v/>
      </c>
      <c r="O73" s="228" t="s">
        <v>282</v>
      </c>
      <c r="P73" s="229"/>
      <c r="Q73" s="230"/>
      <c r="R73" s="253"/>
      <c r="S73" s="254"/>
      <c r="T73" s="239" t="str">
        <f>IFERROR(ROUNDUP(IF($S73&lt;&gt;0,$R73/$S73,""),2),"")</f>
        <v/>
      </c>
      <c r="V73" s="564">
        <f>ROUNDDOWN($K$64*$V$75,0)</f>
        <v>0</v>
      </c>
      <c r="W73" s="321" t="s">
        <v>1111</v>
      </c>
      <c r="AD73" s="348" t="s">
        <v>42</v>
      </c>
      <c r="AE73" s="349" t="str">
        <f t="shared" si="10"/>
        <v/>
      </c>
      <c r="AF73" s="349" t="str">
        <f t="shared" si="10"/>
        <v/>
      </c>
      <c r="AG73" s="349" t="str">
        <f t="shared" si="10"/>
        <v/>
      </c>
      <c r="AH73" s="353" t="str">
        <f>IF(LEN($L$73)&gt;0,$L$73,"")</f>
        <v/>
      </c>
      <c r="AI73" s="349" t="str">
        <f t="shared" si="11"/>
        <v/>
      </c>
      <c r="AJ73" s="349" t="str">
        <f t="shared" si="11"/>
        <v/>
      </c>
      <c r="AK73" s="346" t="s">
        <v>282</v>
      </c>
      <c r="AL73" s="349" t="str">
        <f t="shared" si="9"/>
        <v/>
      </c>
      <c r="AM73" s="349" t="str">
        <f t="shared" si="9"/>
        <v/>
      </c>
      <c r="AN73" s="349" t="str">
        <f t="shared" si="9"/>
        <v/>
      </c>
    </row>
    <row r="74" spans="2:41" ht="13.5" customHeight="1">
      <c r="B74" s="719"/>
      <c r="C74" s="667"/>
      <c r="D74" s="635"/>
      <c r="E74" s="668" t="s">
        <v>269</v>
      </c>
      <c r="F74" s="669"/>
      <c r="G74" s="669"/>
      <c r="H74" s="669"/>
      <c r="I74" s="255"/>
      <c r="J74" s="256"/>
      <c r="K74" s="240"/>
      <c r="L74" s="255"/>
      <c r="M74" s="256"/>
      <c r="N74" s="240"/>
      <c r="O74" s="750" t="s">
        <v>285</v>
      </c>
      <c r="P74" s="751"/>
      <c r="Q74" s="752"/>
      <c r="R74" s="255"/>
      <c r="S74" s="256"/>
      <c r="T74" s="240"/>
      <c r="V74" s="322"/>
      <c r="AD74" s="348" t="s">
        <v>269</v>
      </c>
      <c r="AE74" s="349" t="str">
        <f>IF(AND(LEN(I74)&gt;0,ISNUMBER(I74)),I74,"")</f>
        <v/>
      </c>
      <c r="AF74" s="355"/>
      <c r="AG74" s="355" t="str">
        <f t="shared" si="10"/>
        <v/>
      </c>
      <c r="AH74" s="349" t="str">
        <f>IF(AND(LEN(L74)&gt;0,ISNUMBER(L74)),L74,"")</f>
        <v/>
      </c>
      <c r="AI74" s="355"/>
      <c r="AJ74" s="355" t="str">
        <f t="shared" si="11"/>
        <v/>
      </c>
      <c r="AK74" s="346" t="s">
        <v>285</v>
      </c>
      <c r="AL74" s="349" t="str">
        <f>IF(AND(LEN(R74)&gt;0,ISNUMBER(R74)),R74,"")</f>
        <v/>
      </c>
      <c r="AM74" s="355"/>
      <c r="AN74" s="355"/>
    </row>
    <row r="75" spans="2:41" ht="13.5" customHeight="1">
      <c r="B75" s="719"/>
      <c r="C75" s="667"/>
      <c r="D75" s="635"/>
      <c r="E75" s="226" t="s">
        <v>65</v>
      </c>
      <c r="F75" s="222"/>
      <c r="G75" s="227"/>
      <c r="H75" s="222"/>
      <c r="I75" s="255"/>
      <c r="J75" s="254"/>
      <c r="K75" s="239" t="str">
        <f>IFERROR(ROUNDUP(IF($J75&lt;&gt;0,$I75/$J75,""),2),"")</f>
        <v/>
      </c>
      <c r="L75" s="255"/>
      <c r="M75" s="254"/>
      <c r="N75" s="239" t="str">
        <f>IFERROR(ROUNDUP(IF($M75&lt;&gt;0,$L75/$M75,""),2),"")</f>
        <v/>
      </c>
      <c r="O75" s="228" t="s">
        <v>283</v>
      </c>
      <c r="P75" s="231"/>
      <c r="Q75" s="232"/>
      <c r="R75" s="255"/>
      <c r="S75" s="254"/>
      <c r="T75" s="239" t="str">
        <f>IFERROR(ROUNDUP(IF($S75&lt;&gt;0,$R75/$S75,""),2),"")</f>
        <v/>
      </c>
      <c r="V75" s="354">
        <v>4.9000000000000002E-2</v>
      </c>
      <c r="W75" s="39" t="s">
        <v>296</v>
      </c>
      <c r="AD75" s="348" t="s">
        <v>65</v>
      </c>
      <c r="AE75" s="349" t="str">
        <f>IF(AND(LEN(I75)&gt;0,ISNUMBER(I75)),I75,"")</f>
        <v/>
      </c>
      <c r="AF75" s="349" t="str">
        <f>IF(AND(LEN(J75)&gt;0,ISNUMBER(J75)),J75,"")</f>
        <v/>
      </c>
      <c r="AG75" s="349" t="str">
        <f>IF(AND(LEN(K75)&gt;0,ISNUMBER(K75)),K75,"")</f>
        <v/>
      </c>
      <c r="AH75" s="353" t="str">
        <f>IF(LEN($L$75)&gt;0,$L$75,"")</f>
        <v/>
      </c>
      <c r="AI75" s="349" t="str">
        <f>IF(AND(LEN(M75)&gt;0,ISNUMBER(M75)),M75,"")</f>
        <v/>
      </c>
      <c r="AJ75" s="349" t="str">
        <f>IF(AND(LEN(N75)&gt;0,ISNUMBER(N75)),N75,"")</f>
        <v/>
      </c>
      <c r="AK75" s="346" t="s">
        <v>283</v>
      </c>
      <c r="AL75" s="349" t="str">
        <f>IF(AND(LEN(R75)&gt;0,ISNUMBER(R75)),R75,"")</f>
        <v/>
      </c>
      <c r="AM75" s="349" t="str">
        <f>IF(AND(LEN(S75)&gt;0,ISNUMBER(S75)),S75,"")</f>
        <v/>
      </c>
      <c r="AN75" s="349" t="str">
        <f>IF(AND(LEN(T75)&gt;0,ISNUMBER(T75)),T75,"")</f>
        <v/>
      </c>
    </row>
    <row r="76" spans="2:41" ht="13.5" customHeight="1">
      <c r="B76" s="719"/>
      <c r="C76" s="594"/>
      <c r="D76" s="661"/>
      <c r="E76" s="683" t="s">
        <v>278</v>
      </c>
      <c r="F76" s="597"/>
      <c r="G76" s="597"/>
      <c r="H76" s="597"/>
      <c r="I76" s="241">
        <f>ROUNDUP(SUM(I69:I$74),1)</f>
        <v>0</v>
      </c>
      <c r="J76" s="242">
        <f>ROUNDUP(SUM(J69:J$74),1)</f>
        <v>0</v>
      </c>
      <c r="K76" s="243" t="str">
        <f>IFERROR(ROUNDUP(IF($J76&lt;&gt;0,$I76/$J76,""),2),"")</f>
        <v/>
      </c>
      <c r="L76" s="241">
        <f>ROUNDUP(SUM(L69:L$74),1)</f>
        <v>0</v>
      </c>
      <c r="M76" s="242">
        <f>ROUNDUP(SUM(M69:M$74),1)</f>
        <v>0</v>
      </c>
      <c r="N76" s="243" t="str">
        <f>IFERROR(ROUNDUP(IF($M76&lt;&gt;0,$L76/$M76,""),2),"")</f>
        <v/>
      </c>
      <c r="O76" s="596" t="s">
        <v>287</v>
      </c>
      <c r="P76" s="597"/>
      <c r="Q76" s="598"/>
      <c r="R76" s="241">
        <f>ROUNDUP(SUM(R69:R$74),1)</f>
        <v>0</v>
      </c>
      <c r="S76" s="242">
        <f>ROUNDUP(SUM(S69:S$74),1)</f>
        <v>0</v>
      </c>
      <c r="T76" s="243" t="str">
        <f>IFERROR(ROUNDUP(IF($S76&lt;&gt;0,$R76/$S76,""),2),"")</f>
        <v/>
      </c>
      <c r="V76" s="39" t="s">
        <v>176</v>
      </c>
      <c r="AD76" s="348" t="s">
        <v>278</v>
      </c>
      <c r="AE76" s="349">
        <f>IF(AND(LEN(I76)&gt;0,ISNUMBER(I76)),I76,"")</f>
        <v>0</v>
      </c>
      <c r="AF76" s="349">
        <f>IF(AND(LEN(J76)&gt;0,ISNUMBER(J76)),J76,"")</f>
        <v>0</v>
      </c>
      <c r="AG76" s="349" t="str">
        <f>IF(AND(LEN(K76)&gt;0,ISNUMBER(K76)),K76,"")</f>
        <v/>
      </c>
      <c r="AH76" s="353">
        <f>IF(LEN($L$76)&gt;0,$L$76,"")</f>
        <v>0</v>
      </c>
      <c r="AI76" s="349">
        <f>IF(AND(LEN(M76)&gt;0,ISNUMBER(M76)),M76,"")</f>
        <v>0</v>
      </c>
      <c r="AJ76" s="349" t="str">
        <f>IF(AND(LEN(N76)&gt;0,ISNUMBER(N76)),N76,"")</f>
        <v/>
      </c>
      <c r="AK76" s="346" t="s">
        <v>412</v>
      </c>
      <c r="AL76" s="349">
        <f>IF(AND(LEN(R76)&gt;0,ISNUMBER(R76)),R76,"")</f>
        <v>0</v>
      </c>
      <c r="AM76" s="349">
        <f>IF(AND(LEN(S76)&gt;0,ISNUMBER(S76)),S76,"")</f>
        <v>0</v>
      </c>
      <c r="AN76" s="353" t="str">
        <f>IF(LEN($T$76)&gt;0,$T$76,"")</f>
        <v/>
      </c>
    </row>
    <row r="77" spans="2:41" ht="13.5" hidden="1" customHeight="1">
      <c r="B77" s="719"/>
      <c r="C77" s="367" t="s">
        <v>87</v>
      </c>
      <c r="D77" s="366"/>
      <c r="E77" s="43" t="s">
        <v>16</v>
      </c>
      <c r="F77" s="44"/>
      <c r="G77" s="44"/>
      <c r="H77" s="45"/>
      <c r="I77" s="645"/>
      <c r="J77" s="645"/>
      <c r="K77" s="44" t="s">
        <v>58</v>
      </c>
      <c r="L77" s="44"/>
      <c r="M77" s="44"/>
      <c r="N77" s="44"/>
      <c r="O77" s="44"/>
      <c r="P77" s="44"/>
      <c r="Q77" s="44"/>
      <c r="R77" s="44"/>
      <c r="S77" s="44"/>
      <c r="T77" s="46"/>
      <c r="AD77" s="348" t="s">
        <v>16</v>
      </c>
      <c r="AE77" s="356" t="str">
        <f>IF(LEN($I$77)&gt;0,$I$77,"")</f>
        <v/>
      </c>
      <c r="AF77" s="1" t="s">
        <v>710</v>
      </c>
      <c r="AG77" s="1"/>
    </row>
    <row r="78" spans="2:41" ht="13.5" customHeight="1">
      <c r="B78" s="719"/>
      <c r="C78" s="659" t="s">
        <v>187</v>
      </c>
      <c r="D78" s="660"/>
      <c r="E78" s="62" t="s">
        <v>799</v>
      </c>
      <c r="F78" s="63"/>
      <c r="G78" s="63"/>
      <c r="H78" s="64"/>
      <c r="I78" s="64"/>
      <c r="J78" s="64"/>
      <c r="K78" s="662">
        <f>ROUNDDOWN((IF(AND(($K$62)&gt;0,($K$63)&gt;0),(1-$K$65)*100,0)),0)</f>
        <v>0</v>
      </c>
      <c r="L78" s="662"/>
      <c r="M78" s="63" t="s">
        <v>110</v>
      </c>
      <c r="N78" s="65" t="str">
        <f>IF($K$78&gt;=Val_ClearGoal,Val_Hantei_OK,Val_Hantei_NG)</f>
        <v>努力目標未達</v>
      </c>
      <c r="O78" s="66"/>
      <c r="P78" s="66"/>
      <c r="Q78" s="66"/>
      <c r="R78" s="66"/>
      <c r="S78" s="63"/>
      <c r="T78" s="67"/>
      <c r="V78" s="566" t="e">
        <f>1-K63/K62</f>
        <v>#DIV/0!</v>
      </c>
      <c r="W78" s="565" t="s">
        <v>1114</v>
      </c>
      <c r="AD78" s="348" t="s">
        <v>33</v>
      </c>
      <c r="AE78" s="357">
        <f>IF(LEN($K$78)&gt;0,$K$78,"")</f>
        <v>0</v>
      </c>
      <c r="AF78" s="349" t="str">
        <f>IF(LEN($N$78)=0,"",$N$78)</f>
        <v>努力目標未達</v>
      </c>
    </row>
    <row r="79" spans="2:41" ht="13.5" customHeight="1">
      <c r="B79" s="719"/>
      <c r="C79" s="594"/>
      <c r="D79" s="661"/>
      <c r="E79" s="68" t="s">
        <v>41</v>
      </c>
      <c r="F79" s="14"/>
      <c r="G79" s="14"/>
      <c r="H79" s="69"/>
      <c r="I79" s="69"/>
      <c r="J79" s="69"/>
      <c r="K79" s="663">
        <f>$V$73</f>
        <v>0</v>
      </c>
      <c r="L79" s="664"/>
      <c r="M79" s="14" t="s">
        <v>34</v>
      </c>
      <c r="N79" s="70"/>
      <c r="O79" s="70"/>
      <c r="P79" s="70"/>
      <c r="Q79" s="70"/>
      <c r="R79" s="70"/>
      <c r="S79" s="14"/>
      <c r="T79" s="71"/>
      <c r="W79" s="565" t="s">
        <v>1110</v>
      </c>
      <c r="AD79" s="348" t="s">
        <v>41</v>
      </c>
      <c r="AE79" s="349">
        <f>IF(LEN($K$79)&gt;0,$K$79,"")</f>
        <v>0</v>
      </c>
      <c r="AG79" s="1"/>
    </row>
    <row r="80" spans="2:41" ht="13.5" customHeight="1">
      <c r="B80" s="719"/>
      <c r="C80" s="674" t="s">
        <v>939</v>
      </c>
      <c r="D80" s="675"/>
      <c r="E80" s="492" t="s">
        <v>335</v>
      </c>
      <c r="F80" s="678" t="s">
        <v>935</v>
      </c>
      <c r="G80" s="678"/>
      <c r="H80" s="678"/>
      <c r="I80" s="493" t="s">
        <v>335</v>
      </c>
      <c r="J80" s="567" t="s">
        <v>936</v>
      </c>
      <c r="K80" s="567"/>
      <c r="L80" s="567"/>
      <c r="M80" s="567"/>
      <c r="N80" s="567"/>
      <c r="O80" s="567"/>
      <c r="P80" s="567"/>
      <c r="Q80" s="568"/>
      <c r="R80" s="567"/>
      <c r="S80" s="567"/>
      <c r="T80" s="569"/>
      <c r="AB80" s="39"/>
      <c r="AD80" s="348"/>
      <c r="AE80" s="1"/>
      <c r="AG80" s="1"/>
    </row>
    <row r="81" spans="2:40" ht="13.5" customHeight="1">
      <c r="B81" s="720"/>
      <c r="C81" s="676"/>
      <c r="D81" s="677"/>
      <c r="E81" s="494" t="s">
        <v>335</v>
      </c>
      <c r="F81" s="495" t="s">
        <v>937</v>
      </c>
      <c r="G81" s="495"/>
      <c r="H81" s="679"/>
      <c r="I81" s="679"/>
      <c r="J81" s="679"/>
      <c r="K81" s="679"/>
      <c r="L81" s="679"/>
      <c r="M81" s="679"/>
      <c r="N81" s="679"/>
      <c r="O81" s="679"/>
      <c r="P81" s="679"/>
      <c r="Q81" s="679"/>
      <c r="R81" s="679"/>
      <c r="S81" s="679"/>
      <c r="T81" s="496" t="s">
        <v>938</v>
      </c>
      <c r="AB81" s="39"/>
      <c r="AD81" s="348"/>
      <c r="AE81" s="1"/>
      <c r="AG81" s="1"/>
    </row>
    <row r="82" spans="2:40" ht="13.5" customHeight="1" thickBot="1">
      <c r="O82" s="527"/>
    </row>
    <row r="83" spans="2:40" ht="13.5" customHeight="1" thickTop="1">
      <c r="B83" s="15" t="s">
        <v>17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40"/>
      <c r="P83" s="41"/>
      <c r="Q83" s="15" t="s">
        <v>18</v>
      </c>
      <c r="R83" s="16"/>
      <c r="S83" s="40"/>
      <c r="T83" s="41"/>
      <c r="AD83" s="330" t="s">
        <v>413</v>
      </c>
      <c r="AE83" s="446" t="s">
        <v>900</v>
      </c>
      <c r="AF83" s="349" t="str">
        <f>IF(LEN($B$84)&gt;0,$B$84,"")</f>
        <v/>
      </c>
      <c r="AG83" s="448" t="s">
        <v>901</v>
      </c>
      <c r="AH83" s="395"/>
      <c r="AI83" s="446" t="s">
        <v>902</v>
      </c>
      <c r="AJ83" s="349" t="str">
        <f>IF(LEN($Q$84)&gt;0,$Q$84,"")</f>
        <v/>
      </c>
    </row>
    <row r="84" spans="2:40" ht="13.5" customHeight="1">
      <c r="B84" s="653"/>
      <c r="C84" s="654"/>
      <c r="D84" s="654"/>
      <c r="E84" s="654"/>
      <c r="F84" s="654"/>
      <c r="G84" s="654"/>
      <c r="H84" s="654"/>
      <c r="I84" s="654"/>
      <c r="J84" s="654"/>
      <c r="K84" s="654"/>
      <c r="L84" s="654"/>
      <c r="M84" s="654"/>
      <c r="N84" s="654"/>
      <c r="O84" s="654"/>
      <c r="P84" s="655"/>
      <c r="Q84" s="637"/>
      <c r="R84" s="638"/>
      <c r="S84" s="638"/>
      <c r="T84" s="639"/>
    </row>
    <row r="85" spans="2:40" ht="13.5" customHeight="1">
      <c r="B85" s="653"/>
      <c r="C85" s="654"/>
      <c r="D85" s="654"/>
      <c r="E85" s="654"/>
      <c r="F85" s="654"/>
      <c r="G85" s="654"/>
      <c r="H85" s="654"/>
      <c r="I85" s="654"/>
      <c r="J85" s="654"/>
      <c r="K85" s="654"/>
      <c r="L85" s="654"/>
      <c r="M85" s="654"/>
      <c r="N85" s="654"/>
      <c r="O85" s="654"/>
      <c r="P85" s="655"/>
      <c r="Q85" s="637"/>
      <c r="R85" s="638"/>
      <c r="S85" s="638"/>
      <c r="T85" s="639"/>
    </row>
    <row r="86" spans="2:40" ht="13.5" customHeight="1">
      <c r="B86" s="653"/>
      <c r="C86" s="654"/>
      <c r="D86" s="654"/>
      <c r="E86" s="654"/>
      <c r="F86" s="654"/>
      <c r="G86" s="654"/>
      <c r="H86" s="654"/>
      <c r="I86" s="654"/>
      <c r="J86" s="654"/>
      <c r="K86" s="654"/>
      <c r="L86" s="654"/>
      <c r="M86" s="654"/>
      <c r="N86" s="654"/>
      <c r="O86" s="654"/>
      <c r="P86" s="655"/>
      <c r="Q86" s="637"/>
      <c r="R86" s="638"/>
      <c r="S86" s="638"/>
      <c r="T86" s="639"/>
    </row>
    <row r="87" spans="2:40" ht="13.5" customHeight="1">
      <c r="B87" s="653"/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4"/>
      <c r="P87" s="655"/>
      <c r="Q87" s="637"/>
      <c r="R87" s="638"/>
      <c r="S87" s="638"/>
      <c r="T87" s="639"/>
    </row>
    <row r="88" spans="2:40" ht="13.5" customHeight="1">
      <c r="B88" s="653"/>
      <c r="C88" s="654"/>
      <c r="D88" s="654"/>
      <c r="E88" s="654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5"/>
      <c r="Q88" s="637"/>
      <c r="R88" s="638"/>
      <c r="S88" s="638"/>
      <c r="T88" s="639"/>
    </row>
    <row r="89" spans="2:40" ht="13.5" customHeight="1" thickBot="1">
      <c r="B89" s="656"/>
      <c r="C89" s="657"/>
      <c r="D89" s="657"/>
      <c r="E89" s="657"/>
      <c r="F89" s="657"/>
      <c r="G89" s="657"/>
      <c r="H89" s="657"/>
      <c r="I89" s="657"/>
      <c r="J89" s="657"/>
      <c r="K89" s="657"/>
      <c r="L89" s="657"/>
      <c r="M89" s="657"/>
      <c r="N89" s="657"/>
      <c r="O89" s="657"/>
      <c r="P89" s="658"/>
      <c r="Q89" s="640"/>
      <c r="R89" s="641"/>
      <c r="S89" s="641"/>
      <c r="T89" s="642"/>
    </row>
    <row r="90" spans="2:40" ht="13.5" hidden="1" customHeight="1" thickTop="1">
      <c r="AB90" s="393"/>
    </row>
    <row r="91" spans="2:40" ht="13.5" customHeight="1" thickTop="1">
      <c r="B91" s="39" t="s">
        <v>773</v>
      </c>
      <c r="Q91" s="33"/>
      <c r="R91" s="33"/>
      <c r="S91" s="33"/>
      <c r="T91" s="409" t="str">
        <f>List!$AB$1</f>
        <v>2024.04</v>
      </c>
    </row>
    <row r="92" spans="2:40" ht="13.5" customHeight="1">
      <c r="B92" s="221" t="s">
        <v>574</v>
      </c>
      <c r="Q92" s="35"/>
      <c r="R92" s="35"/>
      <c r="S92" s="35"/>
      <c r="T92" s="35"/>
      <c r="AI92" s="39"/>
      <c r="AJ92" s="39"/>
      <c r="AK92" s="39"/>
      <c r="AL92" s="39"/>
      <c r="AM92" s="39"/>
      <c r="AN92" s="39"/>
    </row>
    <row r="93" spans="2:40" ht="13.5" customHeight="1">
      <c r="B93" s="39" t="s">
        <v>19</v>
      </c>
      <c r="Q93" s="34"/>
      <c r="R93" s="34"/>
      <c r="S93" s="34"/>
      <c r="T93" s="34"/>
    </row>
    <row r="94" spans="2:40" ht="13.5" customHeight="1">
      <c r="B94" s="39" t="s">
        <v>575</v>
      </c>
      <c r="Q94" s="34"/>
      <c r="R94" s="34"/>
      <c r="S94" s="34"/>
      <c r="T94" s="34"/>
    </row>
    <row r="95" spans="2:40" ht="13.5" customHeight="1">
      <c r="B95" s="39" t="s">
        <v>576</v>
      </c>
    </row>
    <row r="96" spans="2:40" ht="13.5" hidden="1" customHeight="1">
      <c r="B96" s="39"/>
    </row>
    <row r="97" spans="1:36" ht="13.5" hidden="1" customHeight="1"/>
    <row r="98" spans="1:36" ht="13.5" hidden="1" customHeight="1"/>
    <row r="99" spans="1:36" ht="17.25" hidden="1" customHeight="1">
      <c r="A99" s="103" t="s">
        <v>191</v>
      </c>
    </row>
    <row r="100" spans="1:36" ht="13.5" hidden="1" customHeight="1"/>
    <row r="101" spans="1:36" ht="13.5" hidden="1" customHeight="1"/>
    <row r="102" spans="1:36" ht="13.5" hidden="1" customHeight="1">
      <c r="AC102" s="1"/>
      <c r="AJ102" s="1" t="str">
        <f>IF(LEN(P83)=0,"",P83)</f>
        <v/>
      </c>
    </row>
    <row r="103" spans="1:36" ht="13.5" hidden="1" customHeight="1">
      <c r="AC103" s="1"/>
      <c r="AJ103" s="1"/>
    </row>
    <row r="104" spans="1:36" hidden="1">
      <c r="AC104" s="1"/>
      <c r="AH104" s="1"/>
      <c r="AI104" s="1"/>
    </row>
  </sheetData>
  <sheetProtection algorithmName="SHA-512" hashValue="iJuHyE/XXMAF5benxx6wOcrHzwJOlDsCg5h3aM9HsTsVk3FOHVgJ1Eb3HNZ8Mql1bTqXFBz7GWIUhz/JuUUeiQ==" saltValue="l1mFd8GVZJJveXXyFagcug==" spinCount="100000" sheet="1" selectLockedCells="1"/>
  <dataConsolidate/>
  <mergeCells count="152">
    <mergeCell ref="J33:L33"/>
    <mergeCell ref="F33:H33"/>
    <mergeCell ref="N33:P33"/>
    <mergeCell ref="R40:T40"/>
    <mergeCell ref="N40:P40"/>
    <mergeCell ref="H42:S42"/>
    <mergeCell ref="D36:D39"/>
    <mergeCell ref="F57:M57"/>
    <mergeCell ref="N52:T52"/>
    <mergeCell ref="H53:S53"/>
    <mergeCell ref="C43:D44"/>
    <mergeCell ref="C45:D46"/>
    <mergeCell ref="F52:L52"/>
    <mergeCell ref="C50:D50"/>
    <mergeCell ref="J50:L50"/>
    <mergeCell ref="O63:P63"/>
    <mergeCell ref="Q63:T63"/>
    <mergeCell ref="H26:S26"/>
    <mergeCell ref="C51:D51"/>
    <mergeCell ref="H49:S49"/>
    <mergeCell ref="C47:D49"/>
    <mergeCell ref="I37:S37"/>
    <mergeCell ref="F35:H35"/>
    <mergeCell ref="R36:T36"/>
    <mergeCell ref="K31:Q31"/>
    <mergeCell ref="K32:Q32"/>
    <mergeCell ref="J39:S39"/>
    <mergeCell ref="I36:O36"/>
    <mergeCell ref="J34:L34"/>
    <mergeCell ref="F50:H50"/>
    <mergeCell ref="R33:T33"/>
    <mergeCell ref="C30:D32"/>
    <mergeCell ref="D34:D35"/>
    <mergeCell ref="F31:J31"/>
    <mergeCell ref="F32:J32"/>
    <mergeCell ref="C29:D29"/>
    <mergeCell ref="N34:P34"/>
    <mergeCell ref="R34:T34"/>
    <mergeCell ref="C33:C42"/>
    <mergeCell ref="B62:B81"/>
    <mergeCell ref="E61:T61"/>
    <mergeCell ref="B50:B53"/>
    <mergeCell ref="B54:B57"/>
    <mergeCell ref="B60:D60"/>
    <mergeCell ref="F40:H40"/>
    <mergeCell ref="D41:D42"/>
    <mergeCell ref="F34:H34"/>
    <mergeCell ref="L47:S47"/>
    <mergeCell ref="F39:H39"/>
    <mergeCell ref="I38:S38"/>
    <mergeCell ref="C52:D53"/>
    <mergeCell ref="C54:D56"/>
    <mergeCell ref="B58:D59"/>
    <mergeCell ref="B30:B49"/>
    <mergeCell ref="J40:L40"/>
    <mergeCell ref="H44:S44"/>
    <mergeCell ref="L46:S46"/>
    <mergeCell ref="F30:H30"/>
    <mergeCell ref="K62:L62"/>
    <mergeCell ref="Q62:T62"/>
    <mergeCell ref="O62:P62"/>
    <mergeCell ref="Q30:T30"/>
    <mergeCell ref="O74:Q74"/>
    <mergeCell ref="B27:B28"/>
    <mergeCell ref="J25:L25"/>
    <mergeCell ref="J24:L24"/>
    <mergeCell ref="N24:P24"/>
    <mergeCell ref="C28:D28"/>
    <mergeCell ref="C22:D23"/>
    <mergeCell ref="C27:D27"/>
    <mergeCell ref="B2:T2"/>
    <mergeCell ref="B4:B5"/>
    <mergeCell ref="E9:T9"/>
    <mergeCell ref="E4:T4"/>
    <mergeCell ref="E5:T5"/>
    <mergeCell ref="E6:T6"/>
    <mergeCell ref="E7:T7"/>
    <mergeCell ref="F20:H20"/>
    <mergeCell ref="E8:T8"/>
    <mergeCell ref="E14:F14"/>
    <mergeCell ref="R3:T3"/>
    <mergeCell ref="B6:B7"/>
    <mergeCell ref="E15:F15"/>
    <mergeCell ref="M20:O20"/>
    <mergeCell ref="H16:J16"/>
    <mergeCell ref="E16:F16"/>
    <mergeCell ref="F22:K22"/>
    <mergeCell ref="Q84:T89"/>
    <mergeCell ref="K64:L64"/>
    <mergeCell ref="I77:J77"/>
    <mergeCell ref="O68:Q68"/>
    <mergeCell ref="J67:K67"/>
    <mergeCell ref="M67:N67"/>
    <mergeCell ref="S67:T67"/>
    <mergeCell ref="O66:T66"/>
    <mergeCell ref="B84:P89"/>
    <mergeCell ref="C78:D79"/>
    <mergeCell ref="K78:L78"/>
    <mergeCell ref="K79:L79"/>
    <mergeCell ref="K65:L65"/>
    <mergeCell ref="C62:D76"/>
    <mergeCell ref="E74:H74"/>
    <mergeCell ref="I66:K66"/>
    <mergeCell ref="K63:L63"/>
    <mergeCell ref="E62:J62"/>
    <mergeCell ref="O64:P64"/>
    <mergeCell ref="C80:D81"/>
    <mergeCell ref="F80:H80"/>
    <mergeCell ref="H81:S81"/>
    <mergeCell ref="O67:Q67"/>
    <mergeCell ref="E76:H76"/>
    <mergeCell ref="O76:Q76"/>
    <mergeCell ref="Q65:R65"/>
    <mergeCell ref="E63:J63"/>
    <mergeCell ref="E68:H68"/>
    <mergeCell ref="E67:H67"/>
    <mergeCell ref="L66:N66"/>
    <mergeCell ref="B61:D61"/>
    <mergeCell ref="I3:L3"/>
    <mergeCell ref="E3:H3"/>
    <mergeCell ref="C9:D9"/>
    <mergeCell ref="C4:D4"/>
    <mergeCell ref="P21:Q21"/>
    <mergeCell ref="C24:D24"/>
    <mergeCell ref="I20:J20"/>
    <mergeCell ref="I21:J21"/>
    <mergeCell ref="C13:D13"/>
    <mergeCell ref="F23:H23"/>
    <mergeCell ref="C8:D8"/>
    <mergeCell ref="M3:P3"/>
    <mergeCell ref="P20:Q20"/>
    <mergeCell ref="C5:D5"/>
    <mergeCell ref="C6:D6"/>
    <mergeCell ref="C7:D7"/>
    <mergeCell ref="C10:D12"/>
    <mergeCell ref="L19:S19"/>
    <mergeCell ref="M22:O22"/>
    <mergeCell ref="L23:S23"/>
    <mergeCell ref="B24:B26"/>
    <mergeCell ref="B8:B23"/>
    <mergeCell ref="H13:J13"/>
    <mergeCell ref="M21:O21"/>
    <mergeCell ref="K16:L16"/>
    <mergeCell ref="F21:H21"/>
    <mergeCell ref="C14:D14"/>
    <mergeCell ref="C15:D15"/>
    <mergeCell ref="C16:D16"/>
    <mergeCell ref="C17:D17"/>
    <mergeCell ref="C18:D19"/>
    <mergeCell ref="C20:D21"/>
    <mergeCell ref="O13:Q13"/>
    <mergeCell ref="C25:D26"/>
  </mergeCells>
  <phoneticPr fontId="5"/>
  <conditionalFormatting sqref="O66:T76">
    <cfRule type="expression" dxfId="13" priority="1">
      <formula>$Q$65="対象外"</formula>
    </cfRule>
  </conditionalFormatting>
  <dataValidations count="6">
    <dataValidation type="list" allowBlank="1" showInputMessage="1" showErrorMessage="1" errorTitle="建物用途" error="リストより選択して下さい。" sqref="F20:H21 M20:O21" xr:uid="{00000000-0002-0000-0000-000000000000}">
      <formula1>List_Youto_House</formula1>
    </dataValidation>
    <dataValidation type="list" allowBlank="1" showInputMessage="1" showErrorMessage="1" sqref="M3:P3" xr:uid="{00000000-0002-0000-0000-000001000000}">
      <formula1>List_Kyogi_Dankai</formula1>
    </dataValidation>
    <dataValidation type="list" allowBlank="1" showInputMessage="1" showErrorMessage="1" errorTitle="値エラー" error="プルダウンから選択して下さい。" sqref="E10:E12 I10:I12 M10:M12 Q11:Q12 E18:E19 I18:I19 M18 I43 I23:I25 E22:E31 Q24 N29 I27:I30 M30 I40 Q45 Q34 I80 M40 P30 M27 M34 I34 M45 M51:M52 Q51 Q40 Q36 I45:I46 Q22 I50:I51 Q80 E80:E81 M24:M25 L22 E33:E60 N57" xr:uid="{00000000-0002-0000-0000-000002000000}">
      <formula1>List_Select</formula1>
    </dataValidation>
    <dataValidation type="list" allowBlank="1" showInputMessage="1" sqref="K31:Q32" xr:uid="{00000000-0002-0000-0000-000003000000}">
      <formula1>List_DannetsuZai</formula1>
    </dataValidation>
    <dataValidation allowBlank="1" showInputMessage="1" showErrorMessage="1" errorTitle="値エラー" error="プルダウンから選択して下さい。" sqref="P27 Q33 M33 I33" xr:uid="{00000000-0002-0000-0000-000004000000}"/>
    <dataValidation type="custom" allowBlank="1" showInputMessage="1" showErrorMessage="1" sqref="R69:T76" xr:uid="{00000000-0002-0000-0000-000005000000}">
      <formula1>$Q$65:$R$65&lt;&gt;"対象外"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1" orientation="portrait" r:id="rId1"/>
  <rowBreaks count="1" manualBreakCount="1">
    <brk id="61" max="2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List!$B$56:$B$57</xm:f>
          </x14:formula1>
          <xm:sqref>Q65:R65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CCFFCC"/>
  </sheetPr>
  <dimension ref="A1:CH2"/>
  <sheetViews>
    <sheetView topLeftCell="BO1" workbookViewId="0">
      <selection activeCell="CE1" sqref="CE1"/>
    </sheetView>
  </sheetViews>
  <sheetFormatPr defaultRowHeight="11.25"/>
  <cols>
    <col min="1" max="5" width="9" style="1"/>
    <col min="6" max="6" width="12.25" style="1" bestFit="1" customWidth="1"/>
    <col min="7" max="16384" width="9" style="1"/>
  </cols>
  <sheetData>
    <row r="1" spans="1:86" s="452" customFormat="1" ht="56.25">
      <c r="A1" s="452" t="s">
        <v>359</v>
      </c>
      <c r="B1" s="452" t="s">
        <v>361</v>
      </c>
      <c r="C1" s="457" t="s">
        <v>386</v>
      </c>
      <c r="D1" s="457" t="s">
        <v>467</v>
      </c>
      <c r="E1" s="452" t="s">
        <v>468</v>
      </c>
      <c r="F1" s="452" t="s">
        <v>469</v>
      </c>
      <c r="G1" s="452" t="s">
        <v>470</v>
      </c>
      <c r="H1" s="453" t="s">
        <v>472</v>
      </c>
      <c r="I1" s="454" t="s">
        <v>471</v>
      </c>
      <c r="J1" s="455" t="s">
        <v>610</v>
      </c>
      <c r="K1" s="455" t="s">
        <v>611</v>
      </c>
      <c r="L1" s="456" t="s">
        <v>660</v>
      </c>
      <c r="M1" s="455" t="s">
        <v>612</v>
      </c>
      <c r="N1" s="455" t="s">
        <v>613</v>
      </c>
      <c r="O1" s="456" t="s">
        <v>661</v>
      </c>
      <c r="P1" s="452" t="s">
        <v>473</v>
      </c>
      <c r="Q1" s="452" t="s">
        <v>474</v>
      </c>
      <c r="R1" s="452" t="s">
        <v>475</v>
      </c>
      <c r="S1" s="452" t="s">
        <v>680</v>
      </c>
      <c r="T1" s="452" t="s">
        <v>476</v>
      </c>
      <c r="U1" s="457" t="s">
        <v>477</v>
      </c>
      <c r="V1" s="457" t="s">
        <v>478</v>
      </c>
      <c r="W1" s="452" t="s">
        <v>479</v>
      </c>
      <c r="X1" s="452" t="s">
        <v>480</v>
      </c>
      <c r="Y1" s="457" t="s">
        <v>756</v>
      </c>
      <c r="Z1" s="452" t="s">
        <v>481</v>
      </c>
      <c r="AA1" s="452" t="s">
        <v>482</v>
      </c>
      <c r="AB1" s="452" t="s">
        <v>483</v>
      </c>
      <c r="AC1" s="452" t="s">
        <v>484</v>
      </c>
      <c r="AD1" s="452" t="s">
        <v>485</v>
      </c>
      <c r="AE1" s="452" t="s">
        <v>486</v>
      </c>
      <c r="AF1" s="452" t="s">
        <v>487</v>
      </c>
      <c r="AG1" s="452" t="s">
        <v>488</v>
      </c>
      <c r="AH1" s="452" t="s">
        <v>489</v>
      </c>
      <c r="AI1" s="452" t="s">
        <v>490</v>
      </c>
      <c r="AJ1" s="452" t="s">
        <v>491</v>
      </c>
      <c r="AK1" s="457" t="s">
        <v>492</v>
      </c>
      <c r="AL1" s="452" t="s">
        <v>493</v>
      </c>
      <c r="AM1" s="452" t="s">
        <v>494</v>
      </c>
      <c r="AN1" s="452" t="s">
        <v>495</v>
      </c>
      <c r="AO1" s="458" t="s">
        <v>614</v>
      </c>
      <c r="AP1" s="458" t="s">
        <v>615</v>
      </c>
      <c r="AQ1" s="458" t="s">
        <v>616</v>
      </c>
      <c r="AR1" s="458" t="s">
        <v>617</v>
      </c>
      <c r="AS1" s="457" t="s">
        <v>496</v>
      </c>
      <c r="AT1" s="457" t="s">
        <v>497</v>
      </c>
      <c r="AU1" s="457" t="s">
        <v>498</v>
      </c>
      <c r="AV1" s="457" t="s">
        <v>499</v>
      </c>
      <c r="AW1" s="457" t="s">
        <v>500</v>
      </c>
      <c r="AX1" s="457" t="s">
        <v>501</v>
      </c>
      <c r="AY1" s="457" t="s">
        <v>502</v>
      </c>
      <c r="AZ1" s="452" t="s">
        <v>503</v>
      </c>
      <c r="BA1" s="452" t="s">
        <v>504</v>
      </c>
      <c r="BB1" s="452" t="s">
        <v>505</v>
      </c>
      <c r="BC1" s="452" t="s">
        <v>506</v>
      </c>
      <c r="BD1" s="452" t="s">
        <v>507</v>
      </c>
      <c r="BE1" s="452" t="s">
        <v>399</v>
      </c>
      <c r="BF1" s="459" t="s">
        <v>735</v>
      </c>
      <c r="BG1" s="459" t="s">
        <v>736</v>
      </c>
      <c r="BH1" s="459" t="s">
        <v>681</v>
      </c>
      <c r="BI1" s="459" t="s">
        <v>682</v>
      </c>
      <c r="BJ1" s="459" t="s">
        <v>683</v>
      </c>
      <c r="BK1" s="459" t="s">
        <v>684</v>
      </c>
      <c r="BL1" s="459" t="s">
        <v>685</v>
      </c>
      <c r="BM1" s="459" t="s">
        <v>686</v>
      </c>
      <c r="BN1" s="459" t="s">
        <v>687</v>
      </c>
      <c r="BO1" s="459" t="s">
        <v>688</v>
      </c>
      <c r="BP1" s="459" t="s">
        <v>755</v>
      </c>
      <c r="BQ1" s="460" t="s">
        <v>762</v>
      </c>
      <c r="BR1" s="461" t="s">
        <v>787</v>
      </c>
      <c r="BS1" s="452" t="s">
        <v>876</v>
      </c>
      <c r="BT1" s="452" t="s">
        <v>877</v>
      </c>
      <c r="BU1" s="452" t="s">
        <v>878</v>
      </c>
      <c r="BV1" s="452" t="s">
        <v>879</v>
      </c>
      <c r="BW1" s="452" t="s">
        <v>880</v>
      </c>
      <c r="BX1" s="452" t="s">
        <v>882</v>
      </c>
      <c r="BY1" s="452" t="s">
        <v>883</v>
      </c>
      <c r="BZ1" s="452" t="s">
        <v>885</v>
      </c>
      <c r="CA1" s="452" t="s">
        <v>886</v>
      </c>
      <c r="CB1" s="452" t="s">
        <v>887</v>
      </c>
      <c r="CC1" s="452" t="s">
        <v>888</v>
      </c>
      <c r="CD1" s="452" t="s">
        <v>890</v>
      </c>
      <c r="CE1" s="452" t="s">
        <v>928</v>
      </c>
      <c r="CF1" s="452" t="s">
        <v>891</v>
      </c>
      <c r="CG1" s="452" t="s">
        <v>892</v>
      </c>
      <c r="CH1" s="452" t="s">
        <v>801</v>
      </c>
    </row>
    <row r="2" spans="1:86">
      <c r="A2" s="282" t="str">
        <f>事前協議書!$AE$2</f>
        <v>2017999</v>
      </c>
      <c r="B2" s="1">
        <f>事前協議書!$AG$3</f>
        <v>0</v>
      </c>
      <c r="C2" s="389"/>
      <c r="D2" s="389"/>
      <c r="E2" s="1">
        <f>事前協議書!$AF$30</f>
        <v>0</v>
      </c>
      <c r="F2" s="1">
        <f>事前協議書!$AH$30</f>
        <v>0</v>
      </c>
      <c r="G2" s="1">
        <f>事前協議書!$AJ$30</f>
        <v>0</v>
      </c>
      <c r="H2" s="1">
        <f>事前協議書!$AL$30</f>
        <v>0</v>
      </c>
      <c r="I2" s="1">
        <f>事前協議書!$AF$31</f>
        <v>0</v>
      </c>
      <c r="J2" s="1" t="str">
        <f>事前協議書!$AI$31</f>
        <v/>
      </c>
      <c r="K2" s="1" t="str">
        <f>事前協議書!$AK$31</f>
        <v/>
      </c>
      <c r="L2" s="1" t="str">
        <f>事前協議書!$AM$31</f>
        <v/>
      </c>
      <c r="M2" s="1" t="str">
        <f>事前協議書!$AI$32</f>
        <v/>
      </c>
      <c r="N2" s="1" t="str">
        <f>事前協議書!$AK$32</f>
        <v/>
      </c>
      <c r="O2" s="1" t="str">
        <f>事前協議書!$AM$32</f>
        <v/>
      </c>
      <c r="P2" s="1">
        <f>事前協議書!$AF$33</f>
        <v>0</v>
      </c>
      <c r="Q2" s="1">
        <f>事前協議書!$AJ$34</f>
        <v>0</v>
      </c>
      <c r="R2" s="1">
        <f>事前協議書!$AL$34</f>
        <v>0</v>
      </c>
      <c r="S2" s="1">
        <f>事前協議書!$AF$36</f>
        <v>0</v>
      </c>
      <c r="T2" s="1" t="str">
        <f>事前協議書!$AG$36</f>
        <v/>
      </c>
      <c r="U2" s="389"/>
      <c r="V2" s="389"/>
      <c r="W2" s="1">
        <f>事前協議書!$AF$40</f>
        <v>0</v>
      </c>
      <c r="X2" s="1">
        <f>事前協議書!$AF$41</f>
        <v>0</v>
      </c>
      <c r="Y2" s="389"/>
      <c r="Z2" s="1">
        <f>事前協議書!$AF$42</f>
        <v>0</v>
      </c>
      <c r="AA2" s="1" t="str">
        <f>事前協議書!$AH$42</f>
        <v/>
      </c>
      <c r="AB2" s="1">
        <f>事前協議書!$AF$43</f>
        <v>0</v>
      </c>
      <c r="AC2" s="1">
        <f>事前協議書!$AH$43</f>
        <v>0</v>
      </c>
      <c r="AD2" s="1" t="str">
        <f>事前協議書!$AJ$43</f>
        <v/>
      </c>
      <c r="AE2" s="1">
        <f>事前協議書!$AF$44</f>
        <v>0</v>
      </c>
      <c r="AF2" s="1" t="str">
        <f>事前協議書!$AH$44</f>
        <v/>
      </c>
      <c r="AG2" s="1">
        <f>事前協議書!$AF$45</f>
        <v>0</v>
      </c>
      <c r="AH2" s="1">
        <f>事前協議書!$AH$45</f>
        <v>0</v>
      </c>
      <c r="AI2" s="1">
        <f>事前協議書!$AJ$45</f>
        <v>0</v>
      </c>
      <c r="AJ2" s="1">
        <f>事前協議書!$AL$45</f>
        <v>0</v>
      </c>
      <c r="AK2" s="389"/>
      <c r="AL2" s="1">
        <f>事前協議書!$AH$46</f>
        <v>0</v>
      </c>
      <c r="AM2" s="1">
        <f>事前協議書!$AJ$46</f>
        <v>0</v>
      </c>
      <c r="AN2" s="1" t="str">
        <f>事前協議書!$AL$46</f>
        <v/>
      </c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1">
        <f>事前協議書!$AF$54</f>
        <v>0</v>
      </c>
      <c r="BA2" s="1">
        <f>事前協議書!$AF$55</f>
        <v>0</v>
      </c>
      <c r="BB2" s="1">
        <f>事前協議書!$AF$58</f>
        <v>0</v>
      </c>
      <c r="BC2" s="1">
        <f>事前協議書!$AF$59</f>
        <v>0</v>
      </c>
      <c r="BD2" s="1">
        <f>事前協議書!$AF$60</f>
        <v>0</v>
      </c>
      <c r="BE2" s="1">
        <f>事前協議書!$AF$56</f>
        <v>0</v>
      </c>
      <c r="BF2" s="391">
        <f>事前協議書!$AF$34</f>
        <v>0</v>
      </c>
      <c r="BG2" s="391">
        <f>事前協議書!$AH$34</f>
        <v>0</v>
      </c>
      <c r="BH2" s="391">
        <f>事前協議書!$AF$37</f>
        <v>0</v>
      </c>
      <c r="BI2" s="391" t="str">
        <f>事前協議書!$AG$37</f>
        <v/>
      </c>
      <c r="BJ2" s="391">
        <f>事前協議書!$AF$38</f>
        <v>0</v>
      </c>
      <c r="BK2" s="391" t="str">
        <f>事前協議書!$AG$38</f>
        <v/>
      </c>
      <c r="BL2" s="391">
        <f>事前協議書!$AF$39</f>
        <v>0</v>
      </c>
      <c r="BM2" s="391">
        <f>事前協議書!$AI$36</f>
        <v>0</v>
      </c>
      <c r="BN2" s="391">
        <f>事前協議書!$AH$40</f>
        <v>0</v>
      </c>
      <c r="BO2" s="391">
        <f>事前協議書!$AL$40</f>
        <v>0</v>
      </c>
      <c r="BP2" s="391">
        <f>事前協議書!$AF$35</f>
        <v>0</v>
      </c>
      <c r="BQ2" s="391">
        <f>事前協議書!$AJ$40</f>
        <v>0</v>
      </c>
      <c r="BR2" s="423" t="str">
        <f>事前協議書!$AG$39</f>
        <v/>
      </c>
      <c r="BS2" s="1">
        <f>事前協議書!$AF$47</f>
        <v>0</v>
      </c>
      <c r="BT2" s="1" t="str">
        <f>事前協議書!$AH$47</f>
        <v/>
      </c>
      <c r="BU2" s="1">
        <f>事前協議書!$AF$48</f>
        <v>0</v>
      </c>
      <c r="BV2" s="1">
        <f>事前協議書!$AF$49</f>
        <v>0</v>
      </c>
      <c r="BW2" s="1" t="str">
        <f>事前協議書!$AH$49</f>
        <v/>
      </c>
      <c r="BX2" s="1">
        <f>事前協議書!$AF$50</f>
        <v>0</v>
      </c>
      <c r="BY2" s="1">
        <f>事前協議書!$AH$50</f>
        <v>0</v>
      </c>
      <c r="BZ2" s="1">
        <f>事前協議書!$AF$51</f>
        <v>0</v>
      </c>
      <c r="CA2" s="1">
        <f>事前協議書!$AH$51</f>
        <v>0</v>
      </c>
      <c r="CB2" s="1">
        <f>事前協議書!$AJ$51</f>
        <v>0</v>
      </c>
      <c r="CC2" s="1">
        <f>事前協議書!$AL$51</f>
        <v>0</v>
      </c>
      <c r="CD2" s="1">
        <f>事前協議書!$AF$52</f>
        <v>0</v>
      </c>
      <c r="CE2" s="1">
        <f>事前協議書!$AH$52</f>
        <v>0</v>
      </c>
      <c r="CF2" s="1">
        <f>事前協議書!$AF$53</f>
        <v>0</v>
      </c>
      <c r="CG2" s="1" t="str">
        <f>事前協議書!$AH$53</f>
        <v/>
      </c>
      <c r="CH2" s="1" t="str">
        <f>事前協議書!$AF$61</f>
        <v/>
      </c>
    </row>
  </sheetData>
  <phoneticPr fontId="5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CCFFCC"/>
  </sheetPr>
  <dimension ref="A1:CG2"/>
  <sheetViews>
    <sheetView workbookViewId="0"/>
  </sheetViews>
  <sheetFormatPr defaultRowHeight="11.25"/>
  <cols>
    <col min="1" max="2" width="9" style="1"/>
    <col min="3" max="3" width="15.125" style="1" customWidth="1"/>
    <col min="4" max="4" width="22.375" style="1" bestFit="1" customWidth="1"/>
    <col min="5" max="5" width="9" style="1"/>
    <col min="6" max="6" width="12.25" style="1" bestFit="1" customWidth="1"/>
    <col min="7" max="16384" width="9" style="1"/>
  </cols>
  <sheetData>
    <row r="1" spans="1:85" s="452" customFormat="1" ht="56.25">
      <c r="A1" s="452" t="s">
        <v>359</v>
      </c>
      <c r="B1" s="452" t="s">
        <v>361</v>
      </c>
      <c r="C1" s="452" t="s">
        <v>508</v>
      </c>
      <c r="D1" s="452" t="s">
        <v>509</v>
      </c>
      <c r="E1" s="452" t="s">
        <v>510</v>
      </c>
      <c r="F1" s="452" t="s">
        <v>511</v>
      </c>
      <c r="G1" s="452" t="s">
        <v>512</v>
      </c>
      <c r="H1" s="452" t="s">
        <v>513</v>
      </c>
      <c r="I1" s="452" t="s">
        <v>410</v>
      </c>
      <c r="J1" s="452" t="s">
        <v>514</v>
      </c>
      <c r="K1" s="452" t="s">
        <v>515</v>
      </c>
      <c r="L1" s="452" t="s">
        <v>516</v>
      </c>
      <c r="M1" s="452" t="s">
        <v>517</v>
      </c>
      <c r="N1" s="452" t="s">
        <v>518</v>
      </c>
      <c r="O1" s="452" t="s">
        <v>519</v>
      </c>
      <c r="P1" s="452" t="s">
        <v>520</v>
      </c>
      <c r="Q1" s="452" t="s">
        <v>521</v>
      </c>
      <c r="R1" s="452" t="s">
        <v>522</v>
      </c>
      <c r="S1" s="452" t="s">
        <v>523</v>
      </c>
      <c r="T1" s="452" t="s">
        <v>524</v>
      </c>
      <c r="U1" s="452" t="s">
        <v>525</v>
      </c>
      <c r="V1" s="452" t="s">
        <v>526</v>
      </c>
      <c r="W1" s="452" t="s">
        <v>527</v>
      </c>
      <c r="X1" s="452" t="s">
        <v>528</v>
      </c>
      <c r="Y1" s="452" t="s">
        <v>529</v>
      </c>
      <c r="Z1" s="452" t="s">
        <v>530</v>
      </c>
      <c r="AA1" s="452" t="s">
        <v>531</v>
      </c>
      <c r="AB1" s="452" t="s">
        <v>532</v>
      </c>
      <c r="AC1" s="452" t="s">
        <v>533</v>
      </c>
      <c r="AD1" s="452" t="s">
        <v>534</v>
      </c>
      <c r="AE1" s="452" t="s">
        <v>535</v>
      </c>
      <c r="AF1" s="452" t="s">
        <v>536</v>
      </c>
      <c r="AG1" s="452" t="s">
        <v>537</v>
      </c>
      <c r="AH1" s="453" t="s">
        <v>711</v>
      </c>
      <c r="AI1" s="453" t="s">
        <v>712</v>
      </c>
      <c r="AJ1" s="453" t="s">
        <v>713</v>
      </c>
      <c r="AK1" s="453" t="s">
        <v>714</v>
      </c>
      <c r="AL1" s="453" t="s">
        <v>715</v>
      </c>
      <c r="AM1" s="453" t="s">
        <v>716</v>
      </c>
      <c r="AN1" s="453" t="s">
        <v>717</v>
      </c>
      <c r="AO1" s="453" t="s">
        <v>718</v>
      </c>
      <c r="AP1" s="453" t="s">
        <v>719</v>
      </c>
      <c r="AQ1" s="453" t="s">
        <v>720</v>
      </c>
      <c r="AR1" s="453" t="s">
        <v>721</v>
      </c>
      <c r="AS1" s="453" t="s">
        <v>722</v>
      </c>
      <c r="AT1" s="453" t="s">
        <v>723</v>
      </c>
      <c r="AU1" s="453" t="s">
        <v>724</v>
      </c>
      <c r="AV1" s="453" t="s">
        <v>725</v>
      </c>
      <c r="AW1" s="453" t="s">
        <v>726</v>
      </c>
      <c r="AX1" s="453" t="s">
        <v>727</v>
      </c>
      <c r="AY1" s="453" t="s">
        <v>728</v>
      </c>
      <c r="AZ1" s="453" t="s">
        <v>729</v>
      </c>
      <c r="BA1" s="453" t="s">
        <v>730</v>
      </c>
      <c r="BB1" s="453" t="s">
        <v>731</v>
      </c>
      <c r="BC1" s="453" t="s">
        <v>732</v>
      </c>
      <c r="BD1" s="453" t="s">
        <v>733</v>
      </c>
      <c r="BE1" s="453" t="s">
        <v>734</v>
      </c>
      <c r="BF1" s="457" t="s">
        <v>538</v>
      </c>
      <c r="BG1" s="457" t="s">
        <v>539</v>
      </c>
      <c r="BH1" s="452" t="s">
        <v>540</v>
      </c>
      <c r="BI1" s="452" t="s">
        <v>541</v>
      </c>
      <c r="BJ1" s="452" t="s">
        <v>542</v>
      </c>
      <c r="BK1" s="452" t="s">
        <v>543</v>
      </c>
      <c r="BL1" s="452" t="s">
        <v>544</v>
      </c>
      <c r="BM1" s="452" t="s">
        <v>545</v>
      </c>
      <c r="BN1" s="452" t="s">
        <v>546</v>
      </c>
      <c r="BO1" s="452" t="s">
        <v>547</v>
      </c>
      <c r="BP1" s="452" t="s">
        <v>548</v>
      </c>
      <c r="BQ1" s="452" t="s">
        <v>549</v>
      </c>
      <c r="BR1" s="452" t="s">
        <v>550</v>
      </c>
      <c r="BS1" s="452" t="s">
        <v>551</v>
      </c>
      <c r="BT1" s="452" t="s">
        <v>552</v>
      </c>
      <c r="BU1" s="452" t="s">
        <v>553</v>
      </c>
      <c r="BV1" s="452" t="s">
        <v>554</v>
      </c>
      <c r="BW1" s="452" t="s">
        <v>555</v>
      </c>
      <c r="BX1" s="452" t="s">
        <v>556</v>
      </c>
      <c r="BY1" s="452" t="s">
        <v>557</v>
      </c>
      <c r="BZ1" s="452" t="s">
        <v>558</v>
      </c>
      <c r="CA1" s="452" t="s">
        <v>559</v>
      </c>
      <c r="CB1" s="452" t="s">
        <v>560</v>
      </c>
      <c r="CC1" s="452" t="s">
        <v>561</v>
      </c>
      <c r="CD1" s="452" t="s">
        <v>562</v>
      </c>
      <c r="CE1" s="452" t="s">
        <v>563</v>
      </c>
      <c r="CF1" s="452" t="s">
        <v>564</v>
      </c>
      <c r="CG1" s="452" t="s">
        <v>565</v>
      </c>
    </row>
    <row r="2" spans="1:85">
      <c r="A2" s="282" t="str">
        <f>事前協議書!$AE$2</f>
        <v>2017999</v>
      </c>
      <c r="B2" s="1">
        <f>事前協議書!$AG$3</f>
        <v>0</v>
      </c>
      <c r="C2" s="1" t="str">
        <f>事前協議書!$AE$62</f>
        <v/>
      </c>
      <c r="D2" s="1">
        <f>事前協議書!$AF$62</f>
        <v>0</v>
      </c>
      <c r="E2" s="1" t="str">
        <f>事前協議書!$AE$63</f>
        <v/>
      </c>
      <c r="F2" s="1">
        <f>事前協議書!$AF$63</f>
        <v>0</v>
      </c>
      <c r="G2" s="1">
        <f>事前協議書!$AE$64</f>
        <v>0</v>
      </c>
      <c r="H2" s="1">
        <f>事前協議書!$AF$64</f>
        <v>0</v>
      </c>
      <c r="I2" s="1">
        <f>事前協議書!$AE$65</f>
        <v>0</v>
      </c>
      <c r="J2" s="1" t="str">
        <f>事前協議書!$AE$67</f>
        <v/>
      </c>
      <c r="K2" s="1" t="str">
        <f>事前協議書!$AF$67</f>
        <v/>
      </c>
      <c r="L2" s="1" t="str">
        <f>事前協議書!$AF$69</f>
        <v/>
      </c>
      <c r="M2" s="1" t="str">
        <f>事前協議書!$AE$69</f>
        <v/>
      </c>
      <c r="N2" s="1" t="str">
        <f>事前協議書!$AG$69</f>
        <v/>
      </c>
      <c r="O2" s="1" t="str">
        <f>事前協議書!$AF$70</f>
        <v/>
      </c>
      <c r="P2" s="1" t="str">
        <f>事前協議書!$AE$70</f>
        <v/>
      </c>
      <c r="Q2" s="1" t="str">
        <f>事前協議書!$AG$70</f>
        <v/>
      </c>
      <c r="R2" s="1" t="str">
        <f>事前協議書!$AF$71</f>
        <v/>
      </c>
      <c r="S2" s="1" t="str">
        <f>事前協議書!$AE$71</f>
        <v/>
      </c>
      <c r="T2" s="1" t="str">
        <f>事前協議書!$AG$71</f>
        <v/>
      </c>
      <c r="U2" s="1" t="str">
        <f>事前協議書!$AF$72</f>
        <v/>
      </c>
      <c r="V2" s="1" t="str">
        <f>事前協議書!$AE$72</f>
        <v/>
      </c>
      <c r="W2" s="1" t="str">
        <f>事前協議書!$AG$72</f>
        <v/>
      </c>
      <c r="X2" s="1" t="str">
        <f>事前協議書!$AF$73</f>
        <v/>
      </c>
      <c r="Y2" s="1" t="str">
        <f>事前協議書!$AE$73</f>
        <v/>
      </c>
      <c r="Z2" s="1" t="str">
        <f>事前協議書!$AG$73</f>
        <v/>
      </c>
      <c r="AA2" s="1" t="str">
        <f>事前協議書!$AE$74</f>
        <v/>
      </c>
      <c r="AB2" s="1" t="str">
        <f>事前協議書!$AF$75</f>
        <v/>
      </c>
      <c r="AC2" s="1" t="str">
        <f>事前協議書!$AE$75</f>
        <v/>
      </c>
      <c r="AD2" s="1" t="str">
        <f>事前協議書!$AG$75</f>
        <v/>
      </c>
      <c r="AE2" s="1">
        <f>事前協議書!$AF$76</f>
        <v>0</v>
      </c>
      <c r="AF2" s="1">
        <f>事前協議書!$AE$76</f>
        <v>0</v>
      </c>
      <c r="AG2" s="1" t="str">
        <f>事前協議書!$AG$76</f>
        <v/>
      </c>
      <c r="AH2" s="1" t="str">
        <f>事前協議書!$AH$67</f>
        <v/>
      </c>
      <c r="AI2" s="1" t="str">
        <f>事前協議書!$AI$67</f>
        <v/>
      </c>
      <c r="AJ2" s="1" t="str">
        <f>事前協議書!$AI$69</f>
        <v/>
      </c>
      <c r="AK2" s="1" t="str">
        <f>事前協議書!$AH$69</f>
        <v/>
      </c>
      <c r="AL2" s="1" t="str">
        <f>事前協議書!$AJ$69</f>
        <v/>
      </c>
      <c r="AM2" s="1" t="str">
        <f>事前協議書!$AI$70</f>
        <v/>
      </c>
      <c r="AN2" s="1" t="str">
        <f>事前協議書!$AH$70</f>
        <v/>
      </c>
      <c r="AO2" s="1" t="str">
        <f>事前協議書!$AJ$70</f>
        <v/>
      </c>
      <c r="AP2" s="1" t="str">
        <f>事前協議書!$AI$71</f>
        <v/>
      </c>
      <c r="AQ2" s="1" t="str">
        <f>事前協議書!$AH$71</f>
        <v/>
      </c>
      <c r="AR2" s="1" t="str">
        <f>事前協議書!$AJ$71</f>
        <v/>
      </c>
      <c r="AS2" s="1" t="str">
        <f>事前協議書!$AI$72</f>
        <v/>
      </c>
      <c r="AT2" s="1" t="str">
        <f>事前協議書!$AH$72</f>
        <v/>
      </c>
      <c r="AU2" s="1" t="str">
        <f>事前協議書!$AJ$72</f>
        <v/>
      </c>
      <c r="AV2" s="1" t="str">
        <f>事前協議書!$AI$73</f>
        <v/>
      </c>
      <c r="AW2" s="1" t="str">
        <f>事前協議書!$AH$73</f>
        <v/>
      </c>
      <c r="AX2" s="1" t="str">
        <f>事前協議書!$AJ$73</f>
        <v/>
      </c>
      <c r="AY2" s="1" t="str">
        <f>事前協議書!$AH$74</f>
        <v/>
      </c>
      <c r="AZ2" s="1" t="str">
        <f>事前協議書!$AI$75</f>
        <v/>
      </c>
      <c r="BA2" s="1" t="str">
        <f>事前協議書!$AH$75</f>
        <v/>
      </c>
      <c r="BB2" s="1" t="str">
        <f>事前協議書!$AJ$75</f>
        <v/>
      </c>
      <c r="BC2" s="1">
        <f>事前協議書!$AI$76</f>
        <v>0</v>
      </c>
      <c r="BD2" s="1">
        <f>事前協議書!$AH$76</f>
        <v>0</v>
      </c>
      <c r="BE2" s="1" t="str">
        <f>事前協議書!$AJ$76</f>
        <v/>
      </c>
      <c r="BF2" s="389"/>
      <c r="BG2" s="389"/>
      <c r="BH2" s="1" t="str">
        <f>事前協議書!$AM$69</f>
        <v/>
      </c>
      <c r="BI2" s="1" t="str">
        <f>事前協議書!$AL$69</f>
        <v/>
      </c>
      <c r="BJ2" s="1" t="str">
        <f>事前協議書!$AN$69</f>
        <v/>
      </c>
      <c r="BK2" s="1" t="str">
        <f>事前協議書!$AM$70</f>
        <v/>
      </c>
      <c r="BL2" s="1" t="str">
        <f>事前協議書!$AL$70</f>
        <v/>
      </c>
      <c r="BM2" s="1" t="str">
        <f>事前協議書!$AN$70</f>
        <v/>
      </c>
      <c r="BN2" s="1" t="str">
        <f>事前協議書!$AM$71</f>
        <v/>
      </c>
      <c r="BO2" s="1" t="str">
        <f>事前協議書!$AL$71</f>
        <v/>
      </c>
      <c r="BP2" s="1" t="str">
        <f>事前協議書!$AN$71</f>
        <v/>
      </c>
      <c r="BQ2" s="1" t="str">
        <f>事前協議書!$AM$72</f>
        <v/>
      </c>
      <c r="BR2" s="1" t="str">
        <f>事前協議書!$AL$72</f>
        <v/>
      </c>
      <c r="BS2" s="1" t="str">
        <f>事前協議書!$AN$72</f>
        <v/>
      </c>
      <c r="BT2" s="1" t="str">
        <f>事前協議書!$AM$73</f>
        <v/>
      </c>
      <c r="BU2" s="1" t="str">
        <f>事前協議書!$AL$73</f>
        <v/>
      </c>
      <c r="BV2" s="1" t="str">
        <f>事前協議書!$AN$73</f>
        <v/>
      </c>
      <c r="BW2" s="1" t="str">
        <f>事前協議書!$AL$74</f>
        <v/>
      </c>
      <c r="BX2" s="1" t="str">
        <f>事前協議書!$AM$75</f>
        <v/>
      </c>
      <c r="BY2" s="1" t="str">
        <f>事前協議書!$AL$75</f>
        <v/>
      </c>
      <c r="BZ2" s="1" t="str">
        <f>事前協議書!$AN$75</f>
        <v/>
      </c>
      <c r="CA2" s="1">
        <f>事前協議書!$AM$76</f>
        <v>0</v>
      </c>
      <c r="CB2" s="1">
        <f>事前協議書!$AL$76</f>
        <v>0</v>
      </c>
      <c r="CC2" s="1" t="str">
        <f>事前協議書!$AN$76</f>
        <v/>
      </c>
      <c r="CD2" s="1" t="str">
        <f>事前協議書!$AE$77</f>
        <v/>
      </c>
      <c r="CE2" s="1">
        <f>事前協議書!$AE$78</f>
        <v>0</v>
      </c>
      <c r="CF2" s="1" t="str">
        <f>事前協議書!$AF$78</f>
        <v>努力目標未達</v>
      </c>
      <c r="CG2" s="1">
        <f>事前協議書!$AE$79</f>
        <v>0</v>
      </c>
    </row>
  </sheetData>
  <phoneticPr fontId="5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CCFFCC"/>
  </sheetPr>
  <dimension ref="A1:E2"/>
  <sheetViews>
    <sheetView workbookViewId="0"/>
  </sheetViews>
  <sheetFormatPr defaultRowHeight="11.25"/>
  <cols>
    <col min="1" max="2" width="9" style="1"/>
    <col min="3" max="3" width="15.125" style="1" customWidth="1"/>
    <col min="4" max="4" width="22.375" style="1" bestFit="1" customWidth="1"/>
    <col min="5" max="16384" width="9" style="1"/>
  </cols>
  <sheetData>
    <row r="1" spans="1:5">
      <c r="A1" s="1" t="s">
        <v>359</v>
      </c>
      <c r="B1" s="1" t="s">
        <v>361</v>
      </c>
      <c r="C1" s="1" t="s">
        <v>566</v>
      </c>
      <c r="D1" s="389" t="s">
        <v>567</v>
      </c>
      <c r="E1" s="1" t="s">
        <v>299</v>
      </c>
    </row>
    <row r="2" spans="1:5">
      <c r="A2" s="282" t="str">
        <f>事前協議書!$AE$2</f>
        <v>2017999</v>
      </c>
      <c r="B2" s="1">
        <f>事前協議書!$AG$3</f>
        <v>0</v>
      </c>
      <c r="C2" s="1" t="str">
        <f>事前協議書!$AF$83</f>
        <v/>
      </c>
      <c r="D2" s="389"/>
      <c r="E2" s="1" t="str">
        <f>事前協議書!$AJ$83</f>
        <v/>
      </c>
    </row>
  </sheetData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P69"/>
  <sheetViews>
    <sheetView showGridLines="0" zoomScale="85" zoomScaleNormal="85" zoomScaleSheetLayoutView="70" workbookViewId="0">
      <selection activeCell="B33" sqref="B33"/>
    </sheetView>
  </sheetViews>
  <sheetFormatPr defaultColWidth="0" defaultRowHeight="11.25" zeroHeight="1"/>
  <cols>
    <col min="1" max="1" width="2.125" style="1" customWidth="1"/>
    <col min="2" max="25" width="3.625" style="1" customWidth="1"/>
    <col min="26" max="26" width="2.125" style="1" customWidth="1"/>
    <col min="27" max="27" width="3.625" style="1" hidden="1" customWidth="1"/>
    <col min="28" max="42" width="8.625" style="1" hidden="1" customWidth="1"/>
    <col min="43" max="16384" width="0" style="1" hidden="1"/>
  </cols>
  <sheetData>
    <row r="1" spans="2:34" ht="4.5" customHeight="1"/>
    <row r="2" spans="2:34" ht="15.95" customHeigh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303" t="str">
        <f>$AD2</f>
        <v>□</v>
      </c>
      <c r="W2" s="304" t="s">
        <v>246</v>
      </c>
      <c r="X2" s="305"/>
      <c r="Y2" s="306"/>
      <c r="AA2" s="91" t="s">
        <v>190</v>
      </c>
      <c r="AC2" s="56" t="s">
        <v>242</v>
      </c>
      <c r="AD2" s="169" t="str">
        <f>IF(AND(事前協議書!$W$3&gt;=1,事前協議書!$W$3&lt;=3),Val_Selected,Val_NotSelected)</f>
        <v>□</v>
      </c>
      <c r="AE2" s="170"/>
      <c r="AH2" s="174" t="s">
        <v>244</v>
      </c>
    </row>
    <row r="3" spans="2:34" ht="14.25">
      <c r="B3" s="789" t="s">
        <v>158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134"/>
      <c r="U3" s="134"/>
      <c r="V3" s="311" t="str">
        <f>$AD3</f>
        <v>□</v>
      </c>
      <c r="W3" s="102" t="s">
        <v>220</v>
      </c>
      <c r="X3" s="307"/>
      <c r="Y3" s="308"/>
      <c r="AA3" s="91"/>
      <c r="AB3" s="132" t="s">
        <v>222</v>
      </c>
      <c r="AC3" s="38"/>
      <c r="AD3" s="169" t="str">
        <f>IF(AND(事前協議書!$W$3=4),Val_Selected,Val_NotSelected)</f>
        <v>□</v>
      </c>
      <c r="AE3" s="170"/>
      <c r="AH3" s="173" t="s">
        <v>243</v>
      </c>
    </row>
    <row r="4" spans="2:34" ht="15.9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312" t="str">
        <f>$AD4</f>
        <v>□</v>
      </c>
      <c r="W4" s="182" t="s">
        <v>221</v>
      </c>
      <c r="X4" s="309"/>
      <c r="Y4" s="310"/>
      <c r="AA4" s="91"/>
      <c r="AC4" s="38"/>
      <c r="AD4" s="169" t="str">
        <f>IF(AND(事前協議書!$W$3=5),Val_Selected,Val_NotSelected)</f>
        <v>□</v>
      </c>
      <c r="AE4" s="170"/>
      <c r="AH4" s="173" t="s">
        <v>245</v>
      </c>
    </row>
    <row r="5" spans="2:34" ht="5.0999999999999996" customHeight="1"/>
    <row r="6" spans="2:34" ht="13.5">
      <c r="B6" s="30" t="s">
        <v>104</v>
      </c>
      <c r="C6" s="23"/>
      <c r="D6" s="23"/>
      <c r="E6" s="23"/>
      <c r="F6" s="793" t="str">
        <f>IF(LEN(事前協議書!$E$8)&gt;0,事前協議書!$E$8,"")</f>
        <v/>
      </c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AD6" s="171" t="s">
        <v>94</v>
      </c>
      <c r="AE6" s="172" t="s">
        <v>93</v>
      </c>
    </row>
    <row r="7" spans="2:34" ht="5.0999999999999996" customHeight="1"/>
    <row r="8" spans="2:34" ht="11.25" customHeight="1">
      <c r="B8" s="17" t="s">
        <v>21</v>
      </c>
      <c r="C8" s="18"/>
      <c r="D8" s="19"/>
      <c r="E8" s="797" t="str">
        <f>事前協議書!$X$16</f>
        <v/>
      </c>
      <c r="F8" s="798"/>
      <c r="G8" s="798"/>
      <c r="H8" s="798"/>
      <c r="I8" s="798"/>
      <c r="J8" s="798"/>
      <c r="K8" s="798"/>
      <c r="L8" s="798"/>
      <c r="M8" s="798"/>
      <c r="N8" s="799"/>
      <c r="O8" s="797" t="s">
        <v>23</v>
      </c>
      <c r="P8" s="798"/>
      <c r="Q8" s="799"/>
      <c r="R8" s="807" t="str">
        <f>IF(LEN(事前協議書!$E$14)&gt;0,事前協議書!$E$14,"")</f>
        <v/>
      </c>
      <c r="S8" s="808"/>
      <c r="T8" s="18" t="s">
        <v>28</v>
      </c>
      <c r="U8" s="244"/>
      <c r="V8" s="244"/>
      <c r="W8" s="18"/>
      <c r="X8" s="18"/>
      <c r="Y8" s="19"/>
      <c r="AD8" s="313" t="s">
        <v>132</v>
      </c>
    </row>
    <row r="9" spans="2:34" ht="11.25" customHeight="1">
      <c r="B9" s="787" t="s">
        <v>106</v>
      </c>
      <c r="C9" s="784"/>
      <c r="D9" s="794"/>
      <c r="E9" s="800" t="str">
        <f>IF(LEN(事前協議書!$E$9)&gt;0,事前協議書!$E$9,"")</f>
        <v/>
      </c>
      <c r="F9" s="801"/>
      <c r="G9" s="801"/>
      <c r="H9" s="801"/>
      <c r="I9" s="801"/>
      <c r="J9" s="801"/>
      <c r="K9" s="801"/>
      <c r="L9" s="801"/>
      <c r="M9" s="801"/>
      <c r="N9" s="802"/>
      <c r="O9" s="787" t="s">
        <v>24</v>
      </c>
      <c r="P9" s="782"/>
      <c r="Q9" s="788"/>
      <c r="R9" s="781" t="str">
        <f>IF(LEN(事前協議書!$E$15)&gt;0,事前協議書!$E$15,"")</f>
        <v/>
      </c>
      <c r="S9" s="782"/>
      <c r="T9" s="1" t="s">
        <v>294</v>
      </c>
      <c r="U9" s="245"/>
      <c r="V9" s="245"/>
      <c r="Y9" s="21"/>
      <c r="AD9" s="314" t="s">
        <v>240</v>
      </c>
    </row>
    <row r="10" spans="2:34" ht="11.25" customHeight="1">
      <c r="B10" s="20"/>
      <c r="D10" s="21"/>
      <c r="E10" s="803"/>
      <c r="F10" s="801"/>
      <c r="G10" s="801"/>
      <c r="H10" s="801"/>
      <c r="I10" s="801"/>
      <c r="J10" s="801"/>
      <c r="K10" s="801"/>
      <c r="L10" s="801"/>
      <c r="M10" s="801"/>
      <c r="N10" s="802"/>
      <c r="O10" s="787" t="s">
        <v>25</v>
      </c>
      <c r="P10" s="782"/>
      <c r="Q10" s="788"/>
      <c r="R10" s="781" t="str">
        <f>IF(LEN(事前協議書!$E$16)&gt;0,事前協議書!$E$16,"")</f>
        <v/>
      </c>
      <c r="S10" s="782"/>
      <c r="T10" s="784" t="s">
        <v>295</v>
      </c>
      <c r="U10" s="784"/>
      <c r="V10" s="784"/>
      <c r="W10" s="783" t="str">
        <f>IF(LEN(事前協議書!$K$16)&gt;0,事前協議書!$K$16,"")</f>
        <v/>
      </c>
      <c r="X10" s="782"/>
      <c r="Y10" s="21" t="s">
        <v>294</v>
      </c>
      <c r="AD10" s="315" t="s">
        <v>241</v>
      </c>
    </row>
    <row r="11" spans="2:34" ht="11.25" customHeight="1">
      <c r="B11" s="20"/>
      <c r="D11" s="21"/>
      <c r="E11" s="787"/>
      <c r="F11" s="784"/>
      <c r="G11" s="784"/>
      <c r="H11" s="784"/>
      <c r="I11" s="784"/>
      <c r="J11" s="784"/>
      <c r="K11" s="784"/>
      <c r="L11" s="784"/>
      <c r="M11" s="784"/>
      <c r="N11" s="794"/>
      <c r="O11" s="787" t="s">
        <v>26</v>
      </c>
      <c r="P11" s="782"/>
      <c r="Q11" s="788"/>
      <c r="R11" s="20" t="s">
        <v>29</v>
      </c>
      <c r="S11" s="1" t="str">
        <f>IF(LEN(事前協議書!$F$17)&gt;0,事前協議書!$F$17,"")</f>
        <v/>
      </c>
      <c r="T11" s="1" t="s">
        <v>30</v>
      </c>
      <c r="U11" s="1" t="s">
        <v>32</v>
      </c>
      <c r="V11" s="1" t="str">
        <f>IF(LEN(事前協議書!$K$17)&gt;0,事前協議書!$K$17,"")</f>
        <v/>
      </c>
      <c r="W11" s="1" t="s">
        <v>30</v>
      </c>
      <c r="Y11" s="21"/>
      <c r="AD11" s="56" t="s">
        <v>605</v>
      </c>
    </row>
    <row r="12" spans="2:34" ht="11.25" customHeight="1">
      <c r="B12" s="22" t="s">
        <v>22</v>
      </c>
      <c r="C12" s="23"/>
      <c r="D12" s="24"/>
      <c r="E12" s="804" t="str">
        <f>IF(LEN(事前協議書!$O$13)&gt;0,事前協議書!$O$13,"")</f>
        <v/>
      </c>
      <c r="F12" s="805"/>
      <c r="G12" s="805"/>
      <c r="H12" s="805"/>
      <c r="I12" s="805"/>
      <c r="J12" s="805"/>
      <c r="K12" s="805"/>
      <c r="L12" s="805"/>
      <c r="M12" s="805"/>
      <c r="N12" s="806"/>
      <c r="O12" s="813" t="s">
        <v>188</v>
      </c>
      <c r="P12" s="814"/>
      <c r="Q12" s="815"/>
      <c r="R12" s="813" t="str">
        <f>事前協議書!$X$22</f>
        <v/>
      </c>
      <c r="S12" s="814"/>
      <c r="T12" s="814"/>
      <c r="U12" s="814"/>
      <c r="V12" s="814"/>
      <c r="W12" s="814"/>
      <c r="X12" s="73" t="str">
        <f>IF(LEN(事前協議書!$P$17)&gt;0,事前協議書!$P$17,"")</f>
        <v/>
      </c>
      <c r="Y12" s="74" t="s">
        <v>189</v>
      </c>
      <c r="AB12" s="72" t="s">
        <v>131</v>
      </c>
      <c r="AD12" s="91" t="s">
        <v>618</v>
      </c>
    </row>
    <row r="13" spans="2:34" ht="4.5" customHeight="1"/>
    <row r="14" spans="2:34" ht="13.5" customHeight="1">
      <c r="B14" s="165" t="s">
        <v>119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7"/>
      <c r="AB14" s="1" t="str">
        <f>IF($C$18&gt;=Val_ReduceGoal_Best,INDEX(List_Grade,3),IF($C$18&gt;=Val_ReduceGoal_Good,INDEX(List_Grade,2),INDEX(List_Grade,1)))</f>
        <v>Grade_mark_Non</v>
      </c>
    </row>
    <row r="15" spans="2:34" s="143" customFormat="1" ht="15" customHeight="1">
      <c r="B15" s="137"/>
      <c r="C15" s="138"/>
      <c r="D15" s="138"/>
      <c r="E15" s="139"/>
      <c r="F15" s="139"/>
      <c r="G15" s="138"/>
      <c r="H15" s="138"/>
      <c r="I15" s="139"/>
      <c r="J15" s="139"/>
      <c r="K15" s="138"/>
      <c r="L15" s="140"/>
      <c r="M15" s="141" t="s">
        <v>264</v>
      </c>
      <c r="N15" s="142"/>
      <c r="O15" s="142"/>
      <c r="P15" s="142"/>
      <c r="Q15" s="142"/>
      <c r="R15" s="139"/>
      <c r="S15" s="139"/>
      <c r="T15" s="139"/>
      <c r="U15" s="139"/>
      <c r="V15" s="142"/>
      <c r="W15" s="139"/>
      <c r="X15" s="139"/>
      <c r="Y15" s="140"/>
    </row>
    <row r="16" spans="2:34" ht="12.95" customHeight="1">
      <c r="B16" s="20"/>
      <c r="C16" s="1" t="s">
        <v>33</v>
      </c>
      <c r="H16" s="186"/>
      <c r="L16" s="27"/>
      <c r="M16" s="25"/>
      <c r="N16" s="31" t="s">
        <v>38</v>
      </c>
      <c r="O16" s="212"/>
      <c r="P16" s="212"/>
      <c r="Q16" s="212"/>
      <c r="R16" s="212"/>
      <c r="T16" s="792">
        <f>事前協議書!$K$62</f>
        <v>0</v>
      </c>
      <c r="U16" s="792"/>
      <c r="V16" s="151" t="s">
        <v>291</v>
      </c>
      <c r="Y16" s="27"/>
    </row>
    <row r="17" spans="2:33" ht="12.95" customHeight="1">
      <c r="B17" s="25"/>
      <c r="C17" s="26"/>
      <c r="K17" s="26"/>
      <c r="L17" s="27"/>
      <c r="M17" s="20"/>
      <c r="N17" s="151" t="s">
        <v>39</v>
      </c>
      <c r="O17" s="213"/>
      <c r="P17" s="213"/>
      <c r="Q17" s="213"/>
      <c r="R17" s="213"/>
      <c r="T17" s="792">
        <f>事前協議書!$K$63</f>
        <v>0</v>
      </c>
      <c r="U17" s="792"/>
      <c r="V17" s="151" t="s">
        <v>291</v>
      </c>
      <c r="Y17" s="27"/>
    </row>
    <row r="18" spans="2:33" ht="11.25" customHeight="1">
      <c r="B18" s="20"/>
      <c r="C18" s="791">
        <f>事前協議書!$K$78</f>
        <v>0</v>
      </c>
      <c r="D18" s="791"/>
      <c r="E18" s="185" t="s">
        <v>31</v>
      </c>
      <c r="L18" s="27"/>
      <c r="M18" s="20"/>
      <c r="N18" s="151" t="s">
        <v>250</v>
      </c>
      <c r="O18" s="213"/>
      <c r="P18" s="213"/>
      <c r="Q18" s="213"/>
      <c r="R18" s="213"/>
      <c r="T18" s="817">
        <f>事前協議書!$K$65</f>
        <v>0</v>
      </c>
      <c r="U18" s="817"/>
      <c r="Y18" s="27"/>
    </row>
    <row r="19" spans="2:33" ht="11.25" customHeight="1">
      <c r="B19" s="20"/>
      <c r="L19" s="27"/>
      <c r="M19" s="25"/>
      <c r="N19" s="1" t="s">
        <v>769</v>
      </c>
      <c r="T19" s="822">
        <f>AC19</f>
        <v>0</v>
      </c>
      <c r="U19" s="823"/>
      <c r="Y19" s="27"/>
      <c r="AB19" s="1" t="s">
        <v>769</v>
      </c>
      <c r="AC19" s="415">
        <f>事前協議書!Q65</f>
        <v>0</v>
      </c>
    </row>
    <row r="20" spans="2:33" s="143" customFormat="1" ht="15" customHeight="1">
      <c r="B20" s="795" t="str">
        <f>IF($AB$14=INDEX(List_Grade,1),"",VLOOKUP($AB$14,List_GradeInfo,2,FALSE))</f>
        <v/>
      </c>
      <c r="C20" s="796"/>
      <c r="D20" s="796"/>
      <c r="E20" s="796"/>
      <c r="F20" s="796"/>
      <c r="G20" s="31"/>
      <c r="H20" s="31"/>
      <c r="K20" s="31"/>
      <c r="L20" s="163"/>
      <c r="M20" s="162" t="s">
        <v>263</v>
      </c>
      <c r="N20" s="31"/>
      <c r="O20" s="31"/>
      <c r="Y20" s="163"/>
    </row>
    <row r="21" spans="2:33" ht="11.25" customHeight="1">
      <c r="B21" s="25"/>
      <c r="C21" s="108"/>
      <c r="D21" s="108"/>
      <c r="E21" s="108"/>
      <c r="F21" s="108"/>
      <c r="G21" s="108"/>
      <c r="H21" s="108"/>
      <c r="I21" s="108"/>
      <c r="J21" s="108"/>
      <c r="K21" s="108"/>
      <c r="L21" s="27"/>
      <c r="M21" s="20"/>
      <c r="N21" s="143" t="s">
        <v>81</v>
      </c>
      <c r="P21" s="26"/>
      <c r="Q21" s="26"/>
      <c r="T21" s="792">
        <f>ROUNDDOWN(事前協議書!$V$71,1)</f>
        <v>0</v>
      </c>
      <c r="U21" s="792"/>
      <c r="V21" s="151" t="s">
        <v>48</v>
      </c>
      <c r="Y21" s="27"/>
    </row>
    <row r="22" spans="2:33" ht="11.25" customHeight="1">
      <c r="B22" s="162"/>
      <c r="K22" s="113"/>
      <c r="L22" s="27"/>
      <c r="M22" s="25"/>
      <c r="N22" s="143" t="s">
        <v>82</v>
      </c>
      <c r="T22" s="792">
        <f>ROUNDDOWN(事前協議書!$V$72,1)</f>
        <v>0</v>
      </c>
      <c r="U22" s="792"/>
      <c r="V22" s="151" t="s">
        <v>48</v>
      </c>
      <c r="Y22" s="27"/>
      <c r="AB22" s="132"/>
    </row>
    <row r="23" spans="2:33" ht="11.25" customHeight="1">
      <c r="B23" s="187"/>
      <c r="K23" s="113"/>
      <c r="L23" s="27"/>
      <c r="M23" s="25"/>
      <c r="N23" s="143" t="s">
        <v>83</v>
      </c>
      <c r="T23" s="790">
        <f>事前協議書!$V$73</f>
        <v>0</v>
      </c>
      <c r="U23" s="790"/>
      <c r="V23" s="151" t="s">
        <v>48</v>
      </c>
      <c r="Y23" s="27"/>
      <c r="AB23" s="133"/>
    </row>
    <row r="24" spans="2:33" ht="11.25" customHeight="1">
      <c r="B24" s="187"/>
      <c r="J24" s="38"/>
      <c r="K24" s="37"/>
      <c r="L24" s="109"/>
      <c r="M24" s="25"/>
      <c r="N24" s="143" t="s">
        <v>92</v>
      </c>
      <c r="P24" s="26"/>
      <c r="Q24" s="26"/>
      <c r="T24" s="818">
        <f>事前協議書!$K$78</f>
        <v>0</v>
      </c>
      <c r="U24" s="818"/>
      <c r="V24" s="164" t="s">
        <v>31</v>
      </c>
      <c r="Y24" s="27"/>
    </row>
    <row r="25" spans="2:33" s="143" customFormat="1" ht="11.25" customHeight="1">
      <c r="B25" s="22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62"/>
      <c r="N25" s="31"/>
      <c r="O25" s="31"/>
      <c r="P25" s="31"/>
      <c r="Q25" s="31"/>
      <c r="V25" s="31"/>
      <c r="Y25" s="163"/>
    </row>
    <row r="26" spans="2:33" ht="15" customHeight="1">
      <c r="B26" s="141"/>
      <c r="C26" s="139"/>
      <c r="D26" s="139"/>
      <c r="E26" s="139"/>
      <c r="F26" s="139"/>
      <c r="G26" s="139"/>
      <c r="H26" s="139"/>
      <c r="I26" s="139"/>
      <c r="J26" s="139"/>
      <c r="K26" s="139"/>
      <c r="L26" s="144"/>
      <c r="M26" s="25"/>
      <c r="N26" s="26"/>
      <c r="O26" s="26"/>
      <c r="P26" s="26"/>
      <c r="Q26" s="26"/>
      <c r="V26" s="26"/>
      <c r="Y26" s="27"/>
    </row>
    <row r="27" spans="2:33" ht="11.25" customHeight="1">
      <c r="B27" s="20"/>
      <c r="C27" s="785"/>
      <c r="D27" s="785"/>
      <c r="E27" s="785"/>
      <c r="F27" s="785"/>
      <c r="G27" s="785"/>
      <c r="H27" s="785"/>
      <c r="I27" s="785"/>
      <c r="J27" s="785"/>
      <c r="K27" s="785"/>
      <c r="L27" s="786"/>
      <c r="M27" s="25"/>
      <c r="N27" s="26"/>
      <c r="O27" s="26"/>
      <c r="P27" s="26"/>
      <c r="Q27" s="26"/>
      <c r="V27" s="26"/>
      <c r="Y27" s="27"/>
      <c r="AB27" s="1" t="s">
        <v>88</v>
      </c>
    </row>
    <row r="28" spans="2:33" ht="11.25" customHeight="1">
      <c r="B28" s="20"/>
      <c r="C28" s="785"/>
      <c r="D28" s="785"/>
      <c r="E28" s="785"/>
      <c r="F28" s="785"/>
      <c r="G28" s="785"/>
      <c r="H28" s="785"/>
      <c r="I28" s="785"/>
      <c r="J28" s="785"/>
      <c r="K28" s="785"/>
      <c r="L28" s="786"/>
      <c r="M28" s="25"/>
      <c r="N28" s="26"/>
      <c r="O28" s="26"/>
      <c r="P28" s="31"/>
      <c r="Y28" s="27"/>
      <c r="AB28" s="1" t="s">
        <v>90</v>
      </c>
      <c r="AC28" s="1" t="str">
        <f>"CO2排出量[t-CO2・年]"</f>
        <v>CO2排出量[t-CO2・年]</v>
      </c>
      <c r="AE28" s="59"/>
      <c r="AF28" s="60"/>
      <c r="AG28" s="61"/>
    </row>
    <row r="29" spans="2:33">
      <c r="B29" s="20"/>
      <c r="C29" s="785"/>
      <c r="D29" s="785"/>
      <c r="E29" s="785"/>
      <c r="F29" s="785"/>
      <c r="G29" s="785"/>
      <c r="H29" s="785"/>
      <c r="I29" s="785"/>
      <c r="J29" s="785"/>
      <c r="K29" s="785"/>
      <c r="L29" s="786"/>
      <c r="M29" s="25"/>
      <c r="V29" s="26"/>
      <c r="Y29" s="27"/>
      <c r="AB29" s="1" t="s">
        <v>89</v>
      </c>
      <c r="AC29" s="1" t="str">
        <f>$N$21</f>
        <v>基準値</v>
      </c>
      <c r="AD29" s="1" t="str">
        <f>$N$22</f>
        <v>設計値</v>
      </c>
    </row>
    <row r="30" spans="2:33">
      <c r="B30" s="20"/>
      <c r="C30" s="785"/>
      <c r="D30" s="785"/>
      <c r="E30" s="785"/>
      <c r="F30" s="785"/>
      <c r="G30" s="785"/>
      <c r="H30" s="785"/>
      <c r="I30" s="785"/>
      <c r="J30" s="785"/>
      <c r="K30" s="785"/>
      <c r="L30" s="786"/>
      <c r="M30" s="25"/>
      <c r="N30" s="26"/>
      <c r="V30" s="26"/>
      <c r="Y30" s="27"/>
      <c r="AB30" s="1" t="s">
        <v>91</v>
      </c>
      <c r="AC30" s="50">
        <f>$T$21</f>
        <v>0</v>
      </c>
      <c r="AD30" s="50">
        <f>$T$22</f>
        <v>0</v>
      </c>
    </row>
    <row r="31" spans="2:33">
      <c r="B31" s="20"/>
      <c r="C31" s="785"/>
      <c r="D31" s="785"/>
      <c r="E31" s="785"/>
      <c r="F31" s="785"/>
      <c r="G31" s="785"/>
      <c r="H31" s="785"/>
      <c r="I31" s="785"/>
      <c r="J31" s="785"/>
      <c r="K31" s="785"/>
      <c r="L31" s="786"/>
      <c r="M31" s="20"/>
      <c r="O31" s="26"/>
      <c r="P31" s="26"/>
      <c r="Q31" s="26"/>
      <c r="Y31" s="27"/>
      <c r="AC31" s="51"/>
      <c r="AD31" s="52">
        <f>$T$23</f>
        <v>0</v>
      </c>
    </row>
    <row r="32" spans="2:33">
      <c r="B32" s="20"/>
      <c r="C32" s="108"/>
      <c r="D32" s="108"/>
      <c r="E32" s="108"/>
      <c r="F32" s="108"/>
      <c r="G32" s="108"/>
      <c r="H32" s="108"/>
      <c r="I32" s="108"/>
      <c r="J32" s="108"/>
      <c r="K32" s="108"/>
      <c r="L32" s="109"/>
      <c r="M32" s="20"/>
      <c r="U32" s="819"/>
      <c r="V32" s="819"/>
      <c r="Y32" s="27"/>
      <c r="AC32" s="53"/>
      <c r="AD32" s="53">
        <f>$T$24/100</f>
        <v>0</v>
      </c>
      <c r="AE32" s="418" t="s">
        <v>772</v>
      </c>
    </row>
    <row r="33" spans="2:40">
      <c r="B33" s="214"/>
      <c r="C33" s="215"/>
      <c r="D33" s="215"/>
      <c r="E33" s="216"/>
      <c r="F33" s="216"/>
      <c r="G33" s="215"/>
      <c r="H33" s="61"/>
      <c r="I33" s="61"/>
      <c r="J33" s="61"/>
      <c r="K33" s="61"/>
      <c r="L33" s="217"/>
      <c r="M33" s="25"/>
      <c r="N33" s="26"/>
      <c r="O33" s="26"/>
      <c r="Y33" s="27"/>
    </row>
    <row r="34" spans="2:40" ht="11.25" customHeight="1">
      <c r="B34" s="175"/>
      <c r="C34" s="61"/>
      <c r="D34" s="61"/>
      <c r="E34" s="61"/>
      <c r="F34" s="61"/>
      <c r="G34" s="61"/>
      <c r="H34" s="61"/>
      <c r="I34" s="61"/>
      <c r="J34" s="61"/>
      <c r="K34" s="61"/>
      <c r="L34" s="188"/>
      <c r="M34" s="107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9"/>
    </row>
    <row r="35" spans="2:40">
      <c r="B35" s="175"/>
      <c r="C35" s="61"/>
      <c r="D35" s="61"/>
      <c r="E35" s="61"/>
      <c r="F35" s="61"/>
      <c r="G35" s="61"/>
      <c r="H35" s="61"/>
      <c r="I35" s="61"/>
      <c r="J35" s="176"/>
      <c r="K35" s="61"/>
      <c r="L35" s="177"/>
      <c r="M35" s="107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</row>
    <row r="36" spans="2:40">
      <c r="B36" s="175"/>
      <c r="C36" s="61"/>
      <c r="D36" s="61"/>
      <c r="E36" s="816" t="s">
        <v>793</v>
      </c>
      <c r="F36" s="816"/>
      <c r="G36" s="816"/>
      <c r="H36" s="816"/>
      <c r="I36" s="816"/>
      <c r="J36" s="61"/>
      <c r="K36" s="61"/>
      <c r="L36" s="177"/>
      <c r="M36" s="107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9"/>
      <c r="AB36" s="91" t="s">
        <v>606</v>
      </c>
      <c r="AL36" s="401" t="s">
        <v>737</v>
      </c>
    </row>
    <row r="37" spans="2:40">
      <c r="B37" s="175"/>
      <c r="C37" s="61"/>
      <c r="D37" s="61"/>
      <c r="E37" s="178" t="s">
        <v>219</v>
      </c>
      <c r="F37" s="61"/>
      <c r="G37" s="61"/>
      <c r="H37" s="61"/>
      <c r="I37" s="61"/>
      <c r="J37" s="61"/>
      <c r="K37" s="61"/>
      <c r="L37" s="177"/>
      <c r="M37" s="107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9"/>
      <c r="AB37" s="317" t="s">
        <v>607</v>
      </c>
      <c r="AL37" s="401" t="s">
        <v>759</v>
      </c>
    </row>
    <row r="38" spans="2:40">
      <c r="B38" s="175"/>
      <c r="C38" s="61"/>
      <c r="D38" s="61"/>
      <c r="E38" s="61"/>
      <c r="F38" s="61"/>
      <c r="G38" s="61"/>
      <c r="H38" s="61"/>
      <c r="I38" s="61"/>
      <c r="J38" s="61"/>
      <c r="K38" s="61"/>
      <c r="L38" s="177"/>
      <c r="M38" s="107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9"/>
      <c r="AB38" s="96" t="s">
        <v>925</v>
      </c>
      <c r="AL38" s="401" t="s">
        <v>786</v>
      </c>
    </row>
    <row r="39" spans="2:40"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1"/>
      <c r="M39" s="110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AB39" s="54" t="s">
        <v>94</v>
      </c>
      <c r="AC39" s="55" t="s">
        <v>571</v>
      </c>
      <c r="AE39" s="54" t="s">
        <v>94</v>
      </c>
      <c r="AF39" s="55" t="s">
        <v>571</v>
      </c>
      <c r="AH39" s="54" t="s">
        <v>94</v>
      </c>
      <c r="AI39" s="55" t="s">
        <v>571</v>
      </c>
      <c r="AL39" s="483" t="s">
        <v>915</v>
      </c>
    </row>
    <row r="40" spans="2:40" ht="13.5" customHeight="1">
      <c r="B40" s="165" t="s">
        <v>177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  <c r="N40" s="165" t="s">
        <v>255</v>
      </c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7"/>
      <c r="AB40" s="92" t="s">
        <v>177</v>
      </c>
      <c r="AC40" s="93"/>
      <c r="AD40" s="143"/>
      <c r="AH40" s="92" t="s">
        <v>255</v>
      </c>
      <c r="AI40" s="93"/>
    </row>
    <row r="41" spans="2:40" s="143" customFormat="1" ht="13.5" customHeight="1">
      <c r="B41" s="289" t="str">
        <f t="shared" ref="B41:B46" si="0">$AB41</f>
        <v>□</v>
      </c>
      <c r="C41" s="211" t="s">
        <v>62</v>
      </c>
      <c r="D41" s="139"/>
      <c r="E41" s="139"/>
      <c r="F41" s="139"/>
      <c r="G41" s="139"/>
      <c r="H41" s="398" t="str">
        <f t="shared" ref="H41:H46" si="1">$AE41</f>
        <v>□</v>
      </c>
      <c r="I41" s="139" t="s">
        <v>302</v>
      </c>
      <c r="J41" s="139"/>
      <c r="K41" s="139"/>
      <c r="L41" s="139"/>
      <c r="M41" s="144"/>
      <c r="N41" s="289" t="str">
        <f>$AH41</f>
        <v>□</v>
      </c>
      <c r="O41" s="291" t="s">
        <v>599</v>
      </c>
      <c r="P41" s="139"/>
      <c r="Q41" s="139"/>
      <c r="R41" s="139"/>
      <c r="S41" s="139"/>
      <c r="T41" s="139"/>
      <c r="U41" s="139"/>
      <c r="V41" s="139"/>
      <c r="W41" s="139"/>
      <c r="X41" s="139"/>
      <c r="Y41" s="144"/>
      <c r="AB41" s="284" t="str">
        <f>IF(事前協議書!$AF$33=1,Val_Selected,Val_NotSelected)</f>
        <v>□</v>
      </c>
      <c r="AC41" s="148" t="s">
        <v>62</v>
      </c>
      <c r="AE41" s="284" t="str">
        <f>IF(事前協議書!$AF$40=1,Val_Selected,Val_NotSelected)</f>
        <v>□</v>
      </c>
      <c r="AF41" s="148" t="s">
        <v>302</v>
      </c>
      <c r="AH41" s="284" t="str">
        <f>IF(事前協議書!$AF$30=1,Val_Selected,Val_NotSelected)</f>
        <v>□</v>
      </c>
      <c r="AI41" s="145" t="s">
        <v>602</v>
      </c>
      <c r="AK41" s="146"/>
    </row>
    <row r="42" spans="2:40" s="143" customFormat="1" ht="13.5" customHeight="1">
      <c r="B42" s="290" t="str">
        <f t="shared" si="0"/>
        <v>□</v>
      </c>
      <c r="C42" s="143" t="s">
        <v>695</v>
      </c>
      <c r="H42" s="292" t="str">
        <f t="shared" si="1"/>
        <v>□</v>
      </c>
      <c r="I42" s="143" t="s">
        <v>704</v>
      </c>
      <c r="M42" s="152"/>
      <c r="N42" s="290" t="str">
        <f>$AH42</f>
        <v>□</v>
      </c>
      <c r="O42" s="151" t="s">
        <v>151</v>
      </c>
      <c r="Y42" s="152"/>
      <c r="AB42" s="284" t="str">
        <f>IF(事前協議書!$AF$34=1,Val_Selected,Val_NotSelected)</f>
        <v>□</v>
      </c>
      <c r="AC42" s="396" t="s">
        <v>695</v>
      </c>
      <c r="AE42" s="284" t="str">
        <f>IF(事前協議書!$AH$40=1,Val_Selected,Val_NotSelected)</f>
        <v>□</v>
      </c>
      <c r="AF42" s="396" t="s">
        <v>704</v>
      </c>
      <c r="AH42" s="284" t="str">
        <f>IF(事前協議書!$AH$30=1,Val_Selected,Val_NotSelected)</f>
        <v>□</v>
      </c>
      <c r="AI42" s="148" t="s">
        <v>151</v>
      </c>
      <c r="AK42" s="146"/>
      <c r="AN42" s="149"/>
    </row>
    <row r="43" spans="2:40" s="143" customFormat="1" ht="13.5" customHeight="1">
      <c r="B43" s="290" t="str">
        <f t="shared" si="0"/>
        <v>□</v>
      </c>
      <c r="C43" s="143" t="s">
        <v>696</v>
      </c>
      <c r="H43" s="292" t="str">
        <f t="shared" si="1"/>
        <v>□</v>
      </c>
      <c r="I43" s="143" t="s">
        <v>912</v>
      </c>
      <c r="M43" s="152"/>
      <c r="N43" s="290" t="str">
        <f>$AH43</f>
        <v>□</v>
      </c>
      <c r="O43" s="151" t="s">
        <v>154</v>
      </c>
      <c r="Y43" s="152"/>
      <c r="AB43" s="284" t="str">
        <f>IF(事前協議書!$AH$34=1,Val_Selected,Val_NotSelected)</f>
        <v>□</v>
      </c>
      <c r="AC43" s="397" t="s">
        <v>696</v>
      </c>
      <c r="AE43" s="284" t="str">
        <f>IF(事前協議書!$AJ$40=1,Val_Selected,Val_NotSelected)</f>
        <v>□</v>
      </c>
      <c r="AF43" s="396" t="s">
        <v>912</v>
      </c>
      <c r="AH43" s="284" t="str">
        <f>IF(事前協議書!$AJ$30=1,Val_Selected,Val_NotSelected)</f>
        <v>□</v>
      </c>
      <c r="AI43" s="148" t="s">
        <v>154</v>
      </c>
      <c r="AK43" s="146"/>
      <c r="AN43" s="149"/>
    </row>
    <row r="44" spans="2:40" s="143" customFormat="1" ht="13.5" customHeight="1">
      <c r="B44" s="290" t="str">
        <f t="shared" si="0"/>
        <v>□</v>
      </c>
      <c r="C44" s="151" t="s">
        <v>156</v>
      </c>
      <c r="H44" s="292" t="str">
        <f t="shared" si="1"/>
        <v>□</v>
      </c>
      <c r="I44" s="143" t="s">
        <v>913</v>
      </c>
      <c r="M44" s="152"/>
      <c r="N44" s="290" t="str">
        <f>$AH44</f>
        <v>□</v>
      </c>
      <c r="O44" s="151" t="s">
        <v>600</v>
      </c>
      <c r="Y44" s="152"/>
      <c r="AB44" s="284" t="str">
        <f>IF(事前協議書!$AJ$34=1,Val_Selected,Val_NotSelected)</f>
        <v>□</v>
      </c>
      <c r="AC44" s="148" t="s">
        <v>156</v>
      </c>
      <c r="AE44" s="284" t="str">
        <f>IF(事前協議書!$AL$40=1,Val_Selected,Val_NotSelected)</f>
        <v>□</v>
      </c>
      <c r="AF44" s="396" t="s">
        <v>913</v>
      </c>
      <c r="AH44" s="284" t="str">
        <f>IF(事前協議書!$AL$30=1,Val_Selected,Val_NotSelected)</f>
        <v>□</v>
      </c>
      <c r="AI44" s="148" t="s">
        <v>601</v>
      </c>
      <c r="AK44" s="146"/>
      <c r="AN44" s="149"/>
    </row>
    <row r="45" spans="2:40" s="143" customFormat="1" ht="13.5" customHeight="1">
      <c r="B45" s="290" t="str">
        <f t="shared" si="0"/>
        <v>□</v>
      </c>
      <c r="C45" s="151" t="s">
        <v>697</v>
      </c>
      <c r="H45" s="292" t="str">
        <f t="shared" si="1"/>
        <v>□</v>
      </c>
      <c r="I45" s="143" t="s">
        <v>157</v>
      </c>
      <c r="M45" s="152"/>
      <c r="N45" s="290" t="str">
        <f>$AH45</f>
        <v>□</v>
      </c>
      <c r="O45" s="151" t="s">
        <v>570</v>
      </c>
      <c r="Y45" s="152"/>
      <c r="AB45" s="284" t="str">
        <f>IF(事前協議書!$AL$34=1,Val_Selected,Val_NotSelected)</f>
        <v>□</v>
      </c>
      <c r="AC45" s="148" t="s">
        <v>60</v>
      </c>
      <c r="AE45" s="284" t="str">
        <f>IF(事前協議書!$AF$41=1,Val_Selected,Val_NotSelected)</f>
        <v>□</v>
      </c>
      <c r="AF45" s="148" t="s">
        <v>159</v>
      </c>
      <c r="AH45" s="284" t="str">
        <f>IF(事前協議書!$AF$31=1,Val_Selected,Val_NotSelected)</f>
        <v>□</v>
      </c>
      <c r="AI45" s="148" t="s">
        <v>152</v>
      </c>
      <c r="AK45" s="146"/>
      <c r="AN45" s="149"/>
    </row>
    <row r="46" spans="2:40" s="143" customFormat="1" ht="13.5" customHeight="1">
      <c r="B46" s="290" t="str">
        <f t="shared" si="0"/>
        <v>□</v>
      </c>
      <c r="C46" s="143" t="s">
        <v>757</v>
      </c>
      <c r="H46" s="292" t="str">
        <f t="shared" si="1"/>
        <v>□</v>
      </c>
      <c r="I46" s="143" t="s">
        <v>65</v>
      </c>
      <c r="M46" s="152"/>
      <c r="N46" s="150"/>
      <c r="O46" s="151"/>
      <c r="Y46" s="152"/>
      <c r="AB46" s="284" t="str">
        <f>IF(事前協議書!$AF$35=1,Val_Selected,Val_NotSelected)</f>
        <v>□</v>
      </c>
      <c r="AC46" s="396" t="s">
        <v>758</v>
      </c>
      <c r="AE46" s="284" t="str">
        <f>IF(事前協議書!$AF$42=1,Val_Selected,Val_NotSelected)</f>
        <v>□</v>
      </c>
      <c r="AF46" s="148" t="s">
        <v>65</v>
      </c>
      <c r="AN46" s="149"/>
    </row>
    <row r="47" spans="2:40" s="143" customFormat="1" ht="13.5" customHeight="1">
      <c r="B47" s="290" t="str">
        <f>$AB47</f>
        <v>□</v>
      </c>
      <c r="C47" s="143" t="s">
        <v>63</v>
      </c>
      <c r="I47" s="809" t="str">
        <f>$AF$47</f>
        <v/>
      </c>
      <c r="J47" s="809"/>
      <c r="K47" s="809"/>
      <c r="L47" s="809"/>
      <c r="M47" s="810"/>
      <c r="N47" s="491" t="s">
        <v>931</v>
      </c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7"/>
      <c r="AB47" s="284" t="str">
        <f>IF(事前協議書!$AF$36=1,Val_Selected,Val_NotSelected)</f>
        <v>□</v>
      </c>
      <c r="AC47" s="145" t="s">
        <v>63</v>
      </c>
      <c r="AE47" s="285" t="str">
        <f>$AE$46</f>
        <v>□</v>
      </c>
      <c r="AF47" s="153" t="str">
        <f>事前協議書!$W$42</f>
        <v/>
      </c>
      <c r="AH47" s="92" t="s">
        <v>931</v>
      </c>
      <c r="AI47" s="94"/>
      <c r="AK47" s="300" t="s">
        <v>603</v>
      </c>
      <c r="AL47" s="301"/>
      <c r="AM47" s="302"/>
      <c r="AN47" s="145" t="s">
        <v>914</v>
      </c>
    </row>
    <row r="48" spans="2:40" s="143" customFormat="1" ht="13.5" customHeight="1">
      <c r="B48" s="290" t="str">
        <f>$AB48</f>
        <v>□</v>
      </c>
      <c r="C48" s="143" t="s">
        <v>698</v>
      </c>
      <c r="E48" s="524"/>
      <c r="F48" s="524"/>
      <c r="G48" s="524"/>
      <c r="H48" s="524"/>
      <c r="I48" s="524"/>
      <c r="J48" s="524"/>
      <c r="K48" s="524"/>
      <c r="L48" s="524"/>
      <c r="M48" s="525"/>
      <c r="N48" s="289" t="str">
        <f t="shared" ref="N48:N50" si="2">$AH48</f>
        <v>□</v>
      </c>
      <c r="O48" s="143" t="s">
        <v>932</v>
      </c>
      <c r="Y48" s="152"/>
      <c r="AB48" s="284" t="str">
        <f>IF(事前協議書!$AF$37=1,Val_Selected,Val_NotSelected)</f>
        <v>□</v>
      </c>
      <c r="AC48" s="396" t="s">
        <v>698</v>
      </c>
      <c r="AE48" s="410"/>
      <c r="AF48" s="411"/>
      <c r="AH48" s="284" t="str">
        <f>IF(事前協議書!$AF$47=1,Val_Selected,Val_NotSelected)</f>
        <v>□</v>
      </c>
      <c r="AI48" s="145" t="s">
        <v>932</v>
      </c>
      <c r="AK48" s="297"/>
      <c r="AL48" s="298" t="s">
        <v>803</v>
      </c>
      <c r="AM48" s="299"/>
      <c r="AN48" s="149"/>
    </row>
    <row r="49" spans="2:40" s="143" customFormat="1" ht="13.5" customHeight="1">
      <c r="B49" s="290" t="str">
        <f>$AB49</f>
        <v>□</v>
      </c>
      <c r="C49" s="143" t="s">
        <v>699</v>
      </c>
      <c r="H49" s="292"/>
      <c r="I49" s="155"/>
      <c r="M49" s="152"/>
      <c r="N49" s="290" t="str">
        <f t="shared" si="2"/>
        <v>□</v>
      </c>
      <c r="O49" s="143" t="s">
        <v>325</v>
      </c>
      <c r="Y49" s="152"/>
      <c r="AB49" s="284" t="str">
        <f>IF(事前協議書!$AF$38=1,Val_Selected,Val_NotSelected)</f>
        <v>□</v>
      </c>
      <c r="AC49" s="396" t="s">
        <v>700</v>
      </c>
      <c r="AH49" s="284" t="str">
        <f>IF(事前協議書!$AF$48=1,Val_Selected,Val_NotSelected)</f>
        <v>□</v>
      </c>
      <c r="AI49" s="148" t="s">
        <v>875</v>
      </c>
      <c r="AK49" s="294">
        <v>1</v>
      </c>
      <c r="AL49" s="295" t="s">
        <v>604</v>
      </c>
      <c r="AM49" s="296"/>
      <c r="AN49" s="149"/>
    </row>
    <row r="50" spans="2:40" s="143" customFormat="1" ht="13.5" customHeight="1">
      <c r="B50" s="290" t="str">
        <f>$AB50</f>
        <v>□</v>
      </c>
      <c r="C50" s="143" t="s">
        <v>701</v>
      </c>
      <c r="D50" s="524"/>
      <c r="E50" s="524"/>
      <c r="F50" s="524"/>
      <c r="G50" s="524"/>
      <c r="H50" s="524"/>
      <c r="I50" s="524"/>
      <c r="J50" s="524"/>
      <c r="K50" s="524"/>
      <c r="L50" s="524"/>
      <c r="M50" s="525"/>
      <c r="N50" s="290" t="str">
        <f t="shared" si="2"/>
        <v>□</v>
      </c>
      <c r="O50" s="143" t="s">
        <v>283</v>
      </c>
      <c r="Y50" s="152"/>
      <c r="AB50" s="284" t="str">
        <f>IF(事前協議書!$AF$39=1,Val_Selected,Val_NotSelected)</f>
        <v>□</v>
      </c>
      <c r="AC50" s="396" t="s">
        <v>702</v>
      </c>
      <c r="AH50" s="284" t="str">
        <f>IF(事前協議書!$AF$49=1,Val_Selected,Val_NotSelected)</f>
        <v>□</v>
      </c>
      <c r="AI50" s="148" t="s">
        <v>65</v>
      </c>
      <c r="AN50" s="149"/>
    </row>
    <row r="51" spans="2:40" s="143" customFormat="1" ht="13.5" customHeight="1">
      <c r="B51" s="290" t="str">
        <f>$AB51</f>
        <v>□</v>
      </c>
      <c r="C51" s="143" t="s">
        <v>703</v>
      </c>
      <c r="M51" s="152"/>
      <c r="N51" s="20"/>
      <c r="O51" s="820" t="str">
        <f>AI51</f>
        <v/>
      </c>
      <c r="P51" s="820"/>
      <c r="Q51" s="820"/>
      <c r="R51" s="820"/>
      <c r="S51" s="820"/>
      <c r="T51" s="820"/>
      <c r="U51" s="820"/>
      <c r="V51" s="820"/>
      <c r="W51" s="820"/>
      <c r="X51" s="820"/>
      <c r="Y51" s="821"/>
      <c r="AB51" s="284" t="str">
        <f>IF(事前協議書!$AI$36=1,Val_Selected,Val_NotSelected)</f>
        <v>□</v>
      </c>
      <c r="AC51" s="148" t="s">
        <v>703</v>
      </c>
      <c r="AH51" s="293" t="str">
        <f>AH50</f>
        <v>□</v>
      </c>
      <c r="AI51" s="148" t="str">
        <f>事前協議書!W49</f>
        <v/>
      </c>
      <c r="AN51" s="149"/>
    </row>
    <row r="52" spans="2:40" s="143" customFormat="1" ht="13.5" customHeight="1">
      <c r="B52" s="150"/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5"/>
      <c r="N52" s="150"/>
      <c r="Y52" s="152"/>
      <c r="AB52" s="285"/>
      <c r="AC52" s="153" t="str">
        <f>事前協議書!$W$38</f>
        <v/>
      </c>
      <c r="AE52" s="146"/>
      <c r="AF52" s="146"/>
      <c r="AG52" s="146"/>
      <c r="AN52" s="149"/>
    </row>
    <row r="53" spans="2:40" s="143" customFormat="1" ht="13.5" customHeight="1">
      <c r="B53" s="150"/>
      <c r="M53" s="152"/>
      <c r="N53" s="443" t="s">
        <v>814</v>
      </c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5"/>
      <c r="AE53" s="146"/>
      <c r="AF53" s="146"/>
      <c r="AG53" s="146"/>
      <c r="AH53" s="92" t="s">
        <v>814</v>
      </c>
      <c r="AI53" s="94"/>
      <c r="AJ53" s="1"/>
      <c r="AN53" s="149"/>
    </row>
    <row r="54" spans="2:40" s="143" customFormat="1" ht="13.5" customHeight="1">
      <c r="B54" s="150"/>
      <c r="C54" s="524" t="str">
        <f>$AC$54</f>
        <v/>
      </c>
      <c r="D54" s="524"/>
      <c r="E54" s="524"/>
      <c r="F54" s="524"/>
      <c r="G54" s="524"/>
      <c r="H54" s="524"/>
      <c r="I54" s="524"/>
      <c r="J54" s="524"/>
      <c r="K54" s="524"/>
      <c r="L54" s="524"/>
      <c r="M54" s="525"/>
      <c r="N54" s="290" t="str">
        <f>$AH54</f>
        <v>□</v>
      </c>
      <c r="O54" s="143" t="s">
        <v>815</v>
      </c>
      <c r="Y54" s="152"/>
      <c r="AB54" s="285"/>
      <c r="AC54" s="153" t="str">
        <f>事前協議書!$W$39</f>
        <v/>
      </c>
      <c r="AE54" s="146"/>
      <c r="AF54" s="146"/>
      <c r="AG54" s="146"/>
      <c r="AH54" s="284" t="str">
        <f>IF(事前協議書!$AF$50=1,Val_Selected,Val_NotSelected)</f>
        <v>□</v>
      </c>
      <c r="AI54" s="148" t="s">
        <v>815</v>
      </c>
      <c r="AN54" s="149"/>
    </row>
    <row r="55" spans="2:40" s="143" customFormat="1" ht="13.5" customHeight="1">
      <c r="B55" s="150"/>
      <c r="M55" s="152"/>
      <c r="N55" s="290" t="str">
        <f>$AH55</f>
        <v>□</v>
      </c>
      <c r="O55" s="143" t="s">
        <v>811</v>
      </c>
      <c r="Y55" s="152"/>
      <c r="AE55" s="154"/>
      <c r="AF55" s="146"/>
      <c r="AG55" s="146"/>
      <c r="AH55" s="284" t="str">
        <f>IF(事前協議書!$AF$52=1,Val_Selected,Val_NotSelected)</f>
        <v>□</v>
      </c>
      <c r="AI55" s="148" t="s">
        <v>811</v>
      </c>
      <c r="AN55" s="149"/>
    </row>
    <row r="56" spans="2:40" s="143" customFormat="1" ht="13.5" customHeight="1"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8"/>
      <c r="N56" s="290" t="str">
        <f>$AH56</f>
        <v>□</v>
      </c>
      <c r="O56" s="811" t="s">
        <v>933</v>
      </c>
      <c r="P56" s="811"/>
      <c r="Q56" s="811"/>
      <c r="R56" s="811"/>
      <c r="S56" s="811"/>
      <c r="T56" s="811"/>
      <c r="U56" s="811"/>
      <c r="V56" s="811"/>
      <c r="W56" s="811"/>
      <c r="X56" s="811"/>
      <c r="Y56" s="812"/>
      <c r="AD56" s="159"/>
      <c r="AE56" s="159"/>
      <c r="AF56" s="146"/>
      <c r="AG56" s="146"/>
      <c r="AH56" s="284" t="str">
        <f>IF(事前協議書!$AH$52=1,Val_Selected,Val_NotSelected)</f>
        <v>□</v>
      </c>
      <c r="AI56" s="478" t="s">
        <v>933</v>
      </c>
      <c r="AN56" s="149"/>
    </row>
    <row r="57" spans="2:40" ht="13.5" customHeight="1">
      <c r="B57" s="165" t="s">
        <v>20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7"/>
      <c r="N57" s="290" t="str">
        <f>$AH57</f>
        <v>□</v>
      </c>
      <c r="O57" s="143" t="s">
        <v>65</v>
      </c>
      <c r="P57" s="143"/>
      <c r="Q57" s="143"/>
      <c r="R57" s="143"/>
      <c r="S57" s="143"/>
      <c r="T57" s="143"/>
      <c r="U57" s="143"/>
      <c r="V57" s="143"/>
      <c r="W57" s="143"/>
      <c r="X57" s="143"/>
      <c r="Y57" s="152"/>
      <c r="AB57" s="92" t="s">
        <v>123</v>
      </c>
      <c r="AC57" s="93"/>
      <c r="AF57" s="58"/>
      <c r="AG57" s="58"/>
      <c r="AH57" s="284" t="str">
        <f>IF(事前協議書!$AF$53=1,Val_Selected,Val_NotSelected)</f>
        <v>□</v>
      </c>
      <c r="AI57" s="145" t="s">
        <v>65</v>
      </c>
      <c r="AJ57" s="143"/>
      <c r="AK57" s="143"/>
      <c r="AL57" s="143"/>
    </row>
    <row r="58" spans="2:40" s="143" customFormat="1" ht="13.5" customHeight="1">
      <c r="B58" s="290" t="str">
        <f>$AB58</f>
        <v>□</v>
      </c>
      <c r="C58" s="143" t="s">
        <v>74</v>
      </c>
      <c r="M58" s="152"/>
      <c r="N58" s="290"/>
      <c r="O58" s="820" t="str">
        <f>AI58</f>
        <v/>
      </c>
      <c r="P58" s="820"/>
      <c r="Q58" s="820"/>
      <c r="R58" s="820"/>
      <c r="S58" s="820"/>
      <c r="T58" s="820"/>
      <c r="U58" s="820"/>
      <c r="V58" s="820"/>
      <c r="W58" s="820"/>
      <c r="X58" s="820"/>
      <c r="Y58" s="821"/>
      <c r="AB58" s="284" t="str">
        <f>IF(事前協議書!$AF$43=1,Val_Selected,Val_NotSelected)</f>
        <v>□</v>
      </c>
      <c r="AC58" s="153" t="s">
        <v>67</v>
      </c>
      <c r="AE58" s="160"/>
      <c r="AF58" s="146"/>
      <c r="AG58" s="146"/>
      <c r="AH58" s="293" t="str">
        <f>AH57</f>
        <v>□</v>
      </c>
      <c r="AI58" s="148" t="str">
        <f>事前協議書!$W$53</f>
        <v/>
      </c>
      <c r="AL58" s="149"/>
    </row>
    <row r="59" spans="2:40" s="143" customFormat="1" ht="13.5" customHeight="1">
      <c r="B59" s="290" t="str">
        <f>$AB59</f>
        <v>□</v>
      </c>
      <c r="C59" s="143" t="s">
        <v>68</v>
      </c>
      <c r="M59" s="152"/>
      <c r="N59" s="150"/>
      <c r="Y59" s="152"/>
      <c r="AB59" s="284" t="str">
        <f>IF(事前協議書!$AH$43=1,Val_Selected,Val_NotSelected)</f>
        <v>□</v>
      </c>
      <c r="AC59" s="148" t="s">
        <v>68</v>
      </c>
      <c r="AE59" s="160"/>
      <c r="AF59" s="146"/>
      <c r="AG59" s="146"/>
      <c r="AH59" s="316"/>
      <c r="AI59" s="148"/>
      <c r="AK59" s="159"/>
      <c r="AL59" s="149"/>
    </row>
    <row r="60" spans="2:40" s="143" customFormat="1" ht="13.5" customHeight="1">
      <c r="B60" s="290" t="str">
        <f>$AB60</f>
        <v>□</v>
      </c>
      <c r="C60" s="143" t="s">
        <v>65</v>
      </c>
      <c r="M60" s="152"/>
      <c r="N60" s="150"/>
      <c r="Y60" s="152"/>
      <c r="AB60" s="284" t="str">
        <f>IF(事前協議書!$AF$44=1,Val_Selected,Val_NotSelected)</f>
        <v>□</v>
      </c>
      <c r="AC60" s="148" t="s">
        <v>65</v>
      </c>
      <c r="AF60" s="146"/>
      <c r="AG60" s="146"/>
      <c r="AH60" s="442"/>
      <c r="AI60" s="148"/>
      <c r="AK60" s="159"/>
      <c r="AL60" s="149"/>
    </row>
    <row r="61" spans="2:40" s="143" customFormat="1" ht="13.5" customHeight="1">
      <c r="B61" s="156"/>
      <c r="C61" s="157" t="str">
        <f>$AC$61</f>
        <v/>
      </c>
      <c r="D61" s="157"/>
      <c r="E61" s="157"/>
      <c r="F61" s="157"/>
      <c r="G61" s="157"/>
      <c r="H61" s="157"/>
      <c r="I61" s="157"/>
      <c r="J61" s="157"/>
      <c r="K61" s="157"/>
      <c r="L61" s="157"/>
      <c r="M61" s="158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8"/>
      <c r="AB61" s="285" t="str">
        <f>$AB$60</f>
        <v>□</v>
      </c>
      <c r="AC61" s="148" t="str">
        <f>事前協議書!$W$44</f>
        <v/>
      </c>
      <c r="AE61" s="146"/>
      <c r="AF61" s="146"/>
      <c r="AG61" s="146"/>
      <c r="AH61" s="161"/>
      <c r="AI61" s="161"/>
      <c r="AJ61" s="161"/>
      <c r="AK61" s="159"/>
      <c r="AL61" s="149"/>
    </row>
    <row r="62" spans="2:40" ht="13.5" customHeight="1">
      <c r="B62" s="165" t="s">
        <v>178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7"/>
      <c r="N62" s="439" t="s">
        <v>118</v>
      </c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1"/>
      <c r="AB62" s="92" t="s">
        <v>122</v>
      </c>
      <c r="AC62" s="94"/>
      <c r="AD62" s="94"/>
      <c r="AH62" s="92" t="s">
        <v>124</v>
      </c>
      <c r="AI62" s="95"/>
      <c r="AJ62" s="58"/>
      <c r="AK62" s="58"/>
      <c r="AL62" s="56"/>
    </row>
    <row r="63" spans="2:40" s="143" customFormat="1" ht="13.5" customHeight="1">
      <c r="B63" s="290" t="str">
        <f>$AB63</f>
        <v>□</v>
      </c>
      <c r="C63" s="143" t="s">
        <v>36</v>
      </c>
      <c r="H63" s="292" t="str">
        <f>$AE63</f>
        <v>□</v>
      </c>
      <c r="I63" s="143" t="s">
        <v>72</v>
      </c>
      <c r="M63" s="152"/>
      <c r="N63" s="290" t="str">
        <f>$AH63</f>
        <v>□</v>
      </c>
      <c r="O63" s="155" t="s">
        <v>897</v>
      </c>
      <c r="Y63" s="152"/>
      <c r="AB63" s="284" t="str">
        <f>IF(事前協議書!$AF$45=1,Val_Selected,Val_NotSelected)</f>
        <v>□</v>
      </c>
      <c r="AC63" s="148" t="s">
        <v>36</v>
      </c>
      <c r="AE63" s="284" t="str">
        <f>IF(事前協議書!$AH$46=1,Val_Selected,Val_NotSelected)</f>
        <v>□</v>
      </c>
      <c r="AF63" s="148" t="s">
        <v>72</v>
      </c>
      <c r="AG63" s="147"/>
      <c r="AH63" s="316" t="str">
        <f>IF(事前協議書!$Y$55=1,Val_Selected,Val_NotSelected)</f>
        <v>□</v>
      </c>
      <c r="AI63" s="148" t="s">
        <v>249</v>
      </c>
      <c r="AK63" s="146"/>
      <c r="AL63" s="149"/>
    </row>
    <row r="64" spans="2:40" s="143" customFormat="1" ht="13.5" customHeight="1">
      <c r="B64" s="290" t="str">
        <f>$AB64</f>
        <v>□</v>
      </c>
      <c r="C64" s="143" t="s">
        <v>71</v>
      </c>
      <c r="H64" s="292" t="str">
        <f>$AE64</f>
        <v>□</v>
      </c>
      <c r="I64" s="143" t="s">
        <v>65</v>
      </c>
      <c r="M64" s="152"/>
      <c r="N64" s="290" t="str">
        <f>$AH64</f>
        <v>□</v>
      </c>
      <c r="O64" s="155" t="s">
        <v>893</v>
      </c>
      <c r="Y64" s="152"/>
      <c r="AB64" s="284" t="str">
        <f>IF(事前協議書!$AH$45=1,Val_Selected,Val_NotSelected)</f>
        <v>□</v>
      </c>
      <c r="AC64" s="148" t="s">
        <v>71</v>
      </c>
      <c r="AE64" s="284" t="str">
        <f>IF(事前協議書!$AJ$46=1,Val_Selected,Val_NotSelected)</f>
        <v>□</v>
      </c>
      <c r="AF64" s="148" t="s">
        <v>65</v>
      </c>
      <c r="AG64" s="147"/>
      <c r="AH64" s="316" t="str">
        <f>IF(事前協議書!$Y$57=1,Val_Selected,Val_NotSelected)</f>
        <v>□</v>
      </c>
      <c r="AI64" s="148" t="s">
        <v>896</v>
      </c>
      <c r="AK64" s="146"/>
      <c r="AL64" s="149"/>
    </row>
    <row r="65" spans="1:38" s="143" customFormat="1" ht="13.5" customHeight="1">
      <c r="B65" s="290" t="str">
        <f>$AB65</f>
        <v>□</v>
      </c>
      <c r="C65" s="143" t="s">
        <v>73</v>
      </c>
      <c r="I65" s="809" t="str">
        <f>$AF$65</f>
        <v/>
      </c>
      <c r="J65" s="809"/>
      <c r="K65" s="809"/>
      <c r="L65" s="809"/>
      <c r="M65" s="810"/>
      <c r="N65" s="290" t="str">
        <f>$AH65</f>
        <v>□</v>
      </c>
      <c r="O65" s="155" t="s">
        <v>115</v>
      </c>
      <c r="Y65" s="152"/>
      <c r="AB65" s="284" t="str">
        <f>IF(事前協議書!$AJ$45=1,Val_Selected,Val_NotSelected)</f>
        <v>□</v>
      </c>
      <c r="AC65" s="148" t="s">
        <v>73</v>
      </c>
      <c r="AE65" s="293" t="str">
        <f>AE64</f>
        <v>□</v>
      </c>
      <c r="AF65" s="148" t="str">
        <f>事前協議書!$W$46</f>
        <v/>
      </c>
      <c r="AG65" s="147"/>
      <c r="AH65" s="316" t="str">
        <f>IF(事前協議書!$Y$58=1,Val_Selected,Val_NotSelected)</f>
        <v>□</v>
      </c>
      <c r="AI65" s="148" t="s">
        <v>125</v>
      </c>
      <c r="AK65" s="146"/>
      <c r="AL65" s="149"/>
    </row>
    <row r="66" spans="1:38" s="143" customFormat="1" ht="13.5" customHeight="1">
      <c r="B66" s="290" t="str">
        <f>$AB66</f>
        <v>□</v>
      </c>
      <c r="C66" s="143" t="s">
        <v>257</v>
      </c>
      <c r="N66" s="150"/>
      <c r="Y66" s="152"/>
      <c r="AB66" s="284" t="str">
        <f>IF(事前協議書!$AL$45=1,Val_Selected,Val_NotSelected)</f>
        <v>□</v>
      </c>
      <c r="AC66" s="148" t="s">
        <v>257</v>
      </c>
      <c r="AK66" s="146"/>
      <c r="AL66" s="149"/>
    </row>
    <row r="67" spans="1:38" s="143" customFormat="1" ht="13.5" customHeight="1">
      <c r="B67" s="156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8"/>
      <c r="N67" s="156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8"/>
    </row>
    <row r="68" spans="1:38" ht="8.1" customHeight="1"/>
    <row r="69" spans="1:38" hidden="1">
      <c r="A69" s="103" t="s">
        <v>191</v>
      </c>
    </row>
  </sheetData>
  <sheetProtection algorithmName="SHA-512" hashValue="YyqNDsUqTibQixK+EENLataXM5GNuki8CKgPyYdEV1CqTQa+qIBDb6pITpSOiORyQlS9a+z/XBXSgpe4Ewg57Q==" saltValue="6noV9klv3l8lAXdEtLla6g==" spinCount="100000" sheet="1" selectLockedCells="1"/>
  <mergeCells count="36">
    <mergeCell ref="I65:M65"/>
    <mergeCell ref="O56:Y56"/>
    <mergeCell ref="I47:M47"/>
    <mergeCell ref="O12:Q12"/>
    <mergeCell ref="R12:W12"/>
    <mergeCell ref="E36:I36"/>
    <mergeCell ref="T18:U18"/>
    <mergeCell ref="T21:U21"/>
    <mergeCell ref="T16:U16"/>
    <mergeCell ref="T24:U24"/>
    <mergeCell ref="U32:V32"/>
    <mergeCell ref="O58:Y58"/>
    <mergeCell ref="T19:U19"/>
    <mergeCell ref="O51:Y51"/>
    <mergeCell ref="B3:S3"/>
    <mergeCell ref="T23:U23"/>
    <mergeCell ref="C18:D18"/>
    <mergeCell ref="T17:U17"/>
    <mergeCell ref="T22:U22"/>
    <mergeCell ref="F6:Y6"/>
    <mergeCell ref="B9:D9"/>
    <mergeCell ref="B20:F20"/>
    <mergeCell ref="E8:N8"/>
    <mergeCell ref="E9:N10"/>
    <mergeCell ref="E11:N11"/>
    <mergeCell ref="E12:N12"/>
    <mergeCell ref="O8:Q8"/>
    <mergeCell ref="O9:Q9"/>
    <mergeCell ref="O10:Q10"/>
    <mergeCell ref="R8:S8"/>
    <mergeCell ref="R9:S9"/>
    <mergeCell ref="R10:S10"/>
    <mergeCell ref="W10:X10"/>
    <mergeCell ref="T10:V10"/>
    <mergeCell ref="C27:L31"/>
    <mergeCell ref="O11:Q11"/>
  </mergeCells>
  <phoneticPr fontId="5"/>
  <conditionalFormatting sqref="C48:D48 C58:M61">
    <cfRule type="expression" dxfId="12" priority="4">
      <formula>$AB48=Val_NotSelected</formula>
    </cfRule>
  </conditionalFormatting>
  <conditionalFormatting sqref="C41:G47 C49:C52 C54">
    <cfRule type="expression" dxfId="11" priority="2">
      <formula>$AB41=Val_NotSelected</formula>
    </cfRule>
  </conditionalFormatting>
  <conditionalFormatting sqref="C63:G67">
    <cfRule type="expression" dxfId="10" priority="5">
      <formula>$AB63=Val_NotSelected</formula>
    </cfRule>
  </conditionalFormatting>
  <conditionalFormatting sqref="D51:G51">
    <cfRule type="expression" dxfId="9" priority="19">
      <formula>$AB49=Val_NotSelected</formula>
    </cfRule>
  </conditionalFormatting>
  <conditionalFormatting sqref="D53:G53">
    <cfRule type="expression" dxfId="8" priority="21">
      <formula>$AB50=Val_NotSelected</formula>
    </cfRule>
  </conditionalFormatting>
  <conditionalFormatting sqref="D55:G55">
    <cfRule type="expression" dxfId="7" priority="22">
      <formula>$AB51=Val_NotSelected</formula>
    </cfRule>
  </conditionalFormatting>
  <conditionalFormatting sqref="E49:G49">
    <cfRule type="expression" dxfId="6" priority="17">
      <formula>$AB48=Val_NotSelected</formula>
    </cfRule>
  </conditionalFormatting>
  <conditionalFormatting sqref="I41:M47">
    <cfRule type="expression" dxfId="5" priority="3">
      <formula>$AE41=Val_NotSelected</formula>
    </cfRule>
  </conditionalFormatting>
  <conditionalFormatting sqref="I63:M65">
    <cfRule type="expression" dxfId="4" priority="6">
      <formula>$AE63=Val_NotSelected</formula>
    </cfRule>
  </conditionalFormatting>
  <conditionalFormatting sqref="O41:S45">
    <cfRule type="expression" dxfId="3" priority="7">
      <formula>$AH41=Val_NotSelected</formula>
    </cfRule>
  </conditionalFormatting>
  <conditionalFormatting sqref="O48:Y51">
    <cfRule type="expression" dxfId="2" priority="8">
      <formula>$AH48=Val_NotSelected</formula>
    </cfRule>
  </conditionalFormatting>
  <conditionalFormatting sqref="O54:Y58">
    <cfRule type="expression" dxfId="1" priority="9">
      <formula>$AH54=Val_NotSelected</formula>
    </cfRule>
  </conditionalFormatting>
  <conditionalFormatting sqref="O63:Y65">
    <cfRule type="expression" dxfId="0" priority="16">
      <formula>$AH63=Val_NotSelected</formula>
    </cfRule>
  </conditionalFormatting>
  <printOptions horizontalCentered="1" verticalCentered="1"/>
  <pageMargins left="0.59055118110236227" right="0.59055118110236227" top="0.78740157480314965" bottom="0.59055118110236227" header="0.39370078740157483" footer="0.39370078740157483"/>
  <pageSetup paperSize="9" scale="9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A46"/>
  <sheetViews>
    <sheetView showGridLines="0" view="pageBreakPreview" zoomScale="80" zoomScaleNormal="100" zoomScaleSheetLayoutView="80" workbookViewId="0">
      <selection activeCell="N8" sqref="N8:Y8"/>
    </sheetView>
  </sheetViews>
  <sheetFormatPr defaultRowHeight="11.25"/>
  <cols>
    <col min="1" max="1" width="2.125" style="1" customWidth="1"/>
    <col min="2" max="25" width="3.625" style="1" customWidth="1"/>
    <col min="26" max="26" width="2.125" style="1" customWidth="1"/>
    <col min="27" max="45" width="5.625" style="1" customWidth="1"/>
    <col min="46" max="16384" width="9" style="1"/>
  </cols>
  <sheetData>
    <row r="2" spans="2:25" ht="13.5">
      <c r="B2" s="114" t="s">
        <v>251</v>
      </c>
      <c r="C2"/>
      <c r="D2"/>
      <c r="E2"/>
      <c r="F2"/>
      <c r="G2"/>
      <c r="H2"/>
      <c r="I2"/>
    </row>
    <row r="3" spans="2:25" ht="13.5">
      <c r="B3" s="114"/>
      <c r="C3"/>
      <c r="D3"/>
      <c r="E3"/>
      <c r="F3"/>
      <c r="G3"/>
      <c r="H3"/>
      <c r="I3"/>
    </row>
    <row r="4" spans="2:25" ht="14.25">
      <c r="C4"/>
      <c r="D4"/>
      <c r="E4"/>
      <c r="F4"/>
      <c r="H4"/>
      <c r="I4"/>
      <c r="K4" s="910" t="s">
        <v>633</v>
      </c>
      <c r="L4" s="910"/>
      <c r="M4" s="910"/>
      <c r="N4" s="910"/>
      <c r="O4" s="910"/>
      <c r="P4" s="910"/>
      <c r="Q4" s="910"/>
    </row>
    <row r="5" spans="2:25" ht="13.5">
      <c r="C5"/>
      <c r="D5"/>
      <c r="E5"/>
      <c r="F5"/>
      <c r="G5"/>
      <c r="H5"/>
      <c r="I5"/>
      <c r="L5" s="832" t="s">
        <v>634</v>
      </c>
      <c r="M5" s="832"/>
      <c r="N5" s="832"/>
      <c r="O5" s="832"/>
      <c r="P5" s="832"/>
      <c r="Y5" s="115"/>
    </row>
    <row r="6" spans="2:25" ht="13.5">
      <c r="C6"/>
      <c r="D6"/>
      <c r="E6"/>
      <c r="F6"/>
      <c r="G6"/>
      <c r="H6"/>
      <c r="I6"/>
      <c r="S6" s="911"/>
      <c r="T6" s="911"/>
      <c r="U6" s="499" t="s">
        <v>78</v>
      </c>
      <c r="V6" s="500"/>
      <c r="W6" s="499" t="s">
        <v>238</v>
      </c>
      <c r="X6" s="500"/>
      <c r="Y6" s="499" t="s">
        <v>239</v>
      </c>
    </row>
    <row r="7" spans="2:25" ht="13.5">
      <c r="B7" s="128" t="s">
        <v>201</v>
      </c>
      <c r="C7"/>
      <c r="D7"/>
      <c r="E7"/>
      <c r="F7"/>
      <c r="G7"/>
      <c r="H7"/>
      <c r="I7"/>
    </row>
    <row r="8" spans="2:25" ht="13.5">
      <c r="C8"/>
      <c r="D8"/>
      <c r="E8"/>
      <c r="F8"/>
      <c r="G8"/>
      <c r="H8" s="912" t="s">
        <v>635</v>
      </c>
      <c r="I8" s="912"/>
      <c r="J8" s="912"/>
      <c r="K8" s="912"/>
      <c r="L8" s="128" t="s">
        <v>636</v>
      </c>
      <c r="N8" s="909"/>
      <c r="O8" s="909"/>
      <c r="P8" s="909"/>
      <c r="Q8" s="909"/>
      <c r="R8" s="909"/>
      <c r="S8" s="909"/>
      <c r="T8" s="909"/>
      <c r="U8" s="909"/>
      <c r="V8" s="909"/>
      <c r="W8" s="909"/>
      <c r="X8" s="909"/>
      <c r="Y8" s="909"/>
    </row>
    <row r="9" spans="2:25" ht="13.5">
      <c r="B9" s="116"/>
      <c r="C9"/>
      <c r="D9"/>
      <c r="E9"/>
      <c r="F9"/>
      <c r="G9"/>
      <c r="H9"/>
      <c r="I9"/>
      <c r="N9" s="909"/>
      <c r="O9" s="909"/>
      <c r="P9" s="909"/>
      <c r="Q9" s="909"/>
      <c r="R9" s="909"/>
      <c r="S9" s="909"/>
      <c r="T9" s="909"/>
      <c r="U9" s="909"/>
      <c r="V9" s="909"/>
      <c r="W9" s="909"/>
      <c r="X9" s="909"/>
      <c r="Y9" s="909"/>
    </row>
    <row r="10" spans="2:25" ht="13.5">
      <c r="C10"/>
      <c r="D10"/>
      <c r="E10"/>
      <c r="F10"/>
      <c r="G10"/>
      <c r="L10" s="128" t="s">
        <v>637</v>
      </c>
      <c r="N10" s="893"/>
      <c r="O10" s="893"/>
      <c r="P10" s="893"/>
      <c r="Q10" s="893"/>
      <c r="R10" s="893"/>
      <c r="S10" s="893"/>
      <c r="T10" s="893"/>
      <c r="U10" s="893"/>
      <c r="V10" s="893"/>
      <c r="W10" s="893"/>
      <c r="X10" s="893"/>
      <c r="Y10" s="893"/>
    </row>
    <row r="11" spans="2:25" ht="13.5">
      <c r="C11"/>
      <c r="D11"/>
      <c r="E11"/>
      <c r="F11"/>
      <c r="G11"/>
      <c r="H11"/>
      <c r="I11"/>
      <c r="N11" s="893"/>
      <c r="O11" s="893"/>
      <c r="P11" s="893"/>
      <c r="Q11" s="893"/>
      <c r="R11" s="893"/>
      <c r="S11" s="893"/>
      <c r="T11" s="893"/>
      <c r="U11" s="893"/>
      <c r="V11" s="893"/>
      <c r="W11" s="893"/>
      <c r="X11" s="893"/>
      <c r="Y11" s="893"/>
    </row>
    <row r="12" spans="2:25" ht="14.25">
      <c r="B12" s="117"/>
      <c r="C12"/>
      <c r="D12"/>
      <c r="E12"/>
      <c r="F12"/>
      <c r="G12"/>
      <c r="H12"/>
      <c r="I12"/>
      <c r="N12" s="893"/>
      <c r="O12" s="893"/>
      <c r="P12" s="893"/>
      <c r="Q12" s="893"/>
      <c r="R12" s="893"/>
      <c r="S12" s="893"/>
      <c r="T12" s="893"/>
      <c r="U12" s="893"/>
      <c r="V12" s="893"/>
      <c r="W12" s="893"/>
      <c r="X12" s="893"/>
      <c r="Y12" s="893"/>
    </row>
    <row r="13" spans="2:25" ht="13.5">
      <c r="B13" s="118"/>
      <c r="C13"/>
      <c r="D13"/>
      <c r="E13"/>
      <c r="F13"/>
      <c r="G13"/>
      <c r="H13"/>
      <c r="I13"/>
    </row>
    <row r="14" spans="2:25" ht="13.5">
      <c r="C14"/>
      <c r="D14"/>
      <c r="E14"/>
      <c r="F14"/>
      <c r="G14"/>
      <c r="H14"/>
      <c r="I14"/>
      <c r="M14" s="128" t="s">
        <v>202</v>
      </c>
    </row>
    <row r="15" spans="2:25" ht="13.5">
      <c r="B15" s="128" t="s">
        <v>638</v>
      </c>
      <c r="C15"/>
      <c r="D15"/>
      <c r="E15"/>
      <c r="F15"/>
      <c r="G15"/>
      <c r="H15"/>
      <c r="I15"/>
      <c r="M15" s="128" t="s">
        <v>350</v>
      </c>
    </row>
    <row r="16" spans="2:25" ht="13.5">
      <c r="C16"/>
      <c r="D16"/>
      <c r="E16"/>
      <c r="F16"/>
      <c r="G16"/>
      <c r="H16"/>
      <c r="I16"/>
      <c r="M16" s="128" t="s">
        <v>203</v>
      </c>
    </row>
    <row r="17" spans="2:27" ht="13.5">
      <c r="B17" s="128"/>
      <c r="C17"/>
      <c r="D17"/>
      <c r="E17"/>
      <c r="F17"/>
      <c r="G17"/>
      <c r="H17"/>
      <c r="I17"/>
    </row>
    <row r="18" spans="2:27" ht="13.5">
      <c r="B18" s="119" t="s">
        <v>204</v>
      </c>
      <c r="C18" s="120"/>
      <c r="D18" s="120"/>
      <c r="E18" s="120"/>
      <c r="F18" s="120"/>
      <c r="G18" s="120"/>
      <c r="H18" s="121"/>
      <c r="I18" s="122"/>
      <c r="J18" s="894"/>
      <c r="K18" s="895"/>
      <c r="L18" s="895"/>
      <c r="M18" s="895"/>
      <c r="N18" s="895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6"/>
    </row>
    <row r="19" spans="2:27" ht="13.5">
      <c r="B19" s="119" t="s">
        <v>205</v>
      </c>
      <c r="C19" s="120"/>
      <c r="D19" s="120"/>
      <c r="E19" s="120"/>
      <c r="F19" s="121"/>
      <c r="G19" s="120"/>
      <c r="H19" s="121"/>
      <c r="I19" s="122"/>
      <c r="J19" s="894" t="s">
        <v>639</v>
      </c>
      <c r="K19" s="895"/>
      <c r="L19" s="895"/>
      <c r="M19" s="895"/>
      <c r="N19" s="895"/>
      <c r="O19" s="895"/>
      <c r="P19" s="895"/>
      <c r="Q19" s="895"/>
      <c r="R19" s="895"/>
      <c r="S19" s="895"/>
      <c r="T19" s="895"/>
      <c r="U19" s="895"/>
      <c r="V19" s="895"/>
      <c r="W19" s="895"/>
      <c r="X19" s="895"/>
      <c r="Y19" s="896"/>
    </row>
    <row r="20" spans="2:27" ht="13.5">
      <c r="B20" s="897" t="s">
        <v>206</v>
      </c>
      <c r="C20" s="123" t="s">
        <v>207</v>
      </c>
      <c r="D20" s="124"/>
      <c r="E20" s="18"/>
      <c r="F20" s="124"/>
      <c r="G20" s="124"/>
      <c r="H20" s="124"/>
      <c r="I20" s="125"/>
      <c r="J20" s="900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2"/>
    </row>
    <row r="21" spans="2:27">
      <c r="B21" s="898"/>
      <c r="C21" s="906" t="s">
        <v>640</v>
      </c>
      <c r="D21" s="907"/>
      <c r="E21" s="907"/>
      <c r="F21" s="907"/>
      <c r="G21" s="907"/>
      <c r="H21" s="907"/>
      <c r="I21" s="908"/>
      <c r="J21" s="903"/>
      <c r="K21" s="904"/>
      <c r="L21" s="904"/>
      <c r="M21" s="904"/>
      <c r="N21" s="904"/>
      <c r="O21" s="904"/>
      <c r="P21" s="904"/>
      <c r="Q21" s="904"/>
      <c r="R21" s="904"/>
      <c r="S21" s="904"/>
      <c r="T21" s="904"/>
      <c r="U21" s="904"/>
      <c r="V21" s="904"/>
      <c r="W21" s="904"/>
      <c r="X21" s="904"/>
      <c r="Y21" s="905"/>
    </row>
    <row r="22" spans="2:27" ht="13.5">
      <c r="B22" s="898"/>
      <c r="C22" s="123" t="s">
        <v>208</v>
      </c>
      <c r="D22" s="124"/>
      <c r="E22" s="18"/>
      <c r="F22" s="124"/>
      <c r="G22" s="124"/>
      <c r="H22" s="124"/>
      <c r="I22" s="125"/>
      <c r="J22" s="900"/>
      <c r="K22" s="901"/>
      <c r="L22" s="901"/>
      <c r="M22" s="901"/>
      <c r="N22" s="901"/>
      <c r="O22" s="901"/>
      <c r="P22" s="901"/>
      <c r="Q22" s="901"/>
      <c r="R22" s="901"/>
      <c r="S22" s="901"/>
      <c r="T22" s="901"/>
      <c r="U22" s="901"/>
      <c r="V22" s="901"/>
      <c r="W22" s="901"/>
      <c r="X22" s="901"/>
      <c r="Y22" s="902"/>
    </row>
    <row r="23" spans="2:27">
      <c r="B23" s="899"/>
      <c r="C23" s="906" t="s">
        <v>641</v>
      </c>
      <c r="D23" s="907"/>
      <c r="E23" s="907"/>
      <c r="F23" s="907"/>
      <c r="G23" s="907"/>
      <c r="H23" s="907"/>
      <c r="I23" s="908"/>
      <c r="J23" s="903"/>
      <c r="K23" s="904"/>
      <c r="L23" s="904"/>
      <c r="M23" s="904"/>
      <c r="N23" s="904"/>
      <c r="O23" s="904"/>
      <c r="P23" s="904"/>
      <c r="Q23" s="904"/>
      <c r="R23" s="904"/>
      <c r="S23" s="904"/>
      <c r="T23" s="904"/>
      <c r="U23" s="904"/>
      <c r="V23" s="904"/>
      <c r="W23" s="904"/>
      <c r="X23" s="904"/>
      <c r="Y23" s="905"/>
    </row>
    <row r="24" spans="2:27" ht="13.5">
      <c r="B24" s="17"/>
      <c r="C24" s="124"/>
      <c r="D24" s="18"/>
      <c r="E24" s="18"/>
      <c r="F24" s="18"/>
      <c r="G24" s="19"/>
      <c r="H24" s="119" t="s">
        <v>209</v>
      </c>
      <c r="I24" s="120"/>
      <c r="J24" s="120"/>
      <c r="K24" s="120"/>
      <c r="L24" s="126"/>
      <c r="M24" s="885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6"/>
      <c r="Y24" s="887"/>
    </row>
    <row r="25" spans="2:27" ht="13.5">
      <c r="B25" s="127" t="s">
        <v>210</v>
      </c>
      <c r="C25" s="128"/>
      <c r="G25" s="21"/>
      <c r="H25" s="119" t="s">
        <v>211</v>
      </c>
      <c r="I25" s="120"/>
      <c r="J25" s="120"/>
      <c r="K25" s="120"/>
      <c r="L25" s="126"/>
      <c r="M25" s="885"/>
      <c r="N25" s="886"/>
      <c r="O25" s="886"/>
      <c r="P25" s="886"/>
      <c r="Q25" s="886"/>
      <c r="R25" s="886"/>
      <c r="S25" s="886"/>
      <c r="T25" s="886"/>
      <c r="U25" s="886"/>
      <c r="V25" s="886"/>
      <c r="W25" s="886"/>
      <c r="X25" s="886"/>
      <c r="Y25" s="887"/>
    </row>
    <row r="26" spans="2:27" ht="13.5">
      <c r="B26" s="129"/>
      <c r="C26" s="130"/>
      <c r="D26" s="23"/>
      <c r="E26" s="23"/>
      <c r="F26" s="23"/>
      <c r="G26" s="24"/>
      <c r="H26" s="119" t="s">
        <v>212</v>
      </c>
      <c r="I26" s="120"/>
      <c r="J26" s="120"/>
      <c r="K26" s="120"/>
      <c r="L26" s="126"/>
      <c r="M26" s="885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886"/>
      <c r="Y26" s="887"/>
    </row>
    <row r="27" spans="2:27" ht="13.5">
      <c r="B27" s="119" t="s">
        <v>642</v>
      </c>
      <c r="C27" s="120"/>
      <c r="D27" s="121"/>
      <c r="E27" s="121"/>
      <c r="F27" s="121"/>
      <c r="G27" s="121"/>
      <c r="H27" s="888" t="s">
        <v>643</v>
      </c>
      <c r="I27" s="889"/>
      <c r="J27" s="890"/>
      <c r="K27" s="890"/>
      <c r="L27" s="168" t="s">
        <v>78</v>
      </c>
      <c r="M27" s="502"/>
      <c r="N27" s="168" t="s">
        <v>79</v>
      </c>
      <c r="O27" s="502"/>
      <c r="P27" s="168" t="s">
        <v>239</v>
      </c>
      <c r="Q27" s="888" t="s">
        <v>644</v>
      </c>
      <c r="R27" s="889"/>
      <c r="S27" s="891"/>
      <c r="T27" s="891"/>
      <c r="U27" s="891"/>
      <c r="V27" s="891"/>
      <c r="W27" s="891"/>
      <c r="X27" s="891"/>
      <c r="Y27" s="892"/>
      <c r="AA27" s="1" t="s">
        <v>948</v>
      </c>
    </row>
    <row r="28" spans="2:27" ht="13.5">
      <c r="B28" s="123" t="s">
        <v>949</v>
      </c>
      <c r="C28" s="124"/>
      <c r="D28" s="18"/>
      <c r="E28" s="18"/>
      <c r="F28" s="18"/>
      <c r="G28" s="189"/>
      <c r="H28" s="872" t="s">
        <v>645</v>
      </c>
      <c r="I28" s="873"/>
      <c r="J28" s="874"/>
      <c r="K28" s="874"/>
      <c r="L28" s="501" t="s">
        <v>78</v>
      </c>
      <c r="M28" s="503"/>
      <c r="N28" s="501" t="s">
        <v>79</v>
      </c>
      <c r="O28" s="503"/>
      <c r="P28" s="501" t="s">
        <v>239</v>
      </c>
      <c r="Q28" s="872" t="s">
        <v>646</v>
      </c>
      <c r="R28" s="873"/>
      <c r="S28" s="875"/>
      <c r="T28" s="876"/>
      <c r="U28" s="190" t="s">
        <v>78</v>
      </c>
      <c r="V28" s="504"/>
      <c r="W28" s="190" t="s">
        <v>79</v>
      </c>
      <c r="X28" s="504"/>
      <c r="Y28" s="191" t="s">
        <v>239</v>
      </c>
    </row>
    <row r="29" spans="2:27" ht="13.5">
      <c r="B29" s="192" t="s">
        <v>213</v>
      </c>
      <c r="C29" s="193"/>
      <c r="D29" s="194"/>
      <c r="E29" s="193"/>
      <c r="F29" s="193"/>
      <c r="G29" s="195"/>
      <c r="H29" s="877" t="s">
        <v>950</v>
      </c>
      <c r="I29" s="878"/>
      <c r="J29" s="878"/>
      <c r="K29" s="878"/>
      <c r="L29" s="878"/>
      <c r="M29" s="878"/>
      <c r="N29" s="878"/>
      <c r="O29" s="878"/>
      <c r="P29" s="879"/>
      <c r="Q29" s="883" t="s">
        <v>647</v>
      </c>
      <c r="R29" s="884"/>
      <c r="S29" s="884"/>
      <c r="T29" s="884"/>
      <c r="U29" s="884"/>
      <c r="V29" s="857" t="s">
        <v>648</v>
      </c>
      <c r="W29" s="857"/>
      <c r="X29" s="857"/>
      <c r="Y29" s="858"/>
    </row>
    <row r="30" spans="2:27" ht="13.5">
      <c r="B30" s="859" t="s">
        <v>649</v>
      </c>
      <c r="C30" s="860"/>
      <c r="D30" s="860"/>
      <c r="E30" s="860"/>
      <c r="F30" s="860"/>
      <c r="G30" s="861"/>
      <c r="H30" s="880"/>
      <c r="I30" s="881"/>
      <c r="J30" s="881"/>
      <c r="K30" s="881"/>
      <c r="L30" s="881"/>
      <c r="M30" s="881"/>
      <c r="N30" s="881"/>
      <c r="O30" s="881"/>
      <c r="P30" s="882"/>
      <c r="Q30" s="862" t="s">
        <v>650</v>
      </c>
      <c r="R30" s="863"/>
      <c r="S30" s="863"/>
      <c r="T30" s="863"/>
      <c r="U30" s="863"/>
      <c r="V30" s="864" t="s">
        <v>651</v>
      </c>
      <c r="W30" s="864"/>
      <c r="X30" s="864"/>
      <c r="Y30" s="865"/>
    </row>
    <row r="31" spans="2:27" ht="13.5">
      <c r="B31" s="123" t="s">
        <v>652</v>
      </c>
      <c r="C31" s="124"/>
      <c r="D31" s="18"/>
      <c r="E31" s="124"/>
      <c r="F31" s="124"/>
      <c r="G31" s="196"/>
      <c r="H31" s="866" t="s">
        <v>214</v>
      </c>
      <c r="I31" s="866"/>
      <c r="J31" s="866"/>
      <c r="K31" s="868"/>
      <c r="L31" s="868"/>
      <c r="M31" s="868"/>
      <c r="N31" s="868"/>
      <c r="O31" s="868"/>
      <c r="P31" s="868"/>
      <c r="Q31" s="868"/>
      <c r="R31" s="868"/>
      <c r="S31" s="868"/>
      <c r="T31" s="868"/>
      <c r="U31" s="868"/>
      <c r="V31" s="868"/>
      <c r="W31" s="868"/>
      <c r="X31" s="868"/>
      <c r="Y31" s="869"/>
    </row>
    <row r="32" spans="2:27" ht="13.5">
      <c r="B32" s="127"/>
      <c r="C32" s="128"/>
      <c r="E32" s="128"/>
      <c r="F32" s="128"/>
      <c r="G32" s="197"/>
      <c r="H32" s="867"/>
      <c r="I32" s="867"/>
      <c r="J32" s="867"/>
      <c r="K32" s="870"/>
      <c r="L32" s="870"/>
      <c r="M32" s="870"/>
      <c r="N32" s="870"/>
      <c r="O32" s="870"/>
      <c r="P32" s="870"/>
      <c r="Q32" s="870"/>
      <c r="R32" s="870"/>
      <c r="S32" s="870"/>
      <c r="T32" s="870"/>
      <c r="U32" s="870"/>
      <c r="V32" s="870"/>
      <c r="W32" s="870"/>
      <c r="X32" s="870"/>
      <c r="Y32" s="871"/>
    </row>
    <row r="33" spans="2:25" ht="13.5">
      <c r="B33" s="20"/>
      <c r="C33" s="832" t="s">
        <v>653</v>
      </c>
      <c r="D33" s="832"/>
      <c r="E33" s="832"/>
      <c r="F33" s="832"/>
      <c r="G33" s="197"/>
      <c r="H33" s="867"/>
      <c r="I33" s="867"/>
      <c r="J33" s="867"/>
      <c r="K33" s="870"/>
      <c r="L33" s="870"/>
      <c r="M33" s="870"/>
      <c r="N33" s="870"/>
      <c r="O33" s="870"/>
      <c r="P33" s="870"/>
      <c r="Q33" s="870"/>
      <c r="R33" s="870"/>
      <c r="S33" s="870"/>
      <c r="T33" s="870"/>
      <c r="U33" s="870"/>
      <c r="V33" s="870"/>
      <c r="W33" s="870"/>
      <c r="X33" s="870"/>
      <c r="Y33" s="871"/>
    </row>
    <row r="34" spans="2:25" ht="13.5">
      <c r="B34" s="131"/>
      <c r="C34" s="832"/>
      <c r="D34" s="832"/>
      <c r="E34" s="832"/>
      <c r="F34" s="832"/>
      <c r="G34" s="197"/>
      <c r="H34" s="867" t="s">
        <v>215</v>
      </c>
      <c r="I34" s="867"/>
      <c r="J34" s="867"/>
      <c r="K34" s="870"/>
      <c r="L34" s="870"/>
      <c r="M34" s="870"/>
      <c r="N34" s="870"/>
      <c r="O34" s="870"/>
      <c r="P34" s="870"/>
      <c r="Q34" s="870"/>
      <c r="R34" s="870"/>
      <c r="S34" s="870"/>
      <c r="T34" s="870"/>
      <c r="U34" s="870"/>
      <c r="V34" s="870"/>
      <c r="W34" s="870"/>
      <c r="X34" s="870"/>
      <c r="Y34" s="871"/>
    </row>
    <row r="35" spans="2:25" ht="13.5">
      <c r="B35" s="131"/>
      <c r="C35" s="499"/>
      <c r="D35" s="499"/>
      <c r="E35" s="499"/>
      <c r="F35" s="499"/>
      <c r="G35" s="197"/>
      <c r="H35" s="867"/>
      <c r="I35" s="867"/>
      <c r="J35" s="867"/>
      <c r="K35" s="870"/>
      <c r="L35" s="870"/>
      <c r="M35" s="870"/>
      <c r="N35" s="870"/>
      <c r="O35" s="870"/>
      <c r="P35" s="870"/>
      <c r="Q35" s="870"/>
      <c r="R35" s="870"/>
      <c r="S35" s="870"/>
      <c r="T35" s="870"/>
      <c r="U35" s="870"/>
      <c r="V35" s="870"/>
      <c r="W35" s="870"/>
      <c r="X35" s="870"/>
      <c r="Y35" s="871"/>
    </row>
    <row r="36" spans="2:25" ht="13.5">
      <c r="B36" s="198"/>
      <c r="C36" s="199"/>
      <c r="D36" s="199"/>
      <c r="E36" s="199"/>
      <c r="F36" s="199"/>
      <c r="G36" s="200"/>
      <c r="H36" s="867"/>
      <c r="I36" s="867"/>
      <c r="J36" s="867"/>
      <c r="K36" s="870"/>
      <c r="L36" s="870"/>
      <c r="M36" s="870"/>
      <c r="N36" s="870"/>
      <c r="O36" s="870"/>
      <c r="P36" s="870"/>
      <c r="Q36" s="870"/>
      <c r="R36" s="870"/>
      <c r="S36" s="870"/>
      <c r="T36" s="870"/>
      <c r="U36" s="870"/>
      <c r="V36" s="870"/>
      <c r="W36" s="870"/>
      <c r="X36" s="870"/>
      <c r="Y36" s="871"/>
    </row>
    <row r="37" spans="2:25" ht="13.5">
      <c r="B37" s="129" t="s">
        <v>216</v>
      </c>
      <c r="C37" s="130"/>
      <c r="D37" s="23"/>
      <c r="E37" s="130"/>
      <c r="F37" s="130"/>
      <c r="G37" s="130"/>
      <c r="H37" s="824" t="s">
        <v>217</v>
      </c>
      <c r="I37" s="825"/>
      <c r="J37" s="825"/>
      <c r="K37" s="825"/>
      <c r="L37" s="825"/>
      <c r="M37" s="825"/>
      <c r="N37" s="825"/>
      <c r="O37" s="825"/>
      <c r="P37" s="825"/>
      <c r="Q37" s="825"/>
      <c r="R37" s="825"/>
      <c r="S37" s="825"/>
      <c r="T37" s="825"/>
      <c r="U37" s="825"/>
      <c r="V37" s="825"/>
      <c r="W37" s="825"/>
      <c r="X37" s="825"/>
      <c r="Y37" s="826"/>
    </row>
    <row r="38" spans="2:25" ht="13.5">
      <c r="B38" s="201" t="s">
        <v>252</v>
      </c>
      <c r="C38" s="202"/>
      <c r="D38" s="203"/>
      <c r="E38" s="202"/>
      <c r="F38" s="202"/>
      <c r="G38" s="204"/>
      <c r="H38" s="205"/>
      <c r="I38" s="202"/>
      <c r="J38" s="203"/>
      <c r="K38" s="203"/>
      <c r="L38" s="827"/>
      <c r="M38" s="827"/>
      <c r="N38" s="190" t="s">
        <v>78</v>
      </c>
      <c r="O38" s="505"/>
      <c r="P38" s="190" t="s">
        <v>79</v>
      </c>
      <c r="Q38" s="505"/>
      <c r="R38" s="190" t="s">
        <v>239</v>
      </c>
      <c r="S38" s="203"/>
      <c r="T38" s="203"/>
      <c r="U38" s="203"/>
      <c r="V38" s="203"/>
      <c r="W38" s="203"/>
      <c r="X38" s="203"/>
      <c r="Y38" s="206"/>
    </row>
    <row r="39" spans="2:25" ht="13.5">
      <c r="B39" s="207" t="s">
        <v>216</v>
      </c>
      <c r="C39" s="208"/>
      <c r="D39" s="209"/>
      <c r="E39" s="208"/>
      <c r="F39" s="208"/>
      <c r="G39" s="210"/>
      <c r="H39" s="824" t="s">
        <v>217</v>
      </c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  <c r="U39" s="825"/>
      <c r="V39" s="825"/>
      <c r="W39" s="825"/>
      <c r="X39" s="825"/>
      <c r="Y39" s="826"/>
    </row>
    <row r="41" spans="2:25" ht="12.75">
      <c r="B41" s="506" t="s">
        <v>951</v>
      </c>
      <c r="C41" s="507"/>
      <c r="D41" s="507"/>
      <c r="E41" s="507"/>
      <c r="F41" s="507"/>
      <c r="G41" s="507"/>
    </row>
    <row r="43" spans="2:25" ht="13.5">
      <c r="B43" s="828" t="s">
        <v>301</v>
      </c>
      <c r="C43" s="829"/>
      <c r="D43" s="829"/>
      <c r="E43" s="829"/>
      <c r="F43" s="829"/>
      <c r="G43" s="830"/>
      <c r="H43" s="837" t="s">
        <v>299</v>
      </c>
      <c r="I43" s="838"/>
      <c r="J43" s="838"/>
      <c r="K43" s="838"/>
      <c r="L43" s="838"/>
      <c r="M43" s="838"/>
      <c r="N43" s="838"/>
      <c r="O43" s="838"/>
      <c r="P43" s="839"/>
      <c r="Q43" s="838" t="s">
        <v>300</v>
      </c>
      <c r="R43" s="838"/>
      <c r="S43" s="838"/>
      <c r="T43" s="838"/>
      <c r="U43" s="838"/>
      <c r="V43" s="838"/>
      <c r="W43" s="838"/>
      <c r="X43" s="838"/>
      <c r="Y43" s="839"/>
    </row>
    <row r="44" spans="2:25" ht="39.950000000000003" customHeight="1">
      <c r="B44" s="831"/>
      <c r="C44" s="832"/>
      <c r="D44" s="832"/>
      <c r="E44" s="832"/>
      <c r="F44" s="832"/>
      <c r="G44" s="833"/>
      <c r="H44" s="840"/>
      <c r="I44" s="841"/>
      <c r="J44" s="841"/>
      <c r="K44" s="841"/>
      <c r="L44" s="841"/>
      <c r="M44" s="841"/>
      <c r="N44" s="841"/>
      <c r="O44" s="841"/>
      <c r="P44" s="842"/>
      <c r="Q44" s="840"/>
      <c r="R44" s="849"/>
      <c r="S44" s="849"/>
      <c r="T44" s="849"/>
      <c r="U44" s="849"/>
      <c r="V44" s="849"/>
      <c r="W44" s="849"/>
      <c r="X44" s="849"/>
      <c r="Y44" s="850"/>
    </row>
    <row r="45" spans="2:25" ht="39.950000000000003" customHeight="1">
      <c r="B45" s="831"/>
      <c r="C45" s="832"/>
      <c r="D45" s="832"/>
      <c r="E45" s="832"/>
      <c r="F45" s="832"/>
      <c r="G45" s="833"/>
      <c r="H45" s="843"/>
      <c r="I45" s="844"/>
      <c r="J45" s="844"/>
      <c r="K45" s="844"/>
      <c r="L45" s="844"/>
      <c r="M45" s="844"/>
      <c r="N45" s="844"/>
      <c r="O45" s="844"/>
      <c r="P45" s="845"/>
      <c r="Q45" s="851"/>
      <c r="R45" s="852"/>
      <c r="S45" s="852"/>
      <c r="T45" s="852"/>
      <c r="U45" s="852"/>
      <c r="V45" s="852"/>
      <c r="W45" s="852"/>
      <c r="X45" s="852"/>
      <c r="Y45" s="853"/>
    </row>
    <row r="46" spans="2:25" ht="42" customHeight="1">
      <c r="B46" s="834"/>
      <c r="C46" s="835"/>
      <c r="D46" s="835"/>
      <c r="E46" s="835"/>
      <c r="F46" s="835"/>
      <c r="G46" s="836"/>
      <c r="H46" s="846"/>
      <c r="I46" s="847"/>
      <c r="J46" s="847"/>
      <c r="K46" s="847"/>
      <c r="L46" s="847"/>
      <c r="M46" s="847"/>
      <c r="N46" s="847"/>
      <c r="O46" s="847"/>
      <c r="P46" s="848"/>
      <c r="Q46" s="854"/>
      <c r="R46" s="855"/>
      <c r="S46" s="855"/>
      <c r="T46" s="855"/>
      <c r="U46" s="855"/>
      <c r="V46" s="855"/>
      <c r="W46" s="855"/>
      <c r="X46" s="855"/>
      <c r="Y46" s="856"/>
    </row>
  </sheetData>
  <sheetProtection algorithmName="SHA-512" hashValue="g4yPmpOGFFOidrX8i1YwL7tAcktySjO5A1PJmTaRRypxWWsH3cdzVis9DUblwCM7nnpXRZz5YG+lKguH58OeBQ==" saltValue="tNE3tBRWvrZCJSXMQC3OAQ==" spinCount="100000" sheet="1" selectLockedCells="1"/>
  <mergeCells count="46">
    <mergeCell ref="N9:Y9"/>
    <mergeCell ref="K4:Q4"/>
    <mergeCell ref="L5:P5"/>
    <mergeCell ref="S6:T6"/>
    <mergeCell ref="H8:K8"/>
    <mergeCell ref="N8:Y8"/>
    <mergeCell ref="B20:B23"/>
    <mergeCell ref="J20:Y21"/>
    <mergeCell ref="C21:I21"/>
    <mergeCell ref="J22:Y23"/>
    <mergeCell ref="C23:I23"/>
    <mergeCell ref="N10:Y10"/>
    <mergeCell ref="N11:Y11"/>
    <mergeCell ref="N12:Y12"/>
    <mergeCell ref="J18:Y18"/>
    <mergeCell ref="J19:Y19"/>
    <mergeCell ref="M24:Y24"/>
    <mergeCell ref="M25:Y25"/>
    <mergeCell ref="M26:Y26"/>
    <mergeCell ref="H27:I27"/>
    <mergeCell ref="J27:K27"/>
    <mergeCell ref="Q27:R27"/>
    <mergeCell ref="S27:Y27"/>
    <mergeCell ref="H28:I28"/>
    <mergeCell ref="J28:K28"/>
    <mergeCell ref="Q28:R28"/>
    <mergeCell ref="S28:T28"/>
    <mergeCell ref="H29:P30"/>
    <mergeCell ref="Q29:U29"/>
    <mergeCell ref="V29:Y29"/>
    <mergeCell ref="B30:G30"/>
    <mergeCell ref="Q30:U30"/>
    <mergeCell ref="V30:Y30"/>
    <mergeCell ref="H31:J33"/>
    <mergeCell ref="K31:Y33"/>
    <mergeCell ref="C33:F34"/>
    <mergeCell ref="H34:J36"/>
    <mergeCell ref="K34:Y36"/>
    <mergeCell ref="H37:Y37"/>
    <mergeCell ref="L38:M38"/>
    <mergeCell ref="H39:Y39"/>
    <mergeCell ref="B43:G46"/>
    <mergeCell ref="H43:P43"/>
    <mergeCell ref="Q43:Y43"/>
    <mergeCell ref="H44:P46"/>
    <mergeCell ref="Q44:Y4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35"/>
  <sheetViews>
    <sheetView showZeros="0" view="pageBreakPreview" zoomScale="90" zoomScaleNormal="100" zoomScaleSheetLayoutView="90" workbookViewId="0">
      <selection activeCell="Q5" sqref="Q5"/>
    </sheetView>
  </sheetViews>
  <sheetFormatPr defaultRowHeight="13.5"/>
  <cols>
    <col min="1" max="1" width="1.875" style="508" customWidth="1"/>
    <col min="2" max="5" width="2" style="508" customWidth="1"/>
    <col min="6" max="7" width="4.25" style="508" customWidth="1"/>
    <col min="8" max="8" width="7.75" style="508" customWidth="1"/>
    <col min="9" max="9" width="5.75" style="508" customWidth="1"/>
    <col min="10" max="10" width="4.375" style="508" customWidth="1"/>
    <col min="11" max="17" width="4.5" style="508" customWidth="1"/>
    <col min="18" max="18" width="4.125" style="508" customWidth="1"/>
    <col min="19" max="19" width="2.875" style="508" customWidth="1"/>
    <col min="20" max="20" width="4.25" style="508" customWidth="1"/>
    <col min="21" max="21" width="9" style="508"/>
    <col min="22" max="26" width="5" style="508" customWidth="1"/>
    <col min="27" max="16384" width="9" style="508"/>
  </cols>
  <sheetData>
    <row r="1" spans="1:25" ht="12.75" customHeight="1"/>
    <row r="2" spans="1:25" ht="12.75" customHeight="1"/>
    <row r="3" spans="1:25" ht="17.25">
      <c r="A3" s="509"/>
      <c r="B3" s="509"/>
      <c r="C3" s="509"/>
      <c r="D3" s="509"/>
      <c r="E3" s="509"/>
      <c r="F3" s="509"/>
      <c r="G3" s="910" t="s">
        <v>633</v>
      </c>
      <c r="H3" s="910"/>
      <c r="I3" s="910"/>
      <c r="J3" s="910"/>
      <c r="K3" s="910"/>
      <c r="L3" s="910"/>
      <c r="M3" s="910"/>
      <c r="N3" s="509"/>
      <c r="O3" s="509"/>
      <c r="P3" s="509"/>
      <c r="Q3" s="509"/>
      <c r="R3" s="509"/>
      <c r="S3" s="509"/>
    </row>
    <row r="4" spans="1:25" ht="22.5" customHeight="1">
      <c r="A4" s="510"/>
      <c r="B4" s="510"/>
      <c r="C4" s="510"/>
      <c r="D4" s="510"/>
      <c r="E4" s="510"/>
      <c r="F4" s="510"/>
      <c r="G4" s="1"/>
      <c r="H4" s="832" t="s">
        <v>634</v>
      </c>
      <c r="I4" s="832"/>
      <c r="J4" s="832"/>
      <c r="K4" s="832"/>
      <c r="L4" s="832"/>
      <c r="M4" s="1"/>
      <c r="N4" s="510"/>
      <c r="O4" s="510"/>
      <c r="P4" s="510"/>
      <c r="Q4" s="510"/>
      <c r="R4" s="510"/>
    </row>
    <row r="5" spans="1:25">
      <c r="A5" s="510"/>
      <c r="B5" s="510"/>
      <c r="C5" s="510"/>
      <c r="D5" s="510"/>
      <c r="E5" s="510"/>
      <c r="F5" s="510"/>
      <c r="G5" s="510"/>
      <c r="H5" s="510"/>
      <c r="I5" s="510"/>
      <c r="J5" s="510"/>
      <c r="K5" s="511"/>
      <c r="L5" s="937"/>
      <c r="M5" s="937"/>
      <c r="N5" s="512" t="s">
        <v>952</v>
      </c>
      <c r="O5" s="513"/>
      <c r="P5" s="512" t="s">
        <v>953</v>
      </c>
      <c r="Q5" s="513"/>
      <c r="R5" s="512" t="s">
        <v>954</v>
      </c>
      <c r="U5" s="514"/>
    </row>
    <row r="6" spans="1:25" ht="25.5" customHeight="1">
      <c r="A6" s="510"/>
      <c r="B6" s="510" t="s">
        <v>201</v>
      </c>
      <c r="C6" s="510"/>
      <c r="D6" s="510"/>
      <c r="E6" s="510"/>
      <c r="F6" s="510"/>
      <c r="G6" s="510"/>
      <c r="H6" s="510"/>
      <c r="I6" s="510"/>
      <c r="J6" s="510"/>
      <c r="M6" s="510"/>
      <c r="N6" s="510"/>
      <c r="O6" s="510"/>
      <c r="P6" s="510"/>
      <c r="Q6" s="510"/>
      <c r="R6" s="510"/>
      <c r="U6" s="514"/>
      <c r="W6" s="513"/>
      <c r="Y6" s="515"/>
    </row>
    <row r="7" spans="1:25" ht="16.5" customHeight="1">
      <c r="A7" s="516"/>
      <c r="B7" s="516"/>
      <c r="C7" s="516"/>
      <c r="D7" s="516"/>
      <c r="E7" s="517"/>
      <c r="F7" s="936" t="s">
        <v>635</v>
      </c>
      <c r="G7" s="936"/>
      <c r="H7" s="936"/>
      <c r="I7" s="913" t="s">
        <v>955</v>
      </c>
      <c r="J7" s="914"/>
      <c r="K7" s="914"/>
      <c r="L7" s="914"/>
      <c r="M7" s="914"/>
      <c r="N7" s="914"/>
      <c r="O7" s="914"/>
      <c r="P7" s="914"/>
      <c r="Q7" s="914"/>
      <c r="R7" s="914"/>
      <c r="S7" s="914"/>
      <c r="U7" s="514"/>
    </row>
    <row r="8" spans="1:25" ht="36.75" customHeight="1">
      <c r="A8" s="516"/>
      <c r="B8" s="516"/>
      <c r="C8" s="516"/>
      <c r="D8" s="516"/>
      <c r="E8" s="517"/>
      <c r="F8" s="936"/>
      <c r="G8" s="936"/>
      <c r="H8" s="936"/>
      <c r="I8" s="913"/>
      <c r="J8" s="914"/>
      <c r="K8" s="914"/>
      <c r="L8" s="914"/>
      <c r="M8" s="914"/>
      <c r="N8" s="914"/>
      <c r="O8" s="914"/>
      <c r="P8" s="914"/>
      <c r="Q8" s="914"/>
      <c r="R8" s="914"/>
      <c r="S8" s="914"/>
    </row>
    <row r="9" spans="1:25" ht="17.25" customHeight="1">
      <c r="A9" s="518"/>
      <c r="B9" s="518"/>
      <c r="C9" s="518"/>
      <c r="D9" s="518"/>
      <c r="E9" s="519"/>
      <c r="I9" s="913" t="s">
        <v>956</v>
      </c>
      <c r="J9" s="914"/>
      <c r="K9" s="914"/>
      <c r="L9" s="914"/>
      <c r="M9" s="914"/>
      <c r="N9" s="914"/>
      <c r="O9" s="914"/>
      <c r="P9" s="914"/>
      <c r="Q9" s="914"/>
      <c r="R9" s="914"/>
      <c r="S9" s="914"/>
    </row>
    <row r="10" spans="1:25" ht="42" customHeight="1">
      <c r="A10" s="518"/>
      <c r="B10" s="518"/>
      <c r="C10" s="518"/>
      <c r="D10" s="520"/>
      <c r="E10" s="510"/>
      <c r="I10" s="913"/>
      <c r="J10" s="914"/>
      <c r="K10" s="914"/>
      <c r="L10" s="914"/>
      <c r="M10" s="914"/>
      <c r="N10" s="914"/>
      <c r="O10" s="914"/>
      <c r="P10" s="914"/>
      <c r="Q10" s="914"/>
      <c r="R10" s="914"/>
      <c r="S10" s="914"/>
    </row>
    <row r="11" spans="1:25">
      <c r="A11" s="518"/>
      <c r="B11" s="518"/>
      <c r="C11" s="518"/>
      <c r="D11" s="518"/>
      <c r="E11" s="521"/>
      <c r="F11" s="510"/>
      <c r="G11" s="510"/>
      <c r="H11" s="915"/>
      <c r="I11" s="915"/>
      <c r="J11" s="915"/>
      <c r="K11" s="915"/>
      <c r="L11" s="915"/>
      <c r="M11" s="915"/>
      <c r="N11" s="915"/>
      <c r="O11" s="915"/>
      <c r="P11" s="915"/>
      <c r="Q11" s="915"/>
      <c r="R11" s="915"/>
    </row>
    <row r="12" spans="1:25" ht="11.25" customHeight="1"/>
    <row r="13" spans="1:25" ht="18.75" customHeight="1">
      <c r="F13" s="936" t="s">
        <v>635</v>
      </c>
      <c r="G13" s="936"/>
      <c r="H13" s="936"/>
      <c r="I13" s="913" t="s">
        <v>955</v>
      </c>
      <c r="J13" s="914"/>
      <c r="K13" s="914"/>
      <c r="L13" s="914"/>
      <c r="M13" s="914"/>
      <c r="N13" s="914"/>
      <c r="O13" s="914"/>
      <c r="P13" s="914"/>
      <c r="Q13" s="914"/>
      <c r="R13" s="914"/>
      <c r="S13" s="914"/>
    </row>
    <row r="14" spans="1:25" ht="39" customHeight="1">
      <c r="F14" s="936"/>
      <c r="G14" s="936"/>
      <c r="H14" s="936"/>
      <c r="I14" s="913"/>
      <c r="J14" s="914"/>
      <c r="K14" s="914"/>
      <c r="L14" s="914"/>
      <c r="M14" s="914"/>
      <c r="N14" s="914"/>
      <c r="O14" s="914"/>
      <c r="P14" s="914"/>
      <c r="Q14" s="914"/>
      <c r="R14" s="914"/>
      <c r="S14" s="914"/>
    </row>
    <row r="15" spans="1:25" ht="18.75" customHeight="1">
      <c r="I15" s="913" t="s">
        <v>956</v>
      </c>
      <c r="J15" s="914"/>
      <c r="K15" s="914"/>
      <c r="L15" s="914"/>
      <c r="M15" s="914"/>
      <c r="N15" s="914"/>
      <c r="O15" s="914"/>
      <c r="P15" s="914"/>
      <c r="Q15" s="914"/>
      <c r="R15" s="914"/>
      <c r="S15" s="914"/>
    </row>
    <row r="16" spans="1:25" ht="40.5" customHeight="1">
      <c r="I16" s="913"/>
      <c r="J16" s="914"/>
      <c r="K16" s="914"/>
      <c r="L16" s="914"/>
      <c r="M16" s="914"/>
      <c r="N16" s="914"/>
      <c r="O16" s="914"/>
      <c r="P16" s="914"/>
      <c r="Q16" s="914"/>
      <c r="R16" s="914"/>
      <c r="S16" s="914"/>
    </row>
    <row r="17" spans="6:19">
      <c r="H17" s="915"/>
      <c r="I17" s="915"/>
      <c r="J17" s="915"/>
      <c r="K17" s="915"/>
      <c r="L17" s="915"/>
      <c r="M17" s="915"/>
      <c r="N17" s="915"/>
      <c r="O17" s="915"/>
      <c r="P17" s="915"/>
      <c r="Q17" s="915"/>
      <c r="R17" s="915"/>
    </row>
    <row r="18" spans="6:19" ht="9" customHeight="1"/>
    <row r="19" spans="6:19" ht="18.75" customHeight="1">
      <c r="F19" s="936" t="s">
        <v>635</v>
      </c>
      <c r="G19" s="936"/>
      <c r="H19" s="936"/>
      <c r="I19" s="913" t="s">
        <v>955</v>
      </c>
      <c r="J19" s="914"/>
      <c r="K19" s="914"/>
      <c r="L19" s="914"/>
      <c r="M19" s="914"/>
      <c r="N19" s="914"/>
      <c r="O19" s="914"/>
      <c r="P19" s="914"/>
      <c r="Q19" s="914"/>
      <c r="R19" s="914"/>
      <c r="S19" s="914"/>
    </row>
    <row r="20" spans="6:19" ht="39" customHeight="1">
      <c r="F20" s="936"/>
      <c r="G20" s="936"/>
      <c r="H20" s="936"/>
      <c r="I20" s="913"/>
      <c r="J20" s="914"/>
      <c r="K20" s="914"/>
      <c r="L20" s="914"/>
      <c r="M20" s="914"/>
      <c r="N20" s="914"/>
      <c r="O20" s="914"/>
      <c r="P20" s="914"/>
      <c r="Q20" s="914"/>
      <c r="R20" s="914"/>
      <c r="S20" s="914"/>
    </row>
    <row r="21" spans="6:19" ht="18.75" customHeight="1">
      <c r="I21" s="913" t="s">
        <v>956</v>
      </c>
      <c r="J21" s="914"/>
      <c r="K21" s="914"/>
      <c r="L21" s="914"/>
      <c r="M21" s="914"/>
      <c r="N21" s="914"/>
      <c r="O21" s="914"/>
      <c r="P21" s="914"/>
      <c r="Q21" s="914"/>
      <c r="R21" s="914"/>
      <c r="S21" s="914"/>
    </row>
    <row r="22" spans="6:19" ht="38.25" customHeight="1">
      <c r="I22" s="913"/>
      <c r="J22" s="914"/>
      <c r="K22" s="914"/>
      <c r="L22" s="914"/>
      <c r="M22" s="914"/>
      <c r="N22" s="914"/>
      <c r="O22" s="914"/>
      <c r="P22" s="914"/>
      <c r="Q22" s="914"/>
      <c r="R22" s="914"/>
      <c r="S22" s="914"/>
    </row>
    <row r="23" spans="6:19"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</row>
    <row r="24" spans="6:19" ht="12.75" customHeight="1"/>
    <row r="25" spans="6:19" ht="18.75" customHeight="1">
      <c r="F25" s="936" t="s">
        <v>635</v>
      </c>
      <c r="G25" s="936"/>
      <c r="H25" s="936"/>
      <c r="I25" s="913" t="s">
        <v>955</v>
      </c>
      <c r="J25" s="914"/>
      <c r="K25" s="914"/>
      <c r="L25" s="914"/>
      <c r="M25" s="914"/>
      <c r="N25" s="914"/>
      <c r="O25" s="914"/>
      <c r="P25" s="914"/>
      <c r="Q25" s="914"/>
      <c r="R25" s="914"/>
      <c r="S25" s="914"/>
    </row>
    <row r="26" spans="6:19" ht="36" customHeight="1">
      <c r="F26" s="936"/>
      <c r="G26" s="936"/>
      <c r="H26" s="936"/>
      <c r="I26" s="913"/>
      <c r="J26" s="914"/>
      <c r="K26" s="914"/>
      <c r="L26" s="914"/>
      <c r="M26" s="914"/>
      <c r="N26" s="914"/>
      <c r="O26" s="914"/>
      <c r="P26" s="914"/>
      <c r="Q26" s="914"/>
      <c r="R26" s="914"/>
      <c r="S26" s="914"/>
    </row>
    <row r="27" spans="6:19" ht="18.75" customHeight="1">
      <c r="I27" s="913" t="s">
        <v>956</v>
      </c>
      <c r="J27" s="914"/>
      <c r="K27" s="914"/>
      <c r="L27" s="914"/>
      <c r="M27" s="914"/>
      <c r="N27" s="914"/>
      <c r="O27" s="914"/>
      <c r="P27" s="914"/>
      <c r="Q27" s="914"/>
      <c r="R27" s="914"/>
      <c r="S27" s="914"/>
    </row>
    <row r="28" spans="6:19" ht="34.5" customHeight="1">
      <c r="I28" s="913"/>
      <c r="J28" s="914"/>
      <c r="K28" s="914"/>
      <c r="L28" s="914"/>
      <c r="M28" s="914"/>
      <c r="N28" s="914"/>
      <c r="O28" s="914"/>
      <c r="P28" s="914"/>
      <c r="Q28" s="914"/>
      <c r="R28" s="914"/>
      <c r="S28" s="914"/>
    </row>
    <row r="29" spans="6:19">
      <c r="H29" s="915"/>
      <c r="I29" s="915"/>
      <c r="J29" s="915"/>
      <c r="K29" s="915"/>
      <c r="L29" s="915"/>
      <c r="M29" s="915"/>
      <c r="N29" s="915"/>
      <c r="O29" s="915"/>
      <c r="P29" s="915"/>
      <c r="Q29" s="915"/>
      <c r="R29" s="915"/>
    </row>
    <row r="30" spans="6:19" ht="12.75" customHeight="1"/>
    <row r="31" spans="6:19" ht="12.75" customHeight="1"/>
    <row r="32" spans="6:19" ht="12.75" customHeight="1"/>
    <row r="33" spans="1:28" ht="18.75" customHeight="1">
      <c r="B33" s="916" t="s">
        <v>957</v>
      </c>
      <c r="C33" s="917"/>
      <c r="D33" s="917"/>
      <c r="E33" s="917"/>
      <c r="F33" s="918"/>
      <c r="G33" s="925" t="s">
        <v>299</v>
      </c>
      <c r="H33" s="926"/>
      <c r="I33" s="926"/>
      <c r="J33" s="926"/>
      <c r="K33" s="926"/>
      <c r="L33" s="927"/>
      <c r="M33" s="928" t="s">
        <v>958</v>
      </c>
      <c r="N33" s="928"/>
      <c r="O33" s="928"/>
      <c r="P33" s="928"/>
      <c r="Q33" s="928"/>
      <c r="R33" s="928"/>
      <c r="S33" s="928"/>
      <c r="T33" s="522"/>
      <c r="U33" s="522"/>
      <c r="V33" s="522"/>
      <c r="W33" s="522"/>
      <c r="X33" s="522"/>
      <c r="Y33" s="522"/>
      <c r="Z33" s="522"/>
      <c r="AA33" s="522"/>
      <c r="AB33" s="522"/>
    </row>
    <row r="34" spans="1:28" ht="31.5" customHeight="1">
      <c r="A34" s="522"/>
      <c r="B34" s="919"/>
      <c r="C34" s="920"/>
      <c r="D34" s="920"/>
      <c r="E34" s="920"/>
      <c r="F34" s="921"/>
      <c r="G34" s="929"/>
      <c r="H34" s="930"/>
      <c r="I34" s="930"/>
      <c r="J34" s="930"/>
      <c r="K34" s="930"/>
      <c r="L34" s="931"/>
      <c r="M34" s="935"/>
      <c r="N34" s="935"/>
      <c r="O34" s="935"/>
      <c r="P34" s="935"/>
      <c r="Q34" s="935"/>
      <c r="R34" s="935"/>
      <c r="S34" s="935"/>
      <c r="T34" s="523"/>
      <c r="U34" s="523"/>
      <c r="V34" s="523"/>
      <c r="W34" s="523"/>
      <c r="X34" s="523"/>
      <c r="Y34" s="523"/>
      <c r="Z34" s="523"/>
      <c r="AA34" s="523"/>
      <c r="AB34" s="523"/>
    </row>
    <row r="35" spans="1:28" ht="43.5" customHeight="1">
      <c r="A35" s="522"/>
      <c r="B35" s="922"/>
      <c r="C35" s="923"/>
      <c r="D35" s="923"/>
      <c r="E35" s="923"/>
      <c r="F35" s="924"/>
      <c r="G35" s="932"/>
      <c r="H35" s="933"/>
      <c r="I35" s="933"/>
      <c r="J35" s="933"/>
      <c r="K35" s="933"/>
      <c r="L35" s="934"/>
      <c r="M35" s="935"/>
      <c r="N35" s="935"/>
      <c r="O35" s="935"/>
      <c r="P35" s="935"/>
      <c r="Q35" s="935"/>
      <c r="R35" s="935"/>
      <c r="S35" s="935"/>
      <c r="T35" s="523"/>
      <c r="U35" s="523"/>
      <c r="V35" s="523"/>
      <c r="W35" s="523"/>
      <c r="X35" s="523"/>
      <c r="Y35" s="523"/>
      <c r="Z35" s="523"/>
      <c r="AA35" s="523"/>
      <c r="AB35" s="523"/>
    </row>
  </sheetData>
  <sheetProtection algorithmName="SHA-512" hashValue="mT4PZxX7n3oyIpVh56Yjpq3CIG7Bsw6AMX4cmF3nP6M9gdzdsF5EQGay/Uz2O4Tq9+umooIMBvc5bQnlUlJ0CQ==" saltValue="shXq4U0/XOo9Tua39txa/A==" spinCount="100000" sheet="1" formatCells="0" selectLockedCells="1"/>
  <mergeCells count="32">
    <mergeCell ref="G3:M3"/>
    <mergeCell ref="H4:L4"/>
    <mergeCell ref="L5:M5"/>
    <mergeCell ref="F7:H8"/>
    <mergeCell ref="I7:I8"/>
    <mergeCell ref="J7:S8"/>
    <mergeCell ref="I9:I10"/>
    <mergeCell ref="J9:S10"/>
    <mergeCell ref="H11:R11"/>
    <mergeCell ref="F13:H14"/>
    <mergeCell ref="I13:I14"/>
    <mergeCell ref="J13:S14"/>
    <mergeCell ref="I15:I16"/>
    <mergeCell ref="J15:S16"/>
    <mergeCell ref="H17:R17"/>
    <mergeCell ref="F19:H20"/>
    <mergeCell ref="I19:I20"/>
    <mergeCell ref="J19:S20"/>
    <mergeCell ref="I21:I22"/>
    <mergeCell ref="J21:S22"/>
    <mergeCell ref="H23:R23"/>
    <mergeCell ref="F25:H26"/>
    <mergeCell ref="I25:I26"/>
    <mergeCell ref="J25:S26"/>
    <mergeCell ref="I27:I28"/>
    <mergeCell ref="J27:S28"/>
    <mergeCell ref="H29:R29"/>
    <mergeCell ref="B33:F35"/>
    <mergeCell ref="G33:L33"/>
    <mergeCell ref="M33:S33"/>
    <mergeCell ref="G34:L35"/>
    <mergeCell ref="M34:S35"/>
  </mergeCells>
  <phoneticPr fontId="5"/>
  <printOptions horizontalCentered="1"/>
  <pageMargins left="0.47244094488188981" right="0.19685039370078741" top="0.39370078740157483" bottom="0.19685039370078741" header="0" footer="0"/>
  <pageSetup paperSize="9" orientation="portrait" blackAndWhite="1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1">
    <tabColor rgb="FFFFFFCC"/>
  </sheetPr>
  <dimension ref="A1:AC101"/>
  <sheetViews>
    <sheetView zoomScaleNormal="100" workbookViewId="0">
      <selection activeCell="G25" sqref="G25"/>
    </sheetView>
  </sheetViews>
  <sheetFormatPr defaultRowHeight="11.25"/>
  <cols>
    <col min="1" max="1" width="3.625" style="1" customWidth="1"/>
    <col min="2" max="2" width="18.375" style="1" bestFit="1" customWidth="1"/>
    <col min="3" max="4" width="12.625" style="1" customWidth="1"/>
    <col min="5" max="5" width="8" style="1" bestFit="1" customWidth="1"/>
    <col min="6" max="6" width="40.625" style="1" customWidth="1"/>
    <col min="7" max="7" width="15.625" style="1" customWidth="1"/>
    <col min="8" max="8" width="3.625" style="1" customWidth="1"/>
    <col min="9" max="9" width="2.625" style="1" customWidth="1"/>
    <col min="10" max="10" width="10.5" style="1" bestFit="1" customWidth="1"/>
    <col min="11" max="11" width="9" style="1" customWidth="1"/>
    <col min="12" max="12" width="2.625" style="1" customWidth="1"/>
    <col min="13" max="13" width="9" style="1"/>
    <col min="14" max="14" width="12.875" style="1" bestFit="1" customWidth="1"/>
    <col min="15" max="15" width="12.875" style="1" customWidth="1"/>
    <col min="16" max="18" width="7.125" style="1" customWidth="1"/>
    <col min="19" max="19" width="3.625" style="1" customWidth="1"/>
    <col min="20" max="20" width="13.125" style="1" customWidth="1"/>
    <col min="21" max="21" width="9" style="1"/>
    <col min="22" max="22" width="3.625" style="1" customWidth="1"/>
    <col min="23" max="23" width="34.25" style="1" customWidth="1"/>
    <col min="24" max="24" width="2.625" style="1" customWidth="1"/>
    <col min="25" max="25" width="10.625" style="1" customWidth="1"/>
    <col min="26" max="26" width="9.875" style="1" bestFit="1" customWidth="1"/>
    <col min="27" max="27" width="11.5" style="1" bestFit="1" customWidth="1"/>
    <col min="28" max="28" width="17.5" style="1" bestFit="1" customWidth="1"/>
    <col min="29" max="29" width="20.625" style="1" customWidth="1"/>
    <col min="30" max="16384" width="9" style="1"/>
  </cols>
  <sheetData>
    <row r="1" spans="1:29">
      <c r="B1" s="89" t="s">
        <v>303</v>
      </c>
      <c r="C1" s="89" t="s">
        <v>165</v>
      </c>
      <c r="D1" s="89" t="s">
        <v>166</v>
      </c>
      <c r="E1" s="89" t="s">
        <v>738</v>
      </c>
      <c r="F1" s="89" t="s">
        <v>1108</v>
      </c>
      <c r="G1" s="89" t="s">
        <v>752</v>
      </c>
      <c r="H1" s="89"/>
      <c r="J1" s="89" t="s">
        <v>112</v>
      </c>
      <c r="K1" s="89" t="s">
        <v>193</v>
      </c>
      <c r="M1" s="89" t="s">
        <v>194</v>
      </c>
      <c r="N1" s="89" t="s">
        <v>129</v>
      </c>
      <c r="O1" s="89" t="s">
        <v>128</v>
      </c>
      <c r="P1" s="89" t="s">
        <v>130</v>
      </c>
      <c r="Q1" s="89"/>
      <c r="T1" s="91" t="s">
        <v>195</v>
      </c>
      <c r="W1" s="360" t="s">
        <v>655</v>
      </c>
      <c r="Y1" s="269" t="s">
        <v>357</v>
      </c>
      <c r="Z1" s="269" t="s">
        <v>1113</v>
      </c>
      <c r="AA1" s="412" t="s">
        <v>760</v>
      </c>
      <c r="AB1" s="408" t="s">
        <v>1112</v>
      </c>
      <c r="AC1" s="56" t="s">
        <v>761</v>
      </c>
    </row>
    <row r="2" spans="1:29">
      <c r="A2" s="1">
        <v>0</v>
      </c>
      <c r="B2" s="270" t="s">
        <v>415</v>
      </c>
      <c r="C2" s="57" t="s">
        <v>95</v>
      </c>
      <c r="D2" s="57" t="s">
        <v>162</v>
      </c>
      <c r="E2" s="1" t="s">
        <v>739</v>
      </c>
      <c r="F2" s="57" t="str">
        <f>"標準"&amp;"_"&amp;標準入力法_断熱材!C3&amp;"["&amp;標準入力法_断熱材!D3&amp;"]"</f>
        <v>標準_グラスウール断熱材  10K相当[0.05]</v>
      </c>
      <c r="G2" s="102"/>
      <c r="H2" s="57"/>
      <c r="I2" s="57"/>
      <c r="J2" s="1" t="s">
        <v>111</v>
      </c>
      <c r="K2" s="1">
        <v>20</v>
      </c>
      <c r="M2" s="1">
        <v>20</v>
      </c>
      <c r="N2" s="1" t="s">
        <v>133</v>
      </c>
      <c r="O2" s="1" t="s">
        <v>134</v>
      </c>
      <c r="P2" s="75"/>
      <c r="Q2" s="75"/>
      <c r="R2" s="75"/>
      <c r="T2" s="1" t="s">
        <v>196</v>
      </c>
      <c r="W2" s="361" t="s">
        <v>345</v>
      </c>
      <c r="Y2" s="136" t="s">
        <v>228</v>
      </c>
      <c r="AA2" s="417" t="s">
        <v>911</v>
      </c>
      <c r="AB2" s="365" t="s">
        <v>779</v>
      </c>
    </row>
    <row r="3" spans="1:29">
      <c r="A3" s="1">
        <v>2</v>
      </c>
      <c r="B3" s="1" t="s">
        <v>898</v>
      </c>
      <c r="C3" s="57" t="s">
        <v>96</v>
      </c>
      <c r="D3" s="57" t="s">
        <v>163</v>
      </c>
      <c r="E3" s="1" t="s">
        <v>740</v>
      </c>
      <c r="F3" s="57" t="str">
        <f>"標準"&amp;"_"&amp;標準入力法_断熱材!C4&amp;"["&amp;標準入力法_断熱材!D4&amp;"]"</f>
        <v>標準_グラスウール断熱材  16K相当[0.045]</v>
      </c>
      <c r="G3" s="102"/>
      <c r="H3" s="57"/>
      <c r="I3" s="57"/>
      <c r="J3" s="1" t="s">
        <v>113</v>
      </c>
      <c r="M3" s="1">
        <v>35</v>
      </c>
      <c r="N3" s="1" t="s">
        <v>121</v>
      </c>
      <c r="O3" s="1" t="s">
        <v>126</v>
      </c>
      <c r="P3" s="75"/>
      <c r="Q3" s="75"/>
      <c r="R3" s="75"/>
      <c r="T3" s="104" t="s">
        <v>192</v>
      </c>
      <c r="U3" s="104" t="str">
        <f>ADDRESS(ROW(Val_ClearGoal),COLUMN(Val_ClearGoal))</f>
        <v>$K$2</v>
      </c>
      <c r="W3" s="362" t="s">
        <v>415</v>
      </c>
      <c r="Y3" s="318" t="s">
        <v>624</v>
      </c>
      <c r="Z3" s="318" t="s">
        <v>223</v>
      </c>
      <c r="AA3" s="318" t="s">
        <v>254</v>
      </c>
      <c r="AB3" s="318" t="s">
        <v>226</v>
      </c>
      <c r="AC3" s="318" t="s">
        <v>626</v>
      </c>
    </row>
    <row r="4" spans="1:29">
      <c r="A4" s="1">
        <v>4</v>
      </c>
      <c r="B4" s="1" t="s">
        <v>304</v>
      </c>
      <c r="C4" s="57" t="s">
        <v>97</v>
      </c>
      <c r="D4" s="57" t="s">
        <v>164</v>
      </c>
      <c r="E4" s="1" t="s">
        <v>741</v>
      </c>
      <c r="F4" s="57" t="str">
        <f>"標準"&amp;"_"&amp;標準入力法_断熱材!C5&amp;"["&amp;標準入力法_断熱材!D5&amp;"]"</f>
        <v>標準_グラスウール断熱材   20K相当[0.042]</v>
      </c>
      <c r="G4" s="102"/>
      <c r="H4" s="57"/>
      <c r="I4" s="57"/>
      <c r="K4" s="183" t="s">
        <v>248</v>
      </c>
      <c r="N4" s="1" t="s">
        <v>120</v>
      </c>
      <c r="O4" s="1" t="s">
        <v>127</v>
      </c>
      <c r="P4" s="75"/>
      <c r="Q4" s="75"/>
      <c r="R4" s="75"/>
      <c r="T4" s="51" t="s">
        <v>197</v>
      </c>
      <c r="U4" s="51" t="str">
        <f>ADDRESS(ROW(Val_ReduceGoal_Good),COLUMN(Val_ReduceGoal_Good))</f>
        <v>$M$2</v>
      </c>
      <c r="W4" s="360" t="s">
        <v>346</v>
      </c>
      <c r="Y4" s="104" t="s">
        <v>94</v>
      </c>
      <c r="Z4" s="104" t="s">
        <v>234</v>
      </c>
      <c r="AA4" s="104"/>
      <c r="AB4" s="104" t="s">
        <v>783</v>
      </c>
      <c r="AC4" s="104"/>
    </row>
    <row r="5" spans="1:29">
      <c r="A5" s="1">
        <v>5</v>
      </c>
      <c r="B5" s="1" t="s">
        <v>305</v>
      </c>
      <c r="C5" s="57" t="s">
        <v>98</v>
      </c>
      <c r="D5" s="57" t="s">
        <v>95</v>
      </c>
      <c r="E5" s="1" t="s">
        <v>742</v>
      </c>
      <c r="F5" s="57" t="str">
        <f>"標準"&amp;"_"&amp;標準入力法_断熱材!C6&amp;"["&amp;標準入力法_断熱材!D6&amp;"]"</f>
        <v>標準_グラスウール断熱材   24K相当[0.038]</v>
      </c>
      <c r="G5" s="102"/>
      <c r="H5" s="57"/>
      <c r="I5" s="57"/>
      <c r="K5" s="184" t="s">
        <v>247</v>
      </c>
      <c r="P5" s="75"/>
      <c r="Q5" s="75"/>
      <c r="R5" s="75"/>
      <c r="T5" s="53" t="s">
        <v>198</v>
      </c>
      <c r="U5" s="53" t="str">
        <f>ADDRESS(ROW(Val_ReduceGoal_Best),COLUMN(Val_ReduceGoal_Best))</f>
        <v>$M$3</v>
      </c>
      <c r="W5" s="360" t="s">
        <v>347</v>
      </c>
      <c r="Y5" s="51" t="s">
        <v>253</v>
      </c>
      <c r="Z5" s="51" t="s">
        <v>235</v>
      </c>
      <c r="AA5" s="51"/>
      <c r="AB5" s="51" t="s">
        <v>416</v>
      </c>
      <c r="AC5" s="51"/>
    </row>
    <row r="6" spans="1:29">
      <c r="C6" s="57" t="s">
        <v>99</v>
      </c>
      <c r="D6" s="57" t="s">
        <v>96</v>
      </c>
      <c r="E6" s="1" t="s">
        <v>743</v>
      </c>
      <c r="F6" s="57" t="str">
        <f>"標準"&amp;"_"&amp;標準入力法_断熱材!C7&amp;"["&amp;標準入力法_断熱材!D7&amp;"]"</f>
        <v>標準_グラスウール断熱材  32K相当[0.036]</v>
      </c>
      <c r="G6" s="102"/>
      <c r="H6" s="57"/>
      <c r="I6" s="57"/>
      <c r="J6" s="89" t="s">
        <v>328</v>
      </c>
      <c r="K6" s="55" t="s">
        <v>598</v>
      </c>
      <c r="P6" s="75"/>
      <c r="Q6" s="75"/>
      <c r="R6" s="75"/>
      <c r="W6" s="360" t="s">
        <v>348</v>
      </c>
      <c r="Y6" s="51" t="s">
        <v>236</v>
      </c>
      <c r="Z6" s="51" t="s">
        <v>654</v>
      </c>
      <c r="AA6" s="51"/>
      <c r="AB6" s="51"/>
      <c r="AC6" s="319" t="s">
        <v>627</v>
      </c>
    </row>
    <row r="7" spans="1:29">
      <c r="C7" s="57" t="s">
        <v>100</v>
      </c>
      <c r="D7" s="57" t="s">
        <v>97</v>
      </c>
      <c r="E7" s="1" t="s">
        <v>744</v>
      </c>
      <c r="F7" s="57" t="str">
        <f>"標準"&amp;"_"&amp;標準入力法_断熱材!C8&amp;"["&amp;標準入力法_断熱材!D8&amp;"]"</f>
        <v>標準_高性能グラスウール断熱材   16K相当[0.038]</v>
      </c>
      <c r="G7" s="102"/>
      <c r="H7" s="57"/>
      <c r="I7" s="57">
        <v>0</v>
      </c>
      <c r="J7" s="270" t="s">
        <v>415</v>
      </c>
      <c r="P7" s="75"/>
      <c r="Q7" s="75"/>
      <c r="R7" s="75"/>
      <c r="T7" s="220" t="s">
        <v>265</v>
      </c>
      <c r="W7" s="360"/>
      <c r="Y7" s="51"/>
      <c r="Z7" s="51"/>
      <c r="AA7" s="51"/>
      <c r="AB7" s="51"/>
      <c r="AC7" s="359" t="s">
        <v>656</v>
      </c>
    </row>
    <row r="8" spans="1:29">
      <c r="C8" s="57" t="s">
        <v>101</v>
      </c>
      <c r="D8" s="57" t="s">
        <v>98</v>
      </c>
      <c r="E8" s="1" t="s">
        <v>745</v>
      </c>
      <c r="F8" s="57" t="str">
        <f>"標準"&amp;"_"&amp;標準入力法_断熱材!C9&amp;"["&amp;標準入力法_断熱材!D9&amp;"]"</f>
        <v>標準_高性能グラスウール断熱材   24K相当[0.036]</v>
      </c>
      <c r="G8" s="102"/>
      <c r="H8" s="57"/>
      <c r="I8" s="57">
        <v>1</v>
      </c>
      <c r="J8" s="1" t="s">
        <v>329</v>
      </c>
      <c r="P8" s="75"/>
      <c r="Q8" s="75"/>
      <c r="R8" s="75"/>
      <c r="W8" s="361" t="s">
        <v>349</v>
      </c>
      <c r="Y8" s="51" t="s">
        <v>237</v>
      </c>
      <c r="Z8" s="51" t="s">
        <v>654</v>
      </c>
      <c r="AA8" s="51"/>
      <c r="AB8" s="51"/>
      <c r="AC8" s="319" t="s">
        <v>627</v>
      </c>
    </row>
    <row r="9" spans="1:29">
      <c r="B9" s="89" t="s">
        <v>179</v>
      </c>
      <c r="C9" s="57" t="s">
        <v>102</v>
      </c>
      <c r="D9" s="57" t="s">
        <v>99</v>
      </c>
      <c r="E9" s="1" t="s">
        <v>746</v>
      </c>
      <c r="F9" s="57" t="str">
        <f>"標準"&amp;"_"&amp;標準入力法_断熱材!C10&amp;"["&amp;標準入力法_断熱材!D10&amp;"]"</f>
        <v>標準_高性能グラスウール断熱材   32K相当[0.035]</v>
      </c>
      <c r="G9" s="102"/>
      <c r="H9" s="57"/>
      <c r="I9" s="57">
        <v>0</v>
      </c>
      <c r="J9" s="1" t="s">
        <v>330</v>
      </c>
      <c r="P9" s="75"/>
      <c r="Q9" s="75"/>
      <c r="R9" s="75"/>
      <c r="W9" s="362" t="s">
        <v>415</v>
      </c>
      <c r="Y9" s="51"/>
      <c r="Z9" s="51"/>
      <c r="AA9" s="51"/>
      <c r="AB9" s="51"/>
      <c r="AC9" s="359" t="s">
        <v>656</v>
      </c>
    </row>
    <row r="10" spans="1:29">
      <c r="A10" s="1">
        <v>0</v>
      </c>
      <c r="B10" s="270" t="s">
        <v>415</v>
      </c>
      <c r="C10" s="57" t="s">
        <v>56</v>
      </c>
      <c r="D10" s="57" t="s">
        <v>100</v>
      </c>
      <c r="E10" s="1" t="s">
        <v>747</v>
      </c>
      <c r="F10" s="57" t="str">
        <f>"標準"&amp;"_"&amp;標準入力法_断熱材!C11&amp;"["&amp;標準入力法_断熱材!D11&amp;"]"</f>
        <v>標準_高性能グラスウール断熱材   40K相当[0.034]</v>
      </c>
      <c r="G10" s="102"/>
      <c r="H10" s="57"/>
      <c r="I10" s="57"/>
      <c r="P10" s="75"/>
      <c r="Q10" s="75"/>
      <c r="R10" s="75"/>
      <c r="W10" s="363" t="s">
        <v>202</v>
      </c>
      <c r="Y10" s="51" t="s">
        <v>225</v>
      </c>
      <c r="Z10" s="51"/>
      <c r="AA10" s="51" t="s">
        <v>227</v>
      </c>
      <c r="AB10" s="51"/>
      <c r="AC10" s="51"/>
    </row>
    <row r="11" spans="1:29">
      <c r="A11" s="1">
        <v>1</v>
      </c>
      <c r="B11" s="102" t="s">
        <v>180</v>
      </c>
      <c r="D11" s="57" t="s">
        <v>101</v>
      </c>
      <c r="E11" s="1" t="s">
        <v>748</v>
      </c>
      <c r="F11" s="57" t="str">
        <f>"標準"&amp;"_"&amp;標準入力法_断熱材!C12&amp;"["&amp;標準入力法_断熱材!D12&amp;"]"</f>
        <v>標準_高性能グラスウール断熱材   48K相当[0.033]</v>
      </c>
      <c r="G11" s="102"/>
      <c r="J11" s="89" t="s">
        <v>331</v>
      </c>
      <c r="P11" s="75"/>
      <c r="Q11" s="75"/>
      <c r="R11" s="75"/>
      <c r="W11" s="363" t="s">
        <v>350</v>
      </c>
      <c r="Y11" s="51" t="s">
        <v>619</v>
      </c>
      <c r="Z11" s="51"/>
      <c r="AA11" s="51" t="s">
        <v>227</v>
      </c>
      <c r="AB11" s="51"/>
      <c r="AC11" s="51"/>
    </row>
    <row r="12" spans="1:29">
      <c r="A12" s="1">
        <v>2</v>
      </c>
      <c r="B12" s="102" t="s">
        <v>181</v>
      </c>
      <c r="D12" s="57" t="s">
        <v>56</v>
      </c>
      <c r="E12" s="1" t="s">
        <v>749</v>
      </c>
      <c r="F12" s="57" t="str">
        <f>"標準"&amp;"_"&amp;標準入力法_断熱材!C13&amp;"["&amp;標準入力法_断熱材!D13&amp;"]"</f>
        <v>標準_吹込み用グラスウール  13K相当[0.052]</v>
      </c>
      <c r="G12" s="102"/>
      <c r="J12" s="1" t="s">
        <v>332</v>
      </c>
      <c r="P12" s="75"/>
      <c r="Q12" s="75"/>
      <c r="R12" s="75"/>
      <c r="W12" s="363" t="s">
        <v>203</v>
      </c>
      <c r="Y12" s="51" t="s">
        <v>620</v>
      </c>
      <c r="Z12" s="51"/>
      <c r="AA12" s="51" t="s">
        <v>227</v>
      </c>
      <c r="AB12" s="51"/>
      <c r="AC12" s="51"/>
    </row>
    <row r="13" spans="1:29">
      <c r="A13" s="1">
        <v>3</v>
      </c>
      <c r="B13" s="102" t="s">
        <v>182</v>
      </c>
      <c r="E13" s="1" t="s">
        <v>750</v>
      </c>
      <c r="F13" s="57" t="str">
        <f>"標準"&amp;"_"&amp;標準入力法_断熱材!C14&amp;"["&amp;標準入力法_断熱材!D14&amp;"]"</f>
        <v>標準_吹込み用グラスウール  18K相当[0.052]</v>
      </c>
      <c r="G13" s="102"/>
      <c r="J13" s="1" t="s">
        <v>333</v>
      </c>
      <c r="P13" s="75"/>
      <c r="Q13" s="75"/>
      <c r="R13" s="75"/>
      <c r="W13" s="360"/>
      <c r="Y13" s="51" t="s">
        <v>621</v>
      </c>
      <c r="Z13" s="51"/>
      <c r="AA13" s="51" t="s">
        <v>227</v>
      </c>
      <c r="AB13" s="51"/>
      <c r="AC13" s="51"/>
    </row>
    <row r="14" spans="1:29">
      <c r="A14" s="1">
        <v>4</v>
      </c>
      <c r="B14" s="102" t="s">
        <v>183</v>
      </c>
      <c r="E14" s="1" t="s">
        <v>1081</v>
      </c>
      <c r="F14" s="57" t="str">
        <f>"標準"&amp;"_"&amp;標準入力法_断熱材!C15&amp;"["&amp;標準入力法_断熱材!D15&amp;"]"</f>
        <v>標準_吹込み用グラスウール  30K相当[0.04]</v>
      </c>
      <c r="G14" s="102"/>
      <c r="P14" s="75"/>
      <c r="Q14" s="75"/>
      <c r="R14" s="75"/>
      <c r="W14" s="361" t="s">
        <v>351</v>
      </c>
      <c r="Y14" s="51" t="s">
        <v>622</v>
      </c>
      <c r="Z14" s="51"/>
      <c r="AA14" s="51" t="s">
        <v>227</v>
      </c>
      <c r="AB14" s="51"/>
      <c r="AC14" s="51"/>
    </row>
    <row r="15" spans="1:29">
      <c r="A15" s="1">
        <v>5</v>
      </c>
      <c r="B15" s="102" t="s">
        <v>184</v>
      </c>
      <c r="E15" s="1" t="s">
        <v>1082</v>
      </c>
      <c r="F15" s="57" t="str">
        <f>"標準"&amp;"_"&amp;標準入力法_断熱材!C16&amp;"["&amp;標準入力法_断熱材!D16&amp;"]"</f>
        <v>標準_吹込み用グラスウール  35K相当[0.04]</v>
      </c>
      <c r="G15" s="102"/>
      <c r="P15" s="75"/>
      <c r="Q15" s="75"/>
      <c r="R15" s="75"/>
      <c r="W15" s="362" t="s">
        <v>415</v>
      </c>
      <c r="Y15" s="53" t="s">
        <v>623</v>
      </c>
      <c r="Z15" s="53"/>
      <c r="AA15" s="53" t="s">
        <v>227</v>
      </c>
      <c r="AB15" s="53"/>
      <c r="AC15" s="53"/>
    </row>
    <row r="16" spans="1:29">
      <c r="A16" s="1">
        <v>6</v>
      </c>
      <c r="B16" s="102" t="s">
        <v>185</v>
      </c>
      <c r="E16" s="1" t="s">
        <v>1083</v>
      </c>
      <c r="F16" s="57" t="str">
        <f>"標準"&amp;"_"&amp;標準入力法_断熱材!C17&amp;"["&amp;標準入力法_断熱材!D17&amp;"]"</f>
        <v>標準_吹付けロックウール[0.064]</v>
      </c>
      <c r="G16" s="102"/>
      <c r="P16" s="75"/>
      <c r="Q16" s="75"/>
      <c r="R16" s="75"/>
      <c r="W16" s="360" t="s">
        <v>352</v>
      </c>
    </row>
    <row r="17" spans="1:29">
      <c r="A17" s="1">
        <v>7</v>
      </c>
      <c r="B17" s="102" t="s">
        <v>186</v>
      </c>
      <c r="E17" s="1" t="s">
        <v>1084</v>
      </c>
      <c r="F17" s="57" t="str">
        <f>"標準"&amp;"_"&amp;標準入力法_断熱材!C18&amp;"["&amp;標準入力法_断熱材!D18&amp;"]"</f>
        <v>標準_ロックウール断熱材（マット）[0.038]</v>
      </c>
      <c r="G17" s="102"/>
      <c r="P17" s="75"/>
      <c r="Q17" s="75"/>
      <c r="R17" s="75"/>
      <c r="W17" s="360" t="s">
        <v>353</v>
      </c>
      <c r="Y17" s="318" t="s">
        <v>224</v>
      </c>
      <c r="Z17" s="121" t="s">
        <v>227</v>
      </c>
      <c r="AA17" s="121"/>
      <c r="AB17" s="122"/>
      <c r="AC17" s="318"/>
    </row>
    <row r="18" spans="1:29">
      <c r="A18" s="282"/>
      <c r="E18" s="1" t="s">
        <v>1085</v>
      </c>
      <c r="F18" s="57" t="str">
        <f>"標準"&amp;"_"&amp;標準入力法_断熱材!C19&amp;"["&amp;標準入力法_断熱材!D19&amp;"]"</f>
        <v>標準_ロックウール断熱材（フェルト）[0.038]</v>
      </c>
      <c r="G18" s="102"/>
      <c r="P18" s="75"/>
      <c r="Q18" s="75"/>
      <c r="R18" s="75"/>
      <c r="W18" s="360"/>
    </row>
    <row r="19" spans="1:29">
      <c r="A19" s="282"/>
      <c r="B19" s="89" t="s">
        <v>306</v>
      </c>
      <c r="C19" s="91" t="s">
        <v>596</v>
      </c>
      <c r="E19" s="1" t="s">
        <v>1086</v>
      </c>
      <c r="F19" s="57" t="str">
        <f>"標準"&amp;"_"&amp;標準入力法_断熱材!C20&amp;"["&amp;標準入力法_断熱材!D20&amp;"]"</f>
        <v>標準_ロックウール断熱材（ボード）[0.036]</v>
      </c>
      <c r="G19" s="102"/>
      <c r="P19" s="75"/>
      <c r="Q19" s="75"/>
      <c r="R19" s="75"/>
      <c r="W19" s="361" t="s">
        <v>354</v>
      </c>
      <c r="Z19" s="1" t="s">
        <v>233</v>
      </c>
    </row>
    <row r="20" spans="1:29">
      <c r="A20" s="282" t="s">
        <v>577</v>
      </c>
      <c r="B20" s="270" t="s">
        <v>415</v>
      </c>
      <c r="E20" s="1" t="s">
        <v>1087</v>
      </c>
      <c r="F20" s="57" t="str">
        <f>"標準"&amp;"_"&amp;標準入力法_断熱材!C21&amp;"["&amp;標準入力法_断熱材!D21&amp;"]"</f>
        <v>標準_吹込み用ロックウール  25K相当[0.047]</v>
      </c>
      <c r="G20" s="102"/>
      <c r="P20" s="75"/>
      <c r="Q20" s="75"/>
      <c r="R20" s="75"/>
      <c r="W20" s="362" t="s">
        <v>415</v>
      </c>
      <c r="Y20" s="135" t="s">
        <v>231</v>
      </c>
      <c r="Z20" s="1" t="s">
        <v>229</v>
      </c>
    </row>
    <row r="21" spans="1:29">
      <c r="A21" s="282" t="s">
        <v>593</v>
      </c>
      <c r="B21" s="1" t="s">
        <v>307</v>
      </c>
      <c r="E21" s="1" t="s">
        <v>1088</v>
      </c>
      <c r="F21" s="57" t="str">
        <f>"標準"&amp;"_"&amp;標準入力法_断熱材!C22&amp;"["&amp;標準入力法_断熱材!D22&amp;"]"</f>
        <v>標準_吹込み用ロックウール  65K相当[0.039]</v>
      </c>
      <c r="G21" s="102"/>
      <c r="P21" s="75"/>
      <c r="Q21" s="75"/>
      <c r="R21" s="75"/>
      <c r="W21" s="360" t="s">
        <v>355</v>
      </c>
      <c r="Y21" s="135" t="s">
        <v>232</v>
      </c>
      <c r="Z21" s="1" t="s">
        <v>230</v>
      </c>
    </row>
    <row r="22" spans="1:29">
      <c r="A22" s="282" t="s">
        <v>594</v>
      </c>
      <c r="B22" s="1" t="s">
        <v>308</v>
      </c>
      <c r="E22" s="1" t="s">
        <v>1089</v>
      </c>
      <c r="F22" s="57" t="str">
        <f>"標準"&amp;"_"&amp;標準入力法_断熱材!C23&amp;"["&amp;標準入力法_断熱材!D23&amp;"]"</f>
        <v>標準_吹込み用セルローズファイバー  25K[0.04]</v>
      </c>
      <c r="G22" s="102"/>
      <c r="P22" s="75"/>
      <c r="Q22" s="75"/>
      <c r="R22" s="75"/>
      <c r="W22" s="360" t="s">
        <v>356</v>
      </c>
    </row>
    <row r="23" spans="1:29">
      <c r="A23" s="287" t="s">
        <v>578</v>
      </c>
      <c r="B23" s="1" t="s">
        <v>309</v>
      </c>
      <c r="E23" s="1" t="s">
        <v>1090</v>
      </c>
      <c r="F23" s="57" t="str">
        <f>"標準"&amp;"_"&amp;標準入力法_断熱材!C24&amp;"["&amp;標準入力法_断熱材!D24&amp;"]"</f>
        <v>標準_吹込み用セルローズファイバー  45K[0.04]</v>
      </c>
      <c r="G23" s="102"/>
      <c r="P23" s="75"/>
      <c r="Q23" s="75"/>
      <c r="R23" s="75"/>
      <c r="Z23" s="91" t="s">
        <v>780</v>
      </c>
    </row>
    <row r="24" spans="1:29">
      <c r="A24" s="282"/>
      <c r="E24" s="1" t="s">
        <v>1091</v>
      </c>
      <c r="F24" s="57" t="str">
        <f>"標準"&amp;"_"&amp;標準入力法_断熱材!C25&amp;"["&amp;標準入力法_断熱材!D25&amp;"]"</f>
        <v>標準_吹込み用セルローズファイバー  55K[0.04]</v>
      </c>
      <c r="G24" s="102"/>
      <c r="P24" s="75"/>
      <c r="Q24" s="75"/>
      <c r="R24" s="75"/>
      <c r="Z24" s="269" t="s">
        <v>776</v>
      </c>
      <c r="AB24" s="91"/>
    </row>
    <row r="25" spans="1:29">
      <c r="A25" s="282"/>
      <c r="B25" s="89" t="s">
        <v>310</v>
      </c>
      <c r="E25" s="1" t="s">
        <v>1092</v>
      </c>
      <c r="F25" s="57" t="str">
        <f>"標準"&amp;"_"&amp;標準入力法_断熱材!C26&amp;"["&amp;標準入力法_断熱材!D26&amp;"]"</f>
        <v>標準_押出法ポリスチレンフォーム  保温板  1種[0.04]</v>
      </c>
      <c r="G25" s="102"/>
      <c r="P25" s="75"/>
      <c r="Q25" s="75"/>
      <c r="R25" s="75"/>
      <c r="Z25" s="417" t="s">
        <v>778</v>
      </c>
      <c r="AA25" s="394" t="s">
        <v>777</v>
      </c>
      <c r="AB25" s="288"/>
    </row>
    <row r="26" spans="1:29">
      <c r="A26" s="282" t="s">
        <v>577</v>
      </c>
      <c r="B26" s="270" t="s">
        <v>415</v>
      </c>
      <c r="E26" s="1" t="s">
        <v>1093</v>
      </c>
      <c r="F26" s="57" t="str">
        <f>"標準"&amp;"_"&amp;標準入力法_断熱材!C27&amp;"["&amp;標準入力法_断熱材!D27&amp;"]"</f>
        <v>標準_押出法ポリスチレンフォーム  保温板  2種[0.034]</v>
      </c>
      <c r="G26" s="102"/>
      <c r="P26" s="75"/>
      <c r="Q26" s="75"/>
      <c r="R26" s="75"/>
      <c r="AA26" s="91" t="s">
        <v>782</v>
      </c>
      <c r="AB26" s="288"/>
    </row>
    <row r="27" spans="1:29">
      <c r="A27" s="282" t="s">
        <v>579</v>
      </c>
      <c r="B27" s="1" t="s">
        <v>311</v>
      </c>
      <c r="E27" s="1" t="s">
        <v>1094</v>
      </c>
      <c r="F27" s="57" t="str">
        <f>"標準"&amp;"_"&amp;標準入力法_断熱材!C28&amp;"["&amp;標準入力法_断熱材!D28&amp;"]"</f>
        <v>標準_押出法ポリスチレンフォーム  保温板  3種[0.028]</v>
      </c>
      <c r="G27" s="102"/>
      <c r="P27" s="75"/>
      <c r="Q27" s="75"/>
      <c r="R27" s="75"/>
      <c r="Z27" s="417" t="s">
        <v>792</v>
      </c>
      <c r="AA27" s="91" t="s">
        <v>789</v>
      </c>
      <c r="AB27" s="288"/>
    </row>
    <row r="28" spans="1:29">
      <c r="A28" s="282" t="s">
        <v>580</v>
      </c>
      <c r="B28" s="1" t="s">
        <v>312</v>
      </c>
      <c r="E28" s="1" t="s">
        <v>1095</v>
      </c>
      <c r="F28" s="57" t="str">
        <f>"標準"&amp;"_"&amp;標準入力法_断熱材!C29&amp;"["&amp;標準入力法_断熱材!D29&amp;"]"</f>
        <v>標準_A種ポリエチレンフォーム  保温板  1種2号[0.042]</v>
      </c>
      <c r="G28" s="102"/>
      <c r="P28" s="75"/>
      <c r="Q28" s="75"/>
      <c r="R28" s="75"/>
      <c r="AA28" s="288" t="s">
        <v>788</v>
      </c>
      <c r="AB28" s="288"/>
    </row>
    <row r="29" spans="1:29">
      <c r="A29" s="282" t="s">
        <v>581</v>
      </c>
      <c r="B29" s="1" t="s">
        <v>313</v>
      </c>
      <c r="E29" s="1" t="s">
        <v>1096</v>
      </c>
      <c r="F29" s="57" t="str">
        <f>"標準"&amp;"_"&amp;標準入力法_断熱材!C30&amp;"["&amp;標準入力法_断熱材!D30&amp;"]"</f>
        <v>標準_A種ポリエチレンフォーム  保温板  2種[0.038]</v>
      </c>
      <c r="G29" s="102"/>
      <c r="P29" s="75"/>
      <c r="Q29" s="75"/>
      <c r="R29" s="75"/>
      <c r="AA29" s="288" t="s">
        <v>790</v>
      </c>
      <c r="AB29" s="288"/>
    </row>
    <row r="30" spans="1:29">
      <c r="A30" s="282" t="s">
        <v>582</v>
      </c>
      <c r="B30" s="1" t="s">
        <v>314</v>
      </c>
      <c r="E30" s="1" t="s">
        <v>1097</v>
      </c>
      <c r="F30" s="57" t="str">
        <f>"標準"&amp;"_"&amp;標準入力法_断熱材!C31&amp;"["&amp;標準入力法_断熱材!D31&amp;"]"</f>
        <v>標準_ビーズ法ポリスチレンフォーム  保温板  特号[0.034]</v>
      </c>
      <c r="G30" s="102"/>
      <c r="P30" s="75"/>
      <c r="Q30" s="75"/>
      <c r="R30" s="75"/>
      <c r="T30" s="136" t="s">
        <v>595</v>
      </c>
      <c r="AA30" s="288" t="s">
        <v>791</v>
      </c>
      <c r="AB30" s="288"/>
    </row>
    <row r="31" spans="1:29">
      <c r="A31" s="287" t="s">
        <v>583</v>
      </c>
      <c r="B31" s="1" t="s">
        <v>315</v>
      </c>
      <c r="E31" s="1" t="s">
        <v>1098</v>
      </c>
      <c r="F31" s="57" t="str">
        <f>"標準"&amp;"_"&amp;標準入力法_断熱材!C32&amp;"["&amp;標準入力法_断熱材!D32&amp;"]"</f>
        <v>標準_ビーズ法ポリスチレンフォーム  保温板  1号[0.036]</v>
      </c>
      <c r="G31" s="102"/>
      <c r="P31" s="75"/>
      <c r="Q31" s="75"/>
      <c r="R31" s="75"/>
      <c r="T31" s="1" t="s">
        <v>258</v>
      </c>
      <c r="U31" s="1" t="s">
        <v>259</v>
      </c>
      <c r="Z31" s="417" t="s">
        <v>794</v>
      </c>
      <c r="AA31" s="91" t="s">
        <v>796</v>
      </c>
    </row>
    <row r="32" spans="1:29">
      <c r="A32" s="282"/>
      <c r="E32" s="1" t="s">
        <v>1099</v>
      </c>
      <c r="F32" s="57" t="str">
        <f>"標準"&amp;"_"&amp;標準入力法_断熱材!C33&amp;"["&amp;標準入力法_断熱材!D33&amp;"]"</f>
        <v>標準_ビーズ法ポリスチレンフォーム  保温板  2号[0.037]</v>
      </c>
      <c r="G32" s="102"/>
      <c r="P32" s="75"/>
      <c r="Q32" s="75"/>
      <c r="R32" s="75"/>
      <c r="T32" s="1" t="s">
        <v>260</v>
      </c>
      <c r="U32" s="102" t="s">
        <v>918</v>
      </c>
      <c r="Z32" s="424"/>
      <c r="AA32" s="288" t="s">
        <v>795</v>
      </c>
    </row>
    <row r="33" spans="1:27">
      <c r="A33" s="282"/>
      <c r="B33" s="89" t="s">
        <v>316</v>
      </c>
      <c r="E33" s="1" t="s">
        <v>1100</v>
      </c>
      <c r="F33" s="57" t="str">
        <f>"標準"&amp;"_"&amp;標準入力法_断熱材!C34&amp;"["&amp;標準入力法_断熱材!D34&amp;"]"</f>
        <v>標準_ビーズ法ポリスチレンフォーム  保温板  3号[0.04]</v>
      </c>
      <c r="G33" s="102"/>
      <c r="P33" s="75"/>
      <c r="Q33" s="75"/>
      <c r="R33" s="75"/>
      <c r="T33" s="1" t="s">
        <v>261</v>
      </c>
      <c r="U33" s="102" t="s">
        <v>919</v>
      </c>
    </row>
    <row r="34" spans="1:27">
      <c r="A34" s="282" t="s">
        <v>577</v>
      </c>
      <c r="B34" s="270" t="s">
        <v>415</v>
      </c>
      <c r="E34" s="1" t="s">
        <v>1101</v>
      </c>
      <c r="F34" s="57" t="str">
        <f>"標準"&amp;"_"&amp;標準入力法_断熱材!C35&amp;"["&amp;標準入力法_断熱材!D35&amp;"]"</f>
        <v>標準_ビーズ法ポリスチレンフォーム  保温板  4号[0.043]</v>
      </c>
      <c r="G34" s="102"/>
      <c r="P34" s="75"/>
      <c r="Q34" s="75"/>
      <c r="R34" s="75"/>
      <c r="T34" s="1" t="s">
        <v>262</v>
      </c>
      <c r="U34" s="102" t="s">
        <v>920</v>
      </c>
      <c r="Z34" s="482" t="s">
        <v>899</v>
      </c>
    </row>
    <row r="35" spans="1:27">
      <c r="A35" s="282" t="s">
        <v>584</v>
      </c>
      <c r="B35" s="1" t="s">
        <v>317</v>
      </c>
      <c r="E35" s="1" t="s">
        <v>1102</v>
      </c>
      <c r="F35" s="57" t="str">
        <f>"標準"&amp;"_"&amp;標準入力法_断熱材!C36&amp;"["&amp;標準入力法_断熱材!D36&amp;"]"</f>
        <v>標準_硬質ウレタンフォーム  保温板  2種1号[0.023]</v>
      </c>
      <c r="G35" s="102"/>
      <c r="AA35" s="288" t="s">
        <v>905</v>
      </c>
    </row>
    <row r="36" spans="1:27">
      <c r="A36" s="282" t="s">
        <v>585</v>
      </c>
      <c r="B36" s="1" t="s">
        <v>318</v>
      </c>
      <c r="E36" s="1" t="s">
        <v>1103</v>
      </c>
      <c r="F36" s="57" t="str">
        <f>"標準"&amp;"_"&amp;標準入力法_断熱材!C37&amp;"["&amp;標準入力法_断熱材!D37&amp;"]"</f>
        <v>標準_硬質ウレタンフォーム  保温板  2種2号[0.024]</v>
      </c>
      <c r="G36" s="102"/>
      <c r="P36" s="1" t="s">
        <v>266</v>
      </c>
      <c r="Z36" s="417" t="s">
        <v>911</v>
      </c>
      <c r="AA36" s="481" t="s">
        <v>906</v>
      </c>
    </row>
    <row r="37" spans="1:27">
      <c r="A37" s="282" t="s">
        <v>586</v>
      </c>
      <c r="B37" s="1" t="s">
        <v>319</v>
      </c>
      <c r="E37" s="1" t="s">
        <v>1104</v>
      </c>
      <c r="F37" s="57" t="str">
        <f>"標準"&amp;"_"&amp;標準入力法_断熱材!C38&amp;"["&amp;標準入力法_断熱材!D38&amp;"]"</f>
        <v>標準_吹付け硬質ウレタンフォームA種1[0.034]</v>
      </c>
      <c r="G37" s="102"/>
      <c r="AA37" s="481" t="s">
        <v>907</v>
      </c>
    </row>
    <row r="38" spans="1:27">
      <c r="A38" s="287" t="s">
        <v>587</v>
      </c>
      <c r="B38" s="1" t="s">
        <v>320</v>
      </c>
      <c r="E38" s="1" t="s">
        <v>1105</v>
      </c>
      <c r="F38" s="57" t="str">
        <f>"標準"&amp;"_"&amp;標準入力法_断熱材!C39&amp;"["&amp;標準入力法_断熱材!D39&amp;"]"</f>
        <v>標準_吹付け硬質ウレタンフォームA種3[0.04]</v>
      </c>
      <c r="G38" s="102"/>
      <c r="AA38" s="481" t="s">
        <v>908</v>
      </c>
    </row>
    <row r="39" spans="1:27">
      <c r="A39" s="282"/>
      <c r="E39" s="1" t="s">
        <v>1106</v>
      </c>
      <c r="F39" s="57" t="str">
        <f>"標準"&amp;"_"&amp;標準入力法_断熱材!C40&amp;"["&amp;標準入力法_断熱材!D40&amp;"]"</f>
        <v>標準_フェノールフォーム  保温板  1種1号[0.022]</v>
      </c>
      <c r="G39" s="102"/>
      <c r="AA39" s="481" t="s">
        <v>909</v>
      </c>
    </row>
    <row r="40" spans="1:27">
      <c r="A40" s="282"/>
      <c r="B40" s="89" t="s">
        <v>321</v>
      </c>
      <c r="E40" s="1" t="s">
        <v>1107</v>
      </c>
      <c r="F40" s="57" t="str">
        <f>"標準"&amp;"_"&amp;標準入力法_断熱材!C41&amp;"["&amp;標準入力法_断熱材!D41&amp;"]"</f>
        <v>標準_フェノールフォーム  保温板  1種2号[0.022]</v>
      </c>
      <c r="G40" s="102"/>
      <c r="AA40" s="481" t="s">
        <v>910</v>
      </c>
    </row>
    <row r="41" spans="1:27">
      <c r="A41" s="282" t="s">
        <v>577</v>
      </c>
      <c r="B41" s="270" t="s">
        <v>415</v>
      </c>
      <c r="G41" s="102"/>
      <c r="AA41" s="91" t="s">
        <v>917</v>
      </c>
    </row>
    <row r="42" spans="1:27">
      <c r="A42" s="282" t="s">
        <v>588</v>
      </c>
      <c r="B42" s="1" t="s">
        <v>322</v>
      </c>
      <c r="E42" s="438" t="s">
        <v>751</v>
      </c>
      <c r="F42" s="403" t="s">
        <v>664</v>
      </c>
      <c r="G42" s="102"/>
    </row>
    <row r="43" spans="1:27">
      <c r="A43" s="282" t="s">
        <v>589</v>
      </c>
      <c r="B43" s="1" t="s">
        <v>323</v>
      </c>
      <c r="G43" s="102"/>
    </row>
    <row r="44" spans="1:27">
      <c r="A44" s="287" t="s">
        <v>590</v>
      </c>
      <c r="B44" s="1" t="s">
        <v>324</v>
      </c>
      <c r="G44" s="102"/>
    </row>
    <row r="45" spans="1:27">
      <c r="A45" s="287" t="s">
        <v>591</v>
      </c>
      <c r="B45" s="1" t="s">
        <v>414</v>
      </c>
      <c r="G45" s="102"/>
    </row>
    <row r="46" spans="1:27">
      <c r="A46" s="282" t="s">
        <v>592</v>
      </c>
      <c r="B46" s="1" t="s">
        <v>283</v>
      </c>
      <c r="C46" s="288" t="s">
        <v>597</v>
      </c>
      <c r="G46" s="102"/>
    </row>
    <row r="47" spans="1:27">
      <c r="A47" s="282"/>
      <c r="G47" s="102"/>
    </row>
    <row r="48" spans="1:27">
      <c r="A48" s="282"/>
      <c r="B48" s="89" t="s">
        <v>325</v>
      </c>
      <c r="G48" s="102"/>
    </row>
    <row r="49" spans="1:8">
      <c r="A49" s="1">
        <v>0</v>
      </c>
      <c r="B49" s="270" t="s">
        <v>415</v>
      </c>
      <c r="G49" s="102"/>
    </row>
    <row r="50" spans="1:8">
      <c r="A50" s="1">
        <v>1</v>
      </c>
      <c r="B50" s="1" t="s">
        <v>326</v>
      </c>
      <c r="G50" s="102"/>
    </row>
    <row r="51" spans="1:8">
      <c r="A51" s="392">
        <v>9</v>
      </c>
      <c r="B51" s="1" t="s">
        <v>327</v>
      </c>
      <c r="C51" s="220" t="s">
        <v>689</v>
      </c>
      <c r="G51" s="102"/>
    </row>
    <row r="52" spans="1:8">
      <c r="G52" s="102"/>
    </row>
    <row r="53" spans="1:8">
      <c r="G53" s="102"/>
    </row>
    <row r="54" spans="1:8">
      <c r="A54" s="282"/>
      <c r="B54" s="89" t="s">
        <v>766</v>
      </c>
      <c r="G54" s="102"/>
    </row>
    <row r="55" spans="1:8">
      <c r="A55" s="1">
        <v>0</v>
      </c>
      <c r="B55" s="270" t="s">
        <v>415</v>
      </c>
      <c r="G55" s="102"/>
    </row>
    <row r="56" spans="1:8">
      <c r="A56" s="1">
        <v>1</v>
      </c>
      <c r="B56" s="1" t="s">
        <v>767</v>
      </c>
      <c r="G56" s="102"/>
    </row>
    <row r="57" spans="1:8">
      <c r="A57" s="270">
        <v>2</v>
      </c>
      <c r="B57" s="1" t="s">
        <v>768</v>
      </c>
      <c r="G57" s="102"/>
    </row>
    <row r="58" spans="1:8">
      <c r="G58" s="102"/>
    </row>
    <row r="59" spans="1:8">
      <c r="G59" s="102"/>
    </row>
    <row r="60" spans="1:8">
      <c r="G60" s="102"/>
    </row>
    <row r="61" spans="1:8">
      <c r="G61" s="102"/>
    </row>
    <row r="62" spans="1:8">
      <c r="G62" s="102"/>
    </row>
    <row r="63" spans="1:8">
      <c r="G63" s="102"/>
    </row>
    <row r="64" spans="1:8">
      <c r="G64" s="102"/>
      <c r="H64" s="403"/>
    </row>
    <row r="65" spans="7:8">
      <c r="G65" s="102"/>
    </row>
    <row r="66" spans="7:8">
      <c r="G66" s="102"/>
    </row>
    <row r="67" spans="7:8">
      <c r="G67" s="102"/>
    </row>
    <row r="68" spans="7:8">
      <c r="G68" s="102"/>
    </row>
    <row r="69" spans="7:8">
      <c r="G69" s="102"/>
    </row>
    <row r="70" spans="7:8">
      <c r="G70" s="102"/>
    </row>
    <row r="71" spans="7:8">
      <c r="G71" s="102"/>
    </row>
    <row r="72" spans="7:8">
      <c r="G72" s="102"/>
    </row>
    <row r="73" spans="7:8">
      <c r="G73" s="102"/>
    </row>
    <row r="74" spans="7:8">
      <c r="G74" s="102"/>
    </row>
    <row r="75" spans="7:8">
      <c r="G75" s="102"/>
    </row>
    <row r="76" spans="7:8">
      <c r="G76" s="102"/>
    </row>
    <row r="77" spans="7:8">
      <c r="G77" s="102"/>
      <c r="H77" s="403"/>
    </row>
    <row r="78" spans="7:8">
      <c r="G78" s="102"/>
    </row>
    <row r="79" spans="7:8">
      <c r="G79" s="102"/>
    </row>
    <row r="80" spans="7:8">
      <c r="G80" s="102"/>
    </row>
    <row r="81" spans="7:8">
      <c r="G81" s="102"/>
    </row>
    <row r="82" spans="7:8">
      <c r="G82" s="102"/>
    </row>
    <row r="83" spans="7:8">
      <c r="G83" s="102"/>
    </row>
    <row r="84" spans="7:8">
      <c r="G84" s="102"/>
    </row>
    <row r="85" spans="7:8">
      <c r="G85" s="102"/>
    </row>
    <row r="86" spans="7:8">
      <c r="G86" s="102"/>
    </row>
    <row r="87" spans="7:8">
      <c r="G87" s="102"/>
    </row>
    <row r="88" spans="7:8">
      <c r="G88" s="102"/>
    </row>
    <row r="89" spans="7:8">
      <c r="G89" s="102"/>
    </row>
    <row r="90" spans="7:8">
      <c r="G90" s="102"/>
    </row>
    <row r="91" spans="7:8">
      <c r="G91" s="102"/>
    </row>
    <row r="92" spans="7:8">
      <c r="G92" s="102"/>
      <c r="H92" s="403"/>
    </row>
    <row r="93" spans="7:8">
      <c r="G93" s="102"/>
    </row>
    <row r="94" spans="7:8">
      <c r="G94" s="102"/>
    </row>
    <row r="95" spans="7:8">
      <c r="G95" s="102"/>
    </row>
    <row r="96" spans="7:8">
      <c r="G96" s="102"/>
    </row>
    <row r="97" spans="7:7">
      <c r="G97" s="102"/>
    </row>
    <row r="98" spans="7:7">
      <c r="G98" s="102"/>
    </row>
    <row r="99" spans="7:7">
      <c r="G99" s="102"/>
    </row>
    <row r="100" spans="7:7">
      <c r="G100" s="102"/>
    </row>
    <row r="101" spans="7:7">
      <c r="G101" s="403"/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AF4C9-D5C5-4979-A1F5-D7B1429D4B02}">
  <sheetPr>
    <tabColor rgb="FFFFFFCC"/>
  </sheetPr>
  <dimension ref="A1:G42"/>
  <sheetViews>
    <sheetView zoomScale="130" zoomScaleNormal="130" workbookViewId="0">
      <selection activeCell="J7" sqref="J7:S8"/>
    </sheetView>
  </sheetViews>
  <sheetFormatPr defaultRowHeight="15.75"/>
  <cols>
    <col min="1" max="1" width="10.5" style="547" customWidth="1"/>
    <col min="2" max="2" width="6" style="547" customWidth="1"/>
    <col min="3" max="3" width="31.5" style="547" customWidth="1"/>
    <col min="4" max="4" width="10.25" style="548" customWidth="1"/>
    <col min="5" max="5" width="8.625" style="547" customWidth="1"/>
    <col min="6" max="6" width="9.5" style="563" customWidth="1"/>
    <col min="7" max="7" width="8.625" style="547" customWidth="1"/>
  </cols>
  <sheetData>
    <row r="1" spans="1:7">
      <c r="A1" s="528"/>
      <c r="B1" s="528"/>
      <c r="C1" s="528"/>
      <c r="D1" s="529"/>
      <c r="E1" s="528"/>
      <c r="F1" s="559"/>
      <c r="G1" s="558" t="s">
        <v>1109</v>
      </c>
    </row>
    <row r="2" spans="1:7" ht="22.5">
      <c r="A2" s="530" t="s">
        <v>959</v>
      </c>
      <c r="B2" s="531" t="s">
        <v>960</v>
      </c>
      <c r="C2" s="530" t="s">
        <v>961</v>
      </c>
      <c r="D2" s="532" t="s">
        <v>962</v>
      </c>
      <c r="E2" s="533" t="s">
        <v>963</v>
      </c>
      <c r="F2" s="560" t="s">
        <v>964</v>
      </c>
      <c r="G2" s="533" t="s">
        <v>965</v>
      </c>
    </row>
    <row r="3" spans="1:7" ht="13.5">
      <c r="A3" s="938" t="s">
        <v>966</v>
      </c>
      <c r="B3" s="534">
        <v>121</v>
      </c>
      <c r="C3" s="535" t="s">
        <v>967</v>
      </c>
      <c r="D3" s="536">
        <v>0.05</v>
      </c>
      <c r="E3" s="537">
        <v>8</v>
      </c>
      <c r="F3" s="561">
        <v>0.84</v>
      </c>
      <c r="G3" s="537">
        <v>10</v>
      </c>
    </row>
    <row r="4" spans="1:7" ht="13.5">
      <c r="A4" s="939"/>
      <c r="B4" s="538">
        <v>122</v>
      </c>
      <c r="C4" s="539" t="s">
        <v>968</v>
      </c>
      <c r="D4" s="536">
        <v>4.4999999999999998E-2</v>
      </c>
      <c r="E4" s="540">
        <v>13</v>
      </c>
      <c r="F4" s="561">
        <v>0.84</v>
      </c>
      <c r="G4" s="540">
        <v>16</v>
      </c>
    </row>
    <row r="5" spans="1:7" ht="13.5">
      <c r="A5" s="939"/>
      <c r="B5" s="534">
        <v>123</v>
      </c>
      <c r="C5" s="541" t="s">
        <v>969</v>
      </c>
      <c r="D5" s="536">
        <v>4.2000000000000003E-2</v>
      </c>
      <c r="E5" s="540">
        <v>17</v>
      </c>
      <c r="F5" s="561">
        <v>0.84</v>
      </c>
      <c r="G5" s="537">
        <v>20</v>
      </c>
    </row>
    <row r="6" spans="1:7" ht="13.5">
      <c r="A6" s="939"/>
      <c r="B6" s="538">
        <v>124</v>
      </c>
      <c r="C6" s="539" t="s">
        <v>970</v>
      </c>
      <c r="D6" s="536">
        <v>3.7999999999999999E-2</v>
      </c>
      <c r="E6" s="540">
        <v>20</v>
      </c>
      <c r="F6" s="561">
        <v>0.84</v>
      </c>
      <c r="G6" s="540">
        <v>24</v>
      </c>
    </row>
    <row r="7" spans="1:7" ht="13.5">
      <c r="A7" s="939"/>
      <c r="B7" s="538">
        <v>125</v>
      </c>
      <c r="C7" s="539" t="s">
        <v>971</v>
      </c>
      <c r="D7" s="536">
        <v>3.5999999999999997E-2</v>
      </c>
      <c r="E7" s="537">
        <v>27</v>
      </c>
      <c r="F7" s="561">
        <v>0.84</v>
      </c>
      <c r="G7" s="537">
        <v>32</v>
      </c>
    </row>
    <row r="8" spans="1:7" ht="13.5">
      <c r="A8" s="939"/>
      <c r="B8" s="538">
        <v>126</v>
      </c>
      <c r="C8" s="539" t="s">
        <v>972</v>
      </c>
      <c r="D8" s="536">
        <v>3.7999999999999999E-2</v>
      </c>
      <c r="E8" s="540">
        <v>13</v>
      </c>
      <c r="F8" s="561">
        <v>0.84</v>
      </c>
      <c r="G8" s="540">
        <v>16</v>
      </c>
    </row>
    <row r="9" spans="1:7" ht="13.5">
      <c r="A9" s="939"/>
      <c r="B9" s="538">
        <v>127</v>
      </c>
      <c r="C9" s="539" t="s">
        <v>973</v>
      </c>
      <c r="D9" s="536">
        <v>3.5999999999999997E-2</v>
      </c>
      <c r="E9" s="537">
        <v>20</v>
      </c>
      <c r="F9" s="561">
        <v>0.84</v>
      </c>
      <c r="G9" s="537">
        <v>24</v>
      </c>
    </row>
    <row r="10" spans="1:7" ht="13.5">
      <c r="A10" s="939"/>
      <c r="B10" s="538">
        <v>128</v>
      </c>
      <c r="C10" s="539" t="s">
        <v>974</v>
      </c>
      <c r="D10" s="536">
        <v>3.5000000000000003E-2</v>
      </c>
      <c r="E10" s="540">
        <v>27</v>
      </c>
      <c r="F10" s="561">
        <v>0.84</v>
      </c>
      <c r="G10" s="537">
        <v>32</v>
      </c>
    </row>
    <row r="11" spans="1:7" ht="13.5">
      <c r="A11" s="939"/>
      <c r="B11" s="534">
        <v>129</v>
      </c>
      <c r="C11" s="539" t="s">
        <v>975</v>
      </c>
      <c r="D11" s="536">
        <v>3.4000000000000002E-2</v>
      </c>
      <c r="E11" s="537">
        <v>34</v>
      </c>
      <c r="F11" s="561">
        <v>0.84</v>
      </c>
      <c r="G11" s="537">
        <v>40</v>
      </c>
    </row>
    <row r="12" spans="1:7" ht="13.5">
      <c r="A12" s="939"/>
      <c r="B12" s="538">
        <v>130</v>
      </c>
      <c r="C12" s="539" t="s">
        <v>976</v>
      </c>
      <c r="D12" s="536">
        <v>3.3000000000000002E-2</v>
      </c>
      <c r="E12" s="537">
        <v>40</v>
      </c>
      <c r="F12" s="561">
        <v>0.84</v>
      </c>
      <c r="G12" s="537">
        <v>48</v>
      </c>
    </row>
    <row r="13" spans="1:7" ht="13.5">
      <c r="A13" s="939"/>
      <c r="B13" s="538">
        <v>131</v>
      </c>
      <c r="C13" s="539" t="s">
        <v>977</v>
      </c>
      <c r="D13" s="536">
        <v>5.1999999999999998E-2</v>
      </c>
      <c r="E13" s="540">
        <v>11</v>
      </c>
      <c r="F13" s="561">
        <v>0.84</v>
      </c>
      <c r="G13" s="540">
        <v>13</v>
      </c>
    </row>
    <row r="14" spans="1:7" ht="13.5">
      <c r="A14" s="939"/>
      <c r="B14" s="534">
        <v>132</v>
      </c>
      <c r="C14" s="539" t="s">
        <v>978</v>
      </c>
      <c r="D14" s="536">
        <v>5.1999999999999998E-2</v>
      </c>
      <c r="E14" s="540">
        <v>15</v>
      </c>
      <c r="F14" s="561">
        <v>0.84</v>
      </c>
      <c r="G14" s="537">
        <v>18</v>
      </c>
    </row>
    <row r="15" spans="1:7" ht="13.5">
      <c r="A15" s="939"/>
      <c r="B15" s="538">
        <v>133</v>
      </c>
      <c r="C15" s="539" t="s">
        <v>979</v>
      </c>
      <c r="D15" s="536">
        <v>0.04</v>
      </c>
      <c r="E15" s="540">
        <v>25</v>
      </c>
      <c r="F15" s="561">
        <v>0.84</v>
      </c>
      <c r="G15" s="537">
        <v>30</v>
      </c>
    </row>
    <row r="16" spans="1:7" ht="13.5">
      <c r="A16" s="939"/>
      <c r="B16" s="538">
        <v>134</v>
      </c>
      <c r="C16" s="539" t="s">
        <v>980</v>
      </c>
      <c r="D16" s="536">
        <v>0.04</v>
      </c>
      <c r="E16" s="540">
        <v>29</v>
      </c>
      <c r="F16" s="561">
        <v>0.84</v>
      </c>
      <c r="G16" s="537">
        <v>35</v>
      </c>
    </row>
    <row r="17" spans="1:7" ht="13.5">
      <c r="A17" s="939"/>
      <c r="B17" s="538">
        <v>141</v>
      </c>
      <c r="C17" s="542" t="s">
        <v>981</v>
      </c>
      <c r="D17" s="536">
        <v>6.4000000000000001E-2</v>
      </c>
      <c r="E17" s="537">
        <v>412</v>
      </c>
      <c r="F17" s="562">
        <v>1.42</v>
      </c>
      <c r="G17" s="537">
        <v>290</v>
      </c>
    </row>
    <row r="18" spans="1:7" ht="13.5">
      <c r="A18" s="939"/>
      <c r="B18" s="538">
        <v>142</v>
      </c>
      <c r="C18" s="542" t="s">
        <v>982</v>
      </c>
      <c r="D18" s="536">
        <v>3.7999999999999999E-2</v>
      </c>
      <c r="E18" s="540">
        <v>34</v>
      </c>
      <c r="F18" s="561">
        <v>0.84</v>
      </c>
      <c r="G18" s="537">
        <v>40</v>
      </c>
    </row>
    <row r="19" spans="1:7" ht="13.5">
      <c r="A19" s="939"/>
      <c r="B19" s="538">
        <v>143</v>
      </c>
      <c r="C19" s="542" t="s">
        <v>983</v>
      </c>
      <c r="D19" s="536">
        <v>3.7999999999999999E-2</v>
      </c>
      <c r="E19" s="537">
        <v>34</v>
      </c>
      <c r="F19" s="561">
        <v>0.84</v>
      </c>
      <c r="G19" s="537">
        <v>40</v>
      </c>
    </row>
    <row r="20" spans="1:7" ht="13.5">
      <c r="A20" s="939"/>
      <c r="B20" s="538">
        <v>144</v>
      </c>
      <c r="C20" s="542" t="s">
        <v>984</v>
      </c>
      <c r="D20" s="536">
        <v>3.5999999999999997E-2</v>
      </c>
      <c r="E20" s="537">
        <v>67</v>
      </c>
      <c r="F20" s="561">
        <v>0.84</v>
      </c>
      <c r="G20" s="537">
        <v>80</v>
      </c>
    </row>
    <row r="21" spans="1:7" ht="13.5">
      <c r="A21" s="939"/>
      <c r="B21" s="534">
        <v>145</v>
      </c>
      <c r="C21" s="535" t="s">
        <v>985</v>
      </c>
      <c r="D21" s="536">
        <v>4.7E-2</v>
      </c>
      <c r="E21" s="540">
        <v>21</v>
      </c>
      <c r="F21" s="561">
        <v>0.84</v>
      </c>
      <c r="G21" s="540">
        <v>25</v>
      </c>
    </row>
    <row r="22" spans="1:7" ht="13.5">
      <c r="A22" s="939"/>
      <c r="B22" s="538">
        <v>146</v>
      </c>
      <c r="C22" s="539" t="s">
        <v>986</v>
      </c>
      <c r="D22" s="536">
        <v>3.9E-2</v>
      </c>
      <c r="E22" s="537">
        <v>55</v>
      </c>
      <c r="F22" s="561">
        <v>0.84</v>
      </c>
      <c r="G22" s="540">
        <v>65</v>
      </c>
    </row>
    <row r="23" spans="1:7" ht="13.5">
      <c r="A23" s="939"/>
      <c r="B23" s="538">
        <v>161</v>
      </c>
      <c r="C23" s="539" t="s">
        <v>987</v>
      </c>
      <c r="D23" s="536">
        <v>0.04</v>
      </c>
      <c r="E23" s="540">
        <v>47</v>
      </c>
      <c r="F23" s="562">
        <v>1.88</v>
      </c>
      <c r="G23" s="540">
        <v>25</v>
      </c>
    </row>
    <row r="24" spans="1:7" ht="13.5">
      <c r="A24" s="939"/>
      <c r="B24" s="538">
        <v>162</v>
      </c>
      <c r="C24" s="539" t="s">
        <v>988</v>
      </c>
      <c r="D24" s="536">
        <v>0.04</v>
      </c>
      <c r="E24" s="537">
        <v>85</v>
      </c>
      <c r="F24" s="562">
        <v>1.88</v>
      </c>
      <c r="G24" s="537">
        <v>45</v>
      </c>
    </row>
    <row r="25" spans="1:7" ht="13.5">
      <c r="A25" s="940"/>
      <c r="B25" s="538">
        <v>163</v>
      </c>
      <c r="C25" s="539" t="s">
        <v>989</v>
      </c>
      <c r="D25" s="536">
        <v>0.04</v>
      </c>
      <c r="E25" s="540">
        <v>103</v>
      </c>
      <c r="F25" s="562">
        <v>1.88</v>
      </c>
      <c r="G25" s="537">
        <v>55</v>
      </c>
    </row>
    <row r="26" spans="1:7" ht="13.5">
      <c r="A26" s="938" t="s">
        <v>990</v>
      </c>
      <c r="B26" s="534">
        <v>181</v>
      </c>
      <c r="C26" s="539" t="s">
        <v>991</v>
      </c>
      <c r="D26" s="536">
        <v>0.04</v>
      </c>
      <c r="E26" s="543">
        <v>32.5</v>
      </c>
      <c r="F26" s="562">
        <v>1.3</v>
      </c>
      <c r="G26" s="537">
        <v>25</v>
      </c>
    </row>
    <row r="27" spans="1:7" ht="13.5">
      <c r="A27" s="939"/>
      <c r="B27" s="538">
        <v>182</v>
      </c>
      <c r="C27" s="535" t="s">
        <v>992</v>
      </c>
      <c r="D27" s="536">
        <v>3.4000000000000002E-2</v>
      </c>
      <c r="E27" s="544">
        <v>36.4</v>
      </c>
      <c r="F27" s="562">
        <v>1.3</v>
      </c>
      <c r="G27" s="540">
        <v>28</v>
      </c>
    </row>
    <row r="28" spans="1:7" ht="13.5">
      <c r="A28" s="939"/>
      <c r="B28" s="538">
        <v>183</v>
      </c>
      <c r="C28" s="539" t="s">
        <v>993</v>
      </c>
      <c r="D28" s="536">
        <v>2.8000000000000001E-2</v>
      </c>
      <c r="E28" s="543">
        <v>40.299999999999997</v>
      </c>
      <c r="F28" s="562">
        <v>1.3</v>
      </c>
      <c r="G28" s="537">
        <v>31</v>
      </c>
    </row>
    <row r="29" spans="1:7" ht="13.5">
      <c r="A29" s="939"/>
      <c r="B29" s="534">
        <v>184</v>
      </c>
      <c r="C29" s="539" t="s">
        <v>994</v>
      </c>
      <c r="D29" s="536">
        <v>4.2000000000000003E-2</v>
      </c>
      <c r="E29" s="540">
        <v>13</v>
      </c>
      <c r="F29" s="562">
        <v>1.3</v>
      </c>
      <c r="G29" s="545">
        <v>10</v>
      </c>
    </row>
    <row r="30" spans="1:7" ht="13.5">
      <c r="A30" s="939"/>
      <c r="B30" s="534">
        <v>185</v>
      </c>
      <c r="C30" s="539" t="s">
        <v>995</v>
      </c>
      <c r="D30" s="536">
        <v>3.7999999999999999E-2</v>
      </c>
      <c r="E30" s="540">
        <v>46</v>
      </c>
      <c r="F30" s="561">
        <v>2.2999999999999998</v>
      </c>
      <c r="G30" s="540">
        <v>20</v>
      </c>
    </row>
    <row r="31" spans="1:7" ht="13.5">
      <c r="A31" s="939"/>
      <c r="B31" s="538">
        <v>186</v>
      </c>
      <c r="C31" s="542" t="s">
        <v>996</v>
      </c>
      <c r="D31" s="536">
        <v>3.4000000000000002E-2</v>
      </c>
      <c r="E31" s="544">
        <v>35.1</v>
      </c>
      <c r="F31" s="562">
        <v>1.3</v>
      </c>
      <c r="G31" s="540">
        <v>27</v>
      </c>
    </row>
    <row r="32" spans="1:7" ht="13.5">
      <c r="A32" s="939"/>
      <c r="B32" s="538">
        <v>187</v>
      </c>
      <c r="C32" s="539" t="s">
        <v>997</v>
      </c>
      <c r="D32" s="536">
        <v>3.5999999999999997E-2</v>
      </c>
      <c r="E32" s="537">
        <v>39</v>
      </c>
      <c r="F32" s="562">
        <v>1.3</v>
      </c>
      <c r="G32" s="537">
        <v>30</v>
      </c>
    </row>
    <row r="33" spans="1:7" ht="13.5">
      <c r="A33" s="939"/>
      <c r="B33" s="538">
        <v>188</v>
      </c>
      <c r="C33" s="539" t="s">
        <v>998</v>
      </c>
      <c r="D33" s="536">
        <v>3.6999999999999998E-2</v>
      </c>
      <c r="E33" s="543">
        <v>32.5</v>
      </c>
      <c r="F33" s="562">
        <v>1.3</v>
      </c>
      <c r="G33" s="537">
        <v>25</v>
      </c>
    </row>
    <row r="34" spans="1:7" ht="13.5">
      <c r="A34" s="939"/>
      <c r="B34" s="538">
        <v>189</v>
      </c>
      <c r="C34" s="539" t="s">
        <v>999</v>
      </c>
      <c r="D34" s="536">
        <v>0.04</v>
      </c>
      <c r="E34" s="540">
        <v>26</v>
      </c>
      <c r="F34" s="562">
        <v>1.3</v>
      </c>
      <c r="G34" s="540">
        <v>20</v>
      </c>
    </row>
    <row r="35" spans="1:7" ht="13.5">
      <c r="A35" s="939"/>
      <c r="B35" s="538">
        <v>190</v>
      </c>
      <c r="C35" s="539" t="s">
        <v>1000</v>
      </c>
      <c r="D35" s="536">
        <v>4.2999999999999997E-2</v>
      </c>
      <c r="E35" s="544">
        <v>19.5</v>
      </c>
      <c r="F35" s="562">
        <v>1.3</v>
      </c>
      <c r="G35" s="540">
        <v>15</v>
      </c>
    </row>
    <row r="36" spans="1:7" ht="13.5">
      <c r="A36" s="939"/>
      <c r="B36" s="538">
        <v>201</v>
      </c>
      <c r="C36" s="539" t="s">
        <v>1001</v>
      </c>
      <c r="D36" s="536">
        <v>2.3E-2</v>
      </c>
      <c r="E36" s="537">
        <v>60</v>
      </c>
      <c r="F36" s="562">
        <v>1.7</v>
      </c>
      <c r="G36" s="537">
        <v>35</v>
      </c>
    </row>
    <row r="37" spans="1:7" ht="13.5">
      <c r="A37" s="939"/>
      <c r="B37" s="538">
        <v>202</v>
      </c>
      <c r="C37" s="539" t="s">
        <v>1002</v>
      </c>
      <c r="D37" s="536">
        <v>2.4E-2</v>
      </c>
      <c r="E37" s="537">
        <v>43</v>
      </c>
      <c r="F37" s="562">
        <v>1.7</v>
      </c>
      <c r="G37" s="540">
        <v>25</v>
      </c>
    </row>
    <row r="38" spans="1:7" ht="13.5">
      <c r="A38" s="939"/>
      <c r="B38" s="534">
        <v>203</v>
      </c>
      <c r="C38" s="539" t="s">
        <v>1003</v>
      </c>
      <c r="D38" s="536">
        <v>3.4000000000000002E-2</v>
      </c>
      <c r="E38" s="537">
        <v>61</v>
      </c>
      <c r="F38" s="562">
        <v>1.7</v>
      </c>
      <c r="G38" s="537">
        <v>36</v>
      </c>
    </row>
    <row r="39" spans="1:7" ht="13.5">
      <c r="A39" s="939"/>
      <c r="B39" s="534">
        <v>204</v>
      </c>
      <c r="C39" s="539" t="s">
        <v>1004</v>
      </c>
      <c r="D39" s="536">
        <v>0.04</v>
      </c>
      <c r="E39" s="537">
        <v>26</v>
      </c>
      <c r="F39" s="562">
        <v>1.7</v>
      </c>
      <c r="G39" s="540">
        <v>15</v>
      </c>
    </row>
    <row r="40" spans="1:7" ht="13.5">
      <c r="A40" s="939"/>
      <c r="B40" s="534">
        <v>221</v>
      </c>
      <c r="C40" s="539" t="s">
        <v>1005</v>
      </c>
      <c r="D40" s="536">
        <v>2.1999999999999999E-2</v>
      </c>
      <c r="E40" s="546">
        <v>77</v>
      </c>
      <c r="F40" s="562">
        <v>1.7</v>
      </c>
      <c r="G40" s="537">
        <v>45</v>
      </c>
    </row>
    <row r="41" spans="1:7" ht="13.5">
      <c r="A41" s="940"/>
      <c r="B41" s="534">
        <v>222</v>
      </c>
      <c r="C41" s="539" t="s">
        <v>1006</v>
      </c>
      <c r="D41" s="536">
        <v>2.1999999999999999E-2</v>
      </c>
      <c r="E41" s="537">
        <v>43</v>
      </c>
      <c r="F41" s="562">
        <v>1.7</v>
      </c>
      <c r="G41" s="537">
        <v>25</v>
      </c>
    </row>
    <row r="42" spans="1:7">
      <c r="A42" s="528"/>
      <c r="B42" s="528"/>
      <c r="C42" s="528"/>
      <c r="D42" s="529"/>
      <c r="E42" s="528"/>
      <c r="F42" s="559"/>
      <c r="G42" s="528"/>
    </row>
  </sheetData>
  <mergeCells count="2">
    <mergeCell ref="A3:A25"/>
    <mergeCell ref="A26:A41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67482-777A-4474-93CC-7D30AB02904C}">
  <sheetPr>
    <tabColor rgb="FFFFFFCC"/>
  </sheetPr>
  <dimension ref="A1:E61"/>
  <sheetViews>
    <sheetView workbookViewId="0">
      <selection activeCell="G16" sqref="G16"/>
    </sheetView>
  </sheetViews>
  <sheetFormatPr defaultRowHeight="13.5"/>
  <cols>
    <col min="1" max="1" width="4.5" customWidth="1"/>
    <col min="2" max="2" width="29.625" style="557" customWidth="1"/>
    <col min="3" max="3" width="3.5" style="557" customWidth="1"/>
    <col min="4" max="4" width="33.125" style="557" customWidth="1"/>
    <col min="5" max="5" width="12.125" style="557" customWidth="1"/>
  </cols>
  <sheetData>
    <row r="1" spans="1:5">
      <c r="B1" s="570" t="s">
        <v>1115</v>
      </c>
      <c r="C1"/>
      <c r="D1"/>
      <c r="E1" s="558" t="s">
        <v>1109</v>
      </c>
    </row>
    <row r="2" spans="1:5" ht="22.5">
      <c r="B2" s="549" t="s">
        <v>1007</v>
      </c>
      <c r="C2" s="946" t="s">
        <v>1008</v>
      </c>
      <c r="D2" s="947"/>
      <c r="E2" s="550" t="s">
        <v>1009</v>
      </c>
    </row>
    <row r="3" spans="1:5">
      <c r="A3">
        <v>1</v>
      </c>
      <c r="B3" s="943" t="s">
        <v>1010</v>
      </c>
      <c r="C3" s="551" t="s">
        <v>1011</v>
      </c>
      <c r="D3" s="552" t="s">
        <v>1012</v>
      </c>
      <c r="E3" s="553">
        <v>0.05</v>
      </c>
    </row>
    <row r="4" spans="1:5">
      <c r="A4">
        <v>2</v>
      </c>
      <c r="B4" s="944"/>
      <c r="C4" s="554"/>
      <c r="D4" s="552" t="s">
        <v>1013</v>
      </c>
      <c r="E4" s="553">
        <v>4.4999999999999998E-2</v>
      </c>
    </row>
    <row r="5" spans="1:5">
      <c r="A5">
        <v>3</v>
      </c>
      <c r="B5" s="944"/>
      <c r="C5" s="555"/>
      <c r="D5" s="552" t="s">
        <v>1014</v>
      </c>
      <c r="E5" s="553">
        <v>4.4999999999999998E-2</v>
      </c>
    </row>
    <row r="6" spans="1:5">
      <c r="A6">
        <v>4</v>
      </c>
      <c r="B6" s="944"/>
      <c r="C6" s="555"/>
      <c r="D6" s="552" t="s">
        <v>1015</v>
      </c>
      <c r="E6" s="553">
        <v>4.2000000000000003E-2</v>
      </c>
    </row>
    <row r="7" spans="1:5">
      <c r="A7">
        <v>5</v>
      </c>
      <c r="B7" s="944"/>
      <c r="C7" s="555"/>
      <c r="D7" s="552" t="s">
        <v>1016</v>
      </c>
      <c r="E7" s="553">
        <v>3.7999999999999999E-2</v>
      </c>
    </row>
    <row r="8" spans="1:5">
      <c r="A8">
        <v>6</v>
      </c>
      <c r="B8" s="944"/>
      <c r="C8" s="555"/>
      <c r="D8" s="552" t="s">
        <v>1017</v>
      </c>
      <c r="E8" s="553">
        <v>3.5999999999999997E-2</v>
      </c>
    </row>
    <row r="9" spans="1:5">
      <c r="A9">
        <v>7</v>
      </c>
      <c r="B9" s="944"/>
      <c r="C9" s="555"/>
      <c r="D9" s="552" t="s">
        <v>1018</v>
      </c>
      <c r="E9" s="553">
        <v>3.5999999999999997E-2</v>
      </c>
    </row>
    <row r="10" spans="1:5">
      <c r="A10">
        <v>8</v>
      </c>
      <c r="B10" s="944"/>
      <c r="C10" s="555"/>
      <c r="D10" s="552" t="s">
        <v>1019</v>
      </c>
      <c r="E10" s="553">
        <v>3.5000000000000003E-2</v>
      </c>
    </row>
    <row r="11" spans="1:5">
      <c r="A11">
        <v>9</v>
      </c>
      <c r="B11" s="944"/>
      <c r="C11" s="555"/>
      <c r="D11" s="552" t="s">
        <v>1020</v>
      </c>
      <c r="E11" s="553">
        <v>3.5000000000000003E-2</v>
      </c>
    </row>
    <row r="12" spans="1:5">
      <c r="A12">
        <v>10</v>
      </c>
      <c r="B12" s="944"/>
      <c r="C12" s="555"/>
      <c r="D12" s="552" t="s">
        <v>1021</v>
      </c>
      <c r="E12" s="553">
        <v>3.3000000000000002E-2</v>
      </c>
    </row>
    <row r="13" spans="1:5">
      <c r="A13">
        <v>11</v>
      </c>
      <c r="B13" s="945"/>
      <c r="C13" s="555"/>
      <c r="D13" s="552" t="s">
        <v>1022</v>
      </c>
      <c r="E13" s="553">
        <v>3.3000000000000002E-2</v>
      </c>
    </row>
    <row r="14" spans="1:5">
      <c r="A14">
        <v>12</v>
      </c>
      <c r="B14" s="943" t="s">
        <v>1023</v>
      </c>
      <c r="C14" s="551" t="s">
        <v>1011</v>
      </c>
      <c r="D14" s="552" t="s">
        <v>1024</v>
      </c>
      <c r="E14" s="553">
        <v>4.7E-2</v>
      </c>
    </row>
    <row r="15" spans="1:5">
      <c r="A15">
        <v>13</v>
      </c>
      <c r="B15" s="944"/>
      <c r="C15" s="555"/>
      <c r="D15" s="552" t="s">
        <v>1025</v>
      </c>
      <c r="E15" s="553">
        <v>4.2999999999999997E-2</v>
      </c>
    </row>
    <row r="16" spans="1:5">
      <c r="A16">
        <v>14</v>
      </c>
      <c r="B16" s="944"/>
      <c r="C16" s="555"/>
      <c r="D16" s="552" t="s">
        <v>1026</v>
      </c>
      <c r="E16" s="553">
        <v>3.7999999999999999E-2</v>
      </c>
    </row>
    <row r="17" spans="1:5">
      <c r="A17">
        <v>15</v>
      </c>
      <c r="B17" s="944"/>
      <c r="C17" s="555"/>
      <c r="D17" s="552" t="s">
        <v>1027</v>
      </c>
      <c r="E17" s="553">
        <v>3.7999999999999999E-2</v>
      </c>
    </row>
    <row r="18" spans="1:5">
      <c r="A18">
        <v>16</v>
      </c>
      <c r="B18" s="944"/>
      <c r="C18" s="555"/>
      <c r="D18" s="552" t="s">
        <v>1028</v>
      </c>
      <c r="E18" s="553">
        <v>3.7999999999999999E-2</v>
      </c>
    </row>
    <row r="19" spans="1:5">
      <c r="A19">
        <v>17</v>
      </c>
      <c r="B19" s="944"/>
      <c r="C19" s="555"/>
      <c r="D19" s="552" t="s">
        <v>1029</v>
      </c>
      <c r="E19" s="553">
        <v>3.5999999999999997E-2</v>
      </c>
    </row>
    <row r="20" spans="1:5">
      <c r="A20">
        <v>18</v>
      </c>
      <c r="B20" s="944"/>
      <c r="C20" s="555"/>
      <c r="D20" s="552" t="s">
        <v>1030</v>
      </c>
      <c r="E20" s="553">
        <v>3.5999999999999997E-2</v>
      </c>
    </row>
    <row r="21" spans="1:5">
      <c r="A21">
        <v>19</v>
      </c>
      <c r="B21" s="944"/>
      <c r="C21" s="555"/>
      <c r="D21" s="552" t="s">
        <v>1031</v>
      </c>
      <c r="E21" s="553">
        <v>3.5000000000000003E-2</v>
      </c>
    </row>
    <row r="22" spans="1:5">
      <c r="A22">
        <v>20</v>
      </c>
      <c r="B22" s="944"/>
      <c r="C22" s="555"/>
      <c r="D22" s="552" t="s">
        <v>1032</v>
      </c>
      <c r="E22" s="553">
        <v>3.4000000000000002E-2</v>
      </c>
    </row>
    <row r="23" spans="1:5">
      <c r="A23">
        <v>21</v>
      </c>
      <c r="B23" s="944"/>
      <c r="C23" s="555"/>
      <c r="D23" s="552" t="s">
        <v>1033</v>
      </c>
      <c r="E23" s="553">
        <v>3.4000000000000002E-2</v>
      </c>
    </row>
    <row r="24" spans="1:5">
      <c r="A24">
        <v>22</v>
      </c>
      <c r="B24" s="944"/>
      <c r="C24" s="555"/>
      <c r="D24" s="552" t="s">
        <v>1034</v>
      </c>
      <c r="E24" s="553">
        <v>3.4000000000000002E-2</v>
      </c>
    </row>
    <row r="25" spans="1:5">
      <c r="A25">
        <v>23</v>
      </c>
      <c r="B25" s="945"/>
      <c r="C25" s="555"/>
      <c r="D25" s="552" t="s">
        <v>1035</v>
      </c>
      <c r="E25" s="553">
        <v>3.3000000000000002E-2</v>
      </c>
    </row>
    <row r="26" spans="1:5">
      <c r="A26">
        <v>24</v>
      </c>
      <c r="B26" s="943" t="s">
        <v>1036</v>
      </c>
      <c r="C26" s="551" t="s">
        <v>1011</v>
      </c>
      <c r="D26" s="552" t="s">
        <v>1037</v>
      </c>
      <c r="E26" s="553">
        <v>5.1999999999999998E-2</v>
      </c>
    </row>
    <row r="27" spans="1:5">
      <c r="A27">
        <v>25</v>
      </c>
      <c r="B27" s="945"/>
      <c r="C27" s="555"/>
      <c r="D27" s="552" t="s">
        <v>1038</v>
      </c>
      <c r="E27" s="553">
        <v>0.04</v>
      </c>
    </row>
    <row r="28" spans="1:5">
      <c r="A28">
        <v>26</v>
      </c>
      <c r="B28" s="943" t="s">
        <v>1039</v>
      </c>
      <c r="C28" s="551" t="s">
        <v>1011</v>
      </c>
      <c r="D28" s="552" t="s">
        <v>1040</v>
      </c>
      <c r="E28" s="553">
        <v>3.9E-2</v>
      </c>
    </row>
    <row r="29" spans="1:5">
      <c r="A29">
        <v>27</v>
      </c>
      <c r="B29" s="944"/>
      <c r="C29" s="555"/>
      <c r="D29" s="556" t="s">
        <v>1041</v>
      </c>
      <c r="E29" s="553">
        <v>3.7999999999999999E-2</v>
      </c>
    </row>
    <row r="30" spans="1:5">
      <c r="A30">
        <v>28</v>
      </c>
      <c r="B30" s="944"/>
      <c r="C30" s="555"/>
      <c r="D30" s="556" t="s">
        <v>1042</v>
      </c>
      <c r="E30" s="553">
        <v>3.6999999999999998E-2</v>
      </c>
    </row>
    <row r="31" spans="1:5">
      <c r="A31">
        <v>29</v>
      </c>
      <c r="B31" s="944"/>
      <c r="C31" s="555"/>
      <c r="D31" s="552" t="s">
        <v>1043</v>
      </c>
      <c r="E31" s="553">
        <v>3.7999999999999999E-2</v>
      </c>
    </row>
    <row r="32" spans="1:5">
      <c r="A32">
        <v>30</v>
      </c>
      <c r="B32" s="945"/>
      <c r="C32" s="555"/>
      <c r="D32" s="552" t="s">
        <v>1044</v>
      </c>
      <c r="E32" s="553">
        <v>3.5999999999999997E-2</v>
      </c>
    </row>
    <row r="33" spans="1:5">
      <c r="A33">
        <v>31</v>
      </c>
      <c r="B33" s="943" t="s">
        <v>1045</v>
      </c>
      <c r="C33" s="551" t="s">
        <v>1011</v>
      </c>
      <c r="D33" s="552" t="s">
        <v>1037</v>
      </c>
      <c r="E33" s="553">
        <v>4.7E-2</v>
      </c>
    </row>
    <row r="34" spans="1:5">
      <c r="A34">
        <v>32</v>
      </c>
      <c r="B34" s="945"/>
      <c r="C34" s="555"/>
      <c r="D34" s="552" t="s">
        <v>1038</v>
      </c>
      <c r="E34" s="553">
        <v>3.7999999999999999E-2</v>
      </c>
    </row>
    <row r="35" spans="1:5">
      <c r="A35">
        <v>33</v>
      </c>
      <c r="B35" s="552" t="s">
        <v>1046</v>
      </c>
      <c r="C35" s="555"/>
      <c r="D35" s="552" t="s">
        <v>1046</v>
      </c>
      <c r="E35" s="553">
        <v>6.4000000000000001E-2</v>
      </c>
    </row>
    <row r="36" spans="1:5">
      <c r="A36">
        <v>34</v>
      </c>
      <c r="B36" s="552" t="s">
        <v>1047</v>
      </c>
      <c r="C36" s="551" t="s">
        <v>1011</v>
      </c>
      <c r="D36" s="552" t="s">
        <v>1048</v>
      </c>
      <c r="E36" s="553">
        <v>0.04</v>
      </c>
    </row>
    <row r="37" spans="1:5">
      <c r="A37">
        <v>35</v>
      </c>
      <c r="B37" s="943" t="s">
        <v>1049</v>
      </c>
      <c r="C37" s="551" t="s">
        <v>1011</v>
      </c>
      <c r="D37" s="552" t="s">
        <v>1050</v>
      </c>
      <c r="E37" s="553">
        <v>0.04</v>
      </c>
    </row>
    <row r="38" spans="1:5">
      <c r="A38">
        <v>36</v>
      </c>
      <c r="B38" s="944"/>
      <c r="C38" s="555"/>
      <c r="D38" s="552" t="s">
        <v>1051</v>
      </c>
      <c r="E38" s="553">
        <v>3.4000000000000002E-2</v>
      </c>
    </row>
    <row r="39" spans="1:5">
      <c r="A39">
        <v>37</v>
      </c>
      <c r="B39" s="945"/>
      <c r="C39" s="555"/>
      <c r="D39" s="552" t="s">
        <v>1052</v>
      </c>
      <c r="E39" s="553">
        <v>2.8000000000000001E-2</v>
      </c>
    </row>
    <row r="40" spans="1:5">
      <c r="A40">
        <v>38</v>
      </c>
      <c r="B40" s="943" t="s">
        <v>1053</v>
      </c>
      <c r="C40" s="551" t="s">
        <v>1011</v>
      </c>
      <c r="D40" s="552" t="s">
        <v>1054</v>
      </c>
      <c r="E40" s="553">
        <v>4.2000000000000003E-2</v>
      </c>
    </row>
    <row r="41" spans="1:5">
      <c r="A41">
        <v>39</v>
      </c>
      <c r="B41" s="944"/>
      <c r="C41" s="555"/>
      <c r="D41" s="552" t="s">
        <v>1055</v>
      </c>
      <c r="E41" s="553">
        <v>3.7999999999999999E-2</v>
      </c>
    </row>
    <row r="42" spans="1:5">
      <c r="A42">
        <v>40</v>
      </c>
      <c r="B42" s="945"/>
      <c r="C42" s="555"/>
      <c r="D42" s="552" t="s">
        <v>1056</v>
      </c>
      <c r="E42" s="553">
        <v>3.4000000000000002E-2</v>
      </c>
    </row>
    <row r="43" spans="1:5">
      <c r="A43">
        <v>41</v>
      </c>
      <c r="B43" s="943" t="s">
        <v>1057</v>
      </c>
      <c r="C43" s="555"/>
      <c r="D43" s="552" t="s">
        <v>1058</v>
      </c>
      <c r="E43" s="553">
        <v>3.4000000000000002E-2</v>
      </c>
    </row>
    <row r="44" spans="1:5">
      <c r="A44">
        <v>42</v>
      </c>
      <c r="B44" s="944"/>
      <c r="C44" s="555"/>
      <c r="D44" s="552" t="s">
        <v>1059</v>
      </c>
      <c r="E44" s="553">
        <v>3.5999999999999997E-2</v>
      </c>
    </row>
    <row r="45" spans="1:5">
      <c r="A45">
        <v>43</v>
      </c>
      <c r="B45" s="944"/>
      <c r="C45" s="555"/>
      <c r="D45" s="552" t="s">
        <v>1060</v>
      </c>
      <c r="E45" s="553">
        <v>3.7999999999999999E-2</v>
      </c>
    </row>
    <row r="46" spans="1:5">
      <c r="A46">
        <v>44</v>
      </c>
      <c r="B46" s="945"/>
      <c r="C46" s="551" t="s">
        <v>1011</v>
      </c>
      <c r="D46" s="552" t="s">
        <v>1061</v>
      </c>
      <c r="E46" s="553">
        <v>4.1000000000000002E-2</v>
      </c>
    </row>
    <row r="47" spans="1:5">
      <c r="A47">
        <v>45</v>
      </c>
      <c r="B47" s="943" t="s">
        <v>1062</v>
      </c>
      <c r="C47" s="551" t="s">
        <v>1011</v>
      </c>
      <c r="D47" s="552" t="s">
        <v>1063</v>
      </c>
      <c r="E47" s="553">
        <v>2.9000000000000001E-2</v>
      </c>
    </row>
    <row r="48" spans="1:5">
      <c r="A48">
        <v>46</v>
      </c>
      <c r="B48" s="944"/>
      <c r="C48" s="555"/>
      <c r="D48" s="552" t="s">
        <v>1064</v>
      </c>
      <c r="E48" s="553">
        <v>2.3E-2</v>
      </c>
    </row>
    <row r="49" spans="1:5">
      <c r="A49">
        <v>47</v>
      </c>
      <c r="B49" s="944"/>
      <c r="C49" s="555"/>
      <c r="D49" s="552" t="s">
        <v>1065</v>
      </c>
      <c r="E49" s="553">
        <v>2.4E-2</v>
      </c>
    </row>
    <row r="50" spans="1:5">
      <c r="A50">
        <v>48</v>
      </c>
      <c r="B50" s="944"/>
      <c r="C50" s="555"/>
      <c r="D50" s="552" t="s">
        <v>1066</v>
      </c>
      <c r="E50" s="553">
        <v>2.7E-2</v>
      </c>
    </row>
    <row r="51" spans="1:5">
      <c r="A51">
        <v>49</v>
      </c>
      <c r="B51" s="945"/>
      <c r="C51" s="555"/>
      <c r="D51" s="552" t="s">
        <v>1067</v>
      </c>
      <c r="E51" s="553">
        <v>2.8000000000000001E-2</v>
      </c>
    </row>
    <row r="52" spans="1:5">
      <c r="A52">
        <v>50</v>
      </c>
      <c r="B52" s="943" t="s">
        <v>1068</v>
      </c>
      <c r="C52" s="555"/>
      <c r="D52" s="552" t="s">
        <v>1069</v>
      </c>
      <c r="E52" s="553">
        <v>3.4000000000000002E-2</v>
      </c>
    </row>
    <row r="53" spans="1:5">
      <c r="A53">
        <v>51</v>
      </c>
      <c r="B53" s="944"/>
      <c r="C53" s="555"/>
      <c r="D53" s="552" t="s">
        <v>1070</v>
      </c>
      <c r="E53" s="553">
        <v>2.5999999999999999E-2</v>
      </c>
    </row>
    <row r="54" spans="1:5">
      <c r="A54">
        <v>52</v>
      </c>
      <c r="B54" s="945"/>
      <c r="C54" s="551" t="s">
        <v>1011</v>
      </c>
      <c r="D54" s="552" t="s">
        <v>1071</v>
      </c>
      <c r="E54" s="553">
        <v>0.04</v>
      </c>
    </row>
    <row r="55" spans="1:5">
      <c r="A55">
        <v>53</v>
      </c>
      <c r="B55" s="943" t="s">
        <v>1072</v>
      </c>
      <c r="C55" s="555"/>
      <c r="D55" s="552" t="s">
        <v>1073</v>
      </c>
      <c r="E55" s="553">
        <v>2.1999999999999999E-2</v>
      </c>
    </row>
    <row r="56" spans="1:5">
      <c r="A56">
        <v>54</v>
      </c>
      <c r="B56" s="944"/>
      <c r="C56" s="551" t="s">
        <v>1011</v>
      </c>
      <c r="D56" s="552" t="s">
        <v>1074</v>
      </c>
      <c r="E56" s="553">
        <v>3.5999999999999997E-2</v>
      </c>
    </row>
    <row r="57" spans="1:5">
      <c r="A57">
        <v>55</v>
      </c>
      <c r="B57" s="944"/>
      <c r="C57" s="555"/>
      <c r="D57" s="552" t="s">
        <v>1075</v>
      </c>
      <c r="E57" s="553">
        <v>3.4000000000000002E-2</v>
      </c>
    </row>
    <row r="58" spans="1:5">
      <c r="A58">
        <v>56</v>
      </c>
      <c r="B58" s="944"/>
      <c r="C58" s="555"/>
      <c r="D58" s="552" t="s">
        <v>1076</v>
      </c>
      <c r="E58" s="553">
        <v>2.8000000000000001E-2</v>
      </c>
    </row>
    <row r="59" spans="1:5">
      <c r="A59">
        <v>57</v>
      </c>
      <c r="B59" s="945"/>
      <c r="C59" s="555"/>
      <c r="D59" s="552" t="s">
        <v>1077</v>
      </c>
      <c r="E59" s="553">
        <v>3.5000000000000003E-2</v>
      </c>
    </row>
    <row r="60" spans="1:5">
      <c r="A60">
        <v>58</v>
      </c>
      <c r="B60" s="941" t="s">
        <v>1078</v>
      </c>
      <c r="C60" s="555"/>
      <c r="D60" s="552" t="s">
        <v>1079</v>
      </c>
      <c r="E60" s="553">
        <v>0.04</v>
      </c>
    </row>
    <row r="61" spans="1:5">
      <c r="A61">
        <v>59</v>
      </c>
      <c r="B61" s="942"/>
      <c r="C61" s="551" t="s">
        <v>1011</v>
      </c>
      <c r="D61" s="552" t="s">
        <v>1080</v>
      </c>
      <c r="E61" s="553">
        <v>5.1999999999999998E-2</v>
      </c>
    </row>
  </sheetData>
  <mergeCells count="13">
    <mergeCell ref="B33:B34"/>
    <mergeCell ref="C2:D2"/>
    <mergeCell ref="B3:B13"/>
    <mergeCell ref="B14:B25"/>
    <mergeCell ref="B26:B27"/>
    <mergeCell ref="B28:B32"/>
    <mergeCell ref="B60:B61"/>
    <mergeCell ref="B37:B39"/>
    <mergeCell ref="B40:B42"/>
    <mergeCell ref="B43:B46"/>
    <mergeCell ref="B47:B51"/>
    <mergeCell ref="B52:B54"/>
    <mergeCell ref="B55:B59"/>
  </mergeCells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CFFCC"/>
  </sheetPr>
  <dimension ref="A1:AE2"/>
  <sheetViews>
    <sheetView workbookViewId="0"/>
  </sheetViews>
  <sheetFormatPr defaultRowHeight="11.25"/>
  <cols>
    <col min="1" max="5" width="9" style="1"/>
    <col min="6" max="6" width="12.25" style="1" bestFit="1" customWidth="1"/>
    <col min="7" max="16384" width="9" style="1"/>
  </cols>
  <sheetData>
    <row r="1" spans="1:31" s="452" customFormat="1" ht="22.5">
      <c r="A1" s="452" t="s">
        <v>359</v>
      </c>
      <c r="B1" s="452" t="s">
        <v>360</v>
      </c>
      <c r="C1" s="452" t="s">
        <v>361</v>
      </c>
      <c r="D1" s="452" t="s">
        <v>334</v>
      </c>
      <c r="E1" s="452" t="s">
        <v>362</v>
      </c>
      <c r="F1" s="452" t="s">
        <v>363</v>
      </c>
      <c r="G1" s="452" t="s">
        <v>417</v>
      </c>
      <c r="H1" s="452" t="s">
        <v>418</v>
      </c>
      <c r="I1" s="452" t="s">
        <v>366</v>
      </c>
      <c r="J1" s="452" t="s">
        <v>367</v>
      </c>
      <c r="K1" s="457" t="s">
        <v>200</v>
      </c>
      <c r="L1" s="452" t="s">
        <v>419</v>
      </c>
      <c r="M1" s="452" t="s">
        <v>420</v>
      </c>
      <c r="N1" s="452" t="s">
        <v>421</v>
      </c>
      <c r="O1" s="457" t="s">
        <v>422</v>
      </c>
      <c r="P1" s="457" t="s">
        <v>423</v>
      </c>
      <c r="Q1" s="457" t="s">
        <v>424</v>
      </c>
      <c r="R1" s="457" t="s">
        <v>425</v>
      </c>
      <c r="S1" s="457" t="s">
        <v>426</v>
      </c>
      <c r="T1" s="457" t="s">
        <v>427</v>
      </c>
      <c r="U1" s="457" t="s">
        <v>428</v>
      </c>
      <c r="V1" s="457" t="s">
        <v>429</v>
      </c>
      <c r="W1" s="452" t="s">
        <v>430</v>
      </c>
      <c r="X1" s="452" t="s">
        <v>431</v>
      </c>
      <c r="Y1" s="452" t="s">
        <v>7</v>
      </c>
      <c r="Z1" s="452" t="s">
        <v>9</v>
      </c>
      <c r="AA1" s="452" t="s">
        <v>10</v>
      </c>
      <c r="AB1" s="452" t="s">
        <v>432</v>
      </c>
      <c r="AC1" s="452" t="s">
        <v>433</v>
      </c>
      <c r="AD1" s="452" t="s">
        <v>434</v>
      </c>
      <c r="AE1" s="452" t="s">
        <v>435</v>
      </c>
    </row>
    <row r="2" spans="1:31">
      <c r="A2" s="282" t="str">
        <f>事前協議書!$AE$2</f>
        <v>2017999</v>
      </c>
      <c r="B2" s="282" t="str">
        <f>事前協議書!$AG$2</f>
        <v>Demo999</v>
      </c>
      <c r="C2" s="1">
        <f>事前協議書!$AG$3</f>
        <v>0</v>
      </c>
      <c r="D2" s="283" t="str">
        <f>事前協議書!AE3</f>
        <v/>
      </c>
      <c r="E2" s="283" t="str">
        <f>事前協議書!$AE$4</f>
        <v/>
      </c>
      <c r="F2" s="283" t="str">
        <f>事前協議書!$AE$5</f>
        <v/>
      </c>
      <c r="G2" s="1" t="str">
        <f>事前協議書!$AE$6</f>
        <v/>
      </c>
      <c r="H2" s="1" t="str">
        <f>事前協議書!$AE$7</f>
        <v/>
      </c>
      <c r="I2" s="1" t="str">
        <f>事前協議書!$AE$8</f>
        <v/>
      </c>
      <c r="J2" s="1" t="str">
        <f>事前協議書!$AE$9</f>
        <v/>
      </c>
      <c r="K2" s="389"/>
      <c r="L2" s="1">
        <f>事前協議書!$AF$10</f>
        <v>0</v>
      </c>
      <c r="M2" s="1">
        <f>事前協議書!$AH$10</f>
        <v>0</v>
      </c>
      <c r="N2" s="1">
        <f>事前協議書!$AJ$10</f>
        <v>0</v>
      </c>
      <c r="O2" s="389"/>
      <c r="P2" s="389"/>
      <c r="Q2" s="389"/>
      <c r="R2" s="389"/>
      <c r="S2" s="389"/>
      <c r="T2" s="389"/>
      <c r="U2" s="389"/>
      <c r="V2" s="389"/>
      <c r="W2" s="283" t="str">
        <f>事前協議書!$AF$13</f>
        <v/>
      </c>
      <c r="X2" s="283" t="str">
        <f>事前協議書!$AH$13</f>
        <v/>
      </c>
      <c r="Y2" s="1" t="str">
        <f>事前協議書!$AE$14</f>
        <v/>
      </c>
      <c r="Z2" s="1" t="str">
        <f>事前協議書!$AE$15</f>
        <v/>
      </c>
      <c r="AA2" s="1" t="str">
        <f>事前協議書!$AE$16</f>
        <v/>
      </c>
      <c r="AB2" s="1" t="str">
        <f>事前協議書!$AG$16</f>
        <v/>
      </c>
      <c r="AC2" s="1" t="str">
        <f>事前協議書!$AF$17</f>
        <v/>
      </c>
      <c r="AD2" s="1" t="str">
        <f>事前協議書!$AH$17</f>
        <v/>
      </c>
      <c r="AE2" s="1" t="str">
        <f>事前協議書!$AJ$17</f>
        <v/>
      </c>
    </row>
  </sheetData>
  <phoneticPr fontId="5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CCFFCC"/>
  </sheetPr>
  <dimension ref="A1:AO2"/>
  <sheetViews>
    <sheetView workbookViewId="0"/>
  </sheetViews>
  <sheetFormatPr defaultRowHeight="11.25"/>
  <cols>
    <col min="1" max="6" width="9" style="358"/>
    <col min="7" max="7" width="12.25" style="358" bestFit="1" customWidth="1"/>
    <col min="8" max="16384" width="9" style="358"/>
  </cols>
  <sheetData>
    <row r="1" spans="1:41" s="452" customFormat="1" ht="56.25">
      <c r="A1" s="452" t="s">
        <v>359</v>
      </c>
      <c r="B1" s="452" t="s">
        <v>361</v>
      </c>
      <c r="C1" s="452" t="s">
        <v>436</v>
      </c>
      <c r="D1" s="452" t="s">
        <v>437</v>
      </c>
      <c r="E1" s="452" t="s">
        <v>438</v>
      </c>
      <c r="F1" s="452" t="s">
        <v>439</v>
      </c>
      <c r="G1" s="452" t="s">
        <v>440</v>
      </c>
      <c r="H1" s="452" t="s">
        <v>441</v>
      </c>
      <c r="I1" s="452" t="s">
        <v>442</v>
      </c>
      <c r="J1" s="452" t="s">
        <v>443</v>
      </c>
      <c r="K1" s="452" t="s">
        <v>444</v>
      </c>
      <c r="L1" s="452" t="s">
        <v>445</v>
      </c>
      <c r="M1" s="452" t="s">
        <v>446</v>
      </c>
      <c r="N1" s="452" t="s">
        <v>447</v>
      </c>
      <c r="O1" s="452" t="s">
        <v>448</v>
      </c>
      <c r="P1" s="452" t="s">
        <v>449</v>
      </c>
      <c r="Q1" s="458" t="s">
        <v>608</v>
      </c>
      <c r="R1" s="457" t="s">
        <v>450</v>
      </c>
      <c r="S1" s="458" t="s">
        <v>609</v>
      </c>
      <c r="T1" s="457" t="s">
        <v>451</v>
      </c>
      <c r="U1" s="452" t="s">
        <v>452</v>
      </c>
      <c r="V1" s="452" t="s">
        <v>453</v>
      </c>
      <c r="W1" s="452" t="s">
        <v>707</v>
      </c>
      <c r="X1" s="452" t="s">
        <v>454</v>
      </c>
      <c r="Y1" s="452" t="s">
        <v>455</v>
      </c>
      <c r="Z1" s="452" t="s">
        <v>456</v>
      </c>
      <c r="AA1" s="452" t="s">
        <v>457</v>
      </c>
      <c r="AB1" s="452" t="s">
        <v>458</v>
      </c>
      <c r="AC1" s="452" t="s">
        <v>459</v>
      </c>
      <c r="AD1" s="452" t="s">
        <v>460</v>
      </c>
      <c r="AE1" s="452" t="s">
        <v>461</v>
      </c>
      <c r="AF1" s="452" t="s">
        <v>462</v>
      </c>
      <c r="AG1" s="452" t="s">
        <v>463</v>
      </c>
      <c r="AH1" s="457" t="s">
        <v>464</v>
      </c>
      <c r="AI1" s="457" t="s">
        <v>465</v>
      </c>
      <c r="AJ1" s="457" t="s">
        <v>466</v>
      </c>
      <c r="AK1" s="459" t="s">
        <v>708</v>
      </c>
      <c r="AL1" s="453" t="s">
        <v>903</v>
      </c>
      <c r="AM1" s="454" t="s">
        <v>837</v>
      </c>
      <c r="AN1" s="454" t="s">
        <v>838</v>
      </c>
      <c r="AO1" s="454" t="s">
        <v>839</v>
      </c>
    </row>
    <row r="2" spans="1:41" s="1" customFormat="1">
      <c r="A2" s="282" t="str">
        <f>事前協議書!$AE$2</f>
        <v>2017999</v>
      </c>
      <c r="B2" s="1">
        <f>事前協議書!$AG$3</f>
        <v>0</v>
      </c>
      <c r="C2" s="1">
        <f>事前協議書!$AF$18</f>
        <v>0</v>
      </c>
      <c r="D2" s="1">
        <f>事前協議書!$AH$18</f>
        <v>0</v>
      </c>
      <c r="E2" s="1">
        <f>事前協議書!$AJ$18</f>
        <v>0</v>
      </c>
      <c r="F2" s="1">
        <f>事前協議書!$AF$19</f>
        <v>0</v>
      </c>
      <c r="G2" s="1">
        <f>事前協議書!$AH$19</f>
        <v>0</v>
      </c>
      <c r="H2" s="1" t="str">
        <f>事前協議書!$AJ$19</f>
        <v/>
      </c>
      <c r="I2" s="1" t="str">
        <f>事前協議書!$AF$20</f>
        <v/>
      </c>
      <c r="J2" s="1" t="str">
        <f>事前協議書!$AH$20</f>
        <v/>
      </c>
      <c r="K2" s="1" t="str">
        <f>事前協議書!$AJ$20</f>
        <v/>
      </c>
      <c r="L2" s="1" t="str">
        <f>事前協議書!$AL$20</f>
        <v/>
      </c>
      <c r="M2" s="1" t="str">
        <f>事前協議書!$AF$21</f>
        <v/>
      </c>
      <c r="N2" s="1" t="str">
        <f>事前協議書!$AH$21</f>
        <v/>
      </c>
      <c r="O2" s="1" t="str">
        <f>事前協議書!$AJ$21</f>
        <v/>
      </c>
      <c r="P2" s="1" t="str">
        <f>事前協議書!$AL$21</f>
        <v/>
      </c>
      <c r="Q2" s="389"/>
      <c r="R2" s="389"/>
      <c r="S2" s="389"/>
      <c r="T2" s="389"/>
      <c r="U2" s="1">
        <f>事前協議書!$AF$24</f>
        <v>0</v>
      </c>
      <c r="V2" s="1">
        <f>事前協議書!$AH$24</f>
        <v>0</v>
      </c>
      <c r="W2" s="1">
        <f>事前協議書!$AJ$24</f>
        <v>0</v>
      </c>
      <c r="X2" s="1">
        <f>事前協議書!$AF$25</f>
        <v>0</v>
      </c>
      <c r="Y2" s="1">
        <f>事前協議書!$AH$25</f>
        <v>0</v>
      </c>
      <c r="Z2" s="1">
        <f>事前協議書!$AJ$25</f>
        <v>0</v>
      </c>
      <c r="AA2" s="1">
        <f>事前協議書!$AF$26</f>
        <v>0</v>
      </c>
      <c r="AB2" s="1" t="str">
        <f>事前協議書!$AH$26</f>
        <v/>
      </c>
      <c r="AC2" s="1">
        <f>事前協議書!$AF$27</f>
        <v>0</v>
      </c>
      <c r="AD2" s="1">
        <f>事前協議書!$AH$27</f>
        <v>0</v>
      </c>
      <c r="AE2" s="1">
        <f>事前協議書!$AJ$27</f>
        <v>0</v>
      </c>
      <c r="AF2" s="1">
        <f>事前協議書!$AF$28</f>
        <v>0</v>
      </c>
      <c r="AG2" s="1">
        <f>事前協議書!$AH$28</f>
        <v>0</v>
      </c>
      <c r="AH2" s="389"/>
      <c r="AI2" s="389"/>
      <c r="AJ2" s="389"/>
      <c r="AK2" s="391">
        <f>事前協議書!$AL$24</f>
        <v>0</v>
      </c>
      <c r="AL2" s="1">
        <f>事前協議書!$AF$22</f>
        <v>0</v>
      </c>
      <c r="AM2" s="1">
        <f>事前協議書!$AH$22</f>
        <v>0</v>
      </c>
      <c r="AN2" s="1">
        <f>事前協議書!$AF$23</f>
        <v>0</v>
      </c>
      <c r="AO2" s="1">
        <f>事前協議書!$AH$23</f>
        <v>0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44</vt:i4>
      </vt:variant>
    </vt:vector>
  </HeadingPairs>
  <TitlesOfParts>
    <vt:vector size="56" baseType="lpstr">
      <vt:lpstr>事前協議書</vt:lpstr>
      <vt:lpstr>環境評価書</vt:lpstr>
      <vt:lpstr>第2号様式 </vt:lpstr>
      <vt:lpstr>第2号様式（事業者連名用別紙）</vt:lpstr>
      <vt:lpstr>List</vt:lpstr>
      <vt:lpstr>標準入力法_断熱材</vt:lpstr>
      <vt:lpstr>モデル建物法_断熱材</vt:lpstr>
      <vt:lpstr>xls01_建物概要</vt:lpstr>
      <vt:lpstr>xls02_設備概要</vt:lpstr>
      <vt:lpstr>xls03_環境対策</vt:lpstr>
      <vt:lpstr>xls04_建物性能</vt:lpstr>
      <vt:lpstr>xls05_備考</vt:lpstr>
      <vt:lpstr>Grade_mark_Best</vt:lpstr>
      <vt:lpstr>Grade_mark_Good</vt:lpstr>
      <vt:lpstr>Grade_mark_Non</vt:lpstr>
      <vt:lpstr>List_AEMS</vt:lpstr>
      <vt:lpstr>List_AemsCD</vt:lpstr>
      <vt:lpstr>List_Area</vt:lpstr>
      <vt:lpstr>List_AreaCD</vt:lpstr>
      <vt:lpstr>List_DannetsuZai</vt:lpstr>
      <vt:lpstr>List_DannetsuZaiCD</vt:lpstr>
      <vt:lpstr>List_DHC_Area</vt:lpstr>
      <vt:lpstr>List_DHC_AreaCD</vt:lpstr>
      <vt:lpstr>List_DHC_Donyu</vt:lpstr>
      <vt:lpstr>List_DHC_DonyuCD</vt:lpstr>
      <vt:lpstr>List_Grade</vt:lpstr>
      <vt:lpstr>List_GradeInfo</vt:lpstr>
      <vt:lpstr>List_Kyogi_Dankai</vt:lpstr>
      <vt:lpstr>List_Kyogi_Dankai_CD</vt:lpstr>
      <vt:lpstr>List_Menteki_Taisaku</vt:lpstr>
      <vt:lpstr>List_Menteki_TaisakuCD</vt:lpstr>
      <vt:lpstr>List_Select</vt:lpstr>
      <vt:lpstr>List_Tokuden</vt:lpstr>
      <vt:lpstr>List_TokudenCD</vt:lpstr>
      <vt:lpstr>List_Umu</vt:lpstr>
      <vt:lpstr>List_UmuCD</vt:lpstr>
      <vt:lpstr>List_Yoshiki_Kohyo</vt:lpstr>
      <vt:lpstr>List_Yoshiki_Status</vt:lpstr>
      <vt:lpstr>List_Yoshiki_Todokede</vt:lpstr>
      <vt:lpstr>List_Yoshiki_Umu</vt:lpstr>
      <vt:lpstr>List_Youto_House</vt:lpstr>
      <vt:lpstr>List_Youto_NonHouse</vt:lpstr>
      <vt:lpstr>環境評価書!Print_Area</vt:lpstr>
      <vt:lpstr>事前協議書!Print_Area</vt:lpstr>
      <vt:lpstr>'第2号様式 '!Print_Area</vt:lpstr>
      <vt:lpstr>'第2号様式（事業者連名用別紙）'!Print_Area</vt:lpstr>
      <vt:lpstr>事前協議書!Print_Titles</vt:lpstr>
      <vt:lpstr>Val_Ari</vt:lpstr>
      <vt:lpstr>Val_ClearGoal</vt:lpstr>
      <vt:lpstr>Val_DannetsuZaiCD_Free</vt:lpstr>
      <vt:lpstr>Val_Hantei_NG</vt:lpstr>
      <vt:lpstr>Val_Hantei_OK</vt:lpstr>
      <vt:lpstr>Val_NotSelected</vt:lpstr>
      <vt:lpstr>Val_ReduceGoal_Best</vt:lpstr>
      <vt:lpstr>Val_ReduceGoal_Good</vt:lpstr>
      <vt:lpstr>Val_Selected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（住宅） 事前協議書・環境評価書・建築物環境計画書の様式</dc:title>
  <dc:creator>千代田区</dc:creator>
  <cp:lastPrinted>2023-03-23T01:20:34Z</cp:lastPrinted>
  <dcterms:created xsi:type="dcterms:W3CDTF">2016-01-13T01:03:20Z</dcterms:created>
  <dcterms:modified xsi:type="dcterms:W3CDTF">2024-03-06T00:57:11Z</dcterms:modified>
</cp:coreProperties>
</file>