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defaultThemeVersion="124226"/>
  <xr:revisionPtr revIDLastSave="0" documentId="13_ncr:1_{6F2B24A5-AD50-4B7C-836C-CF721AAADC6A}" xr6:coauthVersionLast="47" xr6:coauthVersionMax="47" xr10:uidLastSave="{00000000-0000-0000-0000-000000000000}"/>
  <workbookProtection workbookPassword="EFD2" lockStructure="1"/>
  <bookViews>
    <workbookView xWindow="-120" yWindow="-120" windowWidth="29040" windowHeight="15840" tabRatio="778" xr2:uid="{00000000-000D-0000-FFFF-FFFF00000000}"/>
  </bookViews>
  <sheets>
    <sheet name="モデル建物法" sheetId="35" r:id="rId1"/>
    <sheet name="標準入力法・住宅" sheetId="38" r:id="rId2"/>
    <sheet name="Data" sheetId="4" state="hidden" r:id="rId3"/>
    <sheet name="List" sheetId="5" state="hidden" r:id="rId4"/>
  </sheets>
  <definedNames>
    <definedName name="_xlnm._FilterDatabase" localSheetId="2" hidden="1">Data!$A$3:$B$3</definedName>
    <definedName name="List_Area">List!$B$3:$B$10</definedName>
    <definedName name="List_AreaCD">List!$A$3:$A$10</definedName>
    <definedName name="List_Calc_Bldg_Yoto">List!$I$3:$I$28</definedName>
    <definedName name="List_Calc_Bldg_YotoCD">List!$H$3:$H$28</definedName>
    <definedName name="List_Umu">List!$K$3:$K$4</definedName>
    <definedName name="List_YoutoSu">List!$M$3:$M$4</definedName>
    <definedName name="_xlnm.Print_Area" localSheetId="0">モデル建物法!$A$1:$O$36</definedName>
    <definedName name="_xlnm.Print_Area" localSheetId="1">標準入力法・住宅!$A$1:$G$23</definedName>
    <definedName name="Rng_Umu_Nashi">List!$K$4</definedName>
    <definedName name="Rng_YoutoSu_1">List!$M$3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38" l="1"/>
  <c r="J20" i="38" s="1"/>
  <c r="B20" i="38" s="1"/>
  <c r="C16" i="38"/>
  <c r="C15" i="38"/>
  <c r="Q78" i="35" l="1"/>
  <c r="Q79" i="35"/>
  <c r="Q80" i="35"/>
  <c r="Q77" i="35"/>
  <c r="B20" i="35" l="1"/>
  <c r="B12" i="38" l="1"/>
  <c r="C20" i="38" s="1"/>
  <c r="B23" i="38" s="1"/>
  <c r="B67" i="38" l="1"/>
  <c r="B66" i="38"/>
  <c r="B65" i="38"/>
  <c r="B64" i="38"/>
  <c r="B63" i="38"/>
  <c r="B31" i="38"/>
  <c r="B30" i="38"/>
  <c r="B29" i="38"/>
  <c r="B28" i="38"/>
  <c r="B27" i="38"/>
  <c r="B13" i="38"/>
  <c r="B30" i="35"/>
  <c r="B46" i="38" l="1"/>
  <c r="G28" i="38"/>
  <c r="G46" i="38" s="1"/>
  <c r="B47" i="38"/>
  <c r="G29" i="38"/>
  <c r="G47" i="38" s="1"/>
  <c r="B48" i="38"/>
  <c r="G30" i="38"/>
  <c r="G48" i="38" s="1"/>
  <c r="B45" i="38"/>
  <c r="G27" i="38"/>
  <c r="G45" i="38" s="1"/>
  <c r="G31" i="38"/>
  <c r="G49" i="38" s="1"/>
  <c r="E31" i="38"/>
  <c r="E28" i="38"/>
  <c r="E46" i="38" s="1"/>
  <c r="E27" i="38"/>
  <c r="E30" i="38"/>
  <c r="E48" i="38" s="1"/>
  <c r="E29" i="38"/>
  <c r="E47" i="38" s="1"/>
  <c r="B37" i="38"/>
  <c r="E45" i="38"/>
  <c r="E49" i="38"/>
  <c r="F27" i="38"/>
  <c r="F28" i="38"/>
  <c r="F29" i="38"/>
  <c r="F30" i="38"/>
  <c r="B49" i="38"/>
  <c r="B41" i="38"/>
  <c r="F31" i="38"/>
  <c r="B32" i="38"/>
  <c r="B33" i="38"/>
  <c r="B34" i="38"/>
  <c r="B36" i="38"/>
  <c r="B40" i="38"/>
  <c r="C27" i="38"/>
  <c r="C28" i="38"/>
  <c r="C29" i="38"/>
  <c r="C30" i="38"/>
  <c r="C31" i="38"/>
  <c r="B35" i="38"/>
  <c r="B39" i="38"/>
  <c r="D27" i="38"/>
  <c r="D28" i="38"/>
  <c r="D29" i="38"/>
  <c r="D30" i="38"/>
  <c r="D31" i="38"/>
  <c r="B38" i="38"/>
  <c r="G39" i="38" l="1"/>
  <c r="G57" i="38" s="1"/>
  <c r="G36" i="38"/>
  <c r="G54" i="38" s="1"/>
  <c r="G35" i="38"/>
  <c r="G53" i="38" s="1"/>
  <c r="G34" i="38"/>
  <c r="G52" i="38" s="1"/>
  <c r="G41" i="38"/>
  <c r="G59" i="38" s="1"/>
  <c r="G38" i="38"/>
  <c r="G56" i="38" s="1"/>
  <c r="G33" i="38"/>
  <c r="G51" i="38" s="1"/>
  <c r="G64" i="38" s="1"/>
  <c r="B55" i="38"/>
  <c r="G37" i="38"/>
  <c r="G55" i="38" s="1"/>
  <c r="G40" i="38"/>
  <c r="G58" i="38" s="1"/>
  <c r="G32" i="38"/>
  <c r="G50" i="38" s="1"/>
  <c r="G63" i="38" s="1"/>
  <c r="G68" i="38" s="1"/>
  <c r="D37" i="38"/>
  <c r="C37" i="38"/>
  <c r="C55" i="38" s="1"/>
  <c r="E37" i="38"/>
  <c r="E55" i="38" s="1"/>
  <c r="F37" i="38"/>
  <c r="F55" i="38" s="1"/>
  <c r="B57" i="38"/>
  <c r="E39" i="38"/>
  <c r="D39" i="38"/>
  <c r="C39" i="38"/>
  <c r="F39" i="38"/>
  <c r="B56" i="38"/>
  <c r="E38" i="38"/>
  <c r="D38" i="38"/>
  <c r="C38" i="38"/>
  <c r="F38" i="38"/>
  <c r="D48" i="38"/>
  <c r="D46" i="38"/>
  <c r="B53" i="38"/>
  <c r="E35" i="38"/>
  <c r="D35" i="38"/>
  <c r="C35" i="38"/>
  <c r="F35" i="38"/>
  <c r="C46" i="38"/>
  <c r="B58" i="38"/>
  <c r="E40" i="38"/>
  <c r="D40" i="38"/>
  <c r="C40" i="38"/>
  <c r="F40" i="38"/>
  <c r="B50" i="38"/>
  <c r="D32" i="38"/>
  <c r="C32" i="38"/>
  <c r="F32" i="38"/>
  <c r="E32" i="38"/>
  <c r="F47" i="38"/>
  <c r="F45" i="38"/>
  <c r="D55" i="38"/>
  <c r="C45" i="38"/>
  <c r="B59" i="38"/>
  <c r="F41" i="38"/>
  <c r="E41" i="38"/>
  <c r="D41" i="38"/>
  <c r="C41" i="38"/>
  <c r="C47" i="38"/>
  <c r="B54" i="38"/>
  <c r="E36" i="38"/>
  <c r="D36" i="38"/>
  <c r="C36" i="38"/>
  <c r="F36" i="38"/>
  <c r="C49" i="38"/>
  <c r="B51" i="38"/>
  <c r="D33" i="38"/>
  <c r="C33" i="38"/>
  <c r="F33" i="38"/>
  <c r="E33" i="38"/>
  <c r="D49" i="38"/>
  <c r="D47" i="38"/>
  <c r="D45" i="38"/>
  <c r="C48" i="38"/>
  <c r="B52" i="38"/>
  <c r="D34" i="38"/>
  <c r="C34" i="38"/>
  <c r="F34" i="38"/>
  <c r="E34" i="38"/>
  <c r="F49" i="38"/>
  <c r="F48" i="38"/>
  <c r="F46" i="38"/>
  <c r="G66" i="38" l="1"/>
  <c r="G65" i="38"/>
  <c r="G67" i="38"/>
  <c r="G72" i="38"/>
  <c r="G70" i="38"/>
  <c r="E52" i="38"/>
  <c r="D51" i="38"/>
  <c r="F52" i="38"/>
  <c r="E51" i="38"/>
  <c r="C51" i="38"/>
  <c r="C54" i="38"/>
  <c r="D59" i="38"/>
  <c r="F59" i="38"/>
  <c r="E58" i="38"/>
  <c r="F53" i="38"/>
  <c r="D53" i="38"/>
  <c r="E56" i="38"/>
  <c r="E57" i="38"/>
  <c r="D54" i="38"/>
  <c r="C50" i="38"/>
  <c r="C58" i="38"/>
  <c r="D52" i="38"/>
  <c r="E54" i="38"/>
  <c r="F50" i="38"/>
  <c r="F63" i="38" s="1"/>
  <c r="F58" i="38"/>
  <c r="C53" i="38"/>
  <c r="F56" i="38"/>
  <c r="E50" i="38"/>
  <c r="E63" i="38" s="1"/>
  <c r="C56" i="38"/>
  <c r="C57" i="38"/>
  <c r="C52" i="38"/>
  <c r="F51" i="38"/>
  <c r="F54" i="38"/>
  <c r="C59" i="38"/>
  <c r="E59" i="38"/>
  <c r="D50" i="38"/>
  <c r="D63" i="38" s="1"/>
  <c r="D58" i="38"/>
  <c r="E53" i="38"/>
  <c r="D56" i="38"/>
  <c r="D64" i="38" s="1"/>
  <c r="F57" i="38"/>
  <c r="F65" i="38" s="1"/>
  <c r="D57" i="38"/>
  <c r="D67" i="38" l="1"/>
  <c r="D65" i="38"/>
  <c r="F67" i="38"/>
  <c r="F66" i="38"/>
  <c r="D66" i="38"/>
  <c r="D68" i="38" s="1"/>
  <c r="E66" i="38"/>
  <c r="F64" i="38"/>
  <c r="F68" i="38"/>
  <c r="C64" i="38"/>
  <c r="E64" i="38"/>
  <c r="C67" i="38"/>
  <c r="E65" i="38"/>
  <c r="C63" i="38"/>
  <c r="E68" i="38"/>
  <c r="E67" i="38"/>
  <c r="C65" i="38"/>
  <c r="C66" i="38"/>
  <c r="D70" i="38" l="1"/>
  <c r="D72" i="38"/>
  <c r="E70" i="38"/>
  <c r="E72" i="38"/>
  <c r="C68" i="38"/>
  <c r="F70" i="38"/>
  <c r="F72" i="38"/>
  <c r="D10" i="35"/>
  <c r="R6" i="35"/>
  <c r="H3" i="5"/>
  <c r="B77" i="35"/>
  <c r="B78" i="35"/>
  <c r="B79" i="35"/>
  <c r="B80" i="35"/>
  <c r="B76" i="35"/>
  <c r="I4" i="5"/>
  <c r="B43" i="35" s="1"/>
  <c r="H43" i="35" s="1"/>
  <c r="H61" i="35" s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AC5" i="35"/>
  <c r="AC4" i="35"/>
  <c r="B41" i="35" l="1"/>
  <c r="C72" i="38"/>
  <c r="C70" i="38"/>
  <c r="C10" i="35"/>
  <c r="K43" i="35"/>
  <c r="E43" i="35"/>
  <c r="AA13" i="35"/>
  <c r="AG16" i="35"/>
  <c r="AG14" i="35"/>
  <c r="AD16" i="35"/>
  <c r="AD11" i="35"/>
  <c r="AA10" i="35"/>
  <c r="AG12" i="35"/>
  <c r="AD14" i="35"/>
  <c r="AG11" i="35"/>
  <c r="AA15" i="35"/>
  <c r="AD17" i="35"/>
  <c r="AA12" i="35"/>
  <c r="AA9" i="35"/>
  <c r="AA14" i="35"/>
  <c r="AG15" i="35"/>
  <c r="AA17" i="35"/>
  <c r="AA16" i="35"/>
  <c r="AD13" i="35"/>
  <c r="AD12" i="35"/>
  <c r="AG17" i="35"/>
  <c r="AA8" i="35"/>
  <c r="AG13" i="35"/>
  <c r="AD15" i="35"/>
  <c r="AA11" i="35"/>
  <c r="AD5" i="35"/>
  <c r="Z7" i="35" s="1"/>
  <c r="Z6" i="35"/>
  <c r="C43" i="35"/>
  <c r="B61" i="35"/>
  <c r="I43" i="35"/>
  <c r="B48" i="35"/>
  <c r="J43" i="35"/>
  <c r="F43" i="35"/>
  <c r="B53" i="35"/>
  <c r="G43" i="35"/>
  <c r="D43" i="35"/>
  <c r="B44" i="35"/>
  <c r="B40" i="35"/>
  <c r="B42" i="35"/>
  <c r="E10" i="35"/>
  <c r="E61" i="35" l="1"/>
  <c r="N43" i="35"/>
  <c r="N61" i="35" s="1"/>
  <c r="H44" i="35"/>
  <c r="H62" i="35" s="1"/>
  <c r="B54" i="35"/>
  <c r="J44" i="35"/>
  <c r="B49" i="35"/>
  <c r="I44" i="35"/>
  <c r="G44" i="35"/>
  <c r="D44" i="35"/>
  <c r="E44" i="35"/>
  <c r="K44" i="35"/>
  <c r="B62" i="35"/>
  <c r="F44" i="35"/>
  <c r="C44" i="35"/>
  <c r="B71" i="35"/>
  <c r="F53" i="35"/>
  <c r="C53" i="35"/>
  <c r="H53" i="35"/>
  <c r="H71" i="35" s="1"/>
  <c r="D53" i="35"/>
  <c r="E53" i="35"/>
  <c r="G53" i="35"/>
  <c r="I53" i="35"/>
  <c r="K53" i="35"/>
  <c r="J53" i="35"/>
  <c r="B51" i="35"/>
  <c r="B59" i="35"/>
  <c r="B46" i="35"/>
  <c r="B60" i="35"/>
  <c r="J42" i="35"/>
  <c r="G42" i="35"/>
  <c r="C42" i="35"/>
  <c r="H42" i="35"/>
  <c r="H60" i="35" s="1"/>
  <c r="E42" i="35"/>
  <c r="F42" i="35"/>
  <c r="D42" i="35"/>
  <c r="B52" i="35"/>
  <c r="I42" i="35"/>
  <c r="B47" i="35"/>
  <c r="K42" i="35"/>
  <c r="D61" i="35"/>
  <c r="M43" i="35"/>
  <c r="M61" i="35" s="1"/>
  <c r="L43" i="35"/>
  <c r="C61" i="35"/>
  <c r="R43" i="35"/>
  <c r="R61" i="35" s="1"/>
  <c r="I61" i="35"/>
  <c r="F61" i="35"/>
  <c r="O43" i="35"/>
  <c r="O61" i="35" s="1"/>
  <c r="B50" i="35"/>
  <c r="B45" i="35"/>
  <c r="B58" i="35"/>
  <c r="G61" i="35"/>
  <c r="P43" i="35"/>
  <c r="P61" i="35" s="1"/>
  <c r="B66" i="35"/>
  <c r="D48" i="35"/>
  <c r="F48" i="35"/>
  <c r="C48" i="35"/>
  <c r="I48" i="35"/>
  <c r="H48" i="35"/>
  <c r="H66" i="35" s="1"/>
  <c r="E48" i="35"/>
  <c r="G48" i="35"/>
  <c r="J48" i="35"/>
  <c r="K48" i="35"/>
  <c r="H79" i="35" l="1"/>
  <c r="G66" i="35"/>
  <c r="P48" i="35"/>
  <c r="P66" i="35" s="1"/>
  <c r="C66" i="35"/>
  <c r="L48" i="35"/>
  <c r="I60" i="35"/>
  <c r="R42" i="35"/>
  <c r="R60" i="35" s="1"/>
  <c r="E60" i="35"/>
  <c r="N42" i="35"/>
  <c r="N60" i="35" s="1"/>
  <c r="I71" i="35"/>
  <c r="R53" i="35"/>
  <c r="R71" i="35" s="1"/>
  <c r="L44" i="35"/>
  <c r="C62" i="35"/>
  <c r="E62" i="35"/>
  <c r="N44" i="35"/>
  <c r="N62" i="35" s="1"/>
  <c r="E49" i="35"/>
  <c r="G49" i="35"/>
  <c r="F49" i="35"/>
  <c r="B67" i="35"/>
  <c r="D49" i="35"/>
  <c r="I49" i="35"/>
  <c r="H49" i="35"/>
  <c r="H67" i="35" s="1"/>
  <c r="C49" i="35"/>
  <c r="J49" i="35"/>
  <c r="K49" i="35"/>
  <c r="E66" i="35"/>
  <c r="N48" i="35"/>
  <c r="N66" i="35" s="1"/>
  <c r="F66" i="35"/>
  <c r="O48" i="35"/>
  <c r="O66" i="35" s="1"/>
  <c r="B68" i="35"/>
  <c r="B70" i="35"/>
  <c r="H52" i="35"/>
  <c r="H70" i="35" s="1"/>
  <c r="I52" i="35"/>
  <c r="F52" i="35"/>
  <c r="E52" i="35"/>
  <c r="D52" i="35"/>
  <c r="G52" i="35"/>
  <c r="J52" i="35"/>
  <c r="C52" i="35"/>
  <c r="K52" i="35"/>
  <c r="B69" i="35"/>
  <c r="G71" i="35"/>
  <c r="P53" i="35"/>
  <c r="P71" i="35" s="1"/>
  <c r="L53" i="35"/>
  <c r="C71" i="35"/>
  <c r="F62" i="35"/>
  <c r="O44" i="35"/>
  <c r="O62" i="35" s="1"/>
  <c r="D62" i="35"/>
  <c r="M44" i="35"/>
  <c r="M62" i="35" s="1"/>
  <c r="D66" i="35"/>
  <c r="M48" i="35"/>
  <c r="M66" i="35" s="1"/>
  <c r="B63" i="35"/>
  <c r="K61" i="35"/>
  <c r="J61" i="35"/>
  <c r="D60" i="35"/>
  <c r="M42" i="35"/>
  <c r="M60" i="35" s="1"/>
  <c r="L42" i="35"/>
  <c r="C60" i="35"/>
  <c r="E71" i="35"/>
  <c r="N53" i="35"/>
  <c r="N71" i="35" s="1"/>
  <c r="F71" i="35"/>
  <c r="O53" i="35"/>
  <c r="O71" i="35" s="1"/>
  <c r="G62" i="35"/>
  <c r="P44" i="35"/>
  <c r="P62" i="35" s="1"/>
  <c r="H54" i="35"/>
  <c r="H72" i="35" s="1"/>
  <c r="E54" i="35"/>
  <c r="I54" i="35"/>
  <c r="G54" i="35"/>
  <c r="F54" i="35"/>
  <c r="B72" i="35"/>
  <c r="D54" i="35"/>
  <c r="J54" i="35"/>
  <c r="C54" i="35"/>
  <c r="K54" i="35"/>
  <c r="R48" i="35"/>
  <c r="R66" i="35" s="1"/>
  <c r="I66" i="35"/>
  <c r="L61" i="35"/>
  <c r="T43" i="35"/>
  <c r="S43" i="35"/>
  <c r="I47" i="35"/>
  <c r="G47" i="35"/>
  <c r="D47" i="35"/>
  <c r="H47" i="35"/>
  <c r="H65" i="35" s="1"/>
  <c r="B65" i="35"/>
  <c r="C47" i="35"/>
  <c r="F47" i="35"/>
  <c r="E47" i="35"/>
  <c r="J47" i="35"/>
  <c r="K47" i="35"/>
  <c r="F60" i="35"/>
  <c r="O42" i="35"/>
  <c r="O60" i="35" s="1"/>
  <c r="P42" i="35"/>
  <c r="P60" i="35" s="1"/>
  <c r="G60" i="35"/>
  <c r="B64" i="35"/>
  <c r="D71" i="35"/>
  <c r="M53" i="35"/>
  <c r="M71" i="35" s="1"/>
  <c r="I62" i="35"/>
  <c r="R44" i="35"/>
  <c r="R62" i="35" s="1"/>
  <c r="H80" i="35" l="1"/>
  <c r="I79" i="35"/>
  <c r="D79" i="35"/>
  <c r="H78" i="35"/>
  <c r="C79" i="35"/>
  <c r="O79" i="35"/>
  <c r="M79" i="35"/>
  <c r="G79" i="35"/>
  <c r="P79" i="35"/>
  <c r="R79" i="35"/>
  <c r="F79" i="35"/>
  <c r="D72" i="35"/>
  <c r="M54" i="35"/>
  <c r="M72" i="35" s="1"/>
  <c r="F70" i="35"/>
  <c r="O52" i="35"/>
  <c r="O70" i="35" s="1"/>
  <c r="D67" i="35"/>
  <c r="D80" i="35" s="1"/>
  <c r="M49" i="35"/>
  <c r="M67" i="35" s="1"/>
  <c r="E67" i="35"/>
  <c r="N49" i="35"/>
  <c r="N67" i="35" s="1"/>
  <c r="L62" i="35"/>
  <c r="S44" i="35"/>
  <c r="T44" i="35"/>
  <c r="I65" i="35"/>
  <c r="R47" i="35"/>
  <c r="R65" i="35" s="1"/>
  <c r="E72" i="35"/>
  <c r="N54" i="35"/>
  <c r="N72" i="35" s="1"/>
  <c r="J60" i="35"/>
  <c r="K60" i="35"/>
  <c r="G70" i="35"/>
  <c r="P52" i="35"/>
  <c r="P70" i="35" s="1"/>
  <c r="R52" i="35"/>
  <c r="R70" i="35" s="1"/>
  <c r="I70" i="35"/>
  <c r="N79" i="35"/>
  <c r="C67" i="35"/>
  <c r="L49" i="35"/>
  <c r="G65" i="35"/>
  <c r="P47" i="35"/>
  <c r="P65" i="35" s="1"/>
  <c r="I72" i="35"/>
  <c r="R54" i="35"/>
  <c r="R72" i="35" s="1"/>
  <c r="L71" i="35"/>
  <c r="T53" i="35"/>
  <c r="S53" i="35"/>
  <c r="E65" i="35"/>
  <c r="N47" i="35"/>
  <c r="N65" i="35" s="1"/>
  <c r="C72" i="35"/>
  <c r="L54" i="35"/>
  <c r="F72" i="35"/>
  <c r="O54" i="35"/>
  <c r="O72" i="35" s="1"/>
  <c r="T42" i="35"/>
  <c r="L60" i="35"/>
  <c r="S42" i="35"/>
  <c r="D70" i="35"/>
  <c r="M52" i="35"/>
  <c r="M70" i="35" s="1"/>
  <c r="E79" i="35"/>
  <c r="F67" i="35"/>
  <c r="O49" i="35"/>
  <c r="O67" i="35" s="1"/>
  <c r="L66" i="35"/>
  <c r="S48" i="35"/>
  <c r="T48" i="35"/>
  <c r="C65" i="35"/>
  <c r="L47" i="35"/>
  <c r="S61" i="35"/>
  <c r="T61" i="35"/>
  <c r="F65" i="35"/>
  <c r="O47" i="35"/>
  <c r="O65" i="35" s="1"/>
  <c r="D65" i="35"/>
  <c r="M47" i="35"/>
  <c r="M65" i="35" s="1"/>
  <c r="G72" i="35"/>
  <c r="P54" i="35"/>
  <c r="P72" i="35" s="1"/>
  <c r="J71" i="35"/>
  <c r="K71" i="35"/>
  <c r="C70" i="35"/>
  <c r="L52" i="35"/>
  <c r="E70" i="35"/>
  <c r="N52" i="35"/>
  <c r="N70" i="35" s="1"/>
  <c r="I67" i="35"/>
  <c r="R49" i="35"/>
  <c r="R67" i="35" s="1"/>
  <c r="G67" i="35"/>
  <c r="P49" i="35"/>
  <c r="P67" i="35" s="1"/>
  <c r="J62" i="35"/>
  <c r="K62" i="35"/>
  <c r="J66" i="35"/>
  <c r="K66" i="35"/>
  <c r="F80" i="35" l="1"/>
  <c r="M80" i="35"/>
  <c r="I78" i="35"/>
  <c r="N78" i="35"/>
  <c r="R78" i="35"/>
  <c r="I80" i="35"/>
  <c r="O78" i="35"/>
  <c r="P78" i="35"/>
  <c r="F78" i="35"/>
  <c r="R80" i="35"/>
  <c r="G78" i="35"/>
  <c r="N80" i="35"/>
  <c r="K79" i="35"/>
  <c r="D78" i="35"/>
  <c r="E80" i="35"/>
  <c r="M78" i="35"/>
  <c r="C80" i="35"/>
  <c r="C78" i="35"/>
  <c r="P80" i="35"/>
  <c r="J79" i="35"/>
  <c r="G80" i="35"/>
  <c r="E78" i="35"/>
  <c r="O80" i="35"/>
  <c r="S66" i="35"/>
  <c r="T66" i="35"/>
  <c r="S52" i="35"/>
  <c r="T52" i="35"/>
  <c r="L70" i="35"/>
  <c r="J70" i="35"/>
  <c r="K70" i="35"/>
  <c r="T54" i="35"/>
  <c r="L72" i="35"/>
  <c r="S54" i="35"/>
  <c r="S71" i="35"/>
  <c r="T71" i="35"/>
  <c r="S49" i="35"/>
  <c r="L67" i="35"/>
  <c r="T49" i="35"/>
  <c r="S62" i="35"/>
  <c r="T62" i="35"/>
  <c r="T47" i="35"/>
  <c r="S47" i="35"/>
  <c r="L65" i="35"/>
  <c r="T60" i="35"/>
  <c r="S60" i="35"/>
  <c r="J72" i="35"/>
  <c r="K72" i="35"/>
  <c r="J67" i="35"/>
  <c r="K67" i="35"/>
  <c r="L79" i="35"/>
  <c r="K65" i="35"/>
  <c r="J65" i="35"/>
  <c r="H41" i="35" l="1"/>
  <c r="H59" i="35" s="1"/>
  <c r="G46" i="35"/>
  <c r="F41" i="35"/>
  <c r="G51" i="35"/>
  <c r="G41" i="35"/>
  <c r="D51" i="35"/>
  <c r="H46" i="35"/>
  <c r="H64" i="35" s="1"/>
  <c r="I41" i="35"/>
  <c r="C46" i="35"/>
  <c r="C51" i="35"/>
  <c r="D46" i="35"/>
  <c r="E46" i="35"/>
  <c r="E51" i="35"/>
  <c r="D41" i="35"/>
  <c r="I46" i="35"/>
  <c r="I51" i="35"/>
  <c r="F46" i="35"/>
  <c r="J41" i="35"/>
  <c r="E41" i="35"/>
  <c r="F51" i="35"/>
  <c r="C41" i="35"/>
  <c r="H51" i="35"/>
  <c r="H69" i="35" s="1"/>
  <c r="L78" i="35"/>
  <c r="J78" i="35"/>
  <c r="L80" i="35"/>
  <c r="K80" i="35"/>
  <c r="K78" i="35"/>
  <c r="J80" i="35"/>
  <c r="S79" i="35"/>
  <c r="T79" i="35"/>
  <c r="T70" i="35"/>
  <c r="S70" i="35"/>
  <c r="T65" i="35"/>
  <c r="S65" i="35"/>
  <c r="S67" i="35"/>
  <c r="T67" i="35"/>
  <c r="T72" i="35"/>
  <c r="S72" i="35"/>
  <c r="H77" i="35" l="1"/>
  <c r="F69" i="35"/>
  <c r="O51" i="35"/>
  <c r="O69" i="35" s="1"/>
  <c r="R51" i="35"/>
  <c r="R69" i="35" s="1"/>
  <c r="I69" i="35"/>
  <c r="E64" i="35"/>
  <c r="N46" i="35"/>
  <c r="N64" i="35" s="1"/>
  <c r="I59" i="35"/>
  <c r="R41" i="35"/>
  <c r="R59" i="35" s="1"/>
  <c r="G69" i="35"/>
  <c r="P51" i="35"/>
  <c r="P69" i="35" s="1"/>
  <c r="E59" i="35"/>
  <c r="N41" i="35"/>
  <c r="N59" i="35" s="1"/>
  <c r="R46" i="35"/>
  <c r="R64" i="35" s="1"/>
  <c r="I64" i="35"/>
  <c r="M46" i="35"/>
  <c r="M64" i="35" s="1"/>
  <c r="D64" i="35"/>
  <c r="F59" i="35"/>
  <c r="O41" i="35"/>
  <c r="O59" i="35" s="1"/>
  <c r="M41" i="35"/>
  <c r="M59" i="35" s="1"/>
  <c r="D59" i="35"/>
  <c r="C69" i="35"/>
  <c r="L51" i="35"/>
  <c r="D69" i="35"/>
  <c r="M51" i="35"/>
  <c r="M69" i="35" s="1"/>
  <c r="P46" i="35"/>
  <c r="P64" i="35" s="1"/>
  <c r="G64" i="35"/>
  <c r="C59" i="35"/>
  <c r="L41" i="35"/>
  <c r="O46" i="35"/>
  <c r="O64" i="35" s="1"/>
  <c r="F64" i="35"/>
  <c r="E69" i="35"/>
  <c r="N51" i="35"/>
  <c r="N69" i="35" s="1"/>
  <c r="C64" i="35"/>
  <c r="L46" i="35"/>
  <c r="P41" i="35"/>
  <c r="P59" i="35" s="1"/>
  <c r="G59" i="35"/>
  <c r="S78" i="35"/>
  <c r="T78" i="35"/>
  <c r="S80" i="35"/>
  <c r="T80" i="35"/>
  <c r="P77" i="35" l="1"/>
  <c r="G77" i="35"/>
  <c r="M77" i="35"/>
  <c r="T41" i="35"/>
  <c r="S41" i="35"/>
  <c r="L59" i="35"/>
  <c r="D77" i="35"/>
  <c r="N77" i="35"/>
  <c r="R77" i="35"/>
  <c r="J59" i="35"/>
  <c r="K59" i="35"/>
  <c r="C77" i="35"/>
  <c r="E77" i="35"/>
  <c r="I77" i="35"/>
  <c r="L64" i="35"/>
  <c r="S46" i="35"/>
  <c r="T46" i="35"/>
  <c r="L69" i="35"/>
  <c r="T51" i="35"/>
  <c r="S51" i="35"/>
  <c r="O77" i="35"/>
  <c r="K64" i="35"/>
  <c r="J64" i="35"/>
  <c r="J69" i="35"/>
  <c r="K69" i="35"/>
  <c r="F77" i="35"/>
  <c r="T64" i="35" l="1"/>
  <c r="S64" i="35"/>
  <c r="K77" i="35"/>
  <c r="S69" i="35"/>
  <c r="T69" i="35"/>
  <c r="J77" i="35"/>
  <c r="S59" i="35"/>
  <c r="T59" i="35"/>
  <c r="L77" i="35"/>
  <c r="AY47" i="35"/>
  <c r="AJ25" i="35"/>
  <c r="AM38" i="35"/>
  <c r="AC32" i="35"/>
  <c r="AE50" i="35"/>
  <c r="AN50" i="35"/>
  <c r="Z38" i="35"/>
  <c r="AB50" i="35"/>
  <c r="AN43" i="35"/>
  <c r="AO56" i="35"/>
  <c r="AD25" i="35"/>
  <c r="AW37" i="35"/>
  <c r="AP53" i="35"/>
  <c r="AT54" i="35"/>
  <c r="AP22" i="35"/>
  <c r="AM55" i="35"/>
  <c r="AP51" i="35"/>
  <c r="AU46" i="35"/>
  <c r="AI37" i="35"/>
  <c r="AO43" i="35"/>
  <c r="AL39" i="35"/>
  <c r="AV46" i="35"/>
  <c r="AA52" i="35"/>
  <c r="AV56" i="35"/>
  <c r="AB56" i="35"/>
  <c r="AO34" i="35"/>
  <c r="AC38" i="35"/>
  <c r="AW41" i="35"/>
  <c r="AT44" i="35"/>
  <c r="AR26" i="35"/>
  <c r="AN51" i="35"/>
  <c r="AS26" i="35"/>
  <c r="AQ55" i="35"/>
  <c r="AC54" i="35"/>
  <c r="AT38" i="35"/>
  <c r="AD45" i="35"/>
  <c r="AJ46" i="35"/>
  <c r="AR44" i="35"/>
  <c r="AE22" i="35"/>
  <c r="AQ52" i="35"/>
  <c r="AP54" i="35"/>
  <c r="AN46" i="35"/>
  <c r="AO44" i="35"/>
  <c r="AE42" i="35"/>
  <c r="AX52" i="35"/>
  <c r="AX22" i="35"/>
  <c r="AT36" i="35"/>
  <c r="Z39" i="35"/>
  <c r="AJ22" i="35"/>
  <c r="AN22" i="35"/>
  <c r="AQ41" i="35"/>
  <c r="AQ53" i="35"/>
  <c r="AK24" i="35"/>
  <c r="AC52" i="35"/>
  <c r="AE23" i="35"/>
  <c r="AV42" i="35"/>
  <c r="AA51" i="35"/>
  <c r="AW42" i="35"/>
  <c r="Z37" i="35"/>
  <c r="AK45" i="35"/>
  <c r="AF46" i="35"/>
  <c r="AI23" i="35"/>
  <c r="AA22" i="35"/>
  <c r="AC33" i="35"/>
  <c r="AG54" i="35"/>
  <c r="AO52" i="35"/>
  <c r="AI50" i="35"/>
  <c r="AO25" i="35"/>
  <c r="AF52" i="35"/>
  <c r="AJ34" i="35"/>
  <c r="AD54" i="35"/>
  <c r="AH44" i="35"/>
  <c r="AV47" i="35"/>
  <c r="AR55" i="35"/>
  <c r="AM26" i="35"/>
  <c r="AR33" i="35"/>
  <c r="AA26" i="35"/>
  <c r="AM25" i="35"/>
  <c r="AN26" i="35"/>
  <c r="AR51" i="35"/>
  <c r="AW39" i="35"/>
  <c r="AU33" i="35"/>
  <c r="AH56" i="35"/>
  <c r="Z35" i="35"/>
  <c r="AI38" i="35"/>
  <c r="AS46" i="35"/>
  <c r="AQ46" i="35"/>
  <c r="AH54" i="35"/>
  <c r="AM24" i="35"/>
  <c r="AR47" i="35"/>
  <c r="AN55" i="35"/>
  <c r="AH32" i="35"/>
  <c r="AA43" i="35"/>
  <c r="AM36" i="35"/>
  <c r="AQ43" i="35"/>
  <c r="AW26" i="35"/>
  <c r="AB34" i="35"/>
  <c r="AR53" i="35"/>
  <c r="AY54" i="35"/>
  <c r="AO39" i="35"/>
  <c r="AB39" i="35"/>
  <c r="AG50" i="35"/>
  <c r="AU53" i="35"/>
  <c r="AW46" i="35"/>
  <c r="AC26" i="35"/>
  <c r="AA37" i="35"/>
  <c r="AC41" i="35"/>
  <c r="AW25" i="35"/>
  <c r="AC45" i="35"/>
  <c r="AM33" i="35"/>
  <c r="AN35" i="35"/>
  <c r="AL23" i="35"/>
  <c r="AF26" i="35"/>
  <c r="AN52" i="35"/>
  <c r="AH42" i="35"/>
  <c r="AE25" i="35"/>
  <c r="AH25" i="35"/>
  <c r="AM52" i="35"/>
  <c r="AE55" i="35"/>
  <c r="AP56" i="35"/>
  <c r="AI34" i="35"/>
  <c r="AR25" i="35"/>
  <c r="AJ47" i="35"/>
  <c r="AI55" i="35"/>
  <c r="AL45" i="35"/>
  <c r="AE51" i="35"/>
  <c r="AG22" i="35"/>
  <c r="AV26" i="35"/>
  <c r="AR52" i="35"/>
  <c r="AY45" i="35"/>
  <c r="AI47" i="35"/>
  <c r="AJ42" i="35"/>
  <c r="Z51" i="35"/>
  <c r="AX36" i="35"/>
  <c r="AU44" i="35"/>
  <c r="AE35" i="35"/>
  <c r="AQ56" i="35"/>
  <c r="Z42" i="35"/>
  <c r="AD35" i="35"/>
  <c r="AL56" i="35"/>
  <c r="AU51" i="35"/>
  <c r="AS38" i="35"/>
  <c r="AR50" i="35"/>
  <c r="AA50" i="35"/>
  <c r="AX45" i="35"/>
  <c r="AC42" i="35"/>
  <c r="AV37" i="35"/>
  <c r="AP37" i="35"/>
  <c r="AR45" i="35"/>
  <c r="AQ44" i="35"/>
  <c r="AD50" i="35"/>
  <c r="AW34" i="35"/>
  <c r="AK39" i="35"/>
  <c r="AO45" i="35"/>
  <c r="AA44" i="35"/>
  <c r="Z44" i="35"/>
  <c r="AH52" i="35"/>
  <c r="AR54" i="35"/>
  <c r="AA34" i="35"/>
  <c r="AV44" i="35"/>
  <c r="AS41" i="35"/>
  <c r="AC36" i="35"/>
  <c r="AH38" i="35"/>
  <c r="AX47" i="35"/>
  <c r="AS32" i="35"/>
  <c r="AW38" i="35"/>
  <c r="AP43" i="35"/>
  <c r="AG39" i="35"/>
  <c r="AG47" i="35"/>
  <c r="AC51" i="35"/>
  <c r="AY51" i="35"/>
  <c r="AI25" i="35"/>
  <c r="AH50" i="35"/>
  <c r="AN34" i="35"/>
  <c r="AO33" i="35"/>
  <c r="AO24" i="35"/>
  <c r="AH55" i="35"/>
  <c r="AB54" i="35"/>
  <c r="AE34" i="35"/>
  <c r="AL35" i="35"/>
  <c r="AM45" i="35"/>
  <c r="AF37" i="35"/>
  <c r="AG56" i="35"/>
  <c r="AM41" i="35"/>
  <c r="AK44" i="35"/>
  <c r="AK37" i="35"/>
  <c r="AD24" i="35"/>
  <c r="AA55" i="35"/>
  <c r="AB22" i="35"/>
  <c r="AK25" i="35"/>
  <c r="AO51" i="35"/>
  <c r="AM42" i="35"/>
  <c r="AA32" i="35"/>
  <c r="AG51" i="35"/>
  <c r="AM34" i="35"/>
  <c r="AO53" i="35"/>
  <c r="AG25" i="35"/>
  <c r="AK52" i="35"/>
  <c r="AH43" i="35"/>
  <c r="AV45" i="35"/>
  <c r="AN37" i="35"/>
  <c r="AX54" i="35"/>
  <c r="AQ54" i="35"/>
  <c r="AD52" i="35"/>
  <c r="AJ26" i="35"/>
  <c r="AY53" i="35"/>
  <c r="AG38" i="35"/>
  <c r="AU36" i="35"/>
  <c r="AY26" i="35"/>
  <c r="AL25" i="35"/>
  <c r="AP46" i="35"/>
  <c r="AI52" i="35"/>
  <c r="Z34" i="35"/>
  <c r="AJ24" i="35"/>
  <c r="AU26" i="35"/>
  <c r="AI35" i="35"/>
  <c r="AF34" i="35"/>
  <c r="AV23" i="35"/>
  <c r="AJ43" i="35"/>
  <c r="AR46" i="35"/>
  <c r="AA33" i="35"/>
  <c r="AP55" i="35"/>
  <c r="AS56" i="35"/>
  <c r="AG35" i="35"/>
  <c r="AA36" i="35"/>
  <c r="AP45" i="35"/>
  <c r="AT34" i="35"/>
  <c r="AN53" i="35"/>
  <c r="AM47" i="35"/>
  <c r="AJ23" i="35"/>
  <c r="AP23" i="35"/>
  <c r="Z52" i="35"/>
  <c r="AF54" i="35"/>
  <c r="AQ33" i="35"/>
  <c r="AU42" i="35"/>
  <c r="AX51" i="35"/>
  <c r="AT45" i="35"/>
  <c r="AR34" i="35"/>
  <c r="AM46" i="35"/>
  <c r="AG53" i="35"/>
  <c r="AX39" i="35"/>
  <c r="AW53" i="35"/>
  <c r="AK33" i="35"/>
  <c r="Z53" i="35"/>
  <c r="AD41" i="35"/>
  <c r="AI33" i="35"/>
  <c r="AC47" i="35"/>
  <c r="AU38" i="35"/>
  <c r="AK56" i="35"/>
  <c r="AH46" i="35"/>
  <c r="AN36" i="35"/>
  <c r="AS53" i="35"/>
  <c r="AA45" i="35"/>
  <c r="AV24" i="35"/>
  <c r="AX34" i="35"/>
  <c r="AJ55" i="35"/>
  <c r="Z41" i="35"/>
  <c r="Z23" i="35"/>
  <c r="AD39" i="35"/>
  <c r="AQ24" i="35"/>
  <c r="AU55" i="35"/>
  <c r="AW47" i="35"/>
  <c r="AT42" i="35"/>
  <c r="AX55" i="35"/>
  <c r="AG46" i="35"/>
  <c r="AX24" i="35"/>
  <c r="AM54" i="35"/>
  <c r="AO38" i="35"/>
  <c r="AI45" i="35"/>
  <c r="AK32" i="35"/>
  <c r="AT56" i="35"/>
  <c r="AQ32" i="35"/>
  <c r="AN56" i="35"/>
  <c r="AQ45" i="35"/>
  <c r="AF47" i="35"/>
  <c r="AN23" i="35"/>
  <c r="AP25" i="35"/>
  <c r="AK36" i="35"/>
  <c r="AS54" i="35"/>
  <c r="AB24" i="35"/>
  <c r="AS33" i="35"/>
  <c r="AX33" i="35"/>
  <c r="AJ33" i="35"/>
  <c r="Z26" i="35"/>
  <c r="AV35" i="35"/>
  <c r="AU35" i="35"/>
  <c r="AB25" i="35"/>
  <c r="AX53" i="35"/>
  <c r="AT43" i="35"/>
  <c r="AA24" i="35"/>
  <c r="AM37" i="35"/>
  <c r="AW24" i="35"/>
  <c r="AL22" i="35"/>
  <c r="AT52" i="35"/>
  <c r="AW32" i="35"/>
  <c r="AV50" i="35"/>
  <c r="AP32" i="35"/>
  <c r="AB44" i="35"/>
  <c r="AH24" i="35"/>
  <c r="AV54" i="35"/>
  <c r="AJ52" i="35"/>
  <c r="AO41" i="35"/>
  <c r="AM50" i="35"/>
  <c r="AT50" i="35"/>
  <c r="AL41" i="35"/>
  <c r="AO35" i="35"/>
  <c r="AW56" i="35"/>
  <c r="AW33" i="35"/>
  <c r="AF41" i="35"/>
  <c r="AF44" i="35"/>
  <c r="AX37" i="35"/>
  <c r="AK54" i="35"/>
  <c r="AS23" i="35"/>
  <c r="AD23" i="35"/>
  <c r="AR37" i="35"/>
  <c r="AC23" i="35"/>
  <c r="AO23" i="35"/>
  <c r="AW36" i="35"/>
  <c r="AQ26" i="35"/>
  <c r="AD38" i="35"/>
  <c r="AG52" i="35"/>
  <c r="AM35" i="35"/>
  <c r="AK23" i="35"/>
  <c r="AF50" i="35"/>
  <c r="AI42" i="35"/>
  <c r="AT35" i="35"/>
  <c r="AX50" i="35"/>
  <c r="AH35" i="35"/>
  <c r="AW44" i="35"/>
  <c r="AO42" i="35"/>
  <c r="Z54" i="35"/>
  <c r="AO37" i="35"/>
  <c r="AJ50" i="35"/>
  <c r="AY25" i="35"/>
  <c r="AY33" i="35"/>
  <c r="AO22" i="35"/>
  <c r="AX43" i="35"/>
  <c r="AT46" i="35"/>
  <c r="AB36" i="35"/>
  <c r="AQ37" i="35"/>
  <c r="AH37" i="35"/>
  <c r="AK51" i="35"/>
  <c r="AR42" i="35"/>
  <c r="AQ23" i="35"/>
  <c r="AF35" i="35"/>
  <c r="AK55" i="35"/>
  <c r="AN47" i="35"/>
  <c r="AE41" i="35"/>
  <c r="AV43" i="35"/>
  <c r="AA56" i="35"/>
  <c r="AJ45" i="35"/>
  <c r="Z24" i="35"/>
  <c r="AP35" i="35"/>
  <c r="AH33" i="35"/>
  <c r="AP36" i="35"/>
  <c r="AB33" i="35"/>
  <c r="AT24" i="35"/>
  <c r="AQ34" i="35"/>
  <c r="AB45" i="35"/>
  <c r="AP26" i="35"/>
  <c r="AN24" i="35"/>
  <c r="AE39" i="35"/>
  <c r="AB43" i="35"/>
  <c r="AA35" i="35"/>
  <c r="AL46" i="35"/>
  <c r="AO55" i="35"/>
  <c r="AO26" i="35"/>
  <c r="AA46" i="35"/>
  <c r="AU34" i="35"/>
  <c r="Z56" i="35"/>
  <c r="AL50" i="35"/>
  <c r="AJ36" i="35"/>
  <c r="AR22" i="35"/>
  <c r="AW43" i="35"/>
  <c r="AS43" i="35"/>
  <c r="AL53" i="35"/>
  <c r="AE47" i="35"/>
  <c r="AU50" i="35"/>
  <c r="AN41" i="35"/>
  <c r="AI26" i="35"/>
  <c r="AY23" i="35"/>
  <c r="AY38" i="35"/>
  <c r="AF22" i="35"/>
  <c r="AD22" i="35"/>
  <c r="AC25" i="35"/>
  <c r="AQ50" i="35"/>
  <c r="AV25" i="35"/>
  <c r="AP44" i="35"/>
  <c r="AY34" i="35"/>
  <c r="AG26" i="35"/>
  <c r="AI24" i="35"/>
  <c r="AE32" i="35"/>
  <c r="AG36" i="35"/>
  <c r="AH45" i="35"/>
  <c r="Z47" i="35"/>
  <c r="AX56" i="35"/>
  <c r="AK43" i="35"/>
  <c r="AL47" i="35"/>
  <c r="AC37" i="35"/>
  <c r="AA41" i="35"/>
  <c r="AT51" i="35"/>
  <c r="AD51" i="35"/>
  <c r="AW51" i="35"/>
  <c r="Z36" i="35"/>
  <c r="AG33" i="35"/>
  <c r="AL44" i="35"/>
  <c r="AP47" i="35"/>
  <c r="AX26" i="35"/>
  <c r="AQ39" i="35"/>
  <c r="AD36" i="35"/>
  <c r="AX38" i="35"/>
  <c r="AV39" i="35"/>
  <c r="AE36" i="35"/>
  <c r="AN39" i="35"/>
  <c r="AR35" i="35"/>
  <c r="AN33" i="35"/>
  <c r="AV51" i="35"/>
  <c r="AQ42" i="35"/>
  <c r="AK35" i="35"/>
  <c r="AE24" i="35"/>
  <c r="AN54" i="35"/>
  <c r="AB53" i="35"/>
  <c r="AW35" i="35"/>
  <c r="AI51" i="35"/>
  <c r="AG43" i="35"/>
  <c r="AJ44" i="35"/>
  <c r="AE43" i="35"/>
  <c r="AI36" i="35"/>
  <c r="AA47" i="35"/>
  <c r="AS36" i="35"/>
  <c r="AG42" i="35"/>
  <c r="AR56" i="35"/>
  <c r="AB37" i="35"/>
  <c r="AC50" i="35"/>
  <c r="AQ47" i="35"/>
  <c r="AA23" i="35"/>
  <c r="AS35" i="35"/>
  <c r="AG23" i="35"/>
  <c r="AY39" i="35"/>
  <c r="AL37" i="35"/>
  <c r="AF38" i="35"/>
  <c r="AV55" i="35"/>
  <c r="AF25" i="35"/>
  <c r="AC53" i="35"/>
  <c r="AW50" i="35"/>
  <c r="AY41" i="35"/>
  <c r="AC34" i="35"/>
  <c r="AK34" i="35"/>
  <c r="AJ54" i="35"/>
  <c r="AC46" i="35"/>
  <c r="AY43" i="35"/>
  <c r="AS42" i="35"/>
  <c r="AQ36" i="35"/>
  <c r="AX35" i="35"/>
  <c r="AF45" i="35"/>
  <c r="AB55" i="35"/>
  <c r="AY36" i="35"/>
  <c r="AC56" i="35"/>
  <c r="AV53" i="35"/>
  <c r="AI53" i="35"/>
  <c r="AY46" i="35"/>
  <c r="AL33" i="35"/>
  <c r="AT23" i="35"/>
  <c r="AL52" i="35"/>
  <c r="AI32" i="35"/>
  <c r="AI43" i="35"/>
  <c r="AJ51" i="35"/>
  <c r="Z43" i="35"/>
  <c r="AO32" i="35"/>
  <c r="AJ35" i="35"/>
  <c r="AP34" i="35"/>
  <c r="AS55" i="35"/>
  <c r="Z33" i="35"/>
  <c r="AU25" i="35"/>
  <c r="AQ51" i="35"/>
  <c r="Z32" i="35"/>
  <c r="AD55" i="35"/>
  <c r="AJ41" i="35"/>
  <c r="AC24" i="35"/>
  <c r="AT37" i="35"/>
  <c r="AD26" i="35"/>
  <c r="AU54" i="35"/>
  <c r="AX41" i="35"/>
  <c r="AI41" i="35"/>
  <c r="AY32" i="35"/>
  <c r="AF36" i="35"/>
  <c r="AJ38" i="35"/>
  <c r="AM56" i="35"/>
  <c r="AG24" i="35"/>
  <c r="AF32" i="35"/>
  <c r="AT55" i="35"/>
  <c r="AW55" i="35"/>
  <c r="AH41" i="35"/>
  <c r="Z50" i="35"/>
  <c r="AR24" i="35"/>
  <c r="AF51" i="35"/>
  <c r="AV33" i="35"/>
  <c r="AG44" i="35"/>
  <c r="AA53" i="35"/>
  <c r="AH26" i="35"/>
  <c r="AY24" i="35"/>
  <c r="AM53" i="35"/>
  <c r="AY50" i="35"/>
  <c r="AS45" i="35"/>
  <c r="AM44" i="35"/>
  <c r="AD44" i="35"/>
  <c r="AI56" i="35"/>
  <c r="AQ38" i="35"/>
  <c r="AB35" i="35"/>
  <c r="AN42" i="35"/>
  <c r="AB23" i="35"/>
  <c r="AG55" i="35"/>
  <c r="AF56" i="35"/>
  <c r="AP33" i="35"/>
  <c r="AB41" i="35"/>
  <c r="AY55" i="35"/>
  <c r="AO47" i="35"/>
  <c r="AD56" i="35"/>
  <c r="AR36" i="35"/>
  <c r="AT33" i="35"/>
  <c r="AO54" i="35"/>
  <c r="AS22" i="35"/>
  <c r="AJ56" i="35"/>
  <c r="AP24" i="35"/>
  <c r="AG41" i="35"/>
  <c r="AT41" i="35"/>
  <c r="AG34" i="35"/>
  <c r="AL54" i="35"/>
  <c r="AH34" i="35"/>
  <c r="AE38" i="35"/>
  <c r="AX46" i="35"/>
  <c r="AI54" i="35"/>
  <c r="AV32" i="35"/>
  <c r="AL34" i="35"/>
  <c r="AK46" i="35"/>
  <c r="AL55" i="35"/>
  <c r="AS44" i="35"/>
  <c r="AU24" i="35"/>
  <c r="AX44" i="35"/>
  <c r="AE44" i="35"/>
  <c r="AI44" i="35"/>
  <c r="AD43" i="35"/>
  <c r="AM51" i="35"/>
  <c r="AK38" i="35"/>
  <c r="AD46" i="35"/>
  <c r="AQ25" i="35"/>
  <c r="AI46" i="35"/>
  <c r="AU32" i="35"/>
  <c r="AO46" i="35"/>
  <c r="AW45" i="35"/>
  <c r="AY37" i="35"/>
  <c r="AB46" i="35"/>
  <c r="AK22" i="35"/>
  <c r="AU52" i="35"/>
  <c r="AG45" i="35"/>
  <c r="AR32" i="35"/>
  <c r="AJ32" i="35"/>
  <c r="AK50" i="35"/>
  <c r="AE54" i="35"/>
  <c r="AL36" i="35"/>
  <c r="AT47" i="35"/>
  <c r="AU56" i="35"/>
  <c r="AE56" i="35"/>
  <c r="AW54" i="35"/>
  <c r="AU45" i="35"/>
  <c r="AD42" i="35"/>
  <c r="AO36" i="35"/>
  <c r="AY52" i="35"/>
  <c r="AS34" i="35"/>
  <c r="AN44" i="35"/>
  <c r="AB51" i="35"/>
  <c r="AW52" i="35"/>
  <c r="AG37" i="35"/>
  <c r="AD32" i="35"/>
  <c r="AT39" i="35"/>
  <c r="AH36" i="35"/>
  <c r="AU23" i="35"/>
  <c r="AE33" i="35"/>
  <c r="AK53" i="35"/>
  <c r="AU39" i="35"/>
  <c r="AD33" i="35"/>
  <c r="AL43" i="35"/>
  <c r="AN38" i="35"/>
  <c r="AB38" i="35"/>
  <c r="AM23" i="35"/>
  <c r="AY42" i="35"/>
  <c r="AR23" i="35"/>
  <c r="AQ22" i="35"/>
  <c r="AF24" i="35"/>
  <c r="AL26" i="35"/>
  <c r="AD37" i="35"/>
  <c r="AX32" i="35"/>
  <c r="AI39" i="35"/>
  <c r="AE46" i="35"/>
  <c r="AA25" i="35"/>
  <c r="AR43" i="35"/>
  <c r="AL38" i="35"/>
  <c r="Z25" i="35"/>
  <c r="AD47" i="35"/>
  <c r="AW22" i="35"/>
  <c r="AY35" i="35"/>
  <c r="AV38" i="35"/>
  <c r="AC22" i="35"/>
  <c r="AL32" i="35"/>
  <c r="AE45" i="35"/>
  <c r="AS47" i="35"/>
  <c r="AF39" i="35"/>
  <c r="AN45" i="35"/>
  <c r="AA39" i="35"/>
  <c r="AS52" i="35"/>
  <c r="AM22" i="35"/>
  <c r="AW23" i="35"/>
  <c r="AU37" i="35"/>
  <c r="AU22" i="35"/>
  <c r="AP50" i="35"/>
  <c r="AD34" i="35"/>
  <c r="AS37" i="35"/>
  <c r="AH51" i="35"/>
  <c r="AA42" i="35"/>
  <c r="AR39" i="35"/>
  <c r="AJ53" i="35"/>
  <c r="Z55" i="35"/>
  <c r="AU41" i="35"/>
  <c r="AA54" i="35"/>
  <c r="AR38" i="35"/>
  <c r="AL24" i="35"/>
  <c r="AV22" i="35"/>
  <c r="AF23" i="35"/>
  <c r="AB42" i="35"/>
  <c r="AT22" i="35"/>
  <c r="AS24" i="35"/>
  <c r="AS50" i="35"/>
  <c r="AS39" i="35"/>
  <c r="AX42" i="35"/>
  <c r="AY56" i="35"/>
  <c r="AM32" i="35"/>
  <c r="AI22" i="35"/>
  <c r="AP38" i="35"/>
  <c r="AJ37" i="35"/>
  <c r="AK26" i="35"/>
  <c r="AT26" i="35"/>
  <c r="AC44" i="35"/>
  <c r="AH22" i="35"/>
  <c r="AH39" i="35"/>
  <c r="AF55" i="35"/>
  <c r="AT25" i="35"/>
  <c r="AP52" i="35"/>
  <c r="AE37" i="35"/>
  <c r="AT53" i="35"/>
  <c r="AU47" i="35"/>
  <c r="AF53" i="35"/>
  <c r="AC35" i="35"/>
  <c r="AV34" i="35"/>
  <c r="Z46" i="35"/>
  <c r="AU43" i="35"/>
  <c r="AH53" i="35"/>
  <c r="AB26" i="35"/>
  <c r="AP42" i="35"/>
  <c r="AQ35" i="35"/>
  <c r="AV41" i="35"/>
  <c r="AK47" i="35"/>
  <c r="AL42" i="35"/>
  <c r="AL51" i="35"/>
  <c r="AO50" i="35"/>
  <c r="AT32" i="35"/>
  <c r="AF43" i="35"/>
  <c r="AY22" i="35"/>
  <c r="AB32" i="35"/>
  <c r="AJ39" i="35"/>
  <c r="AC55" i="35"/>
  <c r="Z22" i="35"/>
  <c r="Z45" i="35"/>
  <c r="AD53" i="35"/>
  <c r="AB52" i="35"/>
  <c r="AP39" i="35"/>
  <c r="AA38" i="35"/>
  <c r="AH47" i="35"/>
  <c r="AE26" i="35"/>
  <c r="AE53" i="35"/>
  <c r="AF33" i="35"/>
  <c r="AV52" i="35"/>
  <c r="AX23" i="35"/>
  <c r="AY44" i="35"/>
  <c r="AS25" i="35"/>
  <c r="AK42" i="35"/>
  <c r="AV36" i="35"/>
  <c r="AP41" i="35"/>
  <c r="AM39" i="35"/>
  <c r="AC43" i="35"/>
  <c r="AF42" i="35"/>
  <c r="AG32" i="35"/>
  <c r="AM43" i="35"/>
  <c r="AS51" i="35"/>
  <c r="AN32" i="35"/>
  <c r="AC39" i="35"/>
  <c r="AH23" i="35"/>
  <c r="AK41" i="35"/>
  <c r="AN25" i="35"/>
  <c r="AE52" i="35"/>
  <c r="AR41" i="35"/>
  <c r="AB47" i="35"/>
  <c r="AX25" i="35"/>
  <c r="H45" i="35" l="1"/>
  <c r="H63" i="35" s="1"/>
  <c r="AJ58" i="35"/>
  <c r="AJ57" i="35"/>
  <c r="AI49" i="35"/>
  <c r="AI48" i="35"/>
  <c r="E50" i="35"/>
  <c r="E68" i="35" s="1"/>
  <c r="AT40" i="35"/>
  <c r="AF40" i="35"/>
  <c r="AH40" i="35"/>
  <c r="F40" i="35"/>
  <c r="E40" i="35"/>
  <c r="AO57" i="35"/>
  <c r="AO58" i="35"/>
  <c r="D40" i="35"/>
  <c r="AC49" i="35"/>
  <c r="K46" i="35" s="1"/>
  <c r="AC48" i="35"/>
  <c r="J46" i="35" s="1"/>
  <c r="AP40" i="35"/>
  <c r="AP58" i="35"/>
  <c r="AP57" i="35"/>
  <c r="AL40" i="35"/>
  <c r="AR58" i="35"/>
  <c r="AR57" i="35"/>
  <c r="Z48" i="35"/>
  <c r="J45" i="35" s="1"/>
  <c r="C45" i="35"/>
  <c r="C63" i="35" s="1"/>
  <c r="Z49" i="35"/>
  <c r="K45" i="35" s="1"/>
  <c r="AY48" i="35"/>
  <c r="AY49" i="35"/>
  <c r="AR49" i="35"/>
  <c r="AR48" i="35"/>
  <c r="AP48" i="35"/>
  <c r="AP49" i="35"/>
  <c r="AV40" i="35"/>
  <c r="Z40" i="35"/>
  <c r="K40" i="35" s="1"/>
  <c r="C40" i="35"/>
  <c r="I50" i="35"/>
  <c r="I68" i="35" s="1"/>
  <c r="AK48" i="35"/>
  <c r="AK49" i="35"/>
  <c r="AX40" i="35"/>
  <c r="F45" i="35"/>
  <c r="AR40" i="35"/>
  <c r="E45" i="35"/>
  <c r="N45" i="35" s="1"/>
  <c r="N63" i="35" s="1"/>
  <c r="AU48" i="35"/>
  <c r="AU49" i="35"/>
  <c r="AN58" i="35"/>
  <c r="AN57" i="35"/>
  <c r="H40" i="35"/>
  <c r="H58" i="35" s="1"/>
  <c r="AE58" i="35"/>
  <c r="AE57" i="35"/>
  <c r="AX48" i="35"/>
  <c r="AX49" i="35"/>
  <c r="AY58" i="35"/>
  <c r="AY57" i="35"/>
  <c r="AF58" i="35"/>
  <c r="AF57" i="35"/>
  <c r="AT49" i="35"/>
  <c r="AT48" i="35"/>
  <c r="AI40" i="35"/>
  <c r="AA48" i="35"/>
  <c r="AA49" i="35"/>
  <c r="AF48" i="35"/>
  <c r="AF49" i="35"/>
  <c r="G45" i="35"/>
  <c r="G63" i="35" s="1"/>
  <c r="AV49" i="35"/>
  <c r="AV48" i="35"/>
  <c r="J40" i="35"/>
  <c r="AB57" i="35"/>
  <c r="AB58" i="35"/>
  <c r="AK40" i="35"/>
  <c r="AM49" i="35"/>
  <c r="AM48" i="35"/>
  <c r="AL58" i="35"/>
  <c r="AL57" i="35"/>
  <c r="I45" i="35"/>
  <c r="R45" i="35" s="1"/>
  <c r="R63" i="35" s="1"/>
  <c r="AN49" i="35"/>
  <c r="AN48" i="35"/>
  <c r="AI57" i="35"/>
  <c r="AI58" i="35"/>
  <c r="AD40" i="35"/>
  <c r="AK58" i="35"/>
  <c r="AK57" i="35"/>
  <c r="AW40" i="35"/>
  <c r="AG49" i="35"/>
  <c r="AG48" i="35"/>
  <c r="AW48" i="35"/>
  <c r="AW49" i="35"/>
  <c r="AG40" i="35"/>
  <c r="AQ48" i="35"/>
  <c r="AQ49" i="35"/>
  <c r="F50" i="35"/>
  <c r="F68" i="35" s="1"/>
  <c r="D45" i="35"/>
  <c r="D63" i="35" s="1"/>
  <c r="AU57" i="35"/>
  <c r="AU58" i="35"/>
  <c r="AS40" i="35"/>
  <c r="AQ57" i="35"/>
  <c r="AQ58" i="35"/>
  <c r="AA57" i="35"/>
  <c r="AA58" i="35"/>
  <c r="AD49" i="35"/>
  <c r="AD48" i="35"/>
  <c r="AL49" i="35"/>
  <c r="AL48" i="35"/>
  <c r="G50" i="35"/>
  <c r="P50" i="35" s="1"/>
  <c r="P68" i="35" s="1"/>
  <c r="AN40" i="35"/>
  <c r="AO48" i="35"/>
  <c r="AO49" i="35"/>
  <c r="AH58" i="35"/>
  <c r="AH57" i="35"/>
  <c r="AS48" i="35"/>
  <c r="AS49" i="35"/>
  <c r="AA40" i="35"/>
  <c r="H50" i="35"/>
  <c r="H68" i="35" s="1"/>
  <c r="I40" i="35"/>
  <c r="I58" i="35" s="1"/>
  <c r="AG57" i="35"/>
  <c r="AG58" i="35"/>
  <c r="AC40" i="35"/>
  <c r="K41" i="35" s="1"/>
  <c r="AM40" i="35"/>
  <c r="AX57" i="35"/>
  <c r="AX58" i="35"/>
  <c r="AO40" i="35"/>
  <c r="AE40" i="35"/>
  <c r="AJ49" i="35"/>
  <c r="AJ48" i="35"/>
  <c r="AY40" i="35"/>
  <c r="AM58" i="35"/>
  <c r="AM57" i="35"/>
  <c r="AS57" i="35"/>
  <c r="AS58" i="35"/>
  <c r="D50" i="35"/>
  <c r="M50" i="35" s="1"/>
  <c r="M68" i="35" s="1"/>
  <c r="AB49" i="35"/>
  <c r="AB48" i="35"/>
  <c r="G40" i="35"/>
  <c r="G58" i="35" s="1"/>
  <c r="AH48" i="35"/>
  <c r="AH49" i="35"/>
  <c r="AQ40" i="35"/>
  <c r="Z57" i="35"/>
  <c r="J50" i="35" s="1"/>
  <c r="C50" i="35"/>
  <c r="L50" i="35" s="1"/>
  <c r="L68" i="35" s="1"/>
  <c r="Z58" i="35"/>
  <c r="K50" i="35" s="1"/>
  <c r="AT57" i="35"/>
  <c r="AT58" i="35"/>
  <c r="AD58" i="35"/>
  <c r="AD57" i="35"/>
  <c r="AV57" i="35"/>
  <c r="AV58" i="35"/>
  <c r="AU40" i="35"/>
  <c r="AC57" i="35"/>
  <c r="J51" i="35" s="1"/>
  <c r="AC58" i="35"/>
  <c r="K51" i="35" s="1"/>
  <c r="AB40" i="35"/>
  <c r="AE48" i="35"/>
  <c r="AE49" i="35"/>
  <c r="AW58" i="35"/>
  <c r="AW57" i="35"/>
  <c r="AJ40" i="35"/>
  <c r="T77" i="35"/>
  <c r="S77" i="35"/>
  <c r="L45" i="35" l="1"/>
  <c r="L63" i="35" s="1"/>
  <c r="H76" i="35"/>
  <c r="H81" i="35" s="1"/>
  <c r="H85" i="35" s="1"/>
  <c r="H24" i="35" s="1"/>
  <c r="E63" i="35"/>
  <c r="C68" i="35"/>
  <c r="N50" i="35"/>
  <c r="N68" i="35" s="1"/>
  <c r="P40" i="35"/>
  <c r="P58" i="35" s="1"/>
  <c r="O50" i="35"/>
  <c r="O68" i="35" s="1"/>
  <c r="I63" i="35"/>
  <c r="I76" i="35" s="1"/>
  <c r="I81" i="35" s="1"/>
  <c r="I85" i="35" s="1"/>
  <c r="I24" i="35" s="1"/>
  <c r="R50" i="35"/>
  <c r="R68" i="35" s="1"/>
  <c r="M45" i="35"/>
  <c r="M63" i="35" s="1"/>
  <c r="P45" i="35"/>
  <c r="P63" i="35" s="1"/>
  <c r="G68" i="35"/>
  <c r="G76" i="35" s="1"/>
  <c r="G81" i="35" s="1"/>
  <c r="F63" i="35"/>
  <c r="O45" i="35"/>
  <c r="O63" i="35" s="1"/>
  <c r="N40" i="35"/>
  <c r="N58" i="35" s="1"/>
  <c r="E58" i="35"/>
  <c r="R40" i="35"/>
  <c r="R58" i="35" s="1"/>
  <c r="C58" i="35"/>
  <c r="L40" i="35"/>
  <c r="L58" i="35" s="1"/>
  <c r="M40" i="35"/>
  <c r="M58" i="35" s="1"/>
  <c r="D58" i="35"/>
  <c r="F58" i="35"/>
  <c r="O40" i="35"/>
  <c r="O58" i="35" s="1"/>
  <c r="D68" i="35"/>
  <c r="L76" i="35" l="1"/>
  <c r="L81" i="35" s="1"/>
  <c r="L85" i="35" s="1"/>
  <c r="J58" i="35"/>
  <c r="H83" i="35"/>
  <c r="E76" i="35"/>
  <c r="E81" i="35" s="1"/>
  <c r="E83" i="35" s="1"/>
  <c r="T63" i="35"/>
  <c r="J63" i="35"/>
  <c r="S68" i="35"/>
  <c r="P76" i="35"/>
  <c r="P81" i="35" s="1"/>
  <c r="P83" i="35" s="1"/>
  <c r="C76" i="35"/>
  <c r="C81" i="35" s="1"/>
  <c r="C83" i="35" s="1"/>
  <c r="K68" i="35"/>
  <c r="M76" i="35"/>
  <c r="M81" i="35" s="1"/>
  <c r="M83" i="35" s="1"/>
  <c r="R76" i="35"/>
  <c r="R81" i="35" s="1"/>
  <c r="R85" i="35" s="1"/>
  <c r="I25" i="35" s="1"/>
  <c r="N76" i="35"/>
  <c r="N81" i="35" s="1"/>
  <c r="N83" i="35" s="1"/>
  <c r="S50" i="35"/>
  <c r="S63" i="35"/>
  <c r="J68" i="35"/>
  <c r="S45" i="35"/>
  <c r="F76" i="35"/>
  <c r="F81" i="35" s="1"/>
  <c r="T45" i="35"/>
  <c r="T50" i="35"/>
  <c r="T40" i="35"/>
  <c r="T68" i="35"/>
  <c r="D76" i="35"/>
  <c r="D81" i="35" s="1"/>
  <c r="O76" i="35"/>
  <c r="O81" i="35" s="1"/>
  <c r="O83" i="35" s="1"/>
  <c r="K63" i="35"/>
  <c r="K58" i="35"/>
  <c r="S58" i="35"/>
  <c r="T58" i="35"/>
  <c r="S40" i="35"/>
  <c r="I83" i="35"/>
  <c r="G83" i="35"/>
  <c r="G85" i="35"/>
  <c r="G24" i="35" s="1"/>
  <c r="G25" i="35" s="1"/>
  <c r="L83" i="35" l="1"/>
  <c r="J76" i="35"/>
  <c r="J81" i="35" s="1"/>
  <c r="J83" i="35" s="1"/>
  <c r="O85" i="35"/>
  <c r="P85" i="35"/>
  <c r="C85" i="35"/>
  <c r="C24" i="35" s="1"/>
  <c r="C25" i="35" s="1"/>
  <c r="E85" i="35"/>
  <c r="E24" i="35" s="1"/>
  <c r="E25" i="35" s="1"/>
  <c r="T76" i="35"/>
  <c r="T81" i="35" s="1"/>
  <c r="T85" i="35" s="1"/>
  <c r="S76" i="35"/>
  <c r="S81" i="35" s="1"/>
  <c r="S85" i="35" s="1"/>
  <c r="M85" i="35"/>
  <c r="R83" i="35"/>
  <c r="N85" i="35"/>
  <c r="D85" i="35"/>
  <c r="D24" i="35" s="1"/>
  <c r="D25" i="35" s="1"/>
  <c r="D83" i="35"/>
  <c r="K76" i="35"/>
  <c r="F85" i="35"/>
  <c r="F24" i="35" s="1"/>
  <c r="F25" i="35" s="1"/>
  <c r="F83" i="35"/>
  <c r="K81" i="35" l="1"/>
  <c r="K85" i="35" s="1"/>
  <c r="J24" i="35" s="1"/>
  <c r="T24" i="35" s="1"/>
  <c r="C32" i="35" s="1"/>
  <c r="Q76" i="35"/>
  <c r="Q81" i="35" s="1"/>
  <c r="J85" i="35"/>
  <c r="T83" i="35"/>
  <c r="S83" i="35"/>
  <c r="K83" i="35" l="1"/>
  <c r="J25" i="35"/>
  <c r="R25" i="35" s="1"/>
  <c r="R24" i="35"/>
  <c r="Q83" i="35"/>
  <c r="Q85" i="35"/>
  <c r="H25" i="35" s="1"/>
  <c r="B29" i="35" l="1"/>
  <c r="T25" i="35"/>
  <c r="H33" i="35" s="1"/>
  <c r="J33" i="35" l="1"/>
  <c r="L33" i="35" s="1"/>
  <c r="C33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9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太陽光発電は
リストからプルダウン</t>
        </r>
      </text>
    </comment>
    <comment ref="B13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建物用途は、
プルダウンより選択</t>
        </r>
      </text>
    </comment>
    <comment ref="M14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太陽光発電は
リストからプルダウン</t>
        </r>
      </text>
    </comment>
  </commentList>
</comments>
</file>

<file path=xl/sharedStrings.xml><?xml version="1.0" encoding="utf-8"?>
<sst xmlns="http://schemas.openxmlformats.org/spreadsheetml/2006/main" count="785" uniqueCount="298">
  <si>
    <t>その他</t>
    <rPh sb="2" eb="3">
      <t>タ</t>
    </rPh>
    <phoneticPr fontId="4"/>
  </si>
  <si>
    <t>事務所モデル</t>
  </si>
  <si>
    <t>ビジネスホテルモデル</t>
  </si>
  <si>
    <t>シティホテルモデル</t>
  </si>
  <si>
    <t>総合病院モデル</t>
  </si>
  <si>
    <t>福祉施設モデル</t>
  </si>
  <si>
    <t>クリニックモデル</t>
  </si>
  <si>
    <t>学校モデル</t>
  </si>
  <si>
    <t>幼稚園モデル</t>
  </si>
  <si>
    <t>大学モデル</t>
  </si>
  <si>
    <t>講堂モデル</t>
  </si>
  <si>
    <t>飲食店モデル</t>
  </si>
  <si>
    <t>工場モデル</t>
  </si>
  <si>
    <t>太陽光発電</t>
  </si>
  <si>
    <t>昇降機</t>
  </si>
  <si>
    <t>空気調和設備</t>
  </si>
  <si>
    <t>機械換気設備</t>
  </si>
  <si>
    <t>照明設備</t>
  </si>
  <si>
    <t>給湯設備</t>
  </si>
  <si>
    <t>設計値</t>
    <rPh sb="0" eb="2">
      <t>セッケイ</t>
    </rPh>
    <rPh sb="2" eb="3">
      <t>チ</t>
    </rPh>
    <phoneticPr fontId="4"/>
  </si>
  <si>
    <t>基準値</t>
    <rPh sb="0" eb="2">
      <t>キジュン</t>
    </rPh>
    <rPh sb="2" eb="3">
      <t>チ</t>
    </rPh>
    <phoneticPr fontId="4"/>
  </si>
  <si>
    <t>6地域</t>
    <rPh sb="1" eb="3">
      <t>チイキ</t>
    </rPh>
    <phoneticPr fontId="2"/>
  </si>
  <si>
    <t>計算シート建物用途</t>
    <rPh sb="0" eb="2">
      <t>ケイサン</t>
    </rPh>
    <rPh sb="5" eb="7">
      <t>タテモノ</t>
    </rPh>
    <rPh sb="7" eb="9">
      <t>ヨウト</t>
    </rPh>
    <phoneticPr fontId="2"/>
  </si>
  <si>
    <t>建物用途CD</t>
    <rPh sb="0" eb="2">
      <t>タテモノ</t>
    </rPh>
    <rPh sb="2" eb="4">
      <t>ヨウト</t>
    </rPh>
    <phoneticPr fontId="2"/>
  </si>
  <si>
    <t>建物用途名</t>
    <rPh sb="4" eb="5">
      <t>メイ</t>
    </rPh>
    <phoneticPr fontId="2"/>
  </si>
  <si>
    <t>1地域</t>
    <rPh sb="1" eb="3">
      <t>チイキ</t>
    </rPh>
    <phoneticPr fontId="2"/>
  </si>
  <si>
    <t>2地域</t>
    <rPh sb="1" eb="3">
      <t>チイキ</t>
    </rPh>
    <phoneticPr fontId="2"/>
  </si>
  <si>
    <t>3地域</t>
    <rPh sb="1" eb="3">
      <t>チイキ</t>
    </rPh>
    <phoneticPr fontId="2"/>
  </si>
  <si>
    <t>4地域</t>
    <rPh sb="1" eb="3">
      <t>チイキ</t>
    </rPh>
    <phoneticPr fontId="2"/>
  </si>
  <si>
    <t>5地域</t>
    <rPh sb="1" eb="3">
      <t>チイキ</t>
    </rPh>
    <phoneticPr fontId="2"/>
  </si>
  <si>
    <t>7地域</t>
    <rPh sb="1" eb="3">
      <t>チイキ</t>
    </rPh>
    <phoneticPr fontId="2"/>
  </si>
  <si>
    <t>8地域</t>
    <rPh sb="1" eb="3">
      <t>チイキ</t>
    </rPh>
    <phoneticPr fontId="2"/>
  </si>
  <si>
    <t>地域名称</t>
    <rPh sb="0" eb="2">
      <t>チイキ</t>
    </rPh>
    <rPh sb="2" eb="4">
      <t>メイショウ</t>
    </rPh>
    <phoneticPr fontId="2"/>
  </si>
  <si>
    <t>地域CD</t>
    <phoneticPr fontId="2"/>
  </si>
  <si>
    <t>地域CD</t>
    <rPh sb="0" eb="2">
      <t>チイキ</t>
    </rPh>
    <phoneticPr fontId="2"/>
  </si>
  <si>
    <t>AREA</t>
  </si>
  <si>
    <t>$A</t>
    <phoneticPr fontId="2"/>
  </si>
  <si>
    <t>行範囲</t>
    <rPh sb="0" eb="1">
      <t>ギョウ</t>
    </rPh>
    <phoneticPr fontId="7"/>
  </si>
  <si>
    <t>開始行</t>
  </si>
  <si>
    <t>最終行</t>
  </si>
  <si>
    <t>列範囲</t>
    <rPh sb="0" eb="1">
      <t>レツ</t>
    </rPh>
    <rPh sb="1" eb="3">
      <t>ハンイ</t>
    </rPh>
    <phoneticPr fontId="7"/>
  </si>
  <si>
    <t>開始列</t>
    <rPh sb="0" eb="2">
      <t>カイシ</t>
    </rPh>
    <rPh sb="2" eb="3">
      <t>レツ</t>
    </rPh>
    <phoneticPr fontId="2"/>
  </si>
  <si>
    <t>最右列</t>
    <rPh sb="0" eb="1">
      <t>サイ</t>
    </rPh>
    <rPh sb="1" eb="2">
      <t>ミギ</t>
    </rPh>
    <rPh sb="2" eb="3">
      <t>レツ</t>
    </rPh>
    <phoneticPr fontId="2"/>
  </si>
  <si>
    <t>項目名範囲</t>
    <rPh sb="0" eb="2">
      <t>コウモク</t>
    </rPh>
    <rPh sb="2" eb="3">
      <t>メイ</t>
    </rPh>
    <rPh sb="3" eb="5">
      <t>ハンイ</t>
    </rPh>
    <phoneticPr fontId="7"/>
  </si>
  <si>
    <t>データ範囲</t>
    <rPh sb="3" eb="5">
      <t>ハンイ</t>
    </rPh>
    <phoneticPr fontId="7"/>
  </si>
  <si>
    <t>Sheet</t>
  </si>
  <si>
    <t>$A:$A</t>
    <phoneticPr fontId="2"/>
  </si>
  <si>
    <t>$B</t>
    <phoneticPr fontId="2"/>
  </si>
  <si>
    <t>一次エネ消費量</t>
    <rPh sb="0" eb="2">
      <t>イチジ</t>
    </rPh>
    <rPh sb="4" eb="7">
      <t>ショウヒリョウ</t>
    </rPh>
    <phoneticPr fontId="2"/>
  </si>
  <si>
    <t>建物全体</t>
    <phoneticPr fontId="2"/>
  </si>
  <si>
    <t>$C</t>
    <phoneticPr fontId="2"/>
  </si>
  <si>
    <t>$D</t>
    <phoneticPr fontId="2"/>
  </si>
  <si>
    <t>$E</t>
    <phoneticPr fontId="2"/>
  </si>
  <si>
    <t>$F</t>
    <phoneticPr fontId="2"/>
  </si>
  <si>
    <t>$G</t>
    <phoneticPr fontId="2"/>
  </si>
  <si>
    <t>$H</t>
    <phoneticPr fontId="2"/>
  </si>
  <si>
    <t>$J</t>
    <phoneticPr fontId="2"/>
  </si>
  <si>
    <t>◆データ取得</t>
    <rPh sb="4" eb="6">
      <t>シュトク</t>
    </rPh>
    <phoneticPr fontId="2"/>
  </si>
  <si>
    <t>あり</t>
    <phoneticPr fontId="2"/>
  </si>
  <si>
    <t>なし</t>
    <phoneticPr fontId="2"/>
  </si>
  <si>
    <t>太陽光発電有無</t>
    <rPh sb="0" eb="3">
      <t>タイヨウコウ</t>
    </rPh>
    <rPh sb="3" eb="5">
      <t>ハツデン</t>
    </rPh>
    <rPh sb="5" eb="7">
      <t>ウム</t>
    </rPh>
    <phoneticPr fontId="2"/>
  </si>
  <si>
    <t>Data</t>
    <phoneticPr fontId="2"/>
  </si>
  <si>
    <t>国交省算定値</t>
    <rPh sb="0" eb="3">
      <t>コッコウショウ</t>
    </rPh>
    <rPh sb="3" eb="5">
      <t>サンテイ</t>
    </rPh>
    <rPh sb="5" eb="6">
      <t>チ</t>
    </rPh>
    <phoneticPr fontId="2"/>
  </si>
  <si>
    <t>$I</t>
    <phoneticPr fontId="2"/>
  </si>
  <si>
    <t>建物用途</t>
    <rPh sb="0" eb="2">
      <t>タテモノ</t>
    </rPh>
    <rPh sb="2" eb="4">
      <t>ヨウト</t>
    </rPh>
    <phoneticPr fontId="2"/>
  </si>
  <si>
    <t>厨房</t>
    <rPh sb="0" eb="2">
      <t>チュウボウ</t>
    </rPh>
    <phoneticPr fontId="2"/>
  </si>
  <si>
    <t>駐車場</t>
    <rPh sb="0" eb="3">
      <t>チュウシャジョウ</t>
    </rPh>
    <phoneticPr fontId="2"/>
  </si>
  <si>
    <t>１．計算結果</t>
    <rPh sb="2" eb="4">
      <t>ケイサン</t>
    </rPh>
    <rPh sb="4" eb="6">
      <t>ケッカ</t>
    </rPh>
    <phoneticPr fontId="2"/>
  </si>
  <si>
    <t>地域区分</t>
    <rPh sb="0" eb="2">
      <t>チイキ</t>
    </rPh>
    <rPh sb="2" eb="4">
      <t>クブン</t>
    </rPh>
    <phoneticPr fontId="2"/>
  </si>
  <si>
    <t>集計結果</t>
    <rPh sb="0" eb="2">
      <t>シュウケイ</t>
    </rPh>
    <rPh sb="2" eb="4">
      <t>ケッカ</t>
    </rPh>
    <phoneticPr fontId="2"/>
  </si>
  <si>
    <t>計算対象床面積[㎡]</t>
    <rPh sb="0" eb="2">
      <t>ケイサン</t>
    </rPh>
    <rPh sb="2" eb="4">
      <t>タイショウ</t>
    </rPh>
    <rPh sb="4" eb="7">
      <t>ユカメンセキ</t>
    </rPh>
    <phoneticPr fontId="2"/>
  </si>
  <si>
    <t>２．内訳</t>
    <rPh sb="2" eb="4">
      <t>ウチワケ</t>
    </rPh>
    <phoneticPr fontId="2"/>
  </si>
  <si>
    <t>BPIm</t>
    <phoneticPr fontId="2"/>
  </si>
  <si>
    <t>BEIm</t>
    <phoneticPr fontId="2"/>
  </si>
  <si>
    <t>AC</t>
    <phoneticPr fontId="2"/>
  </si>
  <si>
    <t>V</t>
    <phoneticPr fontId="2"/>
  </si>
  <si>
    <t>L</t>
    <phoneticPr fontId="2"/>
  </si>
  <si>
    <t>HW</t>
    <phoneticPr fontId="2"/>
  </si>
  <si>
    <t>EV</t>
    <phoneticPr fontId="2"/>
  </si>
  <si>
    <t>PV</t>
    <phoneticPr fontId="2"/>
  </si>
  <si>
    <t>建築物の名称</t>
    <rPh sb="0" eb="3">
      <t>ケンチクブツ</t>
    </rPh>
    <rPh sb="4" eb="6">
      <t>メイショウ</t>
    </rPh>
    <phoneticPr fontId="2"/>
  </si>
  <si>
    <t>複数用途</t>
    <rPh sb="0" eb="2">
      <t>フクスウ</t>
    </rPh>
    <rPh sb="2" eb="4">
      <t>ヨウト</t>
    </rPh>
    <phoneticPr fontId="2"/>
  </si>
  <si>
    <t>アスレチック場</t>
  </si>
  <si>
    <t>体育館</t>
  </si>
  <si>
    <t>公衆浴場</t>
  </si>
  <si>
    <t>映画館</t>
  </si>
  <si>
    <t>図書館</t>
  </si>
  <si>
    <t>博物館</t>
  </si>
  <si>
    <t>劇場</t>
  </si>
  <si>
    <t>カラオケボックス</t>
  </si>
  <si>
    <t>ボーリング場</t>
  </si>
  <si>
    <t>ぱちんこ屋</t>
  </si>
  <si>
    <t>競馬場又は競輪場</t>
  </si>
  <si>
    <t>社寺</t>
  </si>
  <si>
    <t>室用途CD</t>
    <rPh sb="0" eb="1">
      <t>シツ</t>
    </rPh>
    <rPh sb="1" eb="3">
      <t>ヨウト</t>
    </rPh>
    <phoneticPr fontId="2"/>
  </si>
  <si>
    <t>建物室用途CD</t>
    <rPh sb="0" eb="2">
      <t>タテモノ</t>
    </rPh>
    <rPh sb="2" eb="3">
      <t>シツ</t>
    </rPh>
    <rPh sb="3" eb="5">
      <t>ヨウト</t>
    </rPh>
    <phoneticPr fontId="2"/>
  </si>
  <si>
    <t>建物室用途</t>
    <rPh sb="0" eb="2">
      <t>タテモノ</t>
    </rPh>
    <rPh sb="2" eb="3">
      <t>シツ</t>
    </rPh>
    <rPh sb="3" eb="5">
      <t>ヨウト</t>
    </rPh>
    <phoneticPr fontId="2"/>
  </si>
  <si>
    <t>室用途名</t>
    <rPh sb="0" eb="1">
      <t>シツ</t>
    </rPh>
    <rPh sb="3" eb="4">
      <t>メイ</t>
    </rPh>
    <phoneticPr fontId="2"/>
  </si>
  <si>
    <t>事務所モデル</t>
    <rPh sb="0" eb="2">
      <t>ジム</t>
    </rPh>
    <rPh sb="2" eb="3">
      <t>ショ</t>
    </rPh>
    <phoneticPr fontId="3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</si>
  <si>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</si>
  <si>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</si>
  <si>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3"/>
  </si>
  <si>
    <t>福祉施設モデル</t>
    <rPh sb="0" eb="2">
      <t>フクシ</t>
    </rPh>
    <rPh sb="2" eb="4">
      <t>シセツ</t>
    </rPh>
    <phoneticPr fontId="3"/>
  </si>
  <si>
    <t>クリニックモデル</t>
    <phoneticPr fontId="2"/>
  </si>
  <si>
    <t>学校モデル</t>
    <rPh sb="0" eb="2">
      <t>ガッコウ</t>
    </rPh>
    <phoneticPr fontId="3"/>
  </si>
  <si>
    <t>幼稚園モデル</t>
    <rPh sb="0" eb="3">
      <t>ヨウチエン</t>
    </rPh>
    <phoneticPr fontId="3"/>
  </si>
  <si>
    <t>大学モデル</t>
    <rPh sb="0" eb="2">
      <t>ダイガク</t>
    </rPh>
    <phoneticPr fontId="3"/>
  </si>
  <si>
    <t>講堂モデル</t>
    <rPh sb="0" eb="2">
      <t>コウドウ</t>
    </rPh>
    <phoneticPr fontId="3"/>
  </si>
  <si>
    <t>大規模物販店舗モデル</t>
  </si>
  <si>
    <t>大規模物販店舗モデル</t>
    <rPh sb="0" eb="3">
      <t>ダイキボ</t>
    </rPh>
    <rPh sb="3" eb="5">
      <t>ブッパン</t>
    </rPh>
    <rPh sb="5" eb="7">
      <t>テンポ</t>
    </rPh>
    <phoneticPr fontId="3"/>
  </si>
  <si>
    <t>小規模物販店舗モデル</t>
  </si>
  <si>
    <t>小規模物販店舗モデル</t>
    <rPh sb="0" eb="3">
      <t>ショウキボ</t>
    </rPh>
    <rPh sb="3" eb="5">
      <t>ブッパン</t>
    </rPh>
    <rPh sb="5" eb="7">
      <t>テンポ</t>
    </rPh>
    <phoneticPr fontId="3"/>
  </si>
  <si>
    <t>飲食店モデル</t>
    <rPh sb="0" eb="2">
      <t>インショク</t>
    </rPh>
    <rPh sb="2" eb="3">
      <t>テン</t>
    </rPh>
    <phoneticPr fontId="3"/>
  </si>
  <si>
    <t>集会所モデル</t>
    <phoneticPr fontId="2"/>
  </si>
  <si>
    <t>工場モデル</t>
    <phoneticPr fontId="2"/>
  </si>
  <si>
    <t>0101</t>
  </si>
  <si>
    <t>0201</t>
  </si>
  <si>
    <t>0301</t>
  </si>
  <si>
    <t>0401</t>
  </si>
  <si>
    <t>0501</t>
  </si>
  <si>
    <t>0601</t>
  </si>
  <si>
    <t>0701</t>
  </si>
  <si>
    <t>0801</t>
  </si>
  <si>
    <t>0901</t>
  </si>
  <si>
    <t>1001</t>
  </si>
  <si>
    <t>1101</t>
  </si>
  <si>
    <t>1201</t>
  </si>
  <si>
    <t>1301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</si>
  <si>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</si>
  <si>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</si>
  <si>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</si>
  <si>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</si>
  <si>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</si>
  <si>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</si>
  <si>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</si>
  <si>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</si>
  <si>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</si>
  <si>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</si>
  <si>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</si>
  <si>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</si>
  <si>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</si>
  <si>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地域CD</t>
    <phoneticPr fontId="2"/>
  </si>
  <si>
    <t>建物用途CD</t>
  </si>
  <si>
    <t>【厨房】一次エネルギー消費量原単位[MJ/㎡年]</t>
    <rPh sb="4" eb="6">
      <t>１ジ</t>
    </rPh>
    <rPh sb="11" eb="14">
      <t>ショウヒリョウ</t>
    </rPh>
    <rPh sb="14" eb="17">
      <t>ゲンタンイ</t>
    </rPh>
    <rPh sb="22" eb="23">
      <t>ネン</t>
    </rPh>
    <phoneticPr fontId="27"/>
  </si>
  <si>
    <t>【屋内駐車場】一次エネルギー消費量原単位[MJ/㎡年]</t>
    <rPh sb="1" eb="3">
      <t>オクナイ</t>
    </rPh>
    <rPh sb="3" eb="6">
      <t>チュウシャジョウ</t>
    </rPh>
    <rPh sb="7" eb="9">
      <t>１ジ</t>
    </rPh>
    <rPh sb="14" eb="17">
      <t>ショウヒリョウ</t>
    </rPh>
    <rPh sb="17" eb="20">
      <t>ゲンタンイ</t>
    </rPh>
    <rPh sb="25" eb="26">
      <t>ネン</t>
    </rPh>
    <phoneticPr fontId="27"/>
  </si>
  <si>
    <t>空調</t>
    <rPh sb="0" eb="2">
      <t>クウチョウ</t>
    </rPh>
    <phoneticPr fontId="4"/>
  </si>
  <si>
    <t>換気</t>
    <rPh sb="0" eb="2">
      <t>カンキ</t>
    </rPh>
    <phoneticPr fontId="4"/>
  </si>
  <si>
    <t>照明</t>
    <rPh sb="0" eb="2">
      <t>ショウメイ</t>
    </rPh>
    <phoneticPr fontId="4"/>
  </si>
  <si>
    <t>給湯</t>
    <rPh sb="0" eb="2">
      <t>キュウトウ</t>
    </rPh>
    <phoneticPr fontId="4"/>
  </si>
  <si>
    <t>昇降機</t>
    <rPh sb="0" eb="3">
      <t>ショウコウキ</t>
    </rPh>
    <phoneticPr fontId="11"/>
  </si>
  <si>
    <t>$K</t>
    <phoneticPr fontId="2"/>
  </si>
  <si>
    <t>$L</t>
    <phoneticPr fontId="2"/>
  </si>
  <si>
    <t>$M</t>
    <phoneticPr fontId="2"/>
  </si>
  <si>
    <t>$N</t>
    <phoneticPr fontId="2"/>
  </si>
  <si>
    <t>$O</t>
    <phoneticPr fontId="2"/>
  </si>
  <si>
    <t>$P</t>
    <phoneticPr fontId="2"/>
  </si>
  <si>
    <t>$Q</t>
    <phoneticPr fontId="2"/>
  </si>
  <si>
    <t>$R</t>
    <phoneticPr fontId="2"/>
  </si>
  <si>
    <t>$S</t>
    <phoneticPr fontId="2"/>
  </si>
  <si>
    <t>$T</t>
    <phoneticPr fontId="2"/>
  </si>
  <si>
    <t>$U</t>
    <phoneticPr fontId="2"/>
  </si>
  <si>
    <t>$V</t>
    <phoneticPr fontId="2"/>
  </si>
  <si>
    <t>$W</t>
    <phoneticPr fontId="2"/>
  </si>
  <si>
    <t>$X</t>
    <phoneticPr fontId="2"/>
  </si>
  <si>
    <t>6地域</t>
  </si>
  <si>
    <t>0101</t>
    <phoneticPr fontId="2"/>
  </si>
  <si>
    <t>厨房</t>
    <rPh sb="0" eb="2">
      <t>チュウボウ</t>
    </rPh>
    <phoneticPr fontId="2"/>
  </si>
  <si>
    <t>駐車場</t>
    <rPh sb="0" eb="3">
      <t>チュウシャジョウ</t>
    </rPh>
    <phoneticPr fontId="2"/>
  </si>
  <si>
    <t>集会所モデル：アスレチック場</t>
  </si>
  <si>
    <t>集会所モデル：劇場</t>
  </si>
  <si>
    <t>建物全体</t>
    <rPh sb="0" eb="2">
      <t>タテモノ</t>
    </rPh>
    <rPh sb="2" eb="4">
      <t>ゼンタイ</t>
    </rPh>
    <phoneticPr fontId="2"/>
  </si>
  <si>
    <t>集会所モデル：競馬場又は競輪場</t>
  </si>
  <si>
    <t>【建物全体】一次エネルギー消費量原単位[MJ/㎡年]</t>
    <rPh sb="1" eb="3">
      <t>タテモノ</t>
    </rPh>
    <rPh sb="3" eb="5">
      <t>ゼンタイ</t>
    </rPh>
    <rPh sb="6" eb="8">
      <t>１ジ</t>
    </rPh>
    <rPh sb="13" eb="16">
      <t>ショウヒリョウ</t>
    </rPh>
    <rPh sb="16" eb="19">
      <t>ゲンタンイ</t>
    </rPh>
    <rPh sb="24" eb="25">
      <t>ネン</t>
    </rPh>
    <phoneticPr fontId="27"/>
  </si>
  <si>
    <t>建物全体（含：その他）</t>
    <rPh sb="5" eb="6">
      <t>フク</t>
    </rPh>
    <rPh sb="9" eb="10">
      <t>タ</t>
    </rPh>
    <phoneticPr fontId="2"/>
  </si>
  <si>
    <t>厨房全体（含：その他）</t>
    <rPh sb="0" eb="2">
      <t>チュウボウ</t>
    </rPh>
    <phoneticPr fontId="2"/>
  </si>
  <si>
    <t>駐車場全体（含：その他）</t>
    <rPh sb="0" eb="3">
      <t>チュウシャジョウ</t>
    </rPh>
    <rPh sb="3" eb="5">
      <t>ゼンタイ</t>
    </rPh>
    <phoneticPr fontId="2"/>
  </si>
  <si>
    <t>建物全体（除：その他）</t>
    <rPh sb="0" eb="2">
      <t>タテモノ</t>
    </rPh>
    <rPh sb="2" eb="4">
      <t>ゼンタイ</t>
    </rPh>
    <rPh sb="9" eb="10">
      <t>タ</t>
    </rPh>
    <phoneticPr fontId="2"/>
  </si>
  <si>
    <t>厨房全体（除：その他）</t>
    <rPh sb="0" eb="2">
      <t>チュウボウ</t>
    </rPh>
    <rPh sb="2" eb="4">
      <t>ゼンタイ</t>
    </rPh>
    <phoneticPr fontId="2"/>
  </si>
  <si>
    <t>駐車場全体（除：その他）</t>
    <rPh sb="0" eb="3">
      <t>チュウシャジョウ</t>
    </rPh>
    <rPh sb="3" eb="5">
      <t>ゼンタイ</t>
    </rPh>
    <phoneticPr fontId="2"/>
  </si>
  <si>
    <t>BEIm</t>
    <phoneticPr fontId="2"/>
  </si>
  <si>
    <t>建物全体</t>
    <rPh sb="0" eb="2">
      <t>タテモノ</t>
    </rPh>
    <rPh sb="2" eb="4">
      <t>ゼンタイ</t>
    </rPh>
    <phoneticPr fontId="2"/>
  </si>
  <si>
    <t>PVなしの
場合の
BEIm</t>
    <rPh sb="6" eb="8">
      <t>バアイ</t>
    </rPh>
    <phoneticPr fontId="2"/>
  </si>
  <si>
    <t>集会所モデル：体育館</t>
  </si>
  <si>
    <t>集会所モデル：公衆浴場</t>
  </si>
  <si>
    <t>集会所モデル：映画館</t>
  </si>
  <si>
    <t>集会所モデル：図書館</t>
  </si>
  <si>
    <t>集会所モデル：博物館</t>
  </si>
  <si>
    <t>集会所モデル：カラオケボックス</t>
  </si>
  <si>
    <t>集会所モデル：ボーリング場</t>
  </si>
  <si>
    <t>集会所モデル：ぱちんこ屋</t>
  </si>
  <si>
    <t>集会所モデル：社寺</t>
  </si>
  <si>
    <t>合計（含：その他）</t>
    <rPh sb="0" eb="2">
      <t>ゴウケイ</t>
    </rPh>
    <rPh sb="7" eb="8">
      <t>タ</t>
    </rPh>
    <phoneticPr fontId="2"/>
  </si>
  <si>
    <t>合計（除：その他）</t>
    <rPh sb="0" eb="2">
      <t>ゴウケイ</t>
    </rPh>
    <rPh sb="3" eb="4">
      <t>ノゾ</t>
    </rPh>
    <rPh sb="7" eb="8">
      <t>タ</t>
    </rPh>
    <phoneticPr fontId="2"/>
  </si>
  <si>
    <t>計（含：その他）</t>
    <rPh sb="0" eb="1">
      <t>ケイ</t>
    </rPh>
    <rPh sb="6" eb="7">
      <t>タ</t>
    </rPh>
    <phoneticPr fontId="2"/>
  </si>
  <si>
    <t>計（除：その他）</t>
    <rPh sb="0" eb="1">
      <t>ケイ</t>
    </rPh>
    <rPh sb="2" eb="3">
      <t>ノゾ</t>
    </rPh>
    <rPh sb="6" eb="7">
      <t>タ</t>
    </rPh>
    <phoneticPr fontId="2"/>
  </si>
  <si>
    <t>建物全体</t>
    <phoneticPr fontId="2"/>
  </si>
  <si>
    <t>建物室用途CD</t>
    <rPh sb="0" eb="2">
      <t>タテモノ</t>
    </rPh>
    <rPh sb="2" eb="3">
      <t>シツ</t>
    </rPh>
    <rPh sb="3" eb="5">
      <t>ヨウト</t>
    </rPh>
    <phoneticPr fontId="2"/>
  </si>
  <si>
    <t>建物室用途</t>
    <rPh sb="0" eb="2">
      <t>タテモノ</t>
    </rPh>
    <rPh sb="2" eb="3">
      <t>シツ</t>
    </rPh>
    <rPh sb="3" eb="5">
      <t>ヨウト</t>
    </rPh>
    <phoneticPr fontId="2"/>
  </si>
  <si>
    <t>建物合計</t>
    <rPh sb="0" eb="2">
      <t>タテモノ</t>
    </rPh>
    <rPh sb="2" eb="4">
      <t>ゴウケイ</t>
    </rPh>
    <phoneticPr fontId="2"/>
  </si>
  <si>
    <t>↓非可視</t>
    <phoneticPr fontId="2"/>
  </si>
  <si>
    <t>→非可視</t>
    <rPh sb="1" eb="2">
      <t>ヒ</t>
    </rPh>
    <rPh sb="2" eb="4">
      <t>カシ</t>
    </rPh>
    <phoneticPr fontId="2"/>
  </si>
  <si>
    <t>空気調和
設備</t>
    <phoneticPr fontId="2"/>
  </si>
  <si>
    <t>機械換気
設備</t>
    <phoneticPr fontId="2"/>
  </si>
  <si>
    <t>【合計】除：厨房・駐車場</t>
    <rPh sb="1" eb="3">
      <t>ゴウケイ</t>
    </rPh>
    <rPh sb="4" eb="5">
      <t>ノゾ</t>
    </rPh>
    <rPh sb="6" eb="8">
      <t>チュウボウ</t>
    </rPh>
    <rPh sb="9" eb="12">
      <t>チュウシャジョウ</t>
    </rPh>
    <phoneticPr fontId="2"/>
  </si>
  <si>
    <t>2016/11/10 近藤さんより：集会所モデル室用途追加</t>
    <rPh sb="11" eb="13">
      <t>コンドウ</t>
    </rPh>
    <rPh sb="18" eb="20">
      <t>シュウカイ</t>
    </rPh>
    <rPh sb="20" eb="21">
      <t>ジョ</t>
    </rPh>
    <rPh sb="24" eb="25">
      <t>シツ</t>
    </rPh>
    <rPh sb="25" eb="27">
      <t>ヨウト</t>
    </rPh>
    <rPh sb="27" eb="29">
      <t>ツイカ</t>
    </rPh>
    <phoneticPr fontId="2"/>
  </si>
  <si>
    <t>[Data]より→</t>
    <phoneticPr fontId="2"/>
  </si>
  <si>
    <t>※データ：20161109集会所等の基準値計算.xlsx、20161109集会所以外の基準値計算.xlsx より</t>
    <phoneticPr fontId="2"/>
  </si>
  <si>
    <t>◆一次エネルギー消費量基準値 取得</t>
    <rPh sb="1" eb="3">
      <t>１ジ</t>
    </rPh>
    <rPh sb="8" eb="11">
      <t>ショウヒリョウ</t>
    </rPh>
    <rPh sb="11" eb="14">
      <t>キジュンチ</t>
    </rPh>
    <rPh sb="15" eb="17">
      <t>シュトク</t>
    </rPh>
    <phoneticPr fontId="2"/>
  </si>
  <si>
    <t>除く：</t>
    <rPh sb="0" eb="1">
      <t>ノゾ</t>
    </rPh>
    <phoneticPr fontId="2"/>
  </si>
  <si>
    <t>厨房・駐車場</t>
    <phoneticPr fontId="2"/>
  </si>
  <si>
    <t>基準値</t>
    <phoneticPr fontId="2"/>
  </si>
  <si>
    <t>設計値</t>
  </si>
  <si>
    <r>
      <t>※</t>
    </r>
    <r>
      <rPr>
        <sz val="9"/>
        <color rgb="FF0066FF"/>
        <rFont val="ＭＳ Ｐゴシック"/>
        <family val="3"/>
        <charset val="128"/>
        <scheme val="minor"/>
      </rPr>
      <t>建物合計</t>
    </r>
    <r>
      <rPr>
        <sz val="9"/>
        <color rgb="FFFF0000"/>
        <rFont val="ＭＳ Ｐゴシック"/>
        <family val="2"/>
        <scheme val="minor"/>
      </rPr>
      <t>の合計を各建物用途の「建物全体」の床面積合計で割る。「厨房」「駐車場」の床面積合計は含めない。（2016/11/11 近藤さん指示）</t>
    </r>
    <rPh sb="1" eb="3">
      <t>タテモノ</t>
    </rPh>
    <rPh sb="3" eb="5">
      <t>ゴウケイ</t>
    </rPh>
    <rPh sb="6" eb="8">
      <t>ゴウケイ</t>
    </rPh>
    <rPh sb="9" eb="10">
      <t>カク</t>
    </rPh>
    <rPh sb="10" eb="12">
      <t>タテモノ</t>
    </rPh>
    <rPh sb="12" eb="14">
      <t>ヨウト</t>
    </rPh>
    <rPh sb="16" eb="18">
      <t>タテモノ</t>
    </rPh>
    <rPh sb="18" eb="20">
      <t>ゼンタイ</t>
    </rPh>
    <rPh sb="22" eb="25">
      <t>ユカメンセキ</t>
    </rPh>
    <rPh sb="25" eb="27">
      <t>ゴウケイ</t>
    </rPh>
    <rPh sb="28" eb="29">
      <t>ワ</t>
    </rPh>
    <rPh sb="32" eb="34">
      <t>チュウボウ</t>
    </rPh>
    <rPh sb="36" eb="39">
      <t>チュウシャジョウ</t>
    </rPh>
    <rPh sb="41" eb="44">
      <t>ユカメンセキ</t>
    </rPh>
    <rPh sb="44" eb="46">
      <t>ゴウケイ</t>
    </rPh>
    <rPh sb="47" eb="48">
      <t>フク</t>
    </rPh>
    <phoneticPr fontId="2"/>
  </si>
  <si>
    <t>建物用途数</t>
    <rPh sb="0" eb="2">
      <t>タテモノ</t>
    </rPh>
    <rPh sb="2" eb="4">
      <t>ヨウト</t>
    </rPh>
    <rPh sb="4" eb="5">
      <t>スウ</t>
    </rPh>
    <phoneticPr fontId="2"/>
  </si>
  <si>
    <t>単一用途</t>
    <rPh sb="0" eb="2">
      <t>タンイツ</t>
    </rPh>
    <rPh sb="2" eb="4">
      <t>ヨウト</t>
    </rPh>
    <phoneticPr fontId="2"/>
  </si>
  <si>
    <t>2016/11/30:近藤さん、集会所・工場 数値見直し済</t>
    <rPh sb="11" eb="13">
      <t>コンドウ</t>
    </rPh>
    <rPh sb="16" eb="18">
      <t>シュウカイ</t>
    </rPh>
    <rPh sb="18" eb="19">
      <t>ジョ</t>
    </rPh>
    <rPh sb="20" eb="22">
      <t>コウジョウ</t>
    </rPh>
    <rPh sb="23" eb="25">
      <t>スウチ</t>
    </rPh>
    <rPh sb="25" eb="27">
      <t>ミナオ</t>
    </rPh>
    <rPh sb="28" eb="29">
      <t>スミ</t>
    </rPh>
    <phoneticPr fontId="2"/>
  </si>
  <si>
    <t>一次エネ消費量原単位[MJ/㎡・年]</t>
    <phoneticPr fontId="2"/>
  </si>
  <si>
    <t>設計一次エネ(その他を除く合計)</t>
    <rPh sb="0" eb="2">
      <t>セッケイ</t>
    </rPh>
    <rPh sb="2" eb="4">
      <t>イチジ</t>
    </rPh>
    <rPh sb="9" eb="10">
      <t>タ</t>
    </rPh>
    <rPh sb="11" eb="12">
      <t>ノゾ</t>
    </rPh>
    <rPh sb="13" eb="15">
      <t>ゴウケイ</t>
    </rPh>
    <phoneticPr fontId="2"/>
  </si>
  <si>
    <t>基準一次エネ(その他を除く合計)</t>
    <rPh sb="0" eb="2">
      <t>キジュン</t>
    </rPh>
    <rPh sb="2" eb="4">
      <t>イチジ</t>
    </rPh>
    <rPh sb="9" eb="10">
      <t>タ</t>
    </rPh>
    <rPh sb="11" eb="12">
      <t>ノゾ</t>
    </rPh>
    <rPh sb="13" eb="15">
      <t>ゴウケイ</t>
    </rPh>
    <phoneticPr fontId="2"/>
  </si>
  <si>
    <t>=</t>
    <phoneticPr fontId="2"/>
  </si>
  <si>
    <t>※元々、基準値に太陽光発電は含まれていない</t>
    <rPh sb="1" eb="3">
      <t>モトモト</t>
    </rPh>
    <rPh sb="4" eb="7">
      <t>キジュンチ</t>
    </rPh>
    <rPh sb="8" eb="13">
      <t>タイヨウコウハツデン</t>
    </rPh>
    <rPh sb="14" eb="15">
      <t>フク</t>
    </rPh>
    <phoneticPr fontId="2"/>
  </si>
  <si>
    <r>
      <rPr>
        <b/>
        <sz val="9"/>
        <color rgb="FF0070C0"/>
        <rFont val="ＭＳ Ｐゴシック"/>
        <family val="3"/>
        <charset val="128"/>
        <scheme val="minor"/>
      </rPr>
      <t>建物合計</t>
    </r>
    <r>
      <rPr>
        <sz val="9"/>
        <color theme="1"/>
        <rFont val="ＭＳ Ｐゴシック"/>
        <family val="2"/>
        <scheme val="minor"/>
      </rPr>
      <t>の段階で算出する</t>
    </r>
    <rPh sb="0" eb="2">
      <t>タテモノ</t>
    </rPh>
    <rPh sb="2" eb="4">
      <t>ゴウケイ</t>
    </rPh>
    <rPh sb="5" eb="7">
      <t>ダンカイ</t>
    </rPh>
    <rPh sb="8" eb="10">
      <t>サンシュツ</t>
    </rPh>
    <phoneticPr fontId="2"/>
  </si>
  <si>
    <t>◆</t>
    <phoneticPr fontId="2"/>
  </si>
  <si>
    <t>＜求め方＞</t>
    <rPh sb="1" eb="2">
      <t>モト</t>
    </rPh>
    <rPh sb="3" eb="4">
      <t>カタ</t>
    </rPh>
    <phoneticPr fontId="2"/>
  </si>
  <si>
    <t>①BEIm =</t>
    <phoneticPr fontId="2"/>
  </si>
  <si>
    <t>②太陽光発電なしの時のBEIm =</t>
    <rPh sb="1" eb="4">
      <t>タイヨウコウ</t>
    </rPh>
    <rPh sb="4" eb="6">
      <t>ハツデン</t>
    </rPh>
    <rPh sb="9" eb="10">
      <t>トキ</t>
    </rPh>
    <phoneticPr fontId="2"/>
  </si>
  <si>
    <t>設計一次エネ(その他と太陽光発電を除く)</t>
    <rPh sb="0" eb="2">
      <t>セッケイ</t>
    </rPh>
    <rPh sb="2" eb="4">
      <t>イチジ</t>
    </rPh>
    <rPh sb="9" eb="10">
      <t>タ</t>
    </rPh>
    <rPh sb="11" eb="14">
      <t>タイヨウコウ</t>
    </rPh>
    <rPh sb="14" eb="16">
      <t>ハツデン</t>
    </rPh>
    <rPh sb="17" eb="18">
      <t>ノゾ</t>
    </rPh>
    <phoneticPr fontId="2"/>
  </si>
  <si>
    <t>①BEIm - ②太陽光発電を除くBEIm =</t>
    <phoneticPr fontId="2"/>
  </si>
  <si>
    <t>(①BEIm - ②太陽光発電を除くBEIm) * 基準一次エネ(その他を除く合計) =</t>
    <phoneticPr fontId="2"/>
  </si>
  <si>
    <t>設計一次エネ(空調～昇降機) + 太陽光発電による増減量</t>
    <rPh sb="0" eb="2">
      <t>セッケイ</t>
    </rPh>
    <rPh sb="2" eb="4">
      <t>イチジ</t>
    </rPh>
    <rPh sb="7" eb="9">
      <t>クウチョウ</t>
    </rPh>
    <rPh sb="10" eb="13">
      <t>ショウコウキ</t>
    </rPh>
    <rPh sb="17" eb="20">
      <t>タイヨウコウ</t>
    </rPh>
    <rPh sb="20" eb="22">
      <t>ハツデン</t>
    </rPh>
    <rPh sb="25" eb="27">
      <t>ゾウゲン</t>
    </rPh>
    <rPh sb="27" eb="28">
      <t>リョウ</t>
    </rPh>
    <phoneticPr fontId="2"/>
  </si>
  <si>
    <t>２．内訳の建物用途ごとの (BEIm - 太陽光発電なしのBEIm) × 建物用途ごとの基準一次エネ(その他を除く合計)</t>
    <rPh sb="2" eb="4">
      <t>ウチワケ</t>
    </rPh>
    <rPh sb="5" eb="7">
      <t>タテモノ</t>
    </rPh>
    <rPh sb="7" eb="9">
      <t>ヨウト</t>
    </rPh>
    <rPh sb="21" eb="24">
      <t>タイヨウコウ</t>
    </rPh>
    <rPh sb="24" eb="26">
      <t>ハツデン</t>
    </rPh>
    <rPh sb="37" eb="39">
      <t>タテモノ</t>
    </rPh>
    <rPh sb="39" eb="41">
      <t>ヨウト</t>
    </rPh>
    <rPh sb="44" eb="46">
      <t>キジュン</t>
    </rPh>
    <rPh sb="46" eb="48">
      <t>イチジ</t>
    </rPh>
    <rPh sb="53" eb="54">
      <t>タ</t>
    </rPh>
    <rPh sb="55" eb="56">
      <t>ノゾ</t>
    </rPh>
    <rPh sb="57" eb="59">
      <t>ゴウケイ</t>
    </rPh>
    <phoneticPr fontId="2"/>
  </si>
  <si>
    <t>設計一次エネ(空調～昇降機) + 太陽光発電による増減量 - 設計一次エネ(その他と太陽光発電を除く)</t>
    <rPh sb="0" eb="2">
      <t>セッケイ</t>
    </rPh>
    <rPh sb="2" eb="4">
      <t>イチジ</t>
    </rPh>
    <rPh sb="7" eb="9">
      <t>クウチョウ</t>
    </rPh>
    <rPh sb="10" eb="13">
      <t>ショウコウキ</t>
    </rPh>
    <rPh sb="17" eb="20">
      <t>タイヨウコウ</t>
    </rPh>
    <rPh sb="20" eb="22">
      <t>ハツデン</t>
    </rPh>
    <rPh sb="25" eb="27">
      <t>ゾウゲン</t>
    </rPh>
    <rPh sb="27" eb="28">
      <t>リョウ</t>
    </rPh>
    <phoneticPr fontId="2"/>
  </si>
  <si>
    <t>太陽光発電による増減量</t>
  </si>
  <si>
    <t>太陽光発電による増減量</t>
    <phoneticPr fontId="2"/>
  </si>
  <si>
    <t>=</t>
    <phoneticPr fontId="2"/>
  </si>
  <si>
    <t>⇒</t>
    <phoneticPr fontId="2"/>
  </si>
  <si>
    <t>PVが"なし"の時は、0</t>
    <rPh sb="8" eb="9">
      <t>トキ</t>
    </rPh>
    <phoneticPr fontId="2"/>
  </si>
  <si>
    <t>建物用途ごとの太陽光発電 =</t>
  </si>
  <si>
    <t>　PVが"あり"の時、</t>
    <phoneticPr fontId="2"/>
  </si>
  <si>
    <t>①太陽光発電をした時と②太陽光発電をしなかった時の差を、太陽光発電による増減量とする</t>
    <rPh sb="1" eb="4">
      <t>タイヨウコウ</t>
    </rPh>
    <rPh sb="4" eb="6">
      <t>ハツデン</t>
    </rPh>
    <rPh sb="9" eb="10">
      <t>トキ</t>
    </rPh>
    <rPh sb="25" eb="26">
      <t>サ</t>
    </rPh>
    <phoneticPr fontId="2"/>
  </si>
  <si>
    <t>←設計一次エネ(空調～昇降機) = 設計一次エネ(その他と太陽光発電を除く)</t>
    <phoneticPr fontId="2"/>
  </si>
  <si>
    <t>太陽光発電による増減量の設計値算出メモ（2016/12/05：近藤さん確認）</t>
    <rPh sb="0" eb="3">
      <t>タイヨウコウ</t>
    </rPh>
    <rPh sb="3" eb="5">
      <t>ハツデン</t>
    </rPh>
    <rPh sb="8" eb="10">
      <t>ゾウゲン</t>
    </rPh>
    <rPh sb="10" eb="11">
      <t>リョウ</t>
    </rPh>
    <rPh sb="12" eb="15">
      <t>セッケイチ</t>
    </rPh>
    <rPh sb="15" eb="17">
      <t>サンシュツ</t>
    </rPh>
    <rPh sb="31" eb="33">
      <t>コンドウ</t>
    </rPh>
    <rPh sb="35" eb="37">
      <t>カクニン</t>
    </rPh>
    <phoneticPr fontId="2"/>
  </si>
  <si>
    <t>（その他を除く）</t>
    <rPh sb="3" eb="4">
      <t>タ</t>
    </rPh>
    <rPh sb="5" eb="6">
      <t>ノゾ</t>
    </rPh>
    <phoneticPr fontId="2"/>
  </si>
  <si>
    <t>左表下部、Row73に算出した「設計値」の値を表示</t>
    <rPh sb="0" eb="1">
      <t>ヒダリ</t>
    </rPh>
    <rPh sb="1" eb="2">
      <t>ヒョウ</t>
    </rPh>
    <rPh sb="2" eb="4">
      <t>カブ</t>
    </rPh>
    <rPh sb="11" eb="13">
      <t>サンシュツ</t>
    </rPh>
    <rPh sb="16" eb="19">
      <t>セッケイチ</t>
    </rPh>
    <rPh sb="21" eb="22">
      <t>アタイ</t>
    </rPh>
    <rPh sb="23" eb="25">
      <t>ヒョウジ</t>
    </rPh>
    <phoneticPr fontId="2"/>
  </si>
  <si>
    <t>〇変更前：</t>
    <rPh sb="1" eb="3">
      <t>ヘンコウ</t>
    </rPh>
    <rPh sb="3" eb="4">
      <t>マエ</t>
    </rPh>
    <phoneticPr fontId="2"/>
  </si>
  <si>
    <t>〇変更後：</t>
    <rPh sb="1" eb="3">
      <t>ヘンコウ</t>
    </rPh>
    <rPh sb="3" eb="4">
      <t>ゴ</t>
    </rPh>
    <phoneticPr fontId="2"/>
  </si>
  <si>
    <t>空気調和設備、機械換気設備、照明設備、給湯設備、昇降機、合計（その他を除く）</t>
    <phoneticPr fontId="2"/>
  </si>
  <si>
    <t>計算対象の項目→</t>
    <rPh sb="0" eb="2">
      <t>ケイサン</t>
    </rPh>
    <rPh sb="2" eb="4">
      <t>タイショウ</t>
    </rPh>
    <rPh sb="5" eb="7">
      <t>コウモク</t>
    </rPh>
    <phoneticPr fontId="2"/>
  </si>
  <si>
    <t>・建物用途が「単一用途」選択時、『１．計算結果の集計結果(Row10)』</t>
    <rPh sb="1" eb="3">
      <t>タテモノ</t>
    </rPh>
    <rPh sb="3" eb="5">
      <t>ヨウト</t>
    </rPh>
    <rPh sb="7" eb="9">
      <t>タンイツ</t>
    </rPh>
    <rPh sb="9" eb="11">
      <t>ヨウト</t>
    </rPh>
    <rPh sb="12" eb="14">
      <t>センタク</t>
    </rPh>
    <rPh sb="14" eb="15">
      <t>ジ</t>
    </rPh>
    <rPh sb="24" eb="26">
      <t>シュウケイ</t>
    </rPh>
    <rPh sb="26" eb="28">
      <t>ケッカ</t>
    </rPh>
    <phoneticPr fontId="2"/>
  </si>
  <si>
    <t>・建物用途が「複数用途」選択時、『２．内訳の表1行目(Row15)』</t>
    <rPh sb="1" eb="3">
      <t>タテモノ</t>
    </rPh>
    <rPh sb="3" eb="5">
      <t>ヨウト</t>
    </rPh>
    <rPh sb="7" eb="9">
      <t>フクスウ</t>
    </rPh>
    <rPh sb="9" eb="11">
      <t>ヨウト</t>
    </rPh>
    <rPh sb="12" eb="14">
      <t>センタク</t>
    </rPh>
    <rPh sb="14" eb="15">
      <t>ジ</t>
    </rPh>
    <rPh sb="22" eb="23">
      <t>ヒョウ</t>
    </rPh>
    <rPh sb="24" eb="26">
      <t>ギョウメ</t>
    </rPh>
    <phoneticPr fontId="2"/>
  </si>
  <si>
    <t>建物全体一次エネ消費量[GJ/年]</t>
    <rPh sb="0" eb="2">
      <t>タテモノ</t>
    </rPh>
    <rPh sb="2" eb="4">
      <t>ゼンタイ</t>
    </rPh>
    <rPh sb="4" eb="6">
      <t>イチジ</t>
    </rPh>
    <rPh sb="8" eb="11">
      <t>ショウヒリョウ</t>
    </rPh>
    <rPh sb="15" eb="16">
      <t>ネン</t>
    </rPh>
    <phoneticPr fontId="2"/>
  </si>
  <si>
    <t>一次エネ消費量[MJ/年]→[GJ/年]</t>
    <rPh sb="0" eb="2">
      <t>イチジ</t>
    </rPh>
    <rPh sb="4" eb="7">
      <t>ショウヒリョウ</t>
    </rPh>
    <rPh sb="11" eb="12">
      <t>ネン</t>
    </rPh>
    <phoneticPr fontId="2"/>
  </si>
  <si>
    <r>
      <t>↑計算結果を</t>
    </r>
    <r>
      <rPr>
        <sz val="9"/>
        <color rgb="FFFF66FF"/>
        <rFont val="ＭＳ Ｐゴシック"/>
        <family val="3"/>
        <charset val="128"/>
        <scheme val="minor"/>
      </rPr>
      <t>一次エネ原単位[MJ/m2・年]→一次エネ消費量[GJ/年]</t>
    </r>
    <r>
      <rPr>
        <sz val="9"/>
        <color theme="1"/>
        <rFont val="ＭＳ Ｐゴシック"/>
        <family val="2"/>
        <scheme val="minor"/>
      </rPr>
      <t>を表示に変更(2016/12/20 千代田区様より変更依頼)</t>
    </r>
    <rPh sb="1" eb="3">
      <t>ケイサン</t>
    </rPh>
    <rPh sb="3" eb="5">
      <t>ケッカ</t>
    </rPh>
    <rPh sb="37" eb="39">
      <t>ヒョウジ</t>
    </rPh>
    <rPh sb="40" eb="42">
      <t>ヘンコウ</t>
    </rPh>
    <rPh sb="63" eb="65">
      <t>イライ</t>
    </rPh>
    <phoneticPr fontId="2"/>
  </si>
  <si>
    <r>
      <t>『３．一次エネルギー消費量</t>
    </r>
    <r>
      <rPr>
        <strike/>
        <sz val="9"/>
        <color theme="1"/>
        <rFont val="ＭＳ Ｐゴシック"/>
        <family val="3"/>
        <charset val="128"/>
        <scheme val="minor"/>
      </rPr>
      <t>原単位[MJ/㎡・年]</t>
    </r>
    <r>
      <rPr>
        <sz val="9"/>
        <color theme="1"/>
        <rFont val="ＭＳ Ｐゴシック"/>
        <family val="3"/>
        <charset val="128"/>
        <scheme val="minor"/>
      </rPr>
      <t>[GJ/年]の基準値』と、以下の項目のかけた数値</t>
    </r>
    <rPh sb="31" eb="34">
      <t>キジュンチ</t>
    </rPh>
    <rPh sb="37" eb="39">
      <t>イカ</t>
    </rPh>
    <rPh sb="40" eb="42">
      <t>コウモク</t>
    </rPh>
    <rPh sb="46" eb="48">
      <t>スウチ</t>
    </rPh>
    <phoneticPr fontId="2"/>
  </si>
  <si>
    <t>３．一次エネルギー消費量[GJ/年]</t>
    <rPh sb="2" eb="4">
      <t>イチジ</t>
    </rPh>
    <rPh sb="9" eb="12">
      <t>ショウヒリョウ</t>
    </rPh>
    <rPh sb="16" eb="17">
      <t>ネン</t>
    </rPh>
    <phoneticPr fontId="2"/>
  </si>
  <si>
    <t>◆A</t>
    <phoneticPr fontId="2"/>
  </si>
  <si>
    <t>↑設計値は、ここで算出したものは使用しない(2016/12/05 千代田区様より依頼) 右側◆A参照</t>
    <rPh sb="1" eb="4">
      <t>セッケイチ</t>
    </rPh>
    <rPh sb="9" eb="11">
      <t>サンシュツ</t>
    </rPh>
    <rPh sb="16" eb="18">
      <t>シヨウ</t>
    </rPh>
    <rPh sb="44" eb="45">
      <t>ミギ</t>
    </rPh>
    <rPh sb="45" eb="46">
      <t>ガワ</t>
    </rPh>
    <rPh sb="48" eb="50">
      <t>サンショウ</t>
    </rPh>
    <phoneticPr fontId="2"/>
  </si>
  <si>
    <t>※｢太陽光発電｣と｢その他｣については、現行の計算方法のまま</t>
    <rPh sb="2" eb="7">
      <t>タイヨウコウハツデン</t>
    </rPh>
    <rPh sb="12" eb="13">
      <t>タ</t>
    </rPh>
    <rPh sb="20" eb="22">
      <t>ゲンコウ</t>
    </rPh>
    <rPh sb="23" eb="25">
      <t>ケイサン</t>
    </rPh>
    <rPh sb="25" eb="27">
      <t>ホウホウ</t>
    </rPh>
    <phoneticPr fontId="2"/>
  </si>
  <si>
    <r>
      <t>　３．一次エネルギー消費量</t>
    </r>
    <r>
      <rPr>
        <strike/>
        <sz val="9"/>
        <rFont val="ＭＳ Ｐゴシック"/>
        <family val="3"/>
        <charset val="128"/>
        <scheme val="minor"/>
      </rPr>
      <t>原単位[MJ/㎡・年]</t>
    </r>
    <r>
      <rPr>
        <sz val="9"/>
        <rFont val="ＭＳ Ｐゴシック"/>
        <family val="3"/>
        <charset val="128"/>
        <scheme val="minor"/>
      </rPr>
      <t>[GJ/年](2016/12/20 千代田区様より変更)</t>
    </r>
    <r>
      <rPr>
        <sz val="9"/>
        <rFont val="ＭＳ Ｐゴシック"/>
        <family val="2"/>
        <scheme val="minor"/>
      </rPr>
      <t>の</t>
    </r>
    <r>
      <rPr>
        <b/>
        <sz val="9"/>
        <color rgb="FFFF66FF"/>
        <rFont val="ＭＳ Ｐゴシック"/>
        <family val="3"/>
        <charset val="128"/>
        <scheme val="minor"/>
      </rPr>
      <t>設計値の算出方法</t>
    </r>
    <r>
      <rPr>
        <sz val="9"/>
        <rFont val="ＭＳ Ｐゴシック"/>
        <family val="2"/>
        <scheme val="minor"/>
      </rPr>
      <t>の変更(2016/12/05 千代田区様より依頼)</t>
    </r>
    <rPh sb="28" eb="29">
      <t>ネン</t>
    </rPh>
    <rPh sb="42" eb="46">
      <t>チヨダク</t>
    </rPh>
    <rPh sb="46" eb="47">
      <t>サマ</t>
    </rPh>
    <rPh sb="49" eb="51">
      <t>ヘンコウ</t>
    </rPh>
    <rPh sb="53" eb="56">
      <t>セッケイチ</t>
    </rPh>
    <rPh sb="57" eb="59">
      <t>サンシュツ</t>
    </rPh>
    <rPh sb="59" eb="61">
      <t>ホウホウ</t>
    </rPh>
    <rPh sb="62" eb="64">
      <t>ヘンコウ</t>
    </rPh>
    <rPh sb="76" eb="80">
      <t>チヨダク</t>
    </rPh>
    <rPh sb="80" eb="81">
      <t>サマ</t>
    </rPh>
    <rPh sb="83" eb="85">
      <t>イライ</t>
    </rPh>
    <phoneticPr fontId="2"/>
  </si>
  <si>
    <t>※注意：｢太陽光発電｣と｢その他｣については、現行の計算方法のまま</t>
    <rPh sb="1" eb="3">
      <t>チュウイ</t>
    </rPh>
    <phoneticPr fontId="2"/>
  </si>
  <si>
    <t>一次エネ消費量原単位[MJ/年]</t>
    <phoneticPr fontId="2"/>
  </si>
  <si>
    <t>合計[MJ/年]</t>
    <rPh sb="0" eb="2">
      <t>ゴウケイ</t>
    </rPh>
    <rPh sb="6" eb="7">
      <t>ネン</t>
    </rPh>
    <phoneticPr fontId="2"/>
  </si>
  <si>
    <t>建物全体一次エネ原単位[MJ/m2・年]</t>
    <rPh sb="0" eb="2">
      <t>タテモノ</t>
    </rPh>
    <rPh sb="2" eb="4">
      <t>ゼンタイ</t>
    </rPh>
    <rPh sb="4" eb="6">
      <t>イチジ</t>
    </rPh>
    <rPh sb="8" eb="11">
      <t>ゲンタンイ</t>
    </rPh>
    <rPh sb="18" eb="19">
      <t>ネン</t>
    </rPh>
    <phoneticPr fontId="2"/>
  </si>
  <si>
    <t>一次エネルギー消費削減量</t>
  </si>
  <si>
    <t>GJ/年</t>
  </si>
  <si>
    <t>４．一次エネルギー消費削減量[GJ/年]</t>
    <rPh sb="2" eb="4">
      <t>イチジ</t>
    </rPh>
    <rPh sb="9" eb="11">
      <t>ショウヒ</t>
    </rPh>
    <rPh sb="11" eb="13">
      <t>サクゲン</t>
    </rPh>
    <rPh sb="13" eb="14">
      <t>リョウ</t>
    </rPh>
    <rPh sb="18" eb="19">
      <t>ネン</t>
    </rPh>
    <phoneticPr fontId="2"/>
  </si>
  <si>
    <t>CO2排出削減量</t>
    <rPh sb="3" eb="5">
      <t>ハイシュツ</t>
    </rPh>
    <rPh sb="5" eb="7">
      <t>サクゲン</t>
    </rPh>
    <rPh sb="7" eb="8">
      <t>リョウ</t>
    </rPh>
    <phoneticPr fontId="2"/>
  </si>
  <si>
    <t>１．一次エネルギー消費量[GJ/年]</t>
    <rPh sb="2" eb="4">
      <t>イチジ</t>
    </rPh>
    <rPh sb="9" eb="12">
      <t>ショウヒリョウ</t>
    </rPh>
    <rPh sb="16" eb="17">
      <t>ネン</t>
    </rPh>
    <phoneticPr fontId="2"/>
  </si>
  <si>
    <t>２．一次エネルギー消費削減量[GJ/年]</t>
    <rPh sb="2" eb="4">
      <t>イチジ</t>
    </rPh>
    <rPh sb="9" eb="11">
      <t>ショウヒ</t>
    </rPh>
    <rPh sb="11" eb="13">
      <t>サクゲン</t>
    </rPh>
    <rPh sb="13" eb="14">
      <t>リョウ</t>
    </rPh>
    <rPh sb="18" eb="19">
      <t>ネン</t>
    </rPh>
    <phoneticPr fontId="2"/>
  </si>
  <si>
    <t>合計</t>
    <rPh sb="0" eb="2">
      <t>ゴウケイ</t>
    </rPh>
    <phoneticPr fontId="2"/>
  </si>
  <si>
    <t>削減率[%]</t>
    <rPh sb="0" eb="2">
      <t>サクゲン</t>
    </rPh>
    <rPh sb="2" eb="3">
      <t>リツ</t>
    </rPh>
    <phoneticPr fontId="2"/>
  </si>
  <si>
    <t>[t-CO2/GJ]</t>
  </si>
  <si>
    <t>※49.0[kg-CO2/GJ]（千代田区版単位一次エネルギー消費量当りのCO2排出量）</t>
  </si>
  <si>
    <t>基準</t>
    <rPh sb="0" eb="2">
      <t>キジュン</t>
    </rPh>
    <phoneticPr fontId="2"/>
  </si>
  <si>
    <t>設計</t>
    <rPh sb="0" eb="2">
      <t>セッケイ</t>
    </rPh>
    <phoneticPr fontId="2"/>
  </si>
  <si>
    <t>一次エネ</t>
    <rPh sb="0" eb="2">
      <t>イチジ</t>
    </rPh>
    <phoneticPr fontId="2"/>
  </si>
  <si>
    <t>CO2排出量</t>
    <rPh sb="3" eb="5">
      <t>ハイシュツ</t>
    </rPh>
    <rPh sb="5" eb="6">
      <t>リョウ</t>
    </rPh>
    <phoneticPr fontId="2"/>
  </si>
  <si>
    <t>助成要件</t>
    <rPh sb="0" eb="2">
      <t>ジョセイ</t>
    </rPh>
    <rPh sb="2" eb="4">
      <t>ヨウケン</t>
    </rPh>
    <phoneticPr fontId="2"/>
  </si>
  <si>
    <t>建物用途</t>
    <rPh sb="0" eb="2">
      <t>タテモノ</t>
    </rPh>
    <rPh sb="2" eb="4">
      <t>ヨウト</t>
    </rPh>
    <phoneticPr fontId="2"/>
  </si>
  <si>
    <t>住宅</t>
    <rPh sb="0" eb="2">
      <t>ジュウタク</t>
    </rPh>
    <phoneticPr fontId="2"/>
  </si>
  <si>
    <t>→非可視</t>
    <rPh sb="1" eb="2">
      <t>ヒ</t>
    </rPh>
    <rPh sb="2" eb="4">
      <t>カシ</t>
    </rPh>
    <phoneticPr fontId="2"/>
  </si>
  <si>
    <t>※黄色部分のみ記入願います。</t>
    <rPh sb="1" eb="3">
      <t>キイロ</t>
    </rPh>
    <rPh sb="3" eb="5">
      <t>ブブン</t>
    </rPh>
    <rPh sb="7" eb="9">
      <t>キニュウ</t>
    </rPh>
    <rPh sb="9" eb="10">
      <t>ネガ</t>
    </rPh>
    <phoneticPr fontId="2"/>
  </si>
  <si>
    <t>非住宅(標準入力法）</t>
    <rPh sb="0" eb="1">
      <t>ヒ</t>
    </rPh>
    <rPh sb="1" eb="3">
      <t>ジュウタク</t>
    </rPh>
    <rPh sb="4" eb="6">
      <t>ヒョウジュン</t>
    </rPh>
    <rPh sb="6" eb="8">
      <t>ニュウリョク</t>
    </rPh>
    <rPh sb="8" eb="9">
      <t>ホウ</t>
    </rPh>
    <phoneticPr fontId="2"/>
  </si>
  <si>
    <t>計算対象床面積[㎡]※1</t>
    <rPh sb="0" eb="2">
      <t>ケイサン</t>
    </rPh>
    <rPh sb="2" eb="4">
      <t>タイショウ</t>
    </rPh>
    <rPh sb="4" eb="7">
      <t>ユカメンセキ</t>
    </rPh>
    <phoneticPr fontId="2"/>
  </si>
  <si>
    <t>厨房※2</t>
    <rPh sb="0" eb="2">
      <t>チュウボウ</t>
    </rPh>
    <phoneticPr fontId="2"/>
  </si>
  <si>
    <t>駐車場※2</t>
    <rPh sb="0" eb="3">
      <t>チュウシャジョウ</t>
    </rPh>
    <phoneticPr fontId="2"/>
  </si>
  <si>
    <t>合計※3</t>
    <rPh sb="0" eb="2">
      <t>ゴウケイ</t>
    </rPh>
    <phoneticPr fontId="2"/>
  </si>
  <si>
    <t>※1　必ず建物全体の欄に面積を入力してください。（駐車場しかない場合も、建物全体と駐車場欄の両方に面積の入力が必要です。）
※2　計算対象面積を入れると厨房・駐車場分のBEI/Vが計算されます。　厨房・駐車場の換気計算を行わない場合、入力は不要です。
※3　設備毎の合計が、合計（その他を除く）と一致しない場合があります。</t>
    <rPh sb="3" eb="4">
      <t>カナラ</t>
    </rPh>
    <rPh sb="5" eb="7">
      <t>タテモノ</t>
    </rPh>
    <rPh sb="7" eb="9">
      <t>ゼンタイ</t>
    </rPh>
    <rPh sb="10" eb="11">
      <t>ラン</t>
    </rPh>
    <rPh sb="12" eb="14">
      <t>メンセキ</t>
    </rPh>
    <rPh sb="15" eb="17">
      <t>ニュウリョク</t>
    </rPh>
    <rPh sb="25" eb="28">
      <t>チュウシャジョウ</t>
    </rPh>
    <rPh sb="32" eb="34">
      <t>バアイ</t>
    </rPh>
    <rPh sb="36" eb="38">
      <t>タテモノ</t>
    </rPh>
    <rPh sb="38" eb="40">
      <t>ゼンタイ</t>
    </rPh>
    <rPh sb="41" eb="44">
      <t>チュウシャジョウ</t>
    </rPh>
    <rPh sb="44" eb="45">
      <t>ラン</t>
    </rPh>
    <rPh sb="46" eb="48">
      <t>リョウホウ</t>
    </rPh>
    <rPh sb="49" eb="51">
      <t>メンセキ</t>
    </rPh>
    <rPh sb="52" eb="54">
      <t>ニュウリョク</t>
    </rPh>
    <rPh sb="55" eb="57">
      <t>ヒツヨウ</t>
    </rPh>
    <rPh sb="129" eb="131">
      <t>セツビ</t>
    </rPh>
    <rPh sb="131" eb="132">
      <t>ゴト</t>
    </rPh>
    <rPh sb="133" eb="135">
      <t>ゴウケイ</t>
    </rPh>
    <rPh sb="137" eb="139">
      <t>ゴウケイ</t>
    </rPh>
    <rPh sb="142" eb="143">
      <t>タ</t>
    </rPh>
    <rPh sb="144" eb="145">
      <t>ノゾ</t>
    </rPh>
    <rPh sb="148" eb="150">
      <t>イッチ</t>
    </rPh>
    <rPh sb="153" eb="155">
      <t>バアイ</t>
    </rPh>
    <phoneticPr fontId="2"/>
  </si>
  <si>
    <t>千代田区二酸化炭素削減量算出表【住宅・非住宅（標準入力法）】</t>
    <rPh sb="0" eb="4">
      <t>チヨダク</t>
    </rPh>
    <rPh sb="4" eb="7">
      <t>ニサンカ</t>
    </rPh>
    <rPh sb="7" eb="9">
      <t>タンソ</t>
    </rPh>
    <rPh sb="9" eb="11">
      <t>サクゲン</t>
    </rPh>
    <rPh sb="11" eb="12">
      <t>リョウ</t>
    </rPh>
    <rPh sb="12" eb="14">
      <t>サンシュツ</t>
    </rPh>
    <rPh sb="14" eb="15">
      <t>ヒョウ</t>
    </rPh>
    <rPh sb="16" eb="18">
      <t>ジュウタク</t>
    </rPh>
    <rPh sb="19" eb="20">
      <t>ヒ</t>
    </rPh>
    <rPh sb="20" eb="22">
      <t>ジュウタク</t>
    </rPh>
    <rPh sb="23" eb="25">
      <t>ヒョウジュン</t>
    </rPh>
    <rPh sb="25" eb="27">
      <t>ニュウリョク</t>
    </rPh>
    <rPh sb="27" eb="28">
      <t>ホウ</t>
    </rPh>
    <phoneticPr fontId="2"/>
  </si>
  <si>
    <t>千代田区二酸化炭素削減量算出表 【非住宅：モデル建物法】</t>
    <rPh sb="0" eb="4">
      <t>チヨダク</t>
    </rPh>
    <rPh sb="4" eb="7">
      <t>ニサンカ</t>
    </rPh>
    <rPh sb="7" eb="9">
      <t>タンソ</t>
    </rPh>
    <rPh sb="9" eb="11">
      <t>サクゲン</t>
    </rPh>
    <rPh sb="11" eb="12">
      <t>リョウ</t>
    </rPh>
    <rPh sb="12" eb="14">
      <t>サンシュツ</t>
    </rPh>
    <rPh sb="14" eb="15">
      <t>ヒョウ</t>
    </rPh>
    <rPh sb="17" eb="18">
      <t>ヒ</t>
    </rPh>
    <rPh sb="18" eb="20">
      <t>ジュウタク</t>
    </rPh>
    <rPh sb="24" eb="26">
      <t>タテモノ</t>
    </rPh>
    <rPh sb="26" eb="27">
      <t>ホウ</t>
    </rPh>
    <phoneticPr fontId="2"/>
  </si>
  <si>
    <t>４．二酸化炭素削減量[t-CO2/年]</t>
    <rPh sb="2" eb="5">
      <t>ニサンカ</t>
    </rPh>
    <rPh sb="5" eb="7">
      <t>タンソ</t>
    </rPh>
    <rPh sb="7" eb="9">
      <t>サクゲン</t>
    </rPh>
    <rPh sb="9" eb="10">
      <t>リョウ</t>
    </rPh>
    <rPh sb="17" eb="18">
      <t>ネン</t>
    </rPh>
    <phoneticPr fontId="2"/>
  </si>
  <si>
    <t>５．助成要件達成状況の確認</t>
    <rPh sb="2" eb="4">
      <t>ジョセイ</t>
    </rPh>
    <rPh sb="4" eb="6">
      <t>ヨウケン</t>
    </rPh>
    <rPh sb="6" eb="8">
      <t>タッセイ</t>
    </rPh>
    <rPh sb="8" eb="10">
      <t>ジョウキョウ</t>
    </rPh>
    <rPh sb="11" eb="13">
      <t>カクニン</t>
    </rPh>
    <phoneticPr fontId="2"/>
  </si>
  <si>
    <t>３．二酸化炭素排出量[t-CO2/年]</t>
    <rPh sb="2" eb="5">
      <t>ニサンカ</t>
    </rPh>
    <rPh sb="5" eb="7">
      <t>タンソ</t>
    </rPh>
    <rPh sb="7" eb="10">
      <t>ハイシュツリョウ</t>
    </rPh>
    <rPh sb="17" eb="18">
      <t>ネン</t>
    </rPh>
    <phoneticPr fontId="2"/>
  </si>
  <si>
    <t>基準値</t>
    <rPh sb="0" eb="3">
      <t>キジュンチ</t>
    </rPh>
    <phoneticPr fontId="2"/>
  </si>
  <si>
    <t>設計値</t>
    <rPh sb="0" eb="3">
      <t>セッケイチ</t>
    </rPh>
    <phoneticPr fontId="2"/>
  </si>
  <si>
    <t>６．二酸化炭素削減量[t-CO2/年]</t>
    <rPh sb="2" eb="5">
      <t>ニサンカ</t>
    </rPh>
    <rPh sb="5" eb="7">
      <t>タンソ</t>
    </rPh>
    <rPh sb="7" eb="9">
      <t>サクゲン</t>
    </rPh>
    <rPh sb="9" eb="10">
      <t>リョウ</t>
    </rPh>
    <rPh sb="17" eb="18">
      <t>ネン</t>
    </rPh>
    <phoneticPr fontId="2"/>
  </si>
  <si>
    <t>５．二酸化炭素排出量[t-CO2/年]</t>
    <rPh sb="2" eb="5">
      <t>ニサンカ</t>
    </rPh>
    <rPh sb="5" eb="7">
      <t>タンソ</t>
    </rPh>
    <rPh sb="7" eb="10">
      <t>ハイシュツリョウ</t>
    </rPh>
    <rPh sb="17" eb="18">
      <t>ネン</t>
    </rPh>
    <phoneticPr fontId="2"/>
  </si>
  <si>
    <t>第５号様式（第８条関係）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</si>
</sst>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0000"/>
    <numFmt numFmtId="178" formatCode="#,##0.00_);\(#,##0.00\)"/>
    <numFmt numFmtId="179" formatCode="#,##0.0_ "/>
    <numFmt numFmtId="180" formatCode="#,##0.0_);[Red]\(#,##0.0\)"/>
    <numFmt numFmtId="181" formatCode="#,##0.00_);[Red]\(#,##0.00\)"/>
    <numFmt numFmtId="182" formatCode="#,##0.00_ "/>
    <numFmt numFmtId="183" formatCode="#,##0.000;[Red]\-#,##0.000"/>
    <numFmt numFmtId="184" formatCode="0\ \ &quot;t-CO2&quot;"/>
    <numFmt numFmtId="185" formatCode="#,##0.000_ 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rgb="FF3F3F3F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70C0"/>
      <name val="ＭＳ Ｐゴシック"/>
      <family val="2"/>
      <scheme val="minor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9"/>
      <color rgb="FF0000FF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9"/>
      <color rgb="FF3399FF"/>
      <name val="ＭＳ Ｐゴシック"/>
      <family val="2"/>
      <scheme val="minor"/>
    </font>
    <font>
      <sz val="9"/>
      <color rgb="FF3399FF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2"/>
      <scheme val="minor"/>
    </font>
    <font>
      <sz val="9"/>
      <color theme="1" tint="0.499984740745262"/>
      <name val="ＭＳ Ｐゴシック"/>
      <family val="2"/>
      <scheme val="minor"/>
    </font>
    <font>
      <sz val="9"/>
      <color rgb="FF0066FF"/>
      <name val="ＭＳ Ｐゴシック"/>
      <family val="2"/>
      <scheme val="minor"/>
    </font>
    <font>
      <sz val="12"/>
      <color theme="4"/>
      <name val="ＭＳ Ｐゴシック"/>
      <family val="2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10"/>
      <color theme="0"/>
      <name val="ＭＳ Ｐゴシック"/>
      <family val="2"/>
      <scheme val="minor"/>
    </font>
    <font>
      <sz val="9"/>
      <color rgb="FF0066FF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9"/>
      <color rgb="FFFF66FF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b/>
      <sz val="9"/>
      <color rgb="FFFF66FF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rgb="FFFF66FF"/>
      </left>
      <right/>
      <top style="medium">
        <color rgb="FFFF66FF"/>
      </top>
      <bottom/>
      <diagonal/>
    </border>
    <border>
      <left/>
      <right/>
      <top style="medium">
        <color rgb="FFFF66FF"/>
      </top>
      <bottom/>
      <diagonal/>
    </border>
    <border>
      <left/>
      <right style="medium">
        <color rgb="FFFF66FF"/>
      </right>
      <top style="medium">
        <color rgb="FFFF66FF"/>
      </top>
      <bottom/>
      <diagonal/>
    </border>
    <border>
      <left style="medium">
        <color rgb="FFFF66FF"/>
      </left>
      <right/>
      <top/>
      <bottom style="medium">
        <color rgb="FFFF66FF"/>
      </bottom>
      <diagonal/>
    </border>
    <border>
      <left/>
      <right/>
      <top/>
      <bottom style="medium">
        <color rgb="FFFF66FF"/>
      </bottom>
      <diagonal/>
    </border>
    <border>
      <left/>
      <right style="medium">
        <color rgb="FFFF66FF"/>
      </right>
      <top/>
      <bottom style="medium">
        <color rgb="FFFF66FF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2" borderId="1" applyNumberFormat="0" applyAlignment="0" applyProtection="0">
      <alignment vertical="center"/>
    </xf>
  </cellStyleXfs>
  <cellXfs count="304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7" fontId="10" fillId="0" borderId="0" xfId="0" applyNumberFormat="1" applyFont="1"/>
    <xf numFmtId="0" fontId="8" fillId="0" borderId="0" xfId="3" applyFont="1" applyAlignment="1">
      <alignment horizontal="left" vertical="center" indent="1"/>
    </xf>
    <xf numFmtId="0" fontId="10" fillId="3" borderId="0" xfId="0" applyFont="1" applyFill="1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>
      <alignment vertical="center"/>
    </xf>
    <xf numFmtId="0" fontId="24" fillId="0" borderId="25" xfId="0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2" fillId="5" borderId="11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9" fillId="4" borderId="22" xfId="0" applyFont="1" applyFill="1" applyBorder="1" applyAlignment="1">
      <alignment vertical="center"/>
    </xf>
    <xf numFmtId="0" fontId="19" fillId="4" borderId="23" xfId="0" applyFont="1" applyFill="1" applyBorder="1" applyAlignment="1">
      <alignment vertical="center"/>
    </xf>
    <xf numFmtId="0" fontId="19" fillId="4" borderId="24" xfId="0" applyFont="1" applyFill="1" applyBorder="1" applyAlignment="1">
      <alignment vertical="center"/>
    </xf>
    <xf numFmtId="0" fontId="19" fillId="5" borderId="22" xfId="0" applyFont="1" applyFill="1" applyBorder="1" applyAlignment="1">
      <alignment vertical="center"/>
    </xf>
    <xf numFmtId="0" fontId="19" fillId="5" borderId="23" xfId="0" applyFont="1" applyFill="1" applyBorder="1" applyAlignment="1">
      <alignment vertical="center"/>
    </xf>
    <xf numFmtId="0" fontId="19" fillId="5" borderId="24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9" fillId="0" borderId="25" xfId="0" applyFont="1" applyBorder="1" applyAlignment="1">
      <alignment horizontal="center" vertical="center"/>
    </xf>
    <xf numFmtId="0" fontId="19" fillId="0" borderId="8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12" fillId="0" borderId="2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179" fontId="19" fillId="0" borderId="8" xfId="0" applyNumberFormat="1" applyFont="1" applyBorder="1" applyAlignment="1">
      <alignment vertical="center" shrinkToFit="1"/>
    </xf>
    <xf numFmtId="179" fontId="19" fillId="0" borderId="11" xfId="0" applyNumberFormat="1" applyFont="1" applyBorder="1" applyAlignment="1">
      <alignment vertical="center" shrinkToFit="1"/>
    </xf>
    <xf numFmtId="179" fontId="12" fillId="0" borderId="21" xfId="0" applyNumberFormat="1" applyFont="1" applyBorder="1" applyAlignment="1">
      <alignment vertical="center" shrinkToFit="1"/>
    </xf>
    <xf numFmtId="179" fontId="12" fillId="0" borderId="0" xfId="0" applyNumberFormat="1" applyFont="1" applyAlignment="1">
      <alignment vertical="center" shrinkToFit="1"/>
    </xf>
    <xf numFmtId="179" fontId="19" fillId="0" borderId="2" xfId="0" applyNumberFormat="1" applyFont="1" applyBorder="1" applyAlignment="1">
      <alignment vertical="center" shrinkToFit="1"/>
    </xf>
    <xf numFmtId="179" fontId="19" fillId="0" borderId="29" xfId="0" applyNumberFormat="1" applyFont="1" applyBorder="1" applyAlignment="1">
      <alignment vertical="center" shrinkToFit="1"/>
    </xf>
    <xf numFmtId="179" fontId="19" fillId="0" borderId="3" xfId="0" applyNumberFormat="1" applyFont="1" applyBorder="1" applyAlignment="1">
      <alignment vertical="center" shrinkToFit="1"/>
    </xf>
    <xf numFmtId="179" fontId="19" fillId="0" borderId="30" xfId="0" applyNumberFormat="1" applyFont="1" applyBorder="1" applyAlignment="1">
      <alignment vertical="center" shrinkToFit="1"/>
    </xf>
    <xf numFmtId="179" fontId="19" fillId="0" borderId="12" xfId="0" applyNumberFormat="1" applyFont="1" applyBorder="1" applyAlignment="1">
      <alignment vertical="center" shrinkToFit="1"/>
    </xf>
    <xf numFmtId="179" fontId="19" fillId="0" borderId="7" xfId="0" applyNumberFormat="1" applyFont="1" applyBorder="1" applyAlignment="1">
      <alignment vertical="center" shrinkToFit="1"/>
    </xf>
    <xf numFmtId="179" fontId="19" fillId="0" borderId="31" xfId="0" applyNumberFormat="1" applyFont="1" applyBorder="1" applyAlignment="1">
      <alignment vertical="center" shrinkToFit="1"/>
    </xf>
    <xf numFmtId="0" fontId="33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35" fillId="0" borderId="0" xfId="0" applyFont="1"/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178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2" fillId="0" borderId="23" xfId="0" applyFont="1" applyBorder="1" applyAlignment="1">
      <alignment vertical="center" shrinkToFit="1"/>
    </xf>
    <xf numFmtId="0" fontId="11" fillId="0" borderId="0" xfId="0" applyFont="1"/>
    <xf numFmtId="0" fontId="10" fillId="3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180" fontId="12" fillId="0" borderId="8" xfId="1" applyNumberFormat="1" applyFont="1" applyBorder="1" applyAlignment="1">
      <alignment vertical="center"/>
    </xf>
    <xf numFmtId="180" fontId="12" fillId="0" borderId="11" xfId="1" applyNumberFormat="1" applyFont="1" applyBorder="1" applyAlignment="1">
      <alignment vertical="center"/>
    </xf>
    <xf numFmtId="180" fontId="12" fillId="0" borderId="11" xfId="2" applyNumberFormat="1" applyFont="1" applyFill="1" applyBorder="1" applyAlignment="1">
      <alignment vertical="center"/>
    </xf>
    <xf numFmtId="180" fontId="12" fillId="0" borderId="12" xfId="0" applyNumberFormat="1" applyFont="1" applyBorder="1" applyAlignment="1">
      <alignment vertical="center"/>
    </xf>
    <xf numFmtId="180" fontId="12" fillId="0" borderId="11" xfId="0" applyNumberFormat="1" applyFont="1" applyBorder="1" applyAlignment="1">
      <alignment vertical="center"/>
    </xf>
    <xf numFmtId="0" fontId="19" fillId="0" borderId="23" xfId="0" applyFont="1" applyBorder="1"/>
    <xf numFmtId="0" fontId="12" fillId="0" borderId="23" xfId="0" applyFont="1" applyBorder="1" applyAlignment="1">
      <alignment vertical="top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shrinkToFi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12" fillId="6" borderId="21" xfId="0" applyFont="1" applyFill="1" applyBorder="1" applyAlignment="1">
      <alignment vertical="center" shrinkToFit="1"/>
    </xf>
    <xf numFmtId="179" fontId="12" fillId="6" borderId="21" xfId="0" applyNumberFormat="1" applyFont="1" applyFill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11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0" xfId="0" applyFont="1" applyAlignment="1">
      <alignment vertical="top"/>
    </xf>
    <xf numFmtId="0" fontId="29" fillId="0" borderId="6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1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3" fillId="3" borderId="21" xfId="0" applyFont="1" applyFill="1" applyBorder="1" applyAlignment="1" applyProtection="1">
      <alignment vertical="center" shrinkToFit="1"/>
      <protection locked="0"/>
    </xf>
    <xf numFmtId="179" fontId="12" fillId="0" borderId="6" xfId="0" applyNumberFormat="1" applyFont="1" applyBorder="1" applyAlignment="1">
      <alignment vertical="center" shrinkToFit="1"/>
    </xf>
    <xf numFmtId="179" fontId="12" fillId="0" borderId="27" xfId="0" applyNumberFormat="1" applyFont="1" applyBorder="1" applyAlignment="1">
      <alignment vertical="center" shrinkToFit="1"/>
    </xf>
    <xf numFmtId="0" fontId="40" fillId="0" borderId="0" xfId="0" applyFont="1" applyAlignment="1" applyProtection="1">
      <alignment vertical="center"/>
      <protection hidden="1"/>
    </xf>
    <xf numFmtId="0" fontId="3" fillId="0" borderId="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81" fontId="3" fillId="0" borderId="21" xfId="0" applyNumberFormat="1" applyFont="1" applyBorder="1" applyAlignment="1">
      <alignment vertical="center" shrinkToFit="1"/>
    </xf>
    <xf numFmtId="181" fontId="3" fillId="3" borderId="24" xfId="0" applyNumberFormat="1" applyFont="1" applyFill="1" applyBorder="1" applyAlignment="1" applyProtection="1">
      <alignment vertical="center" shrinkToFit="1"/>
      <protection locked="0"/>
    </xf>
    <xf numFmtId="181" fontId="3" fillId="3" borderId="18" xfId="0" applyNumberFormat="1" applyFont="1" applyFill="1" applyBorder="1" applyAlignment="1" applyProtection="1">
      <alignment vertical="center" shrinkToFit="1"/>
      <protection locked="0"/>
    </xf>
    <xf numFmtId="181" fontId="3" fillId="3" borderId="19" xfId="0" applyNumberFormat="1" applyFont="1" applyFill="1" applyBorder="1" applyAlignment="1" applyProtection="1">
      <alignment vertical="center" shrinkToFit="1"/>
      <protection locked="0"/>
    </xf>
    <xf numFmtId="181" fontId="3" fillId="3" borderId="21" xfId="0" applyNumberFormat="1" applyFont="1" applyFill="1" applyBorder="1" applyAlignment="1" applyProtection="1">
      <alignment vertical="center" shrinkToFit="1"/>
      <protection locked="0"/>
    </xf>
    <xf numFmtId="38" fontId="10" fillId="0" borderId="0" xfId="1" applyFont="1" applyAlignment="1"/>
    <xf numFmtId="38" fontId="10" fillId="7" borderId="0" xfId="1" applyFont="1" applyFill="1" applyAlignment="1"/>
    <xf numFmtId="181" fontId="40" fillId="0" borderId="0" xfId="0" applyNumberFormat="1" applyFont="1" applyAlignment="1">
      <alignment vertical="center"/>
    </xf>
    <xf numFmtId="0" fontId="13" fillId="7" borderId="0" xfId="0" applyFont="1" applyFill="1" applyAlignment="1">
      <alignment vertical="center"/>
    </xf>
    <xf numFmtId="179" fontId="19" fillId="8" borderId="8" xfId="0" applyNumberFormat="1" applyFont="1" applyFill="1" applyBorder="1" applyAlignment="1">
      <alignment vertical="center" shrinkToFit="1"/>
    </xf>
    <xf numFmtId="179" fontId="19" fillId="8" borderId="11" xfId="0" applyNumberFormat="1" applyFont="1" applyFill="1" applyBorder="1" applyAlignment="1">
      <alignment vertical="center" shrinkToFit="1"/>
    </xf>
    <xf numFmtId="179" fontId="19" fillId="8" borderId="12" xfId="0" applyNumberFormat="1" applyFont="1" applyFill="1" applyBorder="1" applyAlignment="1">
      <alignment vertical="center" shrinkToFit="1"/>
    </xf>
    <xf numFmtId="0" fontId="12" fillId="0" borderId="0" xfId="0" quotePrefix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vertical="top"/>
    </xf>
    <xf numFmtId="176" fontId="35" fillId="0" borderId="0" xfId="0" applyNumberFormat="1" applyFont="1"/>
    <xf numFmtId="0" fontId="38" fillId="0" borderId="0" xfId="0" applyFont="1" applyAlignment="1">
      <alignment vertical="center"/>
    </xf>
    <xf numFmtId="0" fontId="10" fillId="0" borderId="33" xfId="0" quotePrefix="1" applyFont="1" applyBorder="1" applyAlignment="1">
      <alignment horizontal="right" vertical="center"/>
    </xf>
    <xf numFmtId="0" fontId="10" fillId="0" borderId="33" xfId="0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4" xfId="0" applyNumberFormat="1" applyFont="1" applyBorder="1" applyAlignment="1">
      <alignment vertical="center"/>
    </xf>
    <xf numFmtId="0" fontId="10" fillId="0" borderId="32" xfId="0" applyFont="1" applyBorder="1"/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176" fontId="18" fillId="0" borderId="36" xfId="0" applyNumberFormat="1" applyFont="1" applyBorder="1" applyAlignment="1">
      <alignment vertical="top"/>
    </xf>
    <xf numFmtId="176" fontId="18" fillId="0" borderId="37" xfId="0" applyNumberFormat="1" applyFont="1" applyBorder="1" applyAlignment="1">
      <alignment vertical="top"/>
    </xf>
    <xf numFmtId="0" fontId="19" fillId="0" borderId="0" xfId="0" applyFont="1" applyAlignment="1">
      <alignment vertical="center"/>
    </xf>
    <xf numFmtId="179" fontId="12" fillId="6" borderId="6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right" vertical="center" wrapText="1"/>
    </xf>
    <xf numFmtId="0" fontId="42" fillId="0" borderId="0" xfId="0" applyFont="1" applyAlignment="1">
      <alignment vertical="top"/>
    </xf>
    <xf numFmtId="179" fontId="24" fillId="0" borderId="0" xfId="0" applyNumberFormat="1" applyFont="1" applyAlignment="1">
      <alignment vertical="center"/>
    </xf>
    <xf numFmtId="179" fontId="43" fillId="6" borderId="27" xfId="0" applyNumberFormat="1" applyFont="1" applyFill="1" applyBorder="1" applyAlignment="1">
      <alignment vertical="center" shrinkToFit="1"/>
    </xf>
    <xf numFmtId="179" fontId="43" fillId="6" borderId="21" xfId="0" applyNumberFormat="1" applyFont="1" applyFill="1" applyBorder="1" applyAlignment="1">
      <alignment vertical="center" shrinkToFit="1"/>
    </xf>
    <xf numFmtId="179" fontId="19" fillId="6" borderId="21" xfId="0" applyNumberFormat="1" applyFont="1" applyFill="1" applyBorder="1" applyAlignment="1">
      <alignment vertical="center" shrinkToFit="1"/>
    </xf>
    <xf numFmtId="0" fontId="10" fillId="0" borderId="38" xfId="0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shrinkToFit="1"/>
    </xf>
    <xf numFmtId="180" fontId="12" fillId="0" borderId="0" xfId="1" applyNumberFormat="1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179" fontId="3" fillId="0" borderId="15" xfId="0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5" fillId="0" borderId="0" xfId="3" applyFont="1" applyAlignment="1">
      <alignment horizontal="left" vertical="center" indent="1"/>
    </xf>
    <xf numFmtId="0" fontId="25" fillId="0" borderId="0" xfId="0" applyFont="1" applyAlignment="1">
      <alignment vertical="center"/>
    </xf>
    <xf numFmtId="179" fontId="25" fillId="0" borderId="21" xfId="0" applyNumberFormat="1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30" fillId="0" borderId="40" xfId="0" applyFont="1" applyBorder="1" applyAlignment="1">
      <alignment vertical="center"/>
    </xf>
    <xf numFmtId="0" fontId="6" fillId="0" borderId="26" xfId="0" applyFont="1" applyBorder="1" applyAlignment="1">
      <alignment horizontal="left" vertical="center" wrapText="1"/>
    </xf>
    <xf numFmtId="9" fontId="6" fillId="0" borderId="40" xfId="2" applyFont="1" applyBorder="1" applyAlignment="1">
      <alignment vertical="center"/>
    </xf>
    <xf numFmtId="0" fontId="0" fillId="0" borderId="0" xfId="0" applyAlignment="1">
      <alignment vertical="center" wrapText="1"/>
    </xf>
    <xf numFmtId="179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21" xfId="0" applyFont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8" fillId="0" borderId="0" xfId="3" applyFont="1" applyAlignment="1">
      <alignment horizontal="left" vertical="top"/>
    </xf>
    <xf numFmtId="0" fontId="21" fillId="0" borderId="0" xfId="0" applyFont="1" applyAlignment="1">
      <alignment vertical="top"/>
    </xf>
    <xf numFmtId="0" fontId="12" fillId="0" borderId="11" xfId="0" applyFont="1" applyBorder="1" applyAlignment="1">
      <alignment horizontal="left" vertical="top" shrinkToFit="1"/>
    </xf>
    <xf numFmtId="180" fontId="12" fillId="0" borderId="11" xfId="1" applyNumberFormat="1" applyFont="1" applyBorder="1" applyAlignment="1">
      <alignment vertical="top"/>
    </xf>
    <xf numFmtId="0" fontId="0" fillId="3" borderId="21" xfId="0" applyFill="1" applyBorder="1" applyAlignment="1" applyProtection="1">
      <alignment vertical="center"/>
      <protection locked="0"/>
    </xf>
    <xf numFmtId="40" fontId="3" fillId="3" borderId="21" xfId="1" applyNumberFormat="1" applyFont="1" applyFill="1" applyBorder="1" applyAlignment="1" applyProtection="1">
      <alignment vertical="center" shrinkToFit="1"/>
      <protection locked="0"/>
    </xf>
    <xf numFmtId="182" fontId="6" fillId="0" borderId="21" xfId="0" applyNumberFormat="1" applyFont="1" applyBorder="1" applyAlignment="1">
      <alignment vertical="center"/>
    </xf>
    <xf numFmtId="183" fontId="30" fillId="0" borderId="40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 wrapText="1"/>
    </xf>
    <xf numFmtId="184" fontId="6" fillId="0" borderId="21" xfId="0" applyNumberFormat="1" applyFont="1" applyBorder="1" applyAlignment="1">
      <alignment horizontal="center" vertical="center"/>
    </xf>
    <xf numFmtId="185" fontId="25" fillId="0" borderId="0" xfId="0" applyNumberFormat="1" applyFont="1" applyAlignment="1">
      <alignment vertical="center"/>
    </xf>
    <xf numFmtId="182" fontId="6" fillId="0" borderId="0" xfId="0" applyNumberFormat="1" applyFont="1" applyAlignment="1">
      <alignment vertical="center"/>
    </xf>
    <xf numFmtId="0" fontId="3" fillId="0" borderId="21" xfId="0" applyFont="1" applyBorder="1" applyAlignment="1">
      <alignment horizontal="left" vertical="center"/>
    </xf>
    <xf numFmtId="184" fontId="3" fillId="0" borderId="21" xfId="0" applyNumberFormat="1" applyFont="1" applyBorder="1" applyAlignment="1">
      <alignment horizontal="left" vertical="center"/>
    </xf>
    <xf numFmtId="183" fontId="30" fillId="0" borderId="0" xfId="1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184" fontId="24" fillId="0" borderId="0" xfId="0" applyNumberFormat="1" applyFont="1" applyAlignment="1">
      <alignment vertical="center"/>
    </xf>
    <xf numFmtId="0" fontId="0" fillId="0" borderId="21" xfId="0" applyBorder="1" applyAlignment="1">
      <alignment horizontal="center" vertical="center"/>
    </xf>
    <xf numFmtId="184" fontId="6" fillId="0" borderId="21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9" fontId="3" fillId="0" borderId="6" xfId="0" applyNumberFormat="1" applyFont="1" applyBorder="1" applyAlignment="1">
      <alignment vertical="center"/>
    </xf>
    <xf numFmtId="179" fontId="3" fillId="0" borderId="26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84" fontId="24" fillId="0" borderId="21" xfId="0" applyNumberFormat="1" applyFont="1" applyBorder="1" applyAlignment="1">
      <alignment vertical="center"/>
    </xf>
    <xf numFmtId="0" fontId="12" fillId="5" borderId="22" xfId="0" applyFont="1" applyFill="1" applyBorder="1" applyAlignment="1">
      <alignment vertical="center" textRotation="255"/>
    </xf>
    <xf numFmtId="0" fontId="12" fillId="5" borderId="23" xfId="0" applyFont="1" applyFill="1" applyBorder="1" applyAlignment="1">
      <alignment vertical="center" textRotation="255"/>
    </xf>
    <xf numFmtId="0" fontId="12" fillId="5" borderId="24" xfId="0" applyFont="1" applyFill="1" applyBorder="1" applyAlignment="1">
      <alignment vertical="center" textRotation="255"/>
    </xf>
    <xf numFmtId="0" fontId="12" fillId="4" borderId="22" xfId="0" applyFont="1" applyFill="1" applyBorder="1" applyAlignment="1">
      <alignment vertical="center" textRotation="255"/>
    </xf>
    <xf numFmtId="0" fontId="12" fillId="4" borderId="23" xfId="0" applyFont="1" applyFill="1" applyBorder="1" applyAlignment="1">
      <alignment vertical="center" textRotation="255"/>
    </xf>
    <xf numFmtId="0" fontId="12" fillId="4" borderId="24" xfId="0" applyFont="1" applyFill="1" applyBorder="1" applyAlignment="1">
      <alignment vertical="center" textRotation="255"/>
    </xf>
    <xf numFmtId="0" fontId="12" fillId="0" borderId="22" xfId="0" applyFont="1" applyBorder="1" applyAlignment="1">
      <alignment vertical="center" textRotation="255"/>
    </xf>
    <xf numFmtId="0" fontId="12" fillId="0" borderId="23" xfId="0" applyFont="1" applyBorder="1" applyAlignment="1">
      <alignment vertical="center" textRotation="255"/>
    </xf>
    <xf numFmtId="0" fontId="12" fillId="0" borderId="24" xfId="0" applyFont="1" applyBorder="1" applyAlignment="1">
      <alignment vertical="center" textRotation="255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9" fontId="6" fillId="0" borderId="6" xfId="0" applyNumberFormat="1" applyFont="1" applyBorder="1" applyAlignment="1">
      <alignment horizontal="right" vertical="center" wrapText="1"/>
    </xf>
    <xf numFmtId="179" fontId="6" fillId="0" borderId="25" xfId="0" applyNumberFormat="1" applyFont="1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9" fontId="48" fillId="0" borderId="21" xfId="2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19" xfId="0" applyFont="1" applyBorder="1" applyAlignment="1">
      <alignment horizontal="center" shrinkToFit="1"/>
    </xf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 shrinkToFit="1"/>
    </xf>
    <xf numFmtId="0" fontId="12" fillId="0" borderId="19" xfId="0" quotePrefix="1" applyFont="1" applyBorder="1" applyAlignment="1">
      <alignment horizontal="center" shrinkToFi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/>
    </xf>
    <xf numFmtId="0" fontId="12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shrinkToFit="1"/>
    </xf>
    <xf numFmtId="179" fontId="3" fillId="3" borderId="6" xfId="0" applyNumberFormat="1" applyFont="1" applyFill="1" applyBorder="1" applyAlignment="1" applyProtection="1">
      <alignment vertical="center"/>
      <protection locked="0"/>
    </xf>
    <xf numFmtId="179" fontId="3" fillId="3" borderId="25" xfId="0" applyNumberFormat="1" applyFont="1" applyFill="1" applyBorder="1" applyAlignment="1" applyProtection="1">
      <alignment vertical="center"/>
      <protection locked="0"/>
    </xf>
    <xf numFmtId="179" fontId="3" fillId="3" borderId="26" xfId="0" applyNumberFormat="1" applyFont="1" applyFill="1" applyBorder="1" applyAlignment="1" applyProtection="1">
      <alignment vertical="center"/>
      <protection locked="0"/>
    </xf>
    <xf numFmtId="9" fontId="0" fillId="0" borderId="2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84" fontId="0" fillId="0" borderId="21" xfId="0" applyNumberFormat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出力 2" xfId="4" xr:uid="{00000000-0005-0000-0000-000002000000}"/>
    <cellStyle name="標準" xfId="0" builtinId="0"/>
    <cellStyle name="標準 2" xfId="3" xr:uid="{00000000-0005-0000-0000-000004000000}"/>
  </cellStyles>
  <dxfs count="3"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>
          <bgColor rgb="FFC0C0C0"/>
        </patternFill>
      </fill>
    </dxf>
  </dxfs>
  <tableStyles count="0" defaultTableStyle="TableStyleMedium2" defaultPivotStyle="PivotStyleMedium9"/>
  <colors>
    <mruColors>
      <color rgb="FFFFFFCC"/>
      <color rgb="FFFF66FF"/>
      <color rgb="FFFF99FF"/>
      <color rgb="FFC0C0C0"/>
      <color rgb="FFB2B2B2"/>
      <color rgb="FF0066FF"/>
      <color rgb="FFFFE1FF"/>
      <color rgb="FF9966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Y87"/>
  <sheetViews>
    <sheetView showGridLines="0" tabSelected="1" topLeftCell="A4" zoomScale="70" zoomScaleNormal="70" zoomScaleSheetLayoutView="100" workbookViewId="0">
      <selection activeCell="I17" sqref="I17"/>
    </sheetView>
  </sheetViews>
  <sheetFormatPr defaultColWidth="0" defaultRowHeight="20.100000000000001" customHeight="1" zeroHeight="1" x14ac:dyDescent="0.15"/>
  <cols>
    <col min="1" max="1" width="5.625" style="1" customWidth="1"/>
    <col min="2" max="2" width="22.625" style="1" customWidth="1"/>
    <col min="3" max="14" width="8.625" style="1" customWidth="1"/>
    <col min="15" max="15" width="5.625" style="1" customWidth="1"/>
    <col min="16" max="20" width="8.625" style="1" hidden="1" customWidth="1"/>
    <col min="21" max="21" width="3.625" style="1" hidden="1" customWidth="1"/>
    <col min="22" max="22" width="4.625" style="1" hidden="1" customWidth="1"/>
    <col min="23" max="24" width="8.625" style="1" hidden="1" customWidth="1"/>
    <col min="25" max="25" width="14.625" style="5" hidden="1" customWidth="1"/>
    <col min="26" max="28" width="10.625" style="5" hidden="1" customWidth="1"/>
    <col min="29" max="44" width="10.625" style="3" hidden="1" customWidth="1"/>
    <col min="45" max="51" width="0" style="1" hidden="1" customWidth="1"/>
    <col min="52" max="16384" width="9" style="1" hidden="1"/>
  </cols>
  <sheetData>
    <row r="1" spans="1:44" ht="15" customHeight="1" x14ac:dyDescent="0.15">
      <c r="A1" s="35" t="s">
        <v>297</v>
      </c>
      <c r="P1" s="74" t="s">
        <v>200</v>
      </c>
      <c r="W1" s="26"/>
      <c r="Y1" s="4" t="s">
        <v>57</v>
      </c>
      <c r="Z1" s="3"/>
      <c r="AA1" s="3"/>
      <c r="AB1" s="3"/>
    </row>
    <row r="2" spans="1:44" ht="20.100000000000001" customHeight="1" x14ac:dyDescent="0.15">
      <c r="B2" s="75" t="s">
        <v>289</v>
      </c>
      <c r="T2" s="42"/>
      <c r="W2" s="25"/>
      <c r="Y2" s="16" t="s">
        <v>45</v>
      </c>
      <c r="Z2" s="23" t="s">
        <v>61</v>
      </c>
      <c r="AA2" s="8"/>
      <c r="AB2" s="8"/>
      <c r="AC2" s="8"/>
      <c r="AD2" s="9"/>
    </row>
    <row r="3" spans="1:44" ht="9.9499999999999993" customHeight="1" x14ac:dyDescent="0.15">
      <c r="Y3" s="17" t="s">
        <v>35</v>
      </c>
      <c r="Z3" s="20" t="s">
        <v>46</v>
      </c>
      <c r="AA3" s="21" t="s">
        <v>36</v>
      </c>
      <c r="AB3" s="10"/>
      <c r="AC3" s="11"/>
      <c r="AD3" s="12"/>
    </row>
    <row r="4" spans="1:44" s="136" customFormat="1" ht="20.100000000000001" customHeight="1" x14ac:dyDescent="0.15">
      <c r="A4" s="137"/>
      <c r="B4" s="136" t="s">
        <v>67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T4" s="138"/>
      <c r="Y4" s="139" t="s">
        <v>37</v>
      </c>
      <c r="Z4" s="139" t="s">
        <v>38</v>
      </c>
      <c r="AA4" s="140">
        <v>4</v>
      </c>
      <c r="AB4" s="140" t="s">
        <v>39</v>
      </c>
      <c r="AC4" s="139">
        <f ca="1">COUNTA(INDIRECT(Z2&amp;"!"&amp;Z3))</f>
        <v>210</v>
      </c>
      <c r="AD4" s="141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</row>
    <row r="5" spans="1:44" ht="24.95" customHeight="1" x14ac:dyDescent="0.15">
      <c r="A5" s="35"/>
      <c r="B5" s="76" t="s">
        <v>80</v>
      </c>
      <c r="C5" s="246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47"/>
      <c r="O5" s="35"/>
      <c r="P5" s="35"/>
      <c r="Q5" s="35"/>
      <c r="T5" s="40"/>
      <c r="Y5" s="17" t="s">
        <v>40</v>
      </c>
      <c r="Z5" s="12" t="s">
        <v>41</v>
      </c>
      <c r="AA5" s="11">
        <v>1</v>
      </c>
      <c r="AB5" s="22" t="s">
        <v>42</v>
      </c>
      <c r="AC5" s="21">
        <f ca="1">COUNTA(INDIRECT(Z2&amp;"!A" &amp; AA4 -1 &amp; ":" &amp; "XFD" &amp; AA4 -1  ))</f>
        <v>24</v>
      </c>
      <c r="AD5" s="17" t="str">
        <f ca="1">LEFT(ADDRESS(1,$AC5,3),LEN(ADDRESS(1,$AC5,3))-1)</f>
        <v>$X</v>
      </c>
    </row>
    <row r="6" spans="1:44" ht="24.95" customHeight="1" x14ac:dyDescent="0.15">
      <c r="A6" s="35"/>
      <c r="B6" s="76" t="s">
        <v>68</v>
      </c>
      <c r="C6" s="248" t="s">
        <v>164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49"/>
      <c r="O6" s="35"/>
      <c r="Q6" s="130" t="s">
        <v>34</v>
      </c>
      <c r="R6" s="129">
        <f>INDEX(List_AreaCD,MATCH($C$6,List_Area,0))</f>
        <v>6</v>
      </c>
      <c r="T6" s="40"/>
      <c r="Y6" s="17" t="s">
        <v>43</v>
      </c>
      <c r="Z6" s="11" t="str">
        <f ca="1">($Z$2 &amp; "!" &amp; $AA3 &amp; $AA$4-1 &amp; ":" &amp; ADDRESS($AA$4-1,$AC$5,1))</f>
        <v>Data!$A3:$X$3</v>
      </c>
      <c r="AA6" s="10"/>
      <c r="AB6" s="10"/>
      <c r="AC6" s="11"/>
      <c r="AD6" s="12"/>
    </row>
    <row r="7" spans="1:44" ht="24.95" customHeight="1" x14ac:dyDescent="0.15">
      <c r="A7" s="35"/>
      <c r="B7" s="77" t="s">
        <v>64</v>
      </c>
      <c r="C7" s="246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47"/>
      <c r="O7" s="35"/>
      <c r="P7" s="35"/>
      <c r="Q7" s="35"/>
      <c r="T7" s="40"/>
      <c r="Y7" s="17" t="s">
        <v>44</v>
      </c>
      <c r="Z7" s="11" t="str">
        <f ca="1">($Z$2&amp;"!"&amp;$AA3&amp;$AA$4&amp;":"&amp;$AD$5&amp;$AC$4)</f>
        <v>Data!$A4:$X210</v>
      </c>
      <c r="AA7" s="10"/>
      <c r="AB7" s="10"/>
      <c r="AC7" s="11"/>
      <c r="AD7" s="12"/>
    </row>
    <row r="8" spans="1:44" ht="20.100000000000001" customHeight="1" x14ac:dyDescent="0.15">
      <c r="A8" s="35"/>
      <c r="B8" s="234" t="s">
        <v>69</v>
      </c>
      <c r="C8" s="280" t="s">
        <v>70</v>
      </c>
      <c r="D8" s="281"/>
      <c r="E8" s="282"/>
      <c r="F8" s="279" t="s">
        <v>72</v>
      </c>
      <c r="G8" s="279" t="s">
        <v>73</v>
      </c>
      <c r="H8" s="154" t="s">
        <v>179</v>
      </c>
      <c r="I8" s="155"/>
      <c r="J8" s="155"/>
      <c r="K8" s="155"/>
      <c r="L8" s="155"/>
      <c r="M8" s="155"/>
      <c r="N8" s="156"/>
      <c r="O8" s="35"/>
      <c r="P8" s="35"/>
      <c r="Q8" s="35"/>
      <c r="T8" s="40"/>
      <c r="Y8" s="18" t="s">
        <v>34</v>
      </c>
      <c r="Z8" s="21" t="s">
        <v>36</v>
      </c>
      <c r="AA8" s="11" t="str">
        <f ca="1">$Z$2 &amp; "!" &amp; $Z8 &amp; $AA$4 &amp; ":" &amp; $Z8 &amp; $AC$4</f>
        <v>Data!$A4:$A210</v>
      </c>
      <c r="AB8" s="11"/>
      <c r="AC8" s="10"/>
      <c r="AD8" s="13"/>
      <c r="AG8" s="5"/>
    </row>
    <row r="9" spans="1:44" ht="20.100000000000001" customHeight="1" x14ac:dyDescent="0.15">
      <c r="A9" s="35"/>
      <c r="B9" s="235"/>
      <c r="C9" s="283"/>
      <c r="D9" s="284"/>
      <c r="E9" s="285"/>
      <c r="F9" s="243"/>
      <c r="G9" s="243"/>
      <c r="H9" s="78" t="s">
        <v>74</v>
      </c>
      <c r="I9" s="79" t="s">
        <v>75</v>
      </c>
      <c r="J9" s="78" t="s">
        <v>76</v>
      </c>
      <c r="K9" s="89" t="s">
        <v>77</v>
      </c>
      <c r="L9" s="78" t="s">
        <v>78</v>
      </c>
      <c r="M9" s="248" t="s">
        <v>79</v>
      </c>
      <c r="N9" s="249"/>
      <c r="O9" s="35"/>
      <c r="P9" s="35"/>
      <c r="Q9" s="35"/>
      <c r="T9" s="40"/>
      <c r="Y9" s="18" t="s">
        <v>23</v>
      </c>
      <c r="Z9" s="10" t="s">
        <v>47</v>
      </c>
      <c r="AA9" s="11" t="str">
        <f ca="1">$Z$2 &amp; "!" &amp; $Z9 &amp; $AA$4 &amp; ":" &amp; $Z9 &amp; $AC$4</f>
        <v>Data!$B4:$B210</v>
      </c>
      <c r="AB9" s="11"/>
      <c r="AC9" s="10"/>
      <c r="AD9" s="13"/>
      <c r="AG9" s="5"/>
    </row>
    <row r="10" spans="1:44" ht="24.95" customHeight="1" x14ac:dyDescent="0.15">
      <c r="A10" s="35"/>
      <c r="B10" s="236"/>
      <c r="C10" s="157" t="str">
        <f>IF($B$30&gt;0,SUM($C$15:$C$19),"")</f>
        <v/>
      </c>
      <c r="D10" s="157" t="str">
        <f>IF($B$30&gt;0,SUM($D$15:$D$19),"")</f>
        <v/>
      </c>
      <c r="E10" s="157" t="str">
        <f>IF($B$30&gt;0,SUM($E$15:$E$19),"")</f>
        <v/>
      </c>
      <c r="F10" s="158"/>
      <c r="G10" s="158"/>
      <c r="H10" s="158"/>
      <c r="I10" s="159"/>
      <c r="J10" s="158"/>
      <c r="K10" s="160"/>
      <c r="L10" s="158"/>
      <c r="M10" s="246"/>
      <c r="N10" s="247"/>
      <c r="O10" s="35"/>
      <c r="P10" s="35"/>
      <c r="Q10" s="35"/>
      <c r="T10" s="28"/>
      <c r="Y10" s="18" t="s">
        <v>49</v>
      </c>
      <c r="Z10" s="10" t="s">
        <v>50</v>
      </c>
      <c r="AA10" s="11" t="str">
        <f ca="1">$Z$2 &amp; "!" &amp; $Z10 &amp; $AA$4 &amp; ":" &amp; $Z10 &amp; $AC$4</f>
        <v>Data!$C4:$C210</v>
      </c>
      <c r="AB10" s="11"/>
      <c r="AC10" s="11"/>
      <c r="AD10" s="13"/>
    </row>
    <row r="11" spans="1:44" ht="20.100000000000001" customHeight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T11" s="28"/>
      <c r="Y11" s="18" t="s">
        <v>15</v>
      </c>
      <c r="Z11" s="10" t="s">
        <v>51</v>
      </c>
      <c r="AA11" s="11" t="str">
        <f ca="1">$Z$2 &amp; "!" &amp; Z11 &amp; $AA$4 &amp; ":" &amp; Z11 &amp; $AC$4</f>
        <v>Data!$D4:$D210</v>
      </c>
      <c r="AB11" s="53" t="s">
        <v>15</v>
      </c>
      <c r="AC11" s="10" t="s">
        <v>150</v>
      </c>
      <c r="AD11" s="11" t="str">
        <f t="shared" ref="AD11:AD17" ca="1" si="0">$Z$2 &amp; "!" &amp; AC11 &amp; $AA$4 &amp; ":" &amp; AC11 &amp; $AC$4</f>
        <v>Data!$K4:$K210</v>
      </c>
      <c r="AE11" s="64" t="s">
        <v>15</v>
      </c>
      <c r="AF11" s="65" t="s">
        <v>157</v>
      </c>
      <c r="AG11" s="9" t="str">
        <f t="shared" ref="AG11:AG17" ca="1" si="1">$Z$2 &amp; "!" &amp; AF11 &amp; $AA$4 &amp; ":" &amp; AF11 &amp; $AC$4</f>
        <v>Data!$R4:$R210</v>
      </c>
    </row>
    <row r="12" spans="1:44" ht="20.100000000000001" customHeight="1" x14ac:dyDescent="0.15">
      <c r="A12" s="35"/>
      <c r="B12" s="136" t="s">
        <v>71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T12" s="28"/>
      <c r="Y12" s="18" t="s">
        <v>16</v>
      </c>
      <c r="Z12" s="10" t="s">
        <v>52</v>
      </c>
      <c r="AA12" s="11" t="str">
        <f t="shared" ref="AA12:AA17" ca="1" si="2">$Z$2 &amp; "!" &amp; $Z12 &amp; $AA$4 &amp; ":" &amp; $Z12 &amp; $AC$4</f>
        <v>Data!$E4:$E210</v>
      </c>
      <c r="AB12" s="53" t="s">
        <v>16</v>
      </c>
      <c r="AC12" s="10" t="s">
        <v>151</v>
      </c>
      <c r="AD12" s="11" t="str">
        <f t="shared" ca="1" si="0"/>
        <v>Data!$L4:$L210</v>
      </c>
      <c r="AE12" s="51" t="s">
        <v>16</v>
      </c>
      <c r="AF12" s="10" t="s">
        <v>158</v>
      </c>
      <c r="AG12" s="12" t="str">
        <f t="shared" ca="1" si="1"/>
        <v>Data!$S4:$S210</v>
      </c>
    </row>
    <row r="13" spans="1:44" ht="20.100000000000001" customHeight="1" x14ac:dyDescent="0.15">
      <c r="A13" s="35"/>
      <c r="B13" s="237" t="s">
        <v>64</v>
      </c>
      <c r="C13" s="239" t="s">
        <v>283</v>
      </c>
      <c r="D13" s="240"/>
      <c r="E13" s="241"/>
      <c r="F13" s="244" t="s">
        <v>72</v>
      </c>
      <c r="G13" s="244" t="s">
        <v>73</v>
      </c>
      <c r="H13" s="84" t="s">
        <v>179</v>
      </c>
      <c r="I13" s="85"/>
      <c r="J13" s="85"/>
      <c r="K13" s="85"/>
      <c r="L13" s="85"/>
      <c r="M13" s="86"/>
      <c r="N13" s="242" t="s">
        <v>181</v>
      </c>
      <c r="O13" s="35"/>
      <c r="P13" s="35"/>
      <c r="Q13" s="35"/>
      <c r="T13" s="28"/>
      <c r="Y13" s="18" t="s">
        <v>17</v>
      </c>
      <c r="Z13" s="10" t="s">
        <v>53</v>
      </c>
      <c r="AA13" s="11" t="str">
        <f t="shared" ca="1" si="2"/>
        <v>Data!$F4:$F210</v>
      </c>
      <c r="AB13" s="53" t="s">
        <v>17</v>
      </c>
      <c r="AC13" s="10" t="s">
        <v>152</v>
      </c>
      <c r="AD13" s="11" t="str">
        <f t="shared" ca="1" si="0"/>
        <v>Data!$M4:$M210</v>
      </c>
      <c r="AE13" s="51" t="s">
        <v>17</v>
      </c>
      <c r="AF13" s="10" t="s">
        <v>159</v>
      </c>
      <c r="AG13" s="12" t="str">
        <f t="shared" ca="1" si="1"/>
        <v>Data!$T4:$T210</v>
      </c>
    </row>
    <row r="14" spans="1:44" ht="20.100000000000001" customHeight="1" x14ac:dyDescent="0.15">
      <c r="A14" s="35"/>
      <c r="B14" s="238"/>
      <c r="C14" s="87" t="s">
        <v>180</v>
      </c>
      <c r="D14" s="87" t="s">
        <v>284</v>
      </c>
      <c r="E14" s="88" t="s">
        <v>285</v>
      </c>
      <c r="F14" s="245"/>
      <c r="G14" s="245"/>
      <c r="H14" s="87" t="s">
        <v>74</v>
      </c>
      <c r="I14" s="87" t="s">
        <v>75</v>
      </c>
      <c r="J14" s="87" t="s">
        <v>76</v>
      </c>
      <c r="K14" s="87" t="s">
        <v>77</v>
      </c>
      <c r="L14" s="87" t="s">
        <v>78</v>
      </c>
      <c r="M14" s="135" t="s">
        <v>79</v>
      </c>
      <c r="N14" s="243"/>
      <c r="O14" s="35"/>
      <c r="P14" s="35"/>
      <c r="Q14" s="35"/>
      <c r="T14" s="28"/>
      <c r="Y14" s="18" t="s">
        <v>18</v>
      </c>
      <c r="Z14" s="10" t="s">
        <v>54</v>
      </c>
      <c r="AA14" s="11" t="str">
        <f t="shared" ca="1" si="2"/>
        <v>Data!$G4:$G210</v>
      </c>
      <c r="AB14" s="53" t="s">
        <v>18</v>
      </c>
      <c r="AC14" s="10" t="s">
        <v>153</v>
      </c>
      <c r="AD14" s="11" t="str">
        <f t="shared" ca="1" si="0"/>
        <v>Data!$N4:$N210</v>
      </c>
      <c r="AE14" s="51" t="s">
        <v>18</v>
      </c>
      <c r="AF14" s="10" t="s">
        <v>160</v>
      </c>
      <c r="AG14" s="12" t="str">
        <f t="shared" ca="1" si="1"/>
        <v>Data!$U4:$U210</v>
      </c>
    </row>
    <row r="15" spans="1:44" ht="24.95" customHeight="1" x14ac:dyDescent="0.15">
      <c r="A15" s="35"/>
      <c r="B15" s="150"/>
      <c r="C15" s="161"/>
      <c r="D15" s="161"/>
      <c r="E15" s="161"/>
      <c r="F15" s="161"/>
      <c r="G15" s="218"/>
      <c r="H15" s="161"/>
      <c r="I15" s="161"/>
      <c r="J15" s="161"/>
      <c r="K15" s="161"/>
      <c r="L15" s="161"/>
      <c r="M15" s="127"/>
      <c r="N15" s="161"/>
      <c r="O15" s="35"/>
      <c r="P15" s="35"/>
      <c r="Q15" s="35"/>
      <c r="T15" s="28"/>
      <c r="Y15" s="18" t="s">
        <v>14</v>
      </c>
      <c r="Z15" s="10" t="s">
        <v>55</v>
      </c>
      <c r="AA15" s="11" t="str">
        <f t="shared" ca="1" si="2"/>
        <v>Data!$H4:$H210</v>
      </c>
      <c r="AB15" s="53" t="s">
        <v>14</v>
      </c>
      <c r="AC15" s="10" t="s">
        <v>154</v>
      </c>
      <c r="AD15" s="11" t="str">
        <f t="shared" ca="1" si="0"/>
        <v>Data!$O4:$O210</v>
      </c>
      <c r="AE15" s="51" t="s">
        <v>14</v>
      </c>
      <c r="AF15" s="10" t="s">
        <v>161</v>
      </c>
      <c r="AG15" s="12" t="str">
        <f t="shared" ca="1" si="1"/>
        <v>Data!$V4:$V210</v>
      </c>
    </row>
    <row r="16" spans="1:44" ht="24.95" customHeight="1" x14ac:dyDescent="0.15">
      <c r="A16" s="35"/>
      <c r="B16" s="15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27"/>
      <c r="N16" s="161"/>
      <c r="O16" s="35"/>
      <c r="P16" s="35"/>
      <c r="Q16" s="35"/>
      <c r="T16" s="28"/>
      <c r="Y16" s="18" t="s">
        <v>13</v>
      </c>
      <c r="Z16" s="10" t="s">
        <v>63</v>
      </c>
      <c r="AA16" s="11" t="str">
        <f t="shared" ca="1" si="2"/>
        <v>Data!$I4:$I210</v>
      </c>
      <c r="AB16" s="53" t="s">
        <v>13</v>
      </c>
      <c r="AC16" s="10" t="s">
        <v>155</v>
      </c>
      <c r="AD16" s="11" t="str">
        <f t="shared" ca="1" si="0"/>
        <v>Data!$P4:$P210</v>
      </c>
      <c r="AE16" s="51" t="s">
        <v>13</v>
      </c>
      <c r="AF16" s="10" t="s">
        <v>162</v>
      </c>
      <c r="AG16" s="12" t="str">
        <f t="shared" ca="1" si="1"/>
        <v>Data!$W4:$W210</v>
      </c>
    </row>
    <row r="17" spans="1:51" ht="24.95" customHeight="1" x14ac:dyDescent="0.15">
      <c r="A17" s="35"/>
      <c r="B17" s="150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27"/>
      <c r="N17" s="161"/>
      <c r="O17" s="35"/>
      <c r="P17" s="35"/>
      <c r="Q17" s="35"/>
      <c r="T17" s="28"/>
      <c r="Y17" s="19" t="s">
        <v>0</v>
      </c>
      <c r="Z17" s="14" t="s">
        <v>56</v>
      </c>
      <c r="AA17" s="15" t="str">
        <f t="shared" ca="1" si="2"/>
        <v>Data!$J4:$J210</v>
      </c>
      <c r="AB17" s="54" t="s">
        <v>0</v>
      </c>
      <c r="AC17" s="14" t="s">
        <v>156</v>
      </c>
      <c r="AD17" s="11" t="str">
        <f t="shared" ca="1" si="0"/>
        <v>Data!$Q4:$Q210</v>
      </c>
      <c r="AE17" s="52" t="s">
        <v>0</v>
      </c>
      <c r="AF17" s="14" t="s">
        <v>163</v>
      </c>
      <c r="AG17" s="66" t="str">
        <f t="shared" ca="1" si="1"/>
        <v>Data!$X4:$X210</v>
      </c>
    </row>
    <row r="18" spans="1:51" ht="24.95" customHeight="1" x14ac:dyDescent="0.15">
      <c r="A18" s="35"/>
      <c r="B18" s="15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27"/>
      <c r="N18" s="161"/>
      <c r="O18" s="35"/>
      <c r="P18" s="35"/>
      <c r="Q18" s="35"/>
      <c r="Z18" s="7"/>
      <c r="AC18" s="5"/>
      <c r="AD18" s="5"/>
      <c r="AG18" s="5"/>
      <c r="AH18" s="5"/>
      <c r="AK18" s="5"/>
    </row>
    <row r="19" spans="1:51" ht="24.95" customHeight="1" x14ac:dyDescent="0.15">
      <c r="A19" s="35"/>
      <c r="B19" s="15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27"/>
      <c r="N19" s="161"/>
      <c r="O19" s="35"/>
      <c r="P19" s="35"/>
      <c r="Q19" s="35"/>
      <c r="X19" s="101" t="s">
        <v>207</v>
      </c>
      <c r="AH19" s="5"/>
      <c r="AK19" s="5"/>
    </row>
    <row r="20" spans="1:51" ht="20.100000000000001" customHeight="1" x14ac:dyDescent="0.15">
      <c r="A20" s="35"/>
      <c r="B20" s="153">
        <f>LEN($B$15)+LEN($B$16)+LEN($B$17)+LEN($B$18)+LEN($B$19)</f>
        <v>0</v>
      </c>
      <c r="C20" s="35"/>
      <c r="D20" s="35"/>
      <c r="E20" s="35"/>
      <c r="F20" s="35"/>
      <c r="G20" s="35"/>
      <c r="H20" s="35"/>
      <c r="I20" s="35"/>
      <c r="J20" s="35"/>
      <c r="K20" s="35"/>
      <c r="L20" s="164"/>
      <c r="M20" s="35"/>
      <c r="N20" s="35"/>
      <c r="O20" s="35"/>
      <c r="P20" s="35"/>
      <c r="Q20" s="35"/>
      <c r="T20" s="39"/>
      <c r="Y20" s="117" t="s">
        <v>23</v>
      </c>
      <c r="Z20" s="45" t="s">
        <v>165</v>
      </c>
      <c r="AA20" s="45" t="s">
        <v>116</v>
      </c>
      <c r="AB20" s="45" t="s">
        <v>117</v>
      </c>
      <c r="AC20" s="45" t="s">
        <v>118</v>
      </c>
      <c r="AD20" s="45" t="s">
        <v>119</v>
      </c>
      <c r="AE20" s="45" t="s">
        <v>120</v>
      </c>
      <c r="AF20" s="45" t="s">
        <v>121</v>
      </c>
      <c r="AG20" s="45" t="s">
        <v>122</v>
      </c>
      <c r="AH20" s="45" t="s">
        <v>123</v>
      </c>
      <c r="AI20" s="45" t="s">
        <v>124</v>
      </c>
      <c r="AJ20" s="45" t="s">
        <v>125</v>
      </c>
      <c r="AK20" s="45" t="s">
        <v>126</v>
      </c>
      <c r="AL20" s="45" t="s">
        <v>127</v>
      </c>
      <c r="AM20" s="45" t="s">
        <v>128</v>
      </c>
      <c r="AN20" s="45" t="s">
        <v>129</v>
      </c>
      <c r="AO20" s="46" t="s">
        <v>130</v>
      </c>
      <c r="AP20" s="46" t="s">
        <v>131</v>
      </c>
      <c r="AQ20" s="46" t="s">
        <v>132</v>
      </c>
      <c r="AR20" s="46" t="s">
        <v>133</v>
      </c>
      <c r="AS20" s="46" t="s">
        <v>134</v>
      </c>
      <c r="AT20" s="46" t="s">
        <v>135</v>
      </c>
      <c r="AU20" s="46" t="s">
        <v>136</v>
      </c>
      <c r="AV20" s="46" t="s">
        <v>137</v>
      </c>
      <c r="AW20" s="46" t="s">
        <v>138</v>
      </c>
      <c r="AX20" s="46" t="s">
        <v>139</v>
      </c>
      <c r="AY20" s="46" t="s">
        <v>140</v>
      </c>
    </row>
    <row r="21" spans="1:51" ht="20.100000000000001" customHeight="1" x14ac:dyDescent="0.15">
      <c r="A21" s="35"/>
      <c r="B21" s="136" t="s">
        <v>254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T21" s="41"/>
      <c r="W21" s="32"/>
      <c r="X21" s="32"/>
      <c r="Z21" s="36" t="s">
        <v>1</v>
      </c>
      <c r="AA21" s="36" t="s">
        <v>2</v>
      </c>
      <c r="AB21" s="36" t="s">
        <v>3</v>
      </c>
      <c r="AC21" s="36" t="s">
        <v>4</v>
      </c>
      <c r="AD21" s="36" t="s">
        <v>5</v>
      </c>
      <c r="AE21" s="36" t="s">
        <v>6</v>
      </c>
      <c r="AF21" s="36" t="s">
        <v>7</v>
      </c>
      <c r="AG21" s="36" t="s">
        <v>8</v>
      </c>
      <c r="AH21" s="36" t="s">
        <v>9</v>
      </c>
      <c r="AI21" s="36" t="s">
        <v>10</v>
      </c>
      <c r="AJ21" s="36" t="s">
        <v>108</v>
      </c>
      <c r="AK21" s="36" t="s">
        <v>110</v>
      </c>
      <c r="AL21" s="36" t="s">
        <v>11</v>
      </c>
      <c r="AM21" s="125" t="s">
        <v>168</v>
      </c>
      <c r="AN21" s="125" t="s">
        <v>182</v>
      </c>
      <c r="AO21" s="125" t="s">
        <v>183</v>
      </c>
      <c r="AP21" s="125" t="s">
        <v>184</v>
      </c>
      <c r="AQ21" s="125" t="s">
        <v>185</v>
      </c>
      <c r="AR21" s="125" t="s">
        <v>186</v>
      </c>
      <c r="AS21" s="126" t="s">
        <v>169</v>
      </c>
      <c r="AT21" s="126" t="s">
        <v>187</v>
      </c>
      <c r="AU21" s="126" t="s">
        <v>188</v>
      </c>
      <c r="AV21" s="126" t="s">
        <v>189</v>
      </c>
      <c r="AW21" s="126" t="s">
        <v>171</v>
      </c>
      <c r="AX21" s="126" t="s">
        <v>190</v>
      </c>
      <c r="AY21" s="43" t="s">
        <v>12</v>
      </c>
    </row>
    <row r="22" spans="1:51" ht="20.100000000000001" customHeight="1" x14ac:dyDescent="0.15">
      <c r="A22" s="35"/>
      <c r="B22" s="232"/>
      <c r="C22" s="276" t="s">
        <v>201</v>
      </c>
      <c r="D22" s="242" t="s">
        <v>202</v>
      </c>
      <c r="E22" s="244" t="s">
        <v>17</v>
      </c>
      <c r="F22" s="244" t="s">
        <v>18</v>
      </c>
      <c r="G22" s="244" t="s">
        <v>14</v>
      </c>
      <c r="H22" s="244" t="s">
        <v>13</v>
      </c>
      <c r="I22" s="244" t="s">
        <v>0</v>
      </c>
      <c r="J22" s="250" t="s">
        <v>286</v>
      </c>
      <c r="K22" s="251"/>
      <c r="L22" s="35"/>
      <c r="M22" s="35"/>
      <c r="N22" s="35"/>
      <c r="Q22" s="28"/>
      <c r="T22" s="32"/>
      <c r="X22" s="55" t="s">
        <v>170</v>
      </c>
      <c r="Y22" s="102" t="s">
        <v>145</v>
      </c>
      <c r="Z22" s="118">
        <f t="shared" ref="Z22:AY22" ca="1" si="3">SUMPRODUCT((INDIRECT($AA$8)=$R$6) * (INDIRECT($AA$9)=Z$30) * (INDIRECT($AA$11)))</f>
        <v>874.73190251000358</v>
      </c>
      <c r="AA22" s="118">
        <f t="shared" ca="1" si="3"/>
        <v>1668.5124761894738</v>
      </c>
      <c r="AB22" s="118">
        <f t="shared" ca="1" si="3"/>
        <v>2120.5433901054316</v>
      </c>
      <c r="AC22" s="118">
        <f t="shared" ca="1" si="3"/>
        <v>841.24546887312852</v>
      </c>
      <c r="AD22" s="118">
        <f t="shared" ca="1" si="3"/>
        <v>1324.5647142956452</v>
      </c>
      <c r="AE22" s="118">
        <f t="shared" ca="1" si="3"/>
        <v>653.49069334574233</v>
      </c>
      <c r="AF22" s="118">
        <f t="shared" ca="1" si="3"/>
        <v>362.12523481274627</v>
      </c>
      <c r="AG22" s="118">
        <f t="shared" ca="1" si="3"/>
        <v>333.97787161881331</v>
      </c>
      <c r="AH22" s="118">
        <f t="shared" ca="1" si="3"/>
        <v>567.31980043890474</v>
      </c>
      <c r="AI22" s="118">
        <f t="shared" ca="1" si="3"/>
        <v>461.50580052707363</v>
      </c>
      <c r="AJ22" s="118">
        <f t="shared" ca="1" si="3"/>
        <v>1586.6361596679576</v>
      </c>
      <c r="AK22" s="118">
        <f t="shared" ca="1" si="3"/>
        <v>1883.8626943005181</v>
      </c>
      <c r="AL22" s="118">
        <f t="shared" ca="1" si="3"/>
        <v>1418.3507885818562</v>
      </c>
      <c r="AM22" s="118">
        <f t="shared" ca="1" si="3"/>
        <v>1590.3999999999999</v>
      </c>
      <c r="AN22" s="118">
        <f t="shared" ca="1" si="3"/>
        <v>2247.6999999999998</v>
      </c>
      <c r="AO22" s="118">
        <f t="shared" ca="1" si="3"/>
        <v>1483.3</v>
      </c>
      <c r="AP22" s="118">
        <f t="shared" ca="1" si="3"/>
        <v>5178.5999999999995</v>
      </c>
      <c r="AQ22" s="118">
        <f t="shared" ca="1" si="3"/>
        <v>960.4</v>
      </c>
      <c r="AR22" s="118">
        <f t="shared" ca="1" si="3"/>
        <v>716.8</v>
      </c>
      <c r="AS22" s="118">
        <f t="shared" ca="1" si="3"/>
        <v>2370.8999999999996</v>
      </c>
      <c r="AT22" s="118">
        <f t="shared" ca="1" si="3"/>
        <v>3495.7999999999997</v>
      </c>
      <c r="AU22" s="118">
        <f t="shared" ca="1" si="3"/>
        <v>2470.2999999999997</v>
      </c>
      <c r="AV22" s="118">
        <f t="shared" ca="1" si="3"/>
        <v>2580.8999999999996</v>
      </c>
      <c r="AW22" s="118">
        <f t="shared" ca="1" si="3"/>
        <v>1375.5</v>
      </c>
      <c r="AX22" s="118">
        <f t="shared" ca="1" si="3"/>
        <v>2506.6999999999998</v>
      </c>
      <c r="AY22" s="118">
        <f t="shared" ca="1" si="3"/>
        <v>0</v>
      </c>
    </row>
    <row r="23" spans="1:51" ht="20.100000000000001" customHeight="1" x14ac:dyDescent="0.15">
      <c r="A23" s="35"/>
      <c r="B23" s="233"/>
      <c r="C23" s="243"/>
      <c r="D23" s="243"/>
      <c r="E23" s="245"/>
      <c r="F23" s="245"/>
      <c r="G23" s="245"/>
      <c r="H23" s="245"/>
      <c r="I23" s="245"/>
      <c r="J23" s="252" t="s">
        <v>242</v>
      </c>
      <c r="K23" s="253"/>
      <c r="L23" s="35"/>
      <c r="M23" s="35"/>
      <c r="N23" s="35"/>
      <c r="Q23" s="201"/>
      <c r="R23" s="202" t="s">
        <v>275</v>
      </c>
      <c r="S23" s="202"/>
      <c r="T23" s="202" t="s">
        <v>276</v>
      </c>
      <c r="X23" s="123" t="s">
        <v>208</v>
      </c>
      <c r="Y23" s="103" t="s">
        <v>146</v>
      </c>
      <c r="Z23" s="119">
        <f t="shared" ref="Z23:AY23" ca="1" si="4">SUMPRODUCT((INDIRECT($AA$8)=$R$6) * (INDIRECT($AA$9)=Z$30) * (INDIRECT($AA$12)))</f>
        <v>40.145143688614034</v>
      </c>
      <c r="AA23" s="119">
        <f t="shared" ca="1" si="4"/>
        <v>74.505004156975815</v>
      </c>
      <c r="AB23" s="119">
        <f t="shared" ca="1" si="4"/>
        <v>107.0079870235198</v>
      </c>
      <c r="AC23" s="119">
        <f t="shared" ca="1" si="4"/>
        <v>120.74310041683957</v>
      </c>
      <c r="AD23" s="119">
        <f t="shared" ca="1" si="4"/>
        <v>100.11059683554966</v>
      </c>
      <c r="AE23" s="119">
        <f t="shared" ca="1" si="4"/>
        <v>85.690437412750143</v>
      </c>
      <c r="AF23" s="119">
        <f t="shared" ca="1" si="4"/>
        <v>66.46570470110791</v>
      </c>
      <c r="AG23" s="119">
        <f t="shared" ca="1" si="4"/>
        <v>54.750673327902369</v>
      </c>
      <c r="AH23" s="119">
        <f t="shared" ca="1" si="4"/>
        <v>68.619698820578833</v>
      </c>
      <c r="AI23" s="119">
        <f t="shared" ca="1" si="4"/>
        <v>77.641752927432279</v>
      </c>
      <c r="AJ23" s="119">
        <f t="shared" ca="1" si="4"/>
        <v>84.942258943890494</v>
      </c>
      <c r="AK23" s="119">
        <f t="shared" ca="1" si="4"/>
        <v>91.814119170984455</v>
      </c>
      <c r="AL23" s="119">
        <f t="shared" ca="1" si="4"/>
        <v>49.337949687174131</v>
      </c>
      <c r="AM23" s="119">
        <f t="shared" ca="1" si="4"/>
        <v>100.77</v>
      </c>
      <c r="AN23" s="119">
        <f t="shared" ca="1" si="4"/>
        <v>102.14999999999999</v>
      </c>
      <c r="AO23" s="119">
        <f t="shared" ca="1" si="4"/>
        <v>109.58999999999999</v>
      </c>
      <c r="AP23" s="119">
        <f t="shared" ca="1" si="4"/>
        <v>112.47</v>
      </c>
      <c r="AQ23" s="119">
        <f t="shared" ca="1" si="4"/>
        <v>93.509999999999991</v>
      </c>
      <c r="AR23" s="119">
        <f t="shared" ca="1" si="4"/>
        <v>88.649999999999991</v>
      </c>
      <c r="AS23" s="119">
        <f t="shared" ca="1" si="4"/>
        <v>87.089999999999989</v>
      </c>
      <c r="AT23" s="119">
        <f t="shared" ca="1" si="4"/>
        <v>138.44999999999999</v>
      </c>
      <c r="AU23" s="119">
        <f t="shared" ca="1" si="4"/>
        <v>109.58999999999999</v>
      </c>
      <c r="AV23" s="119">
        <f t="shared" ca="1" si="4"/>
        <v>106.71</v>
      </c>
      <c r="AW23" s="119">
        <f t="shared" ca="1" si="4"/>
        <v>93.86999999999999</v>
      </c>
      <c r="AX23" s="119">
        <f t="shared" ca="1" si="4"/>
        <v>89.07</v>
      </c>
      <c r="AY23" s="119">
        <f t="shared" ca="1" si="4"/>
        <v>0</v>
      </c>
    </row>
    <row r="24" spans="1:51" ht="24.95" customHeight="1" x14ac:dyDescent="0.15">
      <c r="A24" s="35"/>
      <c r="B24" s="81" t="s">
        <v>20</v>
      </c>
      <c r="C24" s="82" t="str">
        <f t="shared" ref="C24:I24" si="5">IF($B$30&gt;0,C$85,"")</f>
        <v/>
      </c>
      <c r="D24" s="82" t="str">
        <f t="shared" si="5"/>
        <v/>
      </c>
      <c r="E24" s="82" t="str">
        <f t="shared" si="5"/>
        <v/>
      </c>
      <c r="F24" s="82" t="str">
        <f t="shared" si="5"/>
        <v/>
      </c>
      <c r="G24" s="82" t="str">
        <f t="shared" si="5"/>
        <v/>
      </c>
      <c r="H24" s="82" t="str">
        <f t="shared" si="5"/>
        <v/>
      </c>
      <c r="I24" s="82" t="str">
        <f t="shared" si="5"/>
        <v/>
      </c>
      <c r="J24" s="254" t="str">
        <f>IF($B$20&gt;0,K$85,"")</f>
        <v/>
      </c>
      <c r="K24" s="255"/>
      <c r="L24" s="187"/>
      <c r="M24" s="35"/>
      <c r="N24" s="35"/>
      <c r="Q24" s="201" t="s">
        <v>273</v>
      </c>
      <c r="R24" s="203" t="str">
        <f>J24</f>
        <v/>
      </c>
      <c r="S24" s="202"/>
      <c r="T24" s="204">
        <f>IFERROR(J24*$R$28,0)</f>
        <v>0</v>
      </c>
      <c r="X24" s="124" t="s">
        <v>209</v>
      </c>
      <c r="Y24" s="103" t="s">
        <v>147</v>
      </c>
      <c r="Z24" s="119">
        <f t="shared" ref="Z24:AY24" ca="1" si="6">SUMPRODUCT((INDIRECT($AA$8)=$R$6) * (INDIRECT($AA$9)=Z$30) * (INDIRECT($AA$13)))</f>
        <v>435.47350551715778</v>
      </c>
      <c r="AA24" s="119">
        <f t="shared" ca="1" si="6"/>
        <v>478.94206543816631</v>
      </c>
      <c r="AB24" s="119">
        <f t="shared" ca="1" si="6"/>
        <v>541.85643795620501</v>
      </c>
      <c r="AC24" s="119">
        <f t="shared" ca="1" si="6"/>
        <v>457.5468324366563</v>
      </c>
      <c r="AD24" s="119">
        <f t="shared" ca="1" si="6"/>
        <v>460.3192459351788</v>
      </c>
      <c r="AE24" s="119">
        <f t="shared" ca="1" si="6"/>
        <v>329.38750581665897</v>
      </c>
      <c r="AF24" s="119">
        <f t="shared" ca="1" si="6"/>
        <v>187.85105845194457</v>
      </c>
      <c r="AG24" s="119">
        <f t="shared" ca="1" si="6"/>
        <v>211.97285906665118</v>
      </c>
      <c r="AH24" s="119">
        <f t="shared" ca="1" si="6"/>
        <v>285.18646962801211</v>
      </c>
      <c r="AI24" s="119">
        <f t="shared" ca="1" si="6"/>
        <v>154.00388513054571</v>
      </c>
      <c r="AJ24" s="119">
        <f t="shared" ca="1" si="6"/>
        <v>638.8311662896906</v>
      </c>
      <c r="AK24" s="119">
        <f t="shared" ca="1" si="6"/>
        <v>726.70207253885997</v>
      </c>
      <c r="AL24" s="119">
        <f t="shared" ca="1" si="6"/>
        <v>780.8330943691343</v>
      </c>
      <c r="AM24" s="119">
        <f t="shared" ca="1" si="6"/>
        <v>593</v>
      </c>
      <c r="AN24" s="119">
        <f t="shared" ca="1" si="6"/>
        <v>375.00000000000006</v>
      </c>
      <c r="AO24" s="119">
        <f t="shared" ca="1" si="6"/>
        <v>659.2</v>
      </c>
      <c r="AP24" s="119">
        <f t="shared" ca="1" si="6"/>
        <v>230.60000000000002</v>
      </c>
      <c r="AQ24" s="119">
        <f t="shared" ca="1" si="6"/>
        <v>462.40000000000003</v>
      </c>
      <c r="AR24" s="119">
        <f t="shared" ca="1" si="6"/>
        <v>266.40000000000003</v>
      </c>
      <c r="AS24" s="119">
        <f t="shared" ca="1" si="6"/>
        <v>265</v>
      </c>
      <c r="AT24" s="119">
        <f t="shared" ca="1" si="6"/>
        <v>1368</v>
      </c>
      <c r="AU24" s="119">
        <f t="shared" ca="1" si="6"/>
        <v>798</v>
      </c>
      <c r="AV24" s="119">
        <f t="shared" ca="1" si="6"/>
        <v>1019</v>
      </c>
      <c r="AW24" s="119">
        <f t="shared" ca="1" si="6"/>
        <v>303.39999999999998</v>
      </c>
      <c r="AX24" s="119">
        <f t="shared" ca="1" si="6"/>
        <v>217.20000000000002</v>
      </c>
      <c r="AY24" s="119">
        <f t="shared" ca="1" si="6"/>
        <v>158</v>
      </c>
    </row>
    <row r="25" spans="1:51" ht="24.95" customHeight="1" x14ac:dyDescent="0.15">
      <c r="A25" s="35"/>
      <c r="B25" s="81" t="s">
        <v>19</v>
      </c>
      <c r="C25" s="192" t="str">
        <f>IF($B$30&gt;0,C$24 * IF($C$7 = Rng_YoutoSu_1,H$15,H$10),"")</f>
        <v/>
      </c>
      <c r="D25" s="192" t="str">
        <f>IF($B$30&gt;0,D$24 * IF($C$7 = Rng_YoutoSu_1,I$15,I$10),"")</f>
        <v/>
      </c>
      <c r="E25" s="192" t="str">
        <f>IF($B$30&gt;0,E$24 * IF($C$7 = Rng_YoutoSu_1,J$15,J$10),"")</f>
        <v/>
      </c>
      <c r="F25" s="192" t="str">
        <f>IF($B$30&gt;0,F$24 * IF($C$7 = Rng_YoutoSu_1,K$15,K$10),"")</f>
        <v/>
      </c>
      <c r="G25" s="192" t="str">
        <f>IF($B$30&gt;0,G$24 * IF($C$7 = Rng_YoutoSu_1,L$15,L$10),"")</f>
        <v/>
      </c>
      <c r="H25" s="82" t="str">
        <f>IF($B$30&gt;0,Q$85,"")</f>
        <v/>
      </c>
      <c r="I25" s="82" t="str">
        <f>IF($B$30&gt;0,R$85,"")</f>
        <v/>
      </c>
      <c r="J25" s="254" t="str">
        <f>IF($B$20&gt;0,$J$24 * IF($C$7 = Rng_YoutoSu_1,$G$15,$G$10),"")</f>
        <v/>
      </c>
      <c r="K25" s="255"/>
      <c r="L25" s="187"/>
      <c r="M25" s="35"/>
      <c r="N25" s="35"/>
      <c r="O25" s="193"/>
      <c r="P25" s="35"/>
      <c r="Q25" s="201" t="s">
        <v>274</v>
      </c>
      <c r="R25" s="203" t="str">
        <f>J25</f>
        <v/>
      </c>
      <c r="S25" s="223"/>
      <c r="T25" s="204">
        <f>IFERROR(J25*$R$28,0)</f>
        <v>0</v>
      </c>
      <c r="W25" s="32"/>
      <c r="X25" s="56"/>
      <c r="Y25" s="103" t="s">
        <v>148</v>
      </c>
      <c r="Z25" s="119">
        <f t="shared" ref="Z25:AY25" ca="1" si="7">SUMPRODUCT((INDIRECT($AA$8)=$R$6) * (INDIRECT($AA$9)=Z$30) * (INDIRECT($AA$14)))</f>
        <v>87.318540075178859</v>
      </c>
      <c r="AA25" s="119">
        <f t="shared" ca="1" si="7"/>
        <v>603.13762220982733</v>
      </c>
      <c r="AB25" s="119">
        <f t="shared" ca="1" si="7"/>
        <v>242.90026926196467</v>
      </c>
      <c r="AC25" s="119">
        <f t="shared" ca="1" si="7"/>
        <v>361.80991766376707</v>
      </c>
      <c r="AD25" s="119">
        <f t="shared" ca="1" si="7"/>
        <v>498.06749370122685</v>
      </c>
      <c r="AE25" s="119">
        <f t="shared" ca="1" si="7"/>
        <v>173.95067473243375</v>
      </c>
      <c r="AF25" s="119">
        <f t="shared" ca="1" si="7"/>
        <v>99.917752349138496</v>
      </c>
      <c r="AG25" s="119">
        <f t="shared" ca="1" si="7"/>
        <v>36.45621706096528</v>
      </c>
      <c r="AH25" s="119">
        <f t="shared" ca="1" si="7"/>
        <v>204.54830654140952</v>
      </c>
      <c r="AI25" s="119">
        <f t="shared" ca="1" si="7"/>
        <v>79.900290705572303</v>
      </c>
      <c r="AJ25" s="119">
        <f t="shared" ca="1" si="7"/>
        <v>72.996072470429738</v>
      </c>
      <c r="AK25" s="119">
        <f t="shared" ca="1" si="7"/>
        <v>131.94715025906734</v>
      </c>
      <c r="AL25" s="119">
        <f t="shared" ca="1" si="7"/>
        <v>2101.0469890510949</v>
      </c>
      <c r="AM25" s="119">
        <f t="shared" ca="1" si="7"/>
        <v>156.10000000000002</v>
      </c>
      <c r="AN25" s="119">
        <f t="shared" ca="1" si="7"/>
        <v>126.80000000000001</v>
      </c>
      <c r="AO25" s="119">
        <f t="shared" ca="1" si="7"/>
        <v>306.05000000000007</v>
      </c>
      <c r="AP25" s="119">
        <f t="shared" ca="1" si="7"/>
        <v>108.75</v>
      </c>
      <c r="AQ25" s="119">
        <f t="shared" ca="1" si="7"/>
        <v>115.15</v>
      </c>
      <c r="AR25" s="119">
        <f t="shared" ca="1" si="7"/>
        <v>115.15</v>
      </c>
      <c r="AS25" s="119">
        <f t="shared" ca="1" si="7"/>
        <v>112.35000000000001</v>
      </c>
      <c r="AT25" s="119">
        <f t="shared" ca="1" si="7"/>
        <v>137.15</v>
      </c>
      <c r="AU25" s="119">
        <f t="shared" ca="1" si="7"/>
        <v>108.75</v>
      </c>
      <c r="AV25" s="119">
        <f t="shared" ca="1" si="7"/>
        <v>146.75</v>
      </c>
      <c r="AW25" s="119">
        <f t="shared" ca="1" si="7"/>
        <v>108.35000000000001</v>
      </c>
      <c r="AX25" s="119">
        <f t="shared" ca="1" si="7"/>
        <v>112.35000000000001</v>
      </c>
      <c r="AY25" s="119">
        <f t="shared" ca="1" si="7"/>
        <v>0</v>
      </c>
    </row>
    <row r="26" spans="1:51" s="136" customFormat="1" ht="78.75" customHeight="1" x14ac:dyDescent="0.15">
      <c r="A26" s="137"/>
      <c r="B26" s="256" t="s">
        <v>287</v>
      </c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137"/>
      <c r="P26" s="137"/>
      <c r="Q26" s="137"/>
      <c r="S26" s="137"/>
      <c r="T26" s="213"/>
      <c r="W26" s="214"/>
      <c r="X26" s="124"/>
      <c r="Y26" s="215" t="s">
        <v>149</v>
      </c>
      <c r="Z26" s="216">
        <f t="shared" ref="Z26:AY26" ca="1" si="8">SUMPRODUCT((INDIRECT($AA$8)=$R$6) * (INDIRECT($AA$9)=Z$30) * (INDIRECT($AA$15)))</f>
        <v>18.059004486479932</v>
      </c>
      <c r="AA26" s="216">
        <f t="shared" ca="1" si="8"/>
        <v>29.446209364245803</v>
      </c>
      <c r="AB26" s="216">
        <f t="shared" ca="1" si="8"/>
        <v>30.88882332522304</v>
      </c>
      <c r="AC26" s="216">
        <f t="shared" ca="1" si="8"/>
        <v>19.347396366318314</v>
      </c>
      <c r="AD26" s="216">
        <f t="shared" ca="1" si="8"/>
        <v>25.011654333985504</v>
      </c>
      <c r="AE26" s="216">
        <f t="shared" ca="1" si="8"/>
        <v>15.34281177291764</v>
      </c>
      <c r="AF26" s="216">
        <f t="shared" ca="1" si="8"/>
        <v>7.3803809779938252</v>
      </c>
      <c r="AG26" s="216">
        <f t="shared" ca="1" si="8"/>
        <v>6.631660335167668</v>
      </c>
      <c r="AH26" s="216">
        <f t="shared" ca="1" si="8"/>
        <v>13.23329681199529</v>
      </c>
      <c r="AI26" s="216">
        <f t="shared" ca="1" si="8"/>
        <v>7.7305172929062396</v>
      </c>
      <c r="AJ26" s="216">
        <f t="shared" ca="1" si="8"/>
        <v>36.47563923615693</v>
      </c>
      <c r="AK26" s="216">
        <f t="shared" ca="1" si="8"/>
        <v>43.302275906735751</v>
      </c>
      <c r="AL26" s="216">
        <f t="shared" ca="1" si="8"/>
        <v>50.615387122002083</v>
      </c>
      <c r="AM26" s="216">
        <f t="shared" ca="1" si="8"/>
        <v>26.706700000000001</v>
      </c>
      <c r="AN26" s="216">
        <f t="shared" ca="1" si="8"/>
        <v>28.516500000000001</v>
      </c>
      <c r="AO26" s="216">
        <f t="shared" ca="1" si="8"/>
        <v>25.581400000000002</v>
      </c>
      <c r="AP26" s="216">
        <f t="shared" ca="1" si="8"/>
        <v>56.304200000000002</v>
      </c>
      <c r="AQ26" s="216">
        <f t="shared" ca="1" si="8"/>
        <v>17.034600000000001</v>
      </c>
      <c r="AR26" s="216">
        <f t="shared" ca="1" si="8"/>
        <v>11.870000000000001</v>
      </c>
      <c r="AS26" s="216">
        <f t="shared" ca="1" si="8"/>
        <v>28.353399999999997</v>
      </c>
      <c r="AT26" s="216">
        <f t="shared" ca="1" si="8"/>
        <v>53.723999999999997</v>
      </c>
      <c r="AU26" s="216">
        <f t="shared" ca="1" si="8"/>
        <v>39.316400000000002</v>
      </c>
      <c r="AV26" s="216">
        <f t="shared" ca="1" si="8"/>
        <v>69.923599999999993</v>
      </c>
      <c r="AW26" s="216">
        <f t="shared" ca="1" si="8"/>
        <v>21.411200000000001</v>
      </c>
      <c r="AX26" s="216">
        <f t="shared" ca="1" si="8"/>
        <v>29.253199999999996</v>
      </c>
      <c r="AY26" s="216">
        <f t="shared" ca="1" si="8"/>
        <v>0</v>
      </c>
    </row>
    <row r="27" spans="1:51" ht="20.100000000000001" customHeight="1" thickBot="1" x14ac:dyDescent="0.2">
      <c r="A27" s="35"/>
      <c r="B27" s="136" t="s">
        <v>265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T27" s="41"/>
      <c r="W27" s="32"/>
      <c r="X27" s="32"/>
      <c r="Z27" s="36" t="s">
        <v>1</v>
      </c>
      <c r="AA27" s="36" t="s">
        <v>2</v>
      </c>
      <c r="AB27" s="36" t="s">
        <v>3</v>
      </c>
      <c r="AC27" s="36" t="s">
        <v>4</v>
      </c>
      <c r="AD27" s="36" t="s">
        <v>5</v>
      </c>
      <c r="AE27" s="36" t="s">
        <v>6</v>
      </c>
      <c r="AF27" s="36" t="s">
        <v>7</v>
      </c>
      <c r="AG27" s="36" t="s">
        <v>8</v>
      </c>
      <c r="AH27" s="36" t="s">
        <v>9</v>
      </c>
      <c r="AI27" s="36" t="s">
        <v>10</v>
      </c>
      <c r="AJ27" s="36" t="s">
        <v>108</v>
      </c>
      <c r="AK27" s="36" t="s">
        <v>110</v>
      </c>
      <c r="AL27" s="36" t="s">
        <v>11</v>
      </c>
      <c r="AM27" s="125" t="s">
        <v>168</v>
      </c>
      <c r="AN27" s="125" t="s">
        <v>182</v>
      </c>
      <c r="AO27" s="125" t="s">
        <v>183</v>
      </c>
      <c r="AP27" s="125" t="s">
        <v>184</v>
      </c>
      <c r="AQ27" s="125" t="s">
        <v>185</v>
      </c>
      <c r="AR27" s="125" t="s">
        <v>186</v>
      </c>
      <c r="AS27" s="126" t="s">
        <v>169</v>
      </c>
      <c r="AT27" s="126" t="s">
        <v>187</v>
      </c>
      <c r="AU27" s="126" t="s">
        <v>188</v>
      </c>
      <c r="AV27" s="126" t="s">
        <v>189</v>
      </c>
      <c r="AW27" s="126" t="s">
        <v>171</v>
      </c>
      <c r="AX27" s="126" t="s">
        <v>190</v>
      </c>
      <c r="AY27" s="43" t="s">
        <v>12</v>
      </c>
    </row>
    <row r="28" spans="1:51" ht="24.75" customHeight="1" thickBot="1" x14ac:dyDescent="0.2">
      <c r="A28" s="35"/>
      <c r="B28" s="268" t="s">
        <v>263</v>
      </c>
      <c r="C28" s="269"/>
      <c r="D28" s="269"/>
      <c r="E28" s="269"/>
      <c r="F28" s="270"/>
      <c r="G28" s="194"/>
      <c r="H28" s="194"/>
      <c r="I28" s="194"/>
      <c r="J28" s="194"/>
      <c r="K28" s="194"/>
      <c r="L28" s="194"/>
      <c r="M28" s="194"/>
      <c r="N28" s="194"/>
      <c r="O28" s="35"/>
      <c r="P28" s="35"/>
      <c r="Q28" s="35"/>
      <c r="R28" s="205">
        <v>4.9000000000000002E-2</v>
      </c>
      <c r="S28" s="35" t="s">
        <v>271</v>
      </c>
      <c r="T28" s="28"/>
      <c r="W28" s="32"/>
      <c r="X28" s="5"/>
      <c r="Y28" s="195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</row>
    <row r="29" spans="1:51" ht="30" customHeight="1" x14ac:dyDescent="0.15">
      <c r="A29" s="35"/>
      <c r="B29" s="271">
        <f>IFERROR(ROUNDDOWN(R24-R25,1),0)</f>
        <v>0</v>
      </c>
      <c r="C29" s="272"/>
      <c r="D29" s="272"/>
      <c r="E29" s="272"/>
      <c r="F29" s="206" t="s">
        <v>264</v>
      </c>
      <c r="G29" s="194"/>
      <c r="H29" s="194"/>
      <c r="I29" s="194"/>
      <c r="J29" s="194"/>
      <c r="K29" s="194"/>
      <c r="L29" s="194"/>
      <c r="M29" s="194"/>
      <c r="N29" s="194"/>
      <c r="O29" s="35"/>
      <c r="P29" s="35"/>
      <c r="Q29" s="35"/>
      <c r="R29" s="202" t="s">
        <v>272</v>
      </c>
      <c r="S29" s="202"/>
      <c r="T29" s="28"/>
      <c r="W29" s="32"/>
      <c r="X29" s="5"/>
      <c r="Y29" s="195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</row>
    <row r="30" spans="1:51" ht="20.100000000000001" customHeight="1" x14ac:dyDescent="0.15">
      <c r="A30" s="35"/>
      <c r="B30" s="153">
        <f>LEN($B$15)+LEN($B$16)+LEN($B$17)+LEN($B$18)+LEN($B$19)</f>
        <v>0</v>
      </c>
      <c r="C30" s="35"/>
      <c r="D30" s="35"/>
      <c r="E30" s="35"/>
      <c r="F30" s="35"/>
      <c r="G30" s="35"/>
      <c r="H30" s="35"/>
      <c r="I30" s="35"/>
      <c r="J30" s="35"/>
      <c r="K30" s="35"/>
      <c r="L30" s="164"/>
      <c r="M30" s="35"/>
      <c r="N30" s="35"/>
      <c r="O30" s="35"/>
      <c r="P30" s="35"/>
      <c r="Q30" s="35"/>
      <c r="T30" s="39"/>
      <c r="Y30" s="117" t="s">
        <v>23</v>
      </c>
      <c r="Z30" s="45" t="s">
        <v>165</v>
      </c>
      <c r="AA30" s="45" t="s">
        <v>116</v>
      </c>
      <c r="AB30" s="45" t="s">
        <v>117</v>
      </c>
      <c r="AC30" s="45" t="s">
        <v>118</v>
      </c>
      <c r="AD30" s="45" t="s">
        <v>119</v>
      </c>
      <c r="AE30" s="45" t="s">
        <v>120</v>
      </c>
      <c r="AF30" s="45" t="s">
        <v>121</v>
      </c>
      <c r="AG30" s="45" t="s">
        <v>122</v>
      </c>
      <c r="AH30" s="45" t="s">
        <v>123</v>
      </c>
      <c r="AI30" s="45" t="s">
        <v>124</v>
      </c>
      <c r="AJ30" s="45" t="s">
        <v>125</v>
      </c>
      <c r="AK30" s="45" t="s">
        <v>126</v>
      </c>
      <c r="AL30" s="45" t="s">
        <v>127</v>
      </c>
      <c r="AM30" s="45" t="s">
        <v>128</v>
      </c>
      <c r="AN30" s="45" t="s">
        <v>129</v>
      </c>
      <c r="AO30" s="46" t="s">
        <v>130</v>
      </c>
      <c r="AP30" s="46" t="s">
        <v>131</v>
      </c>
      <c r="AQ30" s="46" t="s">
        <v>132</v>
      </c>
      <c r="AR30" s="46" t="s">
        <v>133</v>
      </c>
      <c r="AS30" s="46" t="s">
        <v>134</v>
      </c>
      <c r="AT30" s="46" t="s">
        <v>135</v>
      </c>
      <c r="AU30" s="46" t="s">
        <v>136</v>
      </c>
      <c r="AV30" s="46" t="s">
        <v>137</v>
      </c>
      <c r="AW30" s="46" t="s">
        <v>138</v>
      </c>
      <c r="AX30" s="46" t="s">
        <v>139</v>
      </c>
      <c r="AY30" s="46" t="s">
        <v>140</v>
      </c>
    </row>
    <row r="31" spans="1:51" ht="20.100000000000001" customHeight="1" x14ac:dyDescent="0.15">
      <c r="A31" s="35"/>
      <c r="B31" s="136" t="s">
        <v>296</v>
      </c>
      <c r="C31" s="35"/>
      <c r="D31" s="35"/>
      <c r="E31" s="35"/>
      <c r="G31" s="35"/>
      <c r="H31" s="136" t="s">
        <v>295</v>
      </c>
      <c r="I31" s="35"/>
      <c r="J31" s="35"/>
      <c r="K31" s="35"/>
      <c r="L31" s="35"/>
      <c r="M31" s="35"/>
      <c r="N31" s="35"/>
      <c r="O31" s="35"/>
      <c r="P31" s="35"/>
      <c r="Q31" s="35"/>
      <c r="T31" s="41"/>
      <c r="W31" s="32"/>
      <c r="X31" s="32"/>
      <c r="Z31" s="36" t="s">
        <v>1</v>
      </c>
      <c r="AA31" s="36" t="s">
        <v>2</v>
      </c>
      <c r="AB31" s="36" t="s">
        <v>3</v>
      </c>
      <c r="AC31" s="36" t="s">
        <v>4</v>
      </c>
      <c r="AD31" s="36" t="s">
        <v>5</v>
      </c>
      <c r="AE31" s="36" t="s">
        <v>6</v>
      </c>
      <c r="AF31" s="36" t="s">
        <v>7</v>
      </c>
      <c r="AG31" s="36" t="s">
        <v>8</v>
      </c>
      <c r="AH31" s="36" t="s">
        <v>9</v>
      </c>
      <c r="AI31" s="36" t="s">
        <v>10</v>
      </c>
      <c r="AJ31" s="36" t="s">
        <v>108</v>
      </c>
      <c r="AK31" s="36" t="s">
        <v>110</v>
      </c>
      <c r="AL31" s="36" t="s">
        <v>11</v>
      </c>
      <c r="AM31" s="125" t="s">
        <v>168</v>
      </c>
      <c r="AN31" s="125" t="s">
        <v>182</v>
      </c>
      <c r="AO31" s="125" t="s">
        <v>183</v>
      </c>
      <c r="AP31" s="125" t="s">
        <v>184</v>
      </c>
      <c r="AQ31" s="125" t="s">
        <v>185</v>
      </c>
      <c r="AR31" s="125" t="s">
        <v>186</v>
      </c>
      <c r="AS31" s="126" t="s">
        <v>169</v>
      </c>
      <c r="AT31" s="126" t="s">
        <v>187</v>
      </c>
      <c r="AU31" s="126" t="s">
        <v>188</v>
      </c>
      <c r="AV31" s="126" t="s">
        <v>189</v>
      </c>
      <c r="AW31" s="126" t="s">
        <v>171</v>
      </c>
      <c r="AX31" s="126" t="s">
        <v>190</v>
      </c>
      <c r="AY31" s="43" t="s">
        <v>12</v>
      </c>
    </row>
    <row r="32" spans="1:51" ht="24.75" customHeight="1" thickBot="1" x14ac:dyDescent="0.2">
      <c r="A32" s="35"/>
      <c r="B32" s="228" t="s">
        <v>293</v>
      </c>
      <c r="C32" s="258">
        <f>T24</f>
        <v>0</v>
      </c>
      <c r="D32" s="258"/>
      <c r="E32" s="229"/>
      <c r="G32" s="35"/>
      <c r="H32" s="230" t="s">
        <v>266</v>
      </c>
      <c r="I32" s="230"/>
      <c r="J32" s="273" t="s">
        <v>270</v>
      </c>
      <c r="K32" s="273"/>
      <c r="L32" s="273" t="s">
        <v>277</v>
      </c>
      <c r="M32" s="273"/>
      <c r="P32" s="32"/>
      <c r="R32" s="200" t="s">
        <v>277</v>
      </c>
      <c r="X32" s="55" t="s">
        <v>170</v>
      </c>
      <c r="Y32" s="102" t="s">
        <v>145</v>
      </c>
      <c r="Z32" s="118">
        <f t="shared" ref="Z32:AY32" ca="1" si="9">SUMPRODUCT((INDIRECT($AA$8)=$R$6) * (INDIRECT($AA$9)=Z$30) * (INDIRECT($AA$11)))</f>
        <v>874.73190251000358</v>
      </c>
      <c r="AA32" s="118">
        <f t="shared" ca="1" si="9"/>
        <v>1668.5124761894738</v>
      </c>
      <c r="AB32" s="118">
        <f t="shared" ca="1" si="9"/>
        <v>2120.5433901054316</v>
      </c>
      <c r="AC32" s="118">
        <f t="shared" ca="1" si="9"/>
        <v>841.24546887312852</v>
      </c>
      <c r="AD32" s="118">
        <f t="shared" ca="1" si="9"/>
        <v>1324.5647142956452</v>
      </c>
      <c r="AE32" s="118">
        <f t="shared" ca="1" si="9"/>
        <v>653.49069334574233</v>
      </c>
      <c r="AF32" s="118">
        <f t="shared" ca="1" si="9"/>
        <v>362.12523481274627</v>
      </c>
      <c r="AG32" s="118">
        <f t="shared" ca="1" si="9"/>
        <v>333.97787161881331</v>
      </c>
      <c r="AH32" s="118">
        <f t="shared" ca="1" si="9"/>
        <v>567.31980043890474</v>
      </c>
      <c r="AI32" s="118">
        <f t="shared" ca="1" si="9"/>
        <v>461.50580052707363</v>
      </c>
      <c r="AJ32" s="118">
        <f t="shared" ca="1" si="9"/>
        <v>1586.6361596679576</v>
      </c>
      <c r="AK32" s="118">
        <f t="shared" ca="1" si="9"/>
        <v>1883.8626943005181</v>
      </c>
      <c r="AL32" s="118">
        <f t="shared" ca="1" si="9"/>
        <v>1418.3507885818562</v>
      </c>
      <c r="AM32" s="118">
        <f t="shared" ca="1" si="9"/>
        <v>1590.3999999999999</v>
      </c>
      <c r="AN32" s="118">
        <f t="shared" ca="1" si="9"/>
        <v>2247.6999999999998</v>
      </c>
      <c r="AO32" s="118">
        <f t="shared" ca="1" si="9"/>
        <v>1483.3</v>
      </c>
      <c r="AP32" s="118">
        <f t="shared" ca="1" si="9"/>
        <v>5178.5999999999995</v>
      </c>
      <c r="AQ32" s="118">
        <f t="shared" ca="1" si="9"/>
        <v>960.4</v>
      </c>
      <c r="AR32" s="118">
        <f t="shared" ca="1" si="9"/>
        <v>716.8</v>
      </c>
      <c r="AS32" s="118">
        <f t="shared" ca="1" si="9"/>
        <v>2370.8999999999996</v>
      </c>
      <c r="AT32" s="118">
        <f t="shared" ca="1" si="9"/>
        <v>3495.7999999999997</v>
      </c>
      <c r="AU32" s="118">
        <f t="shared" ca="1" si="9"/>
        <v>2470.2999999999997</v>
      </c>
      <c r="AV32" s="118">
        <f t="shared" ca="1" si="9"/>
        <v>2580.8999999999996</v>
      </c>
      <c r="AW32" s="118">
        <f t="shared" ca="1" si="9"/>
        <v>1375.5</v>
      </c>
      <c r="AX32" s="118">
        <f t="shared" ca="1" si="9"/>
        <v>2506.6999999999998</v>
      </c>
      <c r="AY32" s="118">
        <f t="shared" ca="1" si="9"/>
        <v>0</v>
      </c>
    </row>
    <row r="33" spans="1:51" ht="24.75" customHeight="1" thickBot="1" x14ac:dyDescent="0.2">
      <c r="A33" s="35"/>
      <c r="B33" s="228" t="s">
        <v>294</v>
      </c>
      <c r="C33" s="258">
        <f>T25</f>
        <v>0</v>
      </c>
      <c r="D33" s="258"/>
      <c r="E33" s="229"/>
      <c r="G33" s="35"/>
      <c r="H33" s="231">
        <f>ROUNDDOWN(T24-T25,0)</f>
        <v>0</v>
      </c>
      <c r="I33" s="231"/>
      <c r="J33" s="274" t="str">
        <f>IFERROR(1-(T25/T24),"")</f>
        <v/>
      </c>
      <c r="K33" s="274"/>
      <c r="L33" s="275" t="str">
        <f>IF(AND(J33&gt;=R33,J33&lt;&gt;""),"達成","未達")</f>
        <v>未達</v>
      </c>
      <c r="M33" s="275"/>
      <c r="P33" s="32"/>
      <c r="R33" s="207">
        <v>0.35</v>
      </c>
      <c r="X33" s="123" t="s">
        <v>208</v>
      </c>
      <c r="Y33" s="103" t="s">
        <v>146</v>
      </c>
      <c r="Z33" s="119">
        <f t="shared" ref="Z33:AY33" ca="1" si="10">SUMPRODUCT((INDIRECT($AA$8)=$R$6) * (INDIRECT($AA$9)=Z$30) * (INDIRECT($AA$12)))</f>
        <v>40.145143688614034</v>
      </c>
      <c r="AA33" s="119">
        <f t="shared" ca="1" si="10"/>
        <v>74.505004156975815</v>
      </c>
      <c r="AB33" s="119">
        <f t="shared" ca="1" si="10"/>
        <v>107.0079870235198</v>
      </c>
      <c r="AC33" s="119">
        <f t="shared" ca="1" si="10"/>
        <v>120.74310041683957</v>
      </c>
      <c r="AD33" s="119">
        <f t="shared" ca="1" si="10"/>
        <v>100.11059683554966</v>
      </c>
      <c r="AE33" s="119">
        <f t="shared" ca="1" si="10"/>
        <v>85.690437412750143</v>
      </c>
      <c r="AF33" s="119">
        <f t="shared" ca="1" si="10"/>
        <v>66.46570470110791</v>
      </c>
      <c r="AG33" s="119">
        <f t="shared" ca="1" si="10"/>
        <v>54.750673327902369</v>
      </c>
      <c r="AH33" s="119">
        <f t="shared" ca="1" si="10"/>
        <v>68.619698820578833</v>
      </c>
      <c r="AI33" s="119">
        <f t="shared" ca="1" si="10"/>
        <v>77.641752927432279</v>
      </c>
      <c r="AJ33" s="119">
        <f t="shared" ca="1" si="10"/>
        <v>84.942258943890494</v>
      </c>
      <c r="AK33" s="119">
        <f t="shared" ca="1" si="10"/>
        <v>91.814119170984455</v>
      </c>
      <c r="AL33" s="119">
        <f t="shared" ca="1" si="10"/>
        <v>49.337949687174131</v>
      </c>
      <c r="AM33" s="119">
        <f t="shared" ca="1" si="10"/>
        <v>100.77</v>
      </c>
      <c r="AN33" s="119">
        <f t="shared" ca="1" si="10"/>
        <v>102.14999999999999</v>
      </c>
      <c r="AO33" s="119">
        <f t="shared" ca="1" si="10"/>
        <v>109.58999999999999</v>
      </c>
      <c r="AP33" s="119">
        <f t="shared" ca="1" si="10"/>
        <v>112.47</v>
      </c>
      <c r="AQ33" s="119">
        <f t="shared" ca="1" si="10"/>
        <v>93.509999999999991</v>
      </c>
      <c r="AR33" s="119">
        <f t="shared" ca="1" si="10"/>
        <v>88.649999999999991</v>
      </c>
      <c r="AS33" s="119">
        <f t="shared" ca="1" si="10"/>
        <v>87.089999999999989</v>
      </c>
      <c r="AT33" s="119">
        <f t="shared" ca="1" si="10"/>
        <v>138.44999999999999</v>
      </c>
      <c r="AU33" s="119">
        <f t="shared" ca="1" si="10"/>
        <v>109.58999999999999</v>
      </c>
      <c r="AV33" s="119">
        <f t="shared" ca="1" si="10"/>
        <v>106.71</v>
      </c>
      <c r="AW33" s="119">
        <f t="shared" ca="1" si="10"/>
        <v>93.86999999999999</v>
      </c>
      <c r="AX33" s="119">
        <f t="shared" ca="1" si="10"/>
        <v>89.07</v>
      </c>
      <c r="AY33" s="119">
        <f t="shared" ca="1" si="10"/>
        <v>0</v>
      </c>
    </row>
    <row r="34" spans="1:51" ht="24.95" customHeight="1" x14ac:dyDescent="0.15">
      <c r="A34" s="35"/>
      <c r="G34" s="35"/>
      <c r="H34" s="35"/>
      <c r="I34" s="35"/>
      <c r="J34" s="35"/>
      <c r="M34" s="28"/>
      <c r="P34" s="32"/>
      <c r="X34" s="124" t="s">
        <v>209</v>
      </c>
      <c r="Y34" s="103" t="s">
        <v>147</v>
      </c>
      <c r="Z34" s="119">
        <f t="shared" ref="Z34:AY34" ca="1" si="11">SUMPRODUCT((INDIRECT($AA$8)=$R$6) * (INDIRECT($AA$9)=Z$30) * (INDIRECT($AA$13)))</f>
        <v>435.47350551715778</v>
      </c>
      <c r="AA34" s="119">
        <f t="shared" ca="1" si="11"/>
        <v>478.94206543816631</v>
      </c>
      <c r="AB34" s="119">
        <f t="shared" ca="1" si="11"/>
        <v>541.85643795620501</v>
      </c>
      <c r="AC34" s="119">
        <f t="shared" ca="1" si="11"/>
        <v>457.5468324366563</v>
      </c>
      <c r="AD34" s="119">
        <f t="shared" ca="1" si="11"/>
        <v>460.3192459351788</v>
      </c>
      <c r="AE34" s="119">
        <f t="shared" ca="1" si="11"/>
        <v>329.38750581665897</v>
      </c>
      <c r="AF34" s="119">
        <f t="shared" ca="1" si="11"/>
        <v>187.85105845194457</v>
      </c>
      <c r="AG34" s="119">
        <f t="shared" ca="1" si="11"/>
        <v>211.97285906665118</v>
      </c>
      <c r="AH34" s="119">
        <f t="shared" ca="1" si="11"/>
        <v>285.18646962801211</v>
      </c>
      <c r="AI34" s="119">
        <f t="shared" ca="1" si="11"/>
        <v>154.00388513054571</v>
      </c>
      <c r="AJ34" s="119">
        <f t="shared" ca="1" si="11"/>
        <v>638.8311662896906</v>
      </c>
      <c r="AK34" s="119">
        <f t="shared" ca="1" si="11"/>
        <v>726.70207253885997</v>
      </c>
      <c r="AL34" s="119">
        <f t="shared" ca="1" si="11"/>
        <v>780.8330943691343</v>
      </c>
      <c r="AM34" s="119">
        <f t="shared" ca="1" si="11"/>
        <v>593</v>
      </c>
      <c r="AN34" s="119">
        <f t="shared" ca="1" si="11"/>
        <v>375.00000000000006</v>
      </c>
      <c r="AO34" s="119">
        <f t="shared" ca="1" si="11"/>
        <v>659.2</v>
      </c>
      <c r="AP34" s="119">
        <f t="shared" ca="1" si="11"/>
        <v>230.60000000000002</v>
      </c>
      <c r="AQ34" s="119">
        <f t="shared" ca="1" si="11"/>
        <v>462.40000000000003</v>
      </c>
      <c r="AR34" s="119">
        <f t="shared" ca="1" si="11"/>
        <v>266.40000000000003</v>
      </c>
      <c r="AS34" s="119">
        <f t="shared" ca="1" si="11"/>
        <v>265</v>
      </c>
      <c r="AT34" s="119">
        <f t="shared" ca="1" si="11"/>
        <v>1368</v>
      </c>
      <c r="AU34" s="119">
        <f t="shared" ca="1" si="11"/>
        <v>798</v>
      </c>
      <c r="AV34" s="119">
        <f t="shared" ca="1" si="11"/>
        <v>1019</v>
      </c>
      <c r="AW34" s="119">
        <f t="shared" ca="1" si="11"/>
        <v>303.39999999999998</v>
      </c>
      <c r="AX34" s="119">
        <f t="shared" ca="1" si="11"/>
        <v>217.20000000000002</v>
      </c>
      <c r="AY34" s="119">
        <f t="shared" ca="1" si="11"/>
        <v>158</v>
      </c>
    </row>
    <row r="35" spans="1:51" ht="24.95" customHeight="1" x14ac:dyDescent="0.15">
      <c r="A35" s="35"/>
      <c r="G35" s="35"/>
      <c r="H35" s="35"/>
      <c r="I35" s="35"/>
      <c r="J35" s="35"/>
      <c r="L35" s="35"/>
      <c r="M35" s="28"/>
      <c r="P35" s="32"/>
      <c r="X35" s="56"/>
      <c r="Y35" s="103" t="s">
        <v>148</v>
      </c>
      <c r="Z35" s="119">
        <f t="shared" ref="Z35:AY35" ca="1" si="12">SUMPRODUCT((INDIRECT($AA$8)=$R$6) * (INDIRECT($AA$9)=Z$30) * (INDIRECT($AA$14)))</f>
        <v>87.318540075178859</v>
      </c>
      <c r="AA35" s="119">
        <f t="shared" ca="1" si="12"/>
        <v>603.13762220982733</v>
      </c>
      <c r="AB35" s="119">
        <f t="shared" ca="1" si="12"/>
        <v>242.90026926196467</v>
      </c>
      <c r="AC35" s="119">
        <f t="shared" ca="1" si="12"/>
        <v>361.80991766376707</v>
      </c>
      <c r="AD35" s="119">
        <f t="shared" ca="1" si="12"/>
        <v>498.06749370122685</v>
      </c>
      <c r="AE35" s="119">
        <f t="shared" ca="1" si="12"/>
        <v>173.95067473243375</v>
      </c>
      <c r="AF35" s="119">
        <f t="shared" ca="1" si="12"/>
        <v>99.917752349138496</v>
      </c>
      <c r="AG35" s="119">
        <f t="shared" ca="1" si="12"/>
        <v>36.45621706096528</v>
      </c>
      <c r="AH35" s="119">
        <f t="shared" ca="1" si="12"/>
        <v>204.54830654140952</v>
      </c>
      <c r="AI35" s="119">
        <f t="shared" ca="1" si="12"/>
        <v>79.900290705572303</v>
      </c>
      <c r="AJ35" s="119">
        <f t="shared" ca="1" si="12"/>
        <v>72.996072470429738</v>
      </c>
      <c r="AK35" s="119">
        <f t="shared" ca="1" si="12"/>
        <v>131.94715025906734</v>
      </c>
      <c r="AL35" s="119">
        <f t="shared" ca="1" si="12"/>
        <v>2101.0469890510949</v>
      </c>
      <c r="AM35" s="119">
        <f t="shared" ca="1" si="12"/>
        <v>156.10000000000002</v>
      </c>
      <c r="AN35" s="119">
        <f t="shared" ca="1" si="12"/>
        <v>126.80000000000001</v>
      </c>
      <c r="AO35" s="119">
        <f t="shared" ca="1" si="12"/>
        <v>306.05000000000007</v>
      </c>
      <c r="AP35" s="119">
        <f t="shared" ca="1" si="12"/>
        <v>108.75</v>
      </c>
      <c r="AQ35" s="119">
        <f t="shared" ca="1" si="12"/>
        <v>115.15</v>
      </c>
      <c r="AR35" s="119">
        <f t="shared" ca="1" si="12"/>
        <v>115.15</v>
      </c>
      <c r="AS35" s="119">
        <f t="shared" ca="1" si="12"/>
        <v>112.35000000000001</v>
      </c>
      <c r="AT35" s="119">
        <f t="shared" ca="1" si="12"/>
        <v>137.15</v>
      </c>
      <c r="AU35" s="119">
        <f t="shared" ca="1" si="12"/>
        <v>108.75</v>
      </c>
      <c r="AV35" s="119">
        <f t="shared" ca="1" si="12"/>
        <v>146.75</v>
      </c>
      <c r="AW35" s="119">
        <f t="shared" ca="1" si="12"/>
        <v>108.35000000000001</v>
      </c>
      <c r="AX35" s="119">
        <f t="shared" ca="1" si="12"/>
        <v>112.35000000000001</v>
      </c>
      <c r="AY35" s="119">
        <f t="shared" ca="1" si="12"/>
        <v>0</v>
      </c>
    </row>
    <row r="36" spans="1:51" ht="42.75" customHeight="1" x14ac:dyDescent="0.15">
      <c r="A36" s="35"/>
      <c r="G36" s="210"/>
      <c r="H36" s="210"/>
      <c r="I36" s="210"/>
      <c r="J36" s="210"/>
      <c r="K36" s="210"/>
      <c r="L36" s="210"/>
      <c r="M36" s="210"/>
      <c r="N36" s="210"/>
      <c r="O36" s="35"/>
      <c r="P36" s="35"/>
      <c r="Q36" s="35"/>
      <c r="S36" s="35"/>
      <c r="T36" s="28"/>
      <c r="W36" s="32"/>
      <c r="X36" s="56"/>
      <c r="Y36" s="103" t="s">
        <v>149</v>
      </c>
      <c r="Z36" s="119">
        <f t="shared" ref="Z36:AY36" ca="1" si="13">SUMPRODUCT((INDIRECT($AA$8)=$R$6) * (INDIRECT($AA$9)=Z$30) * (INDIRECT($AA$15)))</f>
        <v>18.059004486479932</v>
      </c>
      <c r="AA36" s="119">
        <f t="shared" ca="1" si="13"/>
        <v>29.446209364245803</v>
      </c>
      <c r="AB36" s="119">
        <f t="shared" ca="1" si="13"/>
        <v>30.88882332522304</v>
      </c>
      <c r="AC36" s="119">
        <f t="shared" ca="1" si="13"/>
        <v>19.347396366318314</v>
      </c>
      <c r="AD36" s="119">
        <f t="shared" ca="1" si="13"/>
        <v>25.011654333985504</v>
      </c>
      <c r="AE36" s="119">
        <f t="shared" ca="1" si="13"/>
        <v>15.34281177291764</v>
      </c>
      <c r="AF36" s="119">
        <f t="shared" ca="1" si="13"/>
        <v>7.3803809779938252</v>
      </c>
      <c r="AG36" s="119">
        <f t="shared" ca="1" si="13"/>
        <v>6.631660335167668</v>
      </c>
      <c r="AH36" s="119">
        <f t="shared" ca="1" si="13"/>
        <v>13.23329681199529</v>
      </c>
      <c r="AI36" s="119">
        <f t="shared" ca="1" si="13"/>
        <v>7.7305172929062396</v>
      </c>
      <c r="AJ36" s="119">
        <f t="shared" ca="1" si="13"/>
        <v>36.47563923615693</v>
      </c>
      <c r="AK36" s="119">
        <f t="shared" ca="1" si="13"/>
        <v>43.302275906735751</v>
      </c>
      <c r="AL36" s="119">
        <f t="shared" ca="1" si="13"/>
        <v>50.615387122002083</v>
      </c>
      <c r="AM36" s="119">
        <f t="shared" ca="1" si="13"/>
        <v>26.706700000000001</v>
      </c>
      <c r="AN36" s="119">
        <f t="shared" ca="1" si="13"/>
        <v>28.516500000000001</v>
      </c>
      <c r="AO36" s="119">
        <f t="shared" ca="1" si="13"/>
        <v>25.581400000000002</v>
      </c>
      <c r="AP36" s="119">
        <f t="shared" ca="1" si="13"/>
        <v>56.304200000000002</v>
      </c>
      <c r="AQ36" s="119">
        <f t="shared" ca="1" si="13"/>
        <v>17.034600000000001</v>
      </c>
      <c r="AR36" s="119">
        <f t="shared" ca="1" si="13"/>
        <v>11.870000000000001</v>
      </c>
      <c r="AS36" s="119">
        <f t="shared" ca="1" si="13"/>
        <v>28.353399999999997</v>
      </c>
      <c r="AT36" s="119">
        <f t="shared" ca="1" si="13"/>
        <v>53.723999999999997</v>
      </c>
      <c r="AU36" s="119">
        <f t="shared" ca="1" si="13"/>
        <v>39.316400000000002</v>
      </c>
      <c r="AV36" s="119">
        <f t="shared" ca="1" si="13"/>
        <v>69.923599999999993</v>
      </c>
      <c r="AW36" s="119">
        <f t="shared" ca="1" si="13"/>
        <v>21.411200000000001</v>
      </c>
      <c r="AX36" s="119">
        <f t="shared" ca="1" si="13"/>
        <v>29.253199999999996</v>
      </c>
      <c r="AY36" s="119">
        <f t="shared" ca="1" si="13"/>
        <v>0</v>
      </c>
    </row>
    <row r="37" spans="1:51" ht="20.100000000000001" hidden="1" customHeight="1" x14ac:dyDescent="0.15">
      <c r="A37" s="73" t="s">
        <v>199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T37" s="24"/>
      <c r="W37" s="32"/>
      <c r="X37" s="56"/>
      <c r="Y37" s="104" t="s">
        <v>13</v>
      </c>
      <c r="Z37" s="119">
        <f t="shared" ref="Z37:AY37" ca="1" si="14">SUMPRODUCT((INDIRECT($AA$8)=$R$6) * (INDIRECT($AA$9)=Z$30) * (INDIRECT($AA$16)))</f>
        <v>0</v>
      </c>
      <c r="AA37" s="119">
        <f t="shared" ca="1" si="14"/>
        <v>0</v>
      </c>
      <c r="AB37" s="119">
        <f t="shared" ca="1" si="14"/>
        <v>0</v>
      </c>
      <c r="AC37" s="119">
        <f t="shared" ca="1" si="14"/>
        <v>0</v>
      </c>
      <c r="AD37" s="119">
        <f t="shared" ca="1" si="14"/>
        <v>0</v>
      </c>
      <c r="AE37" s="119">
        <f t="shared" ca="1" si="14"/>
        <v>0</v>
      </c>
      <c r="AF37" s="119">
        <f t="shared" ca="1" si="14"/>
        <v>0</v>
      </c>
      <c r="AG37" s="119">
        <f t="shared" ca="1" si="14"/>
        <v>0</v>
      </c>
      <c r="AH37" s="119">
        <f t="shared" ca="1" si="14"/>
        <v>0</v>
      </c>
      <c r="AI37" s="119">
        <f t="shared" ca="1" si="14"/>
        <v>0</v>
      </c>
      <c r="AJ37" s="119">
        <f t="shared" ca="1" si="14"/>
        <v>0</v>
      </c>
      <c r="AK37" s="119">
        <f t="shared" ca="1" si="14"/>
        <v>0</v>
      </c>
      <c r="AL37" s="119">
        <f t="shared" ca="1" si="14"/>
        <v>0</v>
      </c>
      <c r="AM37" s="119">
        <f t="shared" ca="1" si="14"/>
        <v>0</v>
      </c>
      <c r="AN37" s="119">
        <f t="shared" ca="1" si="14"/>
        <v>0</v>
      </c>
      <c r="AO37" s="119">
        <f t="shared" ca="1" si="14"/>
        <v>0</v>
      </c>
      <c r="AP37" s="119">
        <f t="shared" ca="1" si="14"/>
        <v>0</v>
      </c>
      <c r="AQ37" s="119">
        <f t="shared" ca="1" si="14"/>
        <v>0</v>
      </c>
      <c r="AR37" s="119">
        <f t="shared" ca="1" si="14"/>
        <v>0</v>
      </c>
      <c r="AS37" s="119">
        <f t="shared" ca="1" si="14"/>
        <v>0</v>
      </c>
      <c r="AT37" s="119">
        <f t="shared" ca="1" si="14"/>
        <v>0</v>
      </c>
      <c r="AU37" s="119">
        <f t="shared" ca="1" si="14"/>
        <v>0</v>
      </c>
      <c r="AV37" s="119">
        <f t="shared" ca="1" si="14"/>
        <v>0</v>
      </c>
      <c r="AW37" s="119">
        <f t="shared" ca="1" si="14"/>
        <v>0</v>
      </c>
      <c r="AX37" s="119">
        <f t="shared" ca="1" si="14"/>
        <v>0</v>
      </c>
      <c r="AY37" s="119">
        <f t="shared" ca="1" si="14"/>
        <v>0</v>
      </c>
    </row>
    <row r="38" spans="1:51" ht="20.100000000000001" hidden="1" customHeight="1" x14ac:dyDescent="0.15">
      <c r="A38" s="34" t="s">
        <v>216</v>
      </c>
      <c r="C38" s="143"/>
      <c r="D38" s="144"/>
      <c r="E38" s="144"/>
      <c r="F38" s="144"/>
      <c r="G38" s="70" t="s">
        <v>210</v>
      </c>
      <c r="H38" s="144"/>
      <c r="I38" s="144"/>
      <c r="J38" s="144"/>
      <c r="K38" s="144"/>
      <c r="L38" s="145"/>
      <c r="M38" s="37"/>
      <c r="N38" s="37"/>
      <c r="O38" s="37"/>
      <c r="P38" s="44" t="s">
        <v>211</v>
      </c>
      <c r="Q38" s="37"/>
      <c r="R38" s="37"/>
      <c r="S38" s="37"/>
      <c r="T38" s="38"/>
      <c r="W38" s="32"/>
      <c r="X38" s="56"/>
      <c r="Y38" s="103" t="s">
        <v>0</v>
      </c>
      <c r="Z38" s="119">
        <f t="shared" ref="Z38:AY38" ca="1" si="15">SUMPRODUCT((INDIRECT($AA$8)=$R$6) * (INDIRECT($AA$9)=Z$30) * (INDIRECT($AA$17)))</f>
        <v>368.23135685703892</v>
      </c>
      <c r="AA38" s="119">
        <f t="shared" ca="1" si="15"/>
        <v>119.5237684301365</v>
      </c>
      <c r="AB38" s="119">
        <f t="shared" ca="1" si="15"/>
        <v>76.574248175182632</v>
      </c>
      <c r="AC38" s="119">
        <f t="shared" ca="1" si="15"/>
        <v>153.39431724143986</v>
      </c>
      <c r="AD38" s="119">
        <f t="shared" ca="1" si="15"/>
        <v>118.10338263094974</v>
      </c>
      <c r="AE38" s="119">
        <f t="shared" ca="1" si="15"/>
        <v>291.76186598417877</v>
      </c>
      <c r="AF38" s="119">
        <f t="shared" ca="1" si="15"/>
        <v>21.678347484445233</v>
      </c>
      <c r="AG38" s="119">
        <f t="shared" ca="1" si="15"/>
        <v>26.008412442434619</v>
      </c>
      <c r="AH38" s="119">
        <f t="shared" ca="1" si="15"/>
        <v>197.6554057706237</v>
      </c>
      <c r="AI38" s="119">
        <f t="shared" ca="1" si="15"/>
        <v>0</v>
      </c>
      <c r="AJ38" s="119">
        <f t="shared" ca="1" si="15"/>
        <v>1264.1582662437249</v>
      </c>
      <c r="AK38" s="119">
        <f t="shared" ca="1" si="15"/>
        <v>1495.9015544041451</v>
      </c>
      <c r="AL38" s="119">
        <f t="shared" ca="1" si="15"/>
        <v>711.96989051094897</v>
      </c>
      <c r="AM38" s="119">
        <f t="shared" ca="1" si="15"/>
        <v>230.4</v>
      </c>
      <c r="AN38" s="119">
        <f t="shared" ca="1" si="15"/>
        <v>0</v>
      </c>
      <c r="AO38" s="119">
        <f t="shared" ca="1" si="15"/>
        <v>0</v>
      </c>
      <c r="AP38" s="119">
        <f t="shared" ca="1" si="15"/>
        <v>0</v>
      </c>
      <c r="AQ38" s="119">
        <f t="shared" ca="1" si="15"/>
        <v>72</v>
      </c>
      <c r="AR38" s="119">
        <f t="shared" ca="1" si="15"/>
        <v>0</v>
      </c>
      <c r="AS38" s="119">
        <f t="shared" ca="1" si="15"/>
        <v>0</v>
      </c>
      <c r="AT38" s="119">
        <f t="shared" ca="1" si="15"/>
        <v>233</v>
      </c>
      <c r="AU38" s="119">
        <f t="shared" ca="1" si="15"/>
        <v>445</v>
      </c>
      <c r="AV38" s="119">
        <f t="shared" ca="1" si="15"/>
        <v>3139</v>
      </c>
      <c r="AW38" s="119">
        <f t="shared" ca="1" si="15"/>
        <v>260</v>
      </c>
      <c r="AX38" s="119">
        <f t="shared" ca="1" si="15"/>
        <v>0</v>
      </c>
      <c r="AY38" s="119">
        <f t="shared" ca="1" si="15"/>
        <v>0</v>
      </c>
    </row>
    <row r="39" spans="1:51" ht="19.5" hidden="1" customHeight="1" x14ac:dyDescent="0.15">
      <c r="A39" s="3"/>
      <c r="B39" s="80" t="s">
        <v>196</v>
      </c>
      <c r="C39" s="133" t="s">
        <v>145</v>
      </c>
      <c r="D39" s="133" t="s">
        <v>146</v>
      </c>
      <c r="E39" s="133" t="s">
        <v>147</v>
      </c>
      <c r="F39" s="133" t="s">
        <v>148</v>
      </c>
      <c r="G39" s="133" t="s">
        <v>149</v>
      </c>
      <c r="H39" s="133" t="s">
        <v>13</v>
      </c>
      <c r="I39" s="133" t="s">
        <v>0</v>
      </c>
      <c r="J39" s="133" t="s">
        <v>193</v>
      </c>
      <c r="K39" s="134" t="s">
        <v>194</v>
      </c>
      <c r="L39" s="149" t="s">
        <v>145</v>
      </c>
      <c r="M39" s="133" t="s">
        <v>146</v>
      </c>
      <c r="N39" s="133" t="s">
        <v>147</v>
      </c>
      <c r="O39" s="133" t="s">
        <v>148</v>
      </c>
      <c r="P39" s="133" t="s">
        <v>149</v>
      </c>
      <c r="Q39" s="133" t="s">
        <v>13</v>
      </c>
      <c r="R39" s="133" t="s">
        <v>0</v>
      </c>
      <c r="S39" s="133" t="s">
        <v>191</v>
      </c>
      <c r="T39" s="133" t="s">
        <v>192</v>
      </c>
      <c r="W39" s="32"/>
      <c r="X39" s="113" t="s">
        <v>205</v>
      </c>
      <c r="Y39" s="103" t="s">
        <v>173</v>
      </c>
      <c r="Z39" s="120">
        <f t="shared" ref="Z39:AY39" ca="1" si="16">SUMPRODUCT((INDIRECT($AA$8)=$R$6) * (INDIRECT($AA$9)=Z$30) * (INDIRECT($AA$10)))</f>
        <v>1823.9594531344731</v>
      </c>
      <c r="AA39" s="120">
        <f t="shared" ca="1" si="16"/>
        <v>2969.6896039822773</v>
      </c>
      <c r="AB39" s="120">
        <f t="shared" ca="1" si="16"/>
        <v>3119.7711558475271</v>
      </c>
      <c r="AC39" s="120">
        <f t="shared" ca="1" si="16"/>
        <v>1954.0870329981494</v>
      </c>
      <c r="AD39" s="120">
        <f t="shared" ca="1" si="16"/>
        <v>2551.0335949185987</v>
      </c>
      <c r="AE39" s="120">
        <f t="shared" ca="1" si="16"/>
        <v>1549.6239890646816</v>
      </c>
      <c r="AF39" s="120">
        <f t="shared" ca="1" si="16"/>
        <v>745.41847877737632</v>
      </c>
      <c r="AG39" s="120">
        <f t="shared" ca="1" si="16"/>
        <v>669.79769385193447</v>
      </c>
      <c r="AH39" s="120">
        <f t="shared" ca="1" si="16"/>
        <v>1336.5629780115244</v>
      </c>
      <c r="AI39" s="120">
        <f t="shared" ca="1" si="16"/>
        <v>780.7822465835302</v>
      </c>
      <c r="AJ39" s="120">
        <f t="shared" ca="1" si="16"/>
        <v>3684.03956285185</v>
      </c>
      <c r="AK39" s="120">
        <f t="shared" ca="1" si="16"/>
        <v>4373.5298665803102</v>
      </c>
      <c r="AL39" s="120">
        <f t="shared" ca="1" si="16"/>
        <v>4403.7312526068818</v>
      </c>
      <c r="AM39" s="120">
        <f t="shared" ca="1" si="16"/>
        <v>2697.3767000000003</v>
      </c>
      <c r="AN39" s="120">
        <f t="shared" ca="1" si="16"/>
        <v>2880.1665000000003</v>
      </c>
      <c r="AO39" s="120">
        <f t="shared" ca="1" si="16"/>
        <v>2583.7214000000004</v>
      </c>
      <c r="AP39" s="120">
        <f t="shared" ca="1" si="16"/>
        <v>5686.7241999999997</v>
      </c>
      <c r="AQ39" s="120">
        <f t="shared" ca="1" si="16"/>
        <v>1720.4946</v>
      </c>
      <c r="AR39" s="120">
        <f t="shared" ca="1" si="16"/>
        <v>1198.8699999999999</v>
      </c>
      <c r="AS39" s="120">
        <f t="shared" ca="1" si="16"/>
        <v>2863.6933999999997</v>
      </c>
      <c r="AT39" s="120">
        <f t="shared" ca="1" si="16"/>
        <v>5426.1239999999998</v>
      </c>
      <c r="AU39" s="120">
        <f t="shared" ca="1" si="16"/>
        <v>3970.9564</v>
      </c>
      <c r="AV39" s="120">
        <f t="shared" ca="1" si="16"/>
        <v>7062.2835999999998</v>
      </c>
      <c r="AW39" s="120">
        <f t="shared" ca="1" si="16"/>
        <v>2162.5311999999999</v>
      </c>
      <c r="AX39" s="120">
        <f t="shared" ca="1" si="16"/>
        <v>2954.5731999999998</v>
      </c>
      <c r="AY39" s="120">
        <f t="shared" ca="1" si="16"/>
        <v>158</v>
      </c>
    </row>
    <row r="40" spans="1:51" ht="19.5" hidden="1" customHeight="1" x14ac:dyDescent="0.15">
      <c r="A40" s="265" t="s">
        <v>195</v>
      </c>
      <c r="B40" s="67" t="e">
        <f>INDEX(List_Calc_Bldg_YotoCD,MATCH($B15,List_Calc_Bldg_Yoto,0))</f>
        <v>#N/A</v>
      </c>
      <c r="C40" s="91" t="e">
        <f>INDEX($Z$32:$AY$32,1,MATCH($B40,$Z$30:$AY$30))</f>
        <v>#N/A</v>
      </c>
      <c r="D40" s="91" t="e">
        <f>INDEX($Z$33:$AY$33,1,MATCH($B40,$Z$30:$AY$30))</f>
        <v>#N/A</v>
      </c>
      <c r="E40" s="91" t="e">
        <f>INDEX($Z$34:$AY$34,1,MATCH($B40,$Z$30:$AY$30))</f>
        <v>#N/A</v>
      </c>
      <c r="F40" s="91" t="e">
        <f>INDEX($Z$35:$AY$35,1,MATCH($B40,$Z$30:$AY$30))</f>
        <v>#N/A</v>
      </c>
      <c r="G40" s="91" t="e">
        <f>INDEX($Z$36:$AY$36,1,MATCH($B40,$Z$30:$AY$30))</f>
        <v>#N/A</v>
      </c>
      <c r="H40" s="91" t="e">
        <f>INDEX($Z$37:$AY$37,1,MATCH($B40,$Z$30:$AY$30))</f>
        <v>#N/A</v>
      </c>
      <c r="I40" s="90" t="e">
        <f>INDEX($Z$38:$AY$38,1,MATCH($B40,$Z$30:$AY$30))</f>
        <v>#N/A</v>
      </c>
      <c r="J40" s="90" t="e">
        <f>INDEX($Z$39:$AY$39,1,MATCH($B40,$Z$30:$AY$30))</f>
        <v>#N/A</v>
      </c>
      <c r="K40" s="94" t="e">
        <f>INDEX($Z$40:$AY$40,1,MATCH($B40,$Z$30:$AY$30))</f>
        <v>#N/A</v>
      </c>
      <c r="L40" s="95" t="e">
        <f t="shared" ref="L40:P44" si="17">C40*H15</f>
        <v>#N/A</v>
      </c>
      <c r="M40" s="90" t="e">
        <f t="shared" si="17"/>
        <v>#N/A</v>
      </c>
      <c r="N40" s="90" t="e">
        <f t="shared" si="17"/>
        <v>#N/A</v>
      </c>
      <c r="O40" s="90" t="e">
        <f t="shared" si="17"/>
        <v>#N/A</v>
      </c>
      <c r="P40" s="90" t="e">
        <f t="shared" si="17"/>
        <v>#N/A</v>
      </c>
      <c r="Q40" s="166"/>
      <c r="R40" s="90" t="e">
        <f t="shared" ref="R40:R54" si="18">I40</f>
        <v>#N/A</v>
      </c>
      <c r="S40" s="90" t="e">
        <f t="shared" ref="S40:S54" si="19">SUM($L40:$R40)</f>
        <v>#N/A</v>
      </c>
      <c r="T40" s="90" t="e">
        <f t="shared" ref="T40:T54" si="20">SUM($L40:$Q40)</f>
        <v>#N/A</v>
      </c>
      <c r="W40" s="33"/>
      <c r="X40" s="57"/>
      <c r="Y40" s="105" t="s">
        <v>176</v>
      </c>
      <c r="Z40" s="121">
        <f ca="1">SUM(Z$32:Z$37)</f>
        <v>1455.7280962774341</v>
      </c>
      <c r="AA40" s="121">
        <f t="shared" ref="AA40:AR40" ca="1" si="21">SUM(AA$32:AA$37)</f>
        <v>2854.5433773586897</v>
      </c>
      <c r="AB40" s="121">
        <f t="shared" ca="1" si="21"/>
        <v>3043.1969076723444</v>
      </c>
      <c r="AC40" s="121">
        <f t="shared" ca="1" si="21"/>
        <v>1800.6927157567095</v>
      </c>
      <c r="AD40" s="121">
        <f t="shared" ca="1" si="21"/>
        <v>2408.0737051015858</v>
      </c>
      <c r="AE40" s="121">
        <f t="shared" ca="1" si="21"/>
        <v>1257.8621230805029</v>
      </c>
      <c r="AF40" s="121">
        <f t="shared" ca="1" si="21"/>
        <v>723.7401312929311</v>
      </c>
      <c r="AG40" s="121">
        <f t="shared" ca="1" si="21"/>
        <v>643.78928140949984</v>
      </c>
      <c r="AH40" s="121">
        <f t="shared" ca="1" si="21"/>
        <v>1138.9075722409007</v>
      </c>
      <c r="AI40" s="121">
        <f t="shared" ca="1" si="21"/>
        <v>780.7822465835302</v>
      </c>
      <c r="AJ40" s="121">
        <f t="shared" ca="1" si="21"/>
        <v>2419.881296608125</v>
      </c>
      <c r="AK40" s="121">
        <f t="shared" ca="1" si="21"/>
        <v>2877.6283121761653</v>
      </c>
      <c r="AL40" s="121">
        <f t="shared" ca="1" si="21"/>
        <v>4400.1842088112617</v>
      </c>
      <c r="AM40" s="121">
        <f t="shared" ca="1" si="21"/>
        <v>2466.9767000000002</v>
      </c>
      <c r="AN40" s="121">
        <f t="shared" ca="1" si="21"/>
        <v>2880.1665000000003</v>
      </c>
      <c r="AO40" s="121">
        <f t="shared" ca="1" si="21"/>
        <v>2583.7214000000004</v>
      </c>
      <c r="AP40" s="121">
        <f t="shared" ca="1" si="21"/>
        <v>5686.7241999999997</v>
      </c>
      <c r="AQ40" s="121">
        <f t="shared" ca="1" si="21"/>
        <v>1648.4946</v>
      </c>
      <c r="AR40" s="121">
        <f t="shared" ca="1" si="21"/>
        <v>1198.8699999999999</v>
      </c>
      <c r="AS40" s="121">
        <f t="shared" ref="AS40:AY40" ca="1" si="22">SUM(AS$32:AS$37)</f>
        <v>2863.6933999999997</v>
      </c>
      <c r="AT40" s="121">
        <f t="shared" ca="1" si="22"/>
        <v>5193.1239999999998</v>
      </c>
      <c r="AU40" s="121">
        <f t="shared" ca="1" si="22"/>
        <v>3525.9564</v>
      </c>
      <c r="AV40" s="121">
        <f t="shared" ca="1" si="22"/>
        <v>3923.2835999999998</v>
      </c>
      <c r="AW40" s="121">
        <f t="shared" ca="1" si="22"/>
        <v>1902.5311999999999</v>
      </c>
      <c r="AX40" s="121">
        <f t="shared" ca="1" si="22"/>
        <v>2954.5731999999998</v>
      </c>
      <c r="AY40" s="121">
        <f t="shared" ca="1" si="22"/>
        <v>158</v>
      </c>
    </row>
    <row r="41" spans="1:51" ht="20.100000000000001" hidden="1" customHeight="1" x14ac:dyDescent="0.15">
      <c r="A41" s="266"/>
      <c r="B41" s="67" t="e">
        <f>INDEX(List_Calc_Bldg_YotoCD,MATCH($B16,List_Calc_Bldg_Yoto,0))</f>
        <v>#N/A</v>
      </c>
      <c r="C41" s="91" t="e">
        <f>INDEX($Z$32:$AY$32,1,MATCH($B41,$Z$30:$AY$30))</f>
        <v>#N/A</v>
      </c>
      <c r="D41" s="91" t="e">
        <f>INDEX($Z$33:$AY$33,1,MATCH($B41,$Z$30:$AY$30))</f>
        <v>#N/A</v>
      </c>
      <c r="E41" s="91" t="e">
        <f>INDEX($Z$34:$AY$34,1,MATCH($B41,$Z$30:$AY$30))</f>
        <v>#N/A</v>
      </c>
      <c r="F41" s="91" t="e">
        <f>INDEX($Z$35:$AY$35,1,MATCH($B41,$Z$30:$AY$30))</f>
        <v>#N/A</v>
      </c>
      <c r="G41" s="91" t="e">
        <f>INDEX($Z$36:$AY$36,1,MATCH($B41,$Z$30:$AY$30))</f>
        <v>#N/A</v>
      </c>
      <c r="H41" s="91" t="e">
        <f>INDEX($Z$37:$AY$37,1,MATCH($B41,$Z$30:$AY$30))</f>
        <v>#N/A</v>
      </c>
      <c r="I41" s="91" t="e">
        <f>INDEX($Z$38:$AY$38,1,MATCH($B41,$Z$30:$AY$30))</f>
        <v>#N/A</v>
      </c>
      <c r="J41" s="91" t="e">
        <f>INDEX($Z$39:$AY$39,1,MATCH($B41,$Z$30:$AY$30))</f>
        <v>#N/A</v>
      </c>
      <c r="K41" s="96" t="e">
        <f>INDEX($Z$40:$AY$40,1,MATCH($B41,$Z$30:$AY$30))</f>
        <v>#N/A</v>
      </c>
      <c r="L41" s="97" t="e">
        <f t="shared" si="17"/>
        <v>#N/A</v>
      </c>
      <c r="M41" s="91" t="e">
        <f t="shared" si="17"/>
        <v>#N/A</v>
      </c>
      <c r="N41" s="91" t="e">
        <f t="shared" si="17"/>
        <v>#N/A</v>
      </c>
      <c r="O41" s="91" t="e">
        <f t="shared" si="17"/>
        <v>#N/A</v>
      </c>
      <c r="P41" s="91" t="e">
        <f t="shared" si="17"/>
        <v>#N/A</v>
      </c>
      <c r="Q41" s="167"/>
      <c r="R41" s="91" t="e">
        <f>I41</f>
        <v>#N/A</v>
      </c>
      <c r="S41" s="91" t="e">
        <f t="shared" si="19"/>
        <v>#N/A</v>
      </c>
      <c r="T41" s="91" t="e">
        <f t="shared" si="20"/>
        <v>#N/A</v>
      </c>
      <c r="W41" s="32"/>
      <c r="X41" s="58" t="s">
        <v>65</v>
      </c>
      <c r="Y41" s="102" t="s">
        <v>145</v>
      </c>
      <c r="Z41" s="118">
        <f t="shared" ref="Z41:AY41" ca="1" si="23">SUMPRODUCT((INDIRECT($AA$8)=$R$6) * (INDIRECT($AA$9)=Z$30) * (INDIRECT($AD$11)))</f>
        <v>0</v>
      </c>
      <c r="AA41" s="118">
        <f t="shared" ca="1" si="23"/>
        <v>0</v>
      </c>
      <c r="AB41" s="118">
        <f t="shared" ca="1" si="23"/>
        <v>0</v>
      </c>
      <c r="AC41" s="118">
        <f t="shared" ca="1" si="23"/>
        <v>0</v>
      </c>
      <c r="AD41" s="118">
        <f t="shared" ca="1" si="23"/>
        <v>0</v>
      </c>
      <c r="AE41" s="118">
        <f t="shared" ca="1" si="23"/>
        <v>0</v>
      </c>
      <c r="AF41" s="118">
        <f t="shared" ca="1" si="23"/>
        <v>0</v>
      </c>
      <c r="AG41" s="118">
        <f t="shared" ca="1" si="23"/>
        <v>0</v>
      </c>
      <c r="AH41" s="118">
        <f t="shared" ca="1" si="23"/>
        <v>0</v>
      </c>
      <c r="AI41" s="118">
        <f t="shared" ca="1" si="23"/>
        <v>0</v>
      </c>
      <c r="AJ41" s="118">
        <f t="shared" ca="1" si="23"/>
        <v>0</v>
      </c>
      <c r="AK41" s="118">
        <f t="shared" ca="1" si="23"/>
        <v>0</v>
      </c>
      <c r="AL41" s="118">
        <f t="shared" ca="1" si="23"/>
        <v>0</v>
      </c>
      <c r="AM41" s="118">
        <f t="shared" ca="1" si="23"/>
        <v>0</v>
      </c>
      <c r="AN41" s="118">
        <f t="shared" ca="1" si="23"/>
        <v>0</v>
      </c>
      <c r="AO41" s="118">
        <f t="shared" ca="1" si="23"/>
        <v>0</v>
      </c>
      <c r="AP41" s="118">
        <f t="shared" ca="1" si="23"/>
        <v>0</v>
      </c>
      <c r="AQ41" s="118">
        <f t="shared" ca="1" si="23"/>
        <v>0</v>
      </c>
      <c r="AR41" s="118">
        <f t="shared" ca="1" si="23"/>
        <v>0</v>
      </c>
      <c r="AS41" s="118">
        <f t="shared" ca="1" si="23"/>
        <v>0</v>
      </c>
      <c r="AT41" s="118">
        <f t="shared" ca="1" si="23"/>
        <v>0</v>
      </c>
      <c r="AU41" s="118">
        <f t="shared" ca="1" si="23"/>
        <v>0</v>
      </c>
      <c r="AV41" s="118">
        <f t="shared" ca="1" si="23"/>
        <v>0</v>
      </c>
      <c r="AW41" s="118">
        <f t="shared" ca="1" si="23"/>
        <v>0</v>
      </c>
      <c r="AX41" s="118">
        <f t="shared" ca="1" si="23"/>
        <v>0</v>
      </c>
      <c r="AY41" s="118">
        <f t="shared" ca="1" si="23"/>
        <v>0</v>
      </c>
    </row>
    <row r="42" spans="1:51" ht="20.100000000000001" hidden="1" customHeight="1" x14ac:dyDescent="0.15">
      <c r="A42" s="266"/>
      <c r="B42" s="68" t="e">
        <f>INDEX(List_Calc_Bldg_YotoCD,MATCH($B17,List_Calc_Bldg_Yoto,0))</f>
        <v>#N/A</v>
      </c>
      <c r="C42" s="91" t="e">
        <f>INDEX($Z$32:$AY$32,1,MATCH($B42,$Z$30:$AY$30))</f>
        <v>#N/A</v>
      </c>
      <c r="D42" s="91" t="e">
        <f>INDEX($Z$33:$AY$33,1,MATCH($B42,$Z$30:$AY$30))</f>
        <v>#N/A</v>
      </c>
      <c r="E42" s="91" t="e">
        <f>INDEX($Z$34:$AY$34,1,MATCH($B42,$Z$30:$AY$30))</f>
        <v>#N/A</v>
      </c>
      <c r="F42" s="91" t="e">
        <f>INDEX($Z$35:$AY$35,1,MATCH($B42,$Z$30:$AY$30))</f>
        <v>#N/A</v>
      </c>
      <c r="G42" s="91" t="e">
        <f>INDEX($Z$36:$AY$36,1,MATCH($B42,$Z$30:$AY$30))</f>
        <v>#N/A</v>
      </c>
      <c r="H42" s="91" t="e">
        <f>INDEX($Z$37:$AY$37,1,MATCH($B42,$Z$30:$AY$30))</f>
        <v>#N/A</v>
      </c>
      <c r="I42" s="91" t="e">
        <f>INDEX($Z$38:$AY$38,1,MATCH($B42,$Z$30:$AY$30))</f>
        <v>#N/A</v>
      </c>
      <c r="J42" s="91" t="e">
        <f>INDEX($Z$39:$AY$39,1,MATCH($B42,$Z$30:$AY$30))</f>
        <v>#N/A</v>
      </c>
      <c r="K42" s="96" t="e">
        <f>INDEX($Z$40:$AY$40,1,MATCH($B42,$Z$30:$AY$30))</f>
        <v>#N/A</v>
      </c>
      <c r="L42" s="97" t="e">
        <f t="shared" si="17"/>
        <v>#N/A</v>
      </c>
      <c r="M42" s="91" t="e">
        <f t="shared" si="17"/>
        <v>#N/A</v>
      </c>
      <c r="N42" s="91" t="e">
        <f t="shared" si="17"/>
        <v>#N/A</v>
      </c>
      <c r="O42" s="91" t="e">
        <f t="shared" si="17"/>
        <v>#N/A</v>
      </c>
      <c r="P42" s="91" t="e">
        <f t="shared" si="17"/>
        <v>#N/A</v>
      </c>
      <c r="Q42" s="167"/>
      <c r="R42" s="91" t="e">
        <f t="shared" si="18"/>
        <v>#N/A</v>
      </c>
      <c r="S42" s="91" t="e">
        <f t="shared" si="19"/>
        <v>#N/A</v>
      </c>
      <c r="T42" s="91" t="e">
        <f t="shared" si="20"/>
        <v>#N/A</v>
      </c>
      <c r="X42" s="59"/>
      <c r="Y42" s="103" t="s">
        <v>146</v>
      </c>
      <c r="Z42" s="119">
        <f t="shared" ref="Z42:AY42" ca="1" si="24">SUMPRODUCT((INDIRECT($AA$8)=$R$6) * (INDIRECT($AA$9)=Z$30) * (INDIRECT($AD$12)))</f>
        <v>3514</v>
      </c>
      <c r="AA42" s="119">
        <f t="shared" ca="1" si="24"/>
        <v>5622</v>
      </c>
      <c r="AB42" s="119">
        <f t="shared" ca="1" si="24"/>
        <v>5622</v>
      </c>
      <c r="AC42" s="119">
        <f t="shared" ca="1" si="24"/>
        <v>9662</v>
      </c>
      <c r="AD42" s="119">
        <f t="shared" ca="1" si="24"/>
        <v>9662</v>
      </c>
      <c r="AE42" s="119">
        <f t="shared" ca="1" si="24"/>
        <v>9662</v>
      </c>
      <c r="AF42" s="119">
        <f t="shared" ca="1" si="24"/>
        <v>2108</v>
      </c>
      <c r="AG42" s="119">
        <f t="shared" ca="1" si="24"/>
        <v>2108</v>
      </c>
      <c r="AH42" s="119">
        <f t="shared" ca="1" si="24"/>
        <v>2108</v>
      </c>
      <c r="AI42" s="119">
        <f t="shared" ca="1" si="24"/>
        <v>2108</v>
      </c>
      <c r="AJ42" s="119">
        <f t="shared" ca="1" si="24"/>
        <v>5973</v>
      </c>
      <c r="AK42" s="119">
        <f t="shared" ca="1" si="24"/>
        <v>5973</v>
      </c>
      <c r="AL42" s="119">
        <f t="shared" ca="1" si="24"/>
        <v>5973</v>
      </c>
      <c r="AM42" s="119">
        <f t="shared" ca="1" si="24"/>
        <v>7027</v>
      </c>
      <c r="AN42" s="119">
        <f t="shared" ca="1" si="24"/>
        <v>7027</v>
      </c>
      <c r="AO42" s="119">
        <f t="shared" ca="1" si="24"/>
        <v>7027</v>
      </c>
      <c r="AP42" s="119">
        <f t="shared" ca="1" si="24"/>
        <v>7027</v>
      </c>
      <c r="AQ42" s="119">
        <f t="shared" ca="1" si="24"/>
        <v>7027</v>
      </c>
      <c r="AR42" s="119">
        <f t="shared" ca="1" si="24"/>
        <v>7027</v>
      </c>
      <c r="AS42" s="119">
        <f t="shared" ca="1" si="24"/>
        <v>7027</v>
      </c>
      <c r="AT42" s="119">
        <f t="shared" ca="1" si="24"/>
        <v>7027</v>
      </c>
      <c r="AU42" s="119">
        <f t="shared" ca="1" si="24"/>
        <v>7027</v>
      </c>
      <c r="AV42" s="119">
        <f t="shared" ca="1" si="24"/>
        <v>7027</v>
      </c>
      <c r="AW42" s="119">
        <f t="shared" ca="1" si="24"/>
        <v>7027</v>
      </c>
      <c r="AX42" s="119">
        <f t="shared" ca="1" si="24"/>
        <v>7027</v>
      </c>
      <c r="AY42" s="119">
        <f t="shared" ca="1" si="24"/>
        <v>0</v>
      </c>
    </row>
    <row r="43" spans="1:51" ht="20.100000000000001" hidden="1" customHeight="1" x14ac:dyDescent="0.15">
      <c r="A43" s="266"/>
      <c r="B43" s="68" t="e">
        <f>INDEX(List_Calc_Bldg_YotoCD,MATCH($B18,List_Calc_Bldg_Yoto,0))</f>
        <v>#N/A</v>
      </c>
      <c r="C43" s="91" t="e">
        <f>INDEX($Z$32:$AY$32,1,MATCH($B43,$Z$30:$AY$30))</f>
        <v>#N/A</v>
      </c>
      <c r="D43" s="91" t="e">
        <f>INDEX($Z$33:$AY$33,1,MATCH($B43,$Z$30:$AY$30))</f>
        <v>#N/A</v>
      </c>
      <c r="E43" s="91" t="e">
        <f>INDEX($Z$34:$AY$34,1,MATCH($B43,$Z$30:$AY$30))</f>
        <v>#N/A</v>
      </c>
      <c r="F43" s="91" t="e">
        <f>INDEX($Z$35:$AY$35,1,MATCH($B43,$Z$30:$AY$30))</f>
        <v>#N/A</v>
      </c>
      <c r="G43" s="91" t="e">
        <f>INDEX($Z$36:$AY$36,1,MATCH($B43,$Z$30:$AY$30))</f>
        <v>#N/A</v>
      </c>
      <c r="H43" s="91" t="e">
        <f>INDEX($Z$37:$AY$37,1,MATCH($B43,$Z$30:$AY$30))</f>
        <v>#N/A</v>
      </c>
      <c r="I43" s="91" t="e">
        <f>INDEX($Z$38:$AY$38,1,MATCH($B43,$Z$30:$AY$30))</f>
        <v>#N/A</v>
      </c>
      <c r="J43" s="91" t="e">
        <f>INDEX($Z$39:$AY$39,1,MATCH($B43,$Z$30:$AY$30))</f>
        <v>#N/A</v>
      </c>
      <c r="K43" s="96" t="e">
        <f>INDEX($Z$40:$AY$40,1,MATCH($B43,$Z$30:$AY$30))</f>
        <v>#N/A</v>
      </c>
      <c r="L43" s="97" t="e">
        <f t="shared" si="17"/>
        <v>#N/A</v>
      </c>
      <c r="M43" s="91" t="e">
        <f t="shared" si="17"/>
        <v>#N/A</v>
      </c>
      <c r="N43" s="91" t="e">
        <f t="shared" si="17"/>
        <v>#N/A</v>
      </c>
      <c r="O43" s="91" t="e">
        <f t="shared" si="17"/>
        <v>#N/A</v>
      </c>
      <c r="P43" s="91" t="e">
        <f t="shared" si="17"/>
        <v>#N/A</v>
      </c>
      <c r="Q43" s="167"/>
      <c r="R43" s="91" t="e">
        <f t="shared" si="18"/>
        <v>#N/A</v>
      </c>
      <c r="S43" s="91" t="e">
        <f t="shared" si="19"/>
        <v>#N/A</v>
      </c>
      <c r="T43" s="91" t="e">
        <f t="shared" si="20"/>
        <v>#N/A</v>
      </c>
      <c r="X43" s="59"/>
      <c r="Y43" s="103" t="s">
        <v>147</v>
      </c>
      <c r="Z43" s="119">
        <f t="shared" ref="Z43:AY43" ca="1" si="25">SUMPRODUCT((INDIRECT($AA$8)=$R$6) * (INDIRECT($AA$9)=Z$30) * (INDIRECT($AD$13)))</f>
        <v>0</v>
      </c>
      <c r="AA43" s="119">
        <f t="shared" ca="1" si="25"/>
        <v>0</v>
      </c>
      <c r="AB43" s="119">
        <f t="shared" ca="1" si="25"/>
        <v>0</v>
      </c>
      <c r="AC43" s="119">
        <f t="shared" ca="1" si="25"/>
        <v>0</v>
      </c>
      <c r="AD43" s="119">
        <f t="shared" ca="1" si="25"/>
        <v>0</v>
      </c>
      <c r="AE43" s="119">
        <f t="shared" ca="1" si="25"/>
        <v>0</v>
      </c>
      <c r="AF43" s="119">
        <f t="shared" ca="1" si="25"/>
        <v>0</v>
      </c>
      <c r="AG43" s="119">
        <f t="shared" ca="1" si="25"/>
        <v>0</v>
      </c>
      <c r="AH43" s="119">
        <f t="shared" ca="1" si="25"/>
        <v>0</v>
      </c>
      <c r="AI43" s="119">
        <f t="shared" ca="1" si="25"/>
        <v>0</v>
      </c>
      <c r="AJ43" s="119">
        <f t="shared" ca="1" si="25"/>
        <v>0</v>
      </c>
      <c r="AK43" s="119">
        <f t="shared" ca="1" si="25"/>
        <v>0</v>
      </c>
      <c r="AL43" s="119">
        <f t="shared" ca="1" si="25"/>
        <v>0</v>
      </c>
      <c r="AM43" s="119">
        <f t="shared" ca="1" si="25"/>
        <v>0</v>
      </c>
      <c r="AN43" s="119">
        <f t="shared" ca="1" si="25"/>
        <v>0</v>
      </c>
      <c r="AO43" s="119">
        <f t="shared" ca="1" si="25"/>
        <v>0</v>
      </c>
      <c r="AP43" s="119">
        <f t="shared" ca="1" si="25"/>
        <v>0</v>
      </c>
      <c r="AQ43" s="119">
        <f t="shared" ca="1" si="25"/>
        <v>0</v>
      </c>
      <c r="AR43" s="119">
        <f t="shared" ca="1" si="25"/>
        <v>0</v>
      </c>
      <c r="AS43" s="119">
        <f t="shared" ca="1" si="25"/>
        <v>0</v>
      </c>
      <c r="AT43" s="119">
        <f t="shared" ca="1" si="25"/>
        <v>0</v>
      </c>
      <c r="AU43" s="119">
        <f t="shared" ca="1" si="25"/>
        <v>0</v>
      </c>
      <c r="AV43" s="119">
        <f t="shared" ca="1" si="25"/>
        <v>0</v>
      </c>
      <c r="AW43" s="119">
        <f t="shared" ca="1" si="25"/>
        <v>0</v>
      </c>
      <c r="AX43" s="119">
        <f t="shared" ca="1" si="25"/>
        <v>0</v>
      </c>
      <c r="AY43" s="119">
        <f t="shared" ca="1" si="25"/>
        <v>0</v>
      </c>
    </row>
    <row r="44" spans="1:51" ht="20.100000000000001" hidden="1" customHeight="1" x14ac:dyDescent="0.15">
      <c r="A44" s="267"/>
      <c r="B44" s="69" t="e">
        <f>INDEX(List_Calc_Bldg_YotoCD,MATCH($B19,List_Calc_Bldg_Yoto,0))</f>
        <v>#N/A</v>
      </c>
      <c r="C44" s="98" t="e">
        <f>INDEX($Z$32:$AY$32,1,MATCH($B44,$Z$30:$AY$30))</f>
        <v>#N/A</v>
      </c>
      <c r="D44" s="98" t="e">
        <f>INDEX($Z$33:$AY$33,1,MATCH($B44,$Z$30:$AY$30))</f>
        <v>#N/A</v>
      </c>
      <c r="E44" s="98" t="e">
        <f>INDEX($Z$34:$AY$34,1,MATCH($B44,$Z$30:$AY$30))</f>
        <v>#N/A</v>
      </c>
      <c r="F44" s="98" t="e">
        <f>INDEX($Z$35:$AY$35,1,MATCH($B44,$Z$30:$AY$30))</f>
        <v>#N/A</v>
      </c>
      <c r="G44" s="98" t="e">
        <f>INDEX($Z$36:$AY$36,1,MATCH($B44,$Z$30:$AY$30))</f>
        <v>#N/A</v>
      </c>
      <c r="H44" s="98" t="e">
        <f>INDEX($Z$37:$AY$37,1,MATCH($B44,$Z$30:$AY$30))</f>
        <v>#N/A</v>
      </c>
      <c r="I44" s="98" t="e">
        <f>INDEX($Z$38:$AY$38,1,MATCH($B44,$Z$30:$AY$30))</f>
        <v>#N/A</v>
      </c>
      <c r="J44" s="98" t="e">
        <f>INDEX($Z$39:$AY$39,1,MATCH($B44,$Z$30:$AY$30))</f>
        <v>#N/A</v>
      </c>
      <c r="K44" s="99" t="e">
        <f>INDEX($Z$40:$AY$40,1,MATCH($B44,$Z$30:$AY$30))</f>
        <v>#N/A</v>
      </c>
      <c r="L44" s="100" t="e">
        <f t="shared" si="17"/>
        <v>#N/A</v>
      </c>
      <c r="M44" s="98" t="e">
        <f t="shared" si="17"/>
        <v>#N/A</v>
      </c>
      <c r="N44" s="98" t="e">
        <f t="shared" si="17"/>
        <v>#N/A</v>
      </c>
      <c r="O44" s="98" t="e">
        <f t="shared" si="17"/>
        <v>#N/A</v>
      </c>
      <c r="P44" s="98" t="e">
        <f t="shared" si="17"/>
        <v>#N/A</v>
      </c>
      <c r="Q44" s="168"/>
      <c r="R44" s="98" t="e">
        <f t="shared" si="18"/>
        <v>#N/A</v>
      </c>
      <c r="S44" s="98" t="e">
        <f t="shared" si="19"/>
        <v>#N/A</v>
      </c>
      <c r="T44" s="98" t="e">
        <f t="shared" si="20"/>
        <v>#N/A</v>
      </c>
      <c r="X44" s="59"/>
      <c r="Y44" s="103" t="s">
        <v>148</v>
      </c>
      <c r="Z44" s="119">
        <f t="shared" ref="Z44:AY44" ca="1" si="26">SUMPRODUCT((INDIRECT($AA$8)=$R$6) * (INDIRECT($AA$9)=Z$30) * (INDIRECT($AD$14)))</f>
        <v>0</v>
      </c>
      <c r="AA44" s="119">
        <f t="shared" ca="1" si="26"/>
        <v>0</v>
      </c>
      <c r="AB44" s="119">
        <f t="shared" ca="1" si="26"/>
        <v>0</v>
      </c>
      <c r="AC44" s="119">
        <f t="shared" ca="1" si="26"/>
        <v>0</v>
      </c>
      <c r="AD44" s="119">
        <f t="shared" ca="1" si="26"/>
        <v>0</v>
      </c>
      <c r="AE44" s="119">
        <f t="shared" ca="1" si="26"/>
        <v>0</v>
      </c>
      <c r="AF44" s="119">
        <f t="shared" ca="1" si="26"/>
        <v>0</v>
      </c>
      <c r="AG44" s="119">
        <f t="shared" ca="1" si="26"/>
        <v>0</v>
      </c>
      <c r="AH44" s="119">
        <f t="shared" ca="1" si="26"/>
        <v>0</v>
      </c>
      <c r="AI44" s="119">
        <f t="shared" ca="1" si="26"/>
        <v>0</v>
      </c>
      <c r="AJ44" s="119">
        <f t="shared" ca="1" si="26"/>
        <v>0</v>
      </c>
      <c r="AK44" s="119">
        <f t="shared" ca="1" si="26"/>
        <v>0</v>
      </c>
      <c r="AL44" s="119">
        <f t="shared" ca="1" si="26"/>
        <v>0</v>
      </c>
      <c r="AM44" s="119">
        <f t="shared" ca="1" si="26"/>
        <v>0</v>
      </c>
      <c r="AN44" s="119">
        <f t="shared" ca="1" si="26"/>
        <v>0</v>
      </c>
      <c r="AO44" s="119">
        <f t="shared" ca="1" si="26"/>
        <v>0</v>
      </c>
      <c r="AP44" s="119">
        <f t="shared" ca="1" si="26"/>
        <v>0</v>
      </c>
      <c r="AQ44" s="119">
        <f t="shared" ca="1" si="26"/>
        <v>0</v>
      </c>
      <c r="AR44" s="119">
        <f t="shared" ca="1" si="26"/>
        <v>0</v>
      </c>
      <c r="AS44" s="119">
        <f t="shared" ca="1" si="26"/>
        <v>0</v>
      </c>
      <c r="AT44" s="119">
        <f t="shared" ca="1" si="26"/>
        <v>0</v>
      </c>
      <c r="AU44" s="119">
        <f t="shared" ca="1" si="26"/>
        <v>0</v>
      </c>
      <c r="AV44" s="119">
        <f t="shared" ca="1" si="26"/>
        <v>0</v>
      </c>
      <c r="AW44" s="119">
        <f t="shared" ca="1" si="26"/>
        <v>0</v>
      </c>
      <c r="AX44" s="119">
        <f t="shared" ca="1" si="26"/>
        <v>0</v>
      </c>
      <c r="AY44" s="119">
        <f t="shared" ca="1" si="26"/>
        <v>0</v>
      </c>
    </row>
    <row r="45" spans="1:51" ht="20.100000000000001" hidden="1" customHeight="1" x14ac:dyDescent="0.15">
      <c r="A45" s="262" t="s">
        <v>166</v>
      </c>
      <c r="B45" s="67" t="e">
        <f>$B40</f>
        <v>#N/A</v>
      </c>
      <c r="C45" s="90" t="e">
        <f>INDEX($Z$41:$AY$41,1,MATCH($B45,$Z$30:$AY$30))</f>
        <v>#N/A</v>
      </c>
      <c r="D45" s="90" t="e">
        <f>INDEX($Z$42:$AY$42,1,MATCH($B45,$Z$30:$AY$30))</f>
        <v>#N/A</v>
      </c>
      <c r="E45" s="90" t="e">
        <f>INDEX($Z$43:$AY$43,1,MATCH($B45,$Z$30:$AY$30))</f>
        <v>#N/A</v>
      </c>
      <c r="F45" s="90" t="e">
        <f>INDEX($Z$44:$AY$44,1,MATCH($B45,$Z$30:$AY$30))</f>
        <v>#N/A</v>
      </c>
      <c r="G45" s="90" t="e">
        <f>INDEX($Z$45:$AY$45,1,MATCH($B45,$Z$30:$AY$30))</f>
        <v>#N/A</v>
      </c>
      <c r="H45" s="90" t="e">
        <f>INDEX($Z$46:$AY$46,1,MATCH($B45,$Z$30:$AY$30))</f>
        <v>#N/A</v>
      </c>
      <c r="I45" s="90" t="e">
        <f>INDEX($Z$47:$AY$47,1,MATCH($B45,$Z$30:$AY$30))</f>
        <v>#N/A</v>
      </c>
      <c r="J45" s="90" t="e">
        <f>INDEX($Z$48:$AY$48,1,MATCH($B45,$Z$30:$AY$30))</f>
        <v>#N/A</v>
      </c>
      <c r="K45" s="94" t="e">
        <f>INDEX($Z$49:$AY$49,1,MATCH($B45,$Z$30:$AY$30))</f>
        <v>#N/A</v>
      </c>
      <c r="L45" s="95" t="e">
        <f t="shared" ref="L45:P49" si="27">C45*H15</f>
        <v>#N/A</v>
      </c>
      <c r="M45" s="90" t="e">
        <f t="shared" si="27"/>
        <v>#N/A</v>
      </c>
      <c r="N45" s="90" t="e">
        <f t="shared" si="27"/>
        <v>#N/A</v>
      </c>
      <c r="O45" s="90" t="e">
        <f t="shared" si="27"/>
        <v>#N/A</v>
      </c>
      <c r="P45" s="90" t="e">
        <f t="shared" si="27"/>
        <v>#N/A</v>
      </c>
      <c r="Q45" s="166"/>
      <c r="R45" s="90" t="e">
        <f t="shared" si="18"/>
        <v>#N/A</v>
      </c>
      <c r="S45" s="90" t="e">
        <f t="shared" si="19"/>
        <v>#N/A</v>
      </c>
      <c r="T45" s="90" t="e">
        <f t="shared" si="20"/>
        <v>#N/A</v>
      </c>
      <c r="X45" s="59"/>
      <c r="Y45" s="103" t="s">
        <v>149</v>
      </c>
      <c r="Z45" s="119">
        <f t="shared" ref="Z45:AY45" ca="1" si="28">SUMPRODUCT((INDIRECT($AA$8)=$R$6) * (INDIRECT($AA$9)=Z$30) * (INDIRECT($AD$15)))</f>
        <v>0</v>
      </c>
      <c r="AA45" s="119">
        <f t="shared" ca="1" si="28"/>
        <v>0</v>
      </c>
      <c r="AB45" s="119">
        <f t="shared" ca="1" si="28"/>
        <v>0</v>
      </c>
      <c r="AC45" s="119">
        <f t="shared" ca="1" si="28"/>
        <v>0</v>
      </c>
      <c r="AD45" s="119">
        <f t="shared" ca="1" si="28"/>
        <v>0</v>
      </c>
      <c r="AE45" s="119">
        <f t="shared" ca="1" si="28"/>
        <v>0</v>
      </c>
      <c r="AF45" s="119">
        <f t="shared" ca="1" si="28"/>
        <v>0</v>
      </c>
      <c r="AG45" s="119">
        <f t="shared" ca="1" si="28"/>
        <v>0</v>
      </c>
      <c r="AH45" s="119">
        <f t="shared" ca="1" si="28"/>
        <v>0</v>
      </c>
      <c r="AI45" s="119">
        <f t="shared" ca="1" si="28"/>
        <v>0</v>
      </c>
      <c r="AJ45" s="119">
        <f t="shared" ca="1" si="28"/>
        <v>0</v>
      </c>
      <c r="AK45" s="119">
        <f t="shared" ca="1" si="28"/>
        <v>0</v>
      </c>
      <c r="AL45" s="119">
        <f t="shared" ca="1" si="28"/>
        <v>0</v>
      </c>
      <c r="AM45" s="119">
        <f t="shared" ca="1" si="28"/>
        <v>0</v>
      </c>
      <c r="AN45" s="119">
        <f t="shared" ca="1" si="28"/>
        <v>0</v>
      </c>
      <c r="AO45" s="119">
        <f t="shared" ca="1" si="28"/>
        <v>0</v>
      </c>
      <c r="AP45" s="119">
        <f t="shared" ca="1" si="28"/>
        <v>0</v>
      </c>
      <c r="AQ45" s="119">
        <f t="shared" ca="1" si="28"/>
        <v>0</v>
      </c>
      <c r="AR45" s="119">
        <f t="shared" ca="1" si="28"/>
        <v>0</v>
      </c>
      <c r="AS45" s="119">
        <f t="shared" ca="1" si="28"/>
        <v>0</v>
      </c>
      <c r="AT45" s="119">
        <f t="shared" ca="1" si="28"/>
        <v>0</v>
      </c>
      <c r="AU45" s="119">
        <f t="shared" ca="1" si="28"/>
        <v>0</v>
      </c>
      <c r="AV45" s="119">
        <f t="shared" ca="1" si="28"/>
        <v>0</v>
      </c>
      <c r="AW45" s="119">
        <f t="shared" ca="1" si="28"/>
        <v>0</v>
      </c>
      <c r="AX45" s="119">
        <f t="shared" ca="1" si="28"/>
        <v>0</v>
      </c>
      <c r="AY45" s="119">
        <f t="shared" ca="1" si="28"/>
        <v>0</v>
      </c>
    </row>
    <row r="46" spans="1:51" ht="20.100000000000001" hidden="1" customHeight="1" x14ac:dyDescent="0.15">
      <c r="A46" s="263"/>
      <c r="B46" s="68" t="e">
        <f>$B41</f>
        <v>#N/A</v>
      </c>
      <c r="C46" s="91" t="e">
        <f>INDEX($Z$41:$AY$41,1,MATCH($B46,$Z$30:$AY$30))</f>
        <v>#N/A</v>
      </c>
      <c r="D46" s="91" t="e">
        <f>INDEX($Z$42:$AY$42,1,MATCH($B46,$Z$30:$AY$30))</f>
        <v>#N/A</v>
      </c>
      <c r="E46" s="91" t="e">
        <f>INDEX($Z$43:$AY$43,1,MATCH($B46,$Z$30:$AY$30))</f>
        <v>#N/A</v>
      </c>
      <c r="F46" s="91" t="e">
        <f>INDEX($Z$44:$AY$44,1,MATCH($B46,$Z$30:$AY$30))</f>
        <v>#N/A</v>
      </c>
      <c r="G46" s="91" t="e">
        <f>INDEX($Z$45:$AY$45,1,MATCH($B46,$Z$30:$AY$30))</f>
        <v>#N/A</v>
      </c>
      <c r="H46" s="91" t="e">
        <f>INDEX($Z$46:$AY$46,1,MATCH($B46,$Z$30:$AY$30))</f>
        <v>#N/A</v>
      </c>
      <c r="I46" s="91" t="e">
        <f>INDEX($Z$47:$AY$47,1,MATCH($B46,$Z$30:$AY$30))</f>
        <v>#N/A</v>
      </c>
      <c r="J46" s="91" t="e">
        <f>INDEX($Z$48:$AY$48,1,MATCH($B46,$Z$30:$AY$30))</f>
        <v>#N/A</v>
      </c>
      <c r="K46" s="96" t="e">
        <f>INDEX($Z$49:$AY$49,1,MATCH($B46,$Z$30:$AY$30))</f>
        <v>#N/A</v>
      </c>
      <c r="L46" s="97" t="e">
        <f t="shared" si="27"/>
        <v>#N/A</v>
      </c>
      <c r="M46" s="91" t="e">
        <f t="shared" si="27"/>
        <v>#N/A</v>
      </c>
      <c r="N46" s="91" t="e">
        <f t="shared" si="27"/>
        <v>#N/A</v>
      </c>
      <c r="O46" s="91" t="e">
        <f t="shared" si="27"/>
        <v>#N/A</v>
      </c>
      <c r="P46" s="91" t="e">
        <f t="shared" si="27"/>
        <v>#N/A</v>
      </c>
      <c r="Q46" s="167"/>
      <c r="R46" s="91" t="e">
        <f t="shared" si="18"/>
        <v>#N/A</v>
      </c>
      <c r="S46" s="91" t="e">
        <f t="shared" si="19"/>
        <v>#N/A</v>
      </c>
      <c r="T46" s="91" t="e">
        <f t="shared" si="20"/>
        <v>#N/A</v>
      </c>
      <c r="X46" s="59"/>
      <c r="Y46" s="104" t="s">
        <v>13</v>
      </c>
      <c r="Z46" s="119">
        <f t="shared" ref="Z46:AY46" ca="1" si="29">SUMPRODUCT((INDIRECT($AA$8)=$R$6) * (INDIRECT($AA$9)=Z$30) * (INDIRECT($AD$16)))</f>
        <v>0</v>
      </c>
      <c r="AA46" s="119">
        <f t="shared" ca="1" si="29"/>
        <v>0</v>
      </c>
      <c r="AB46" s="119">
        <f t="shared" ca="1" si="29"/>
        <v>0</v>
      </c>
      <c r="AC46" s="119">
        <f t="shared" ca="1" si="29"/>
        <v>0</v>
      </c>
      <c r="AD46" s="119">
        <f t="shared" ca="1" si="29"/>
        <v>0</v>
      </c>
      <c r="AE46" s="119">
        <f t="shared" ca="1" si="29"/>
        <v>0</v>
      </c>
      <c r="AF46" s="119">
        <f t="shared" ca="1" si="29"/>
        <v>0</v>
      </c>
      <c r="AG46" s="119">
        <f t="shared" ca="1" si="29"/>
        <v>0</v>
      </c>
      <c r="AH46" s="119">
        <f t="shared" ca="1" si="29"/>
        <v>0</v>
      </c>
      <c r="AI46" s="119">
        <f t="shared" ca="1" si="29"/>
        <v>0</v>
      </c>
      <c r="AJ46" s="119">
        <f t="shared" ca="1" si="29"/>
        <v>0</v>
      </c>
      <c r="AK46" s="119">
        <f t="shared" ca="1" si="29"/>
        <v>0</v>
      </c>
      <c r="AL46" s="119">
        <f t="shared" ca="1" si="29"/>
        <v>0</v>
      </c>
      <c r="AM46" s="119">
        <f t="shared" ca="1" si="29"/>
        <v>0</v>
      </c>
      <c r="AN46" s="119">
        <f t="shared" ca="1" si="29"/>
        <v>0</v>
      </c>
      <c r="AO46" s="119">
        <f t="shared" ca="1" si="29"/>
        <v>0</v>
      </c>
      <c r="AP46" s="119">
        <f t="shared" ca="1" si="29"/>
        <v>0</v>
      </c>
      <c r="AQ46" s="119">
        <f t="shared" ca="1" si="29"/>
        <v>0</v>
      </c>
      <c r="AR46" s="119">
        <f t="shared" ca="1" si="29"/>
        <v>0</v>
      </c>
      <c r="AS46" s="119">
        <f t="shared" ca="1" si="29"/>
        <v>0</v>
      </c>
      <c r="AT46" s="119">
        <f t="shared" ca="1" si="29"/>
        <v>0</v>
      </c>
      <c r="AU46" s="119">
        <f t="shared" ca="1" si="29"/>
        <v>0</v>
      </c>
      <c r="AV46" s="119">
        <f t="shared" ca="1" si="29"/>
        <v>0</v>
      </c>
      <c r="AW46" s="119">
        <f t="shared" ca="1" si="29"/>
        <v>0</v>
      </c>
      <c r="AX46" s="119">
        <f t="shared" ca="1" si="29"/>
        <v>0</v>
      </c>
      <c r="AY46" s="119">
        <f t="shared" ca="1" si="29"/>
        <v>0</v>
      </c>
    </row>
    <row r="47" spans="1:51" ht="20.100000000000001" hidden="1" customHeight="1" x14ac:dyDescent="0.15">
      <c r="A47" s="263"/>
      <c r="B47" s="68" t="e">
        <f>$B42</f>
        <v>#N/A</v>
      </c>
      <c r="C47" s="91" t="e">
        <f>INDEX($Z$41:$AY$41,1,MATCH($B47,$Z$30:$AY$30))</f>
        <v>#N/A</v>
      </c>
      <c r="D47" s="91" t="e">
        <f>INDEX($Z$42:$AY$42,1,MATCH($B47,$Z$30:$AY$30))</f>
        <v>#N/A</v>
      </c>
      <c r="E47" s="91" t="e">
        <f>INDEX($Z$43:$AY$43,1,MATCH($B47,$Z$30:$AY$30))</f>
        <v>#N/A</v>
      </c>
      <c r="F47" s="91" t="e">
        <f>INDEX($Z$44:$AY$44,1,MATCH($B47,$Z$30:$AY$30))</f>
        <v>#N/A</v>
      </c>
      <c r="G47" s="91" t="e">
        <f>INDEX($Z$45:$AY$45,1,MATCH($B47,$Z$30:$AY$30))</f>
        <v>#N/A</v>
      </c>
      <c r="H47" s="91" t="e">
        <f>INDEX($Z$46:$AY$46,1,MATCH($B47,$Z$30:$AY$30))</f>
        <v>#N/A</v>
      </c>
      <c r="I47" s="91" t="e">
        <f>INDEX($Z$47:$AY$47,1,MATCH($B47,$Z$30:$AY$30))</f>
        <v>#N/A</v>
      </c>
      <c r="J47" s="91" t="e">
        <f>INDEX($Z$48:$AY$48,1,MATCH($B47,$Z$30:$AY$30))</f>
        <v>#N/A</v>
      </c>
      <c r="K47" s="96" t="e">
        <f>INDEX($Z$49:$AY$49,1,MATCH($B47,$Z$30:$AY$30))</f>
        <v>#N/A</v>
      </c>
      <c r="L47" s="97" t="e">
        <f t="shared" si="27"/>
        <v>#N/A</v>
      </c>
      <c r="M47" s="91" t="e">
        <f t="shared" si="27"/>
        <v>#N/A</v>
      </c>
      <c r="N47" s="91" t="e">
        <f t="shared" si="27"/>
        <v>#N/A</v>
      </c>
      <c r="O47" s="91" t="e">
        <f t="shared" si="27"/>
        <v>#N/A</v>
      </c>
      <c r="P47" s="91" t="e">
        <f t="shared" si="27"/>
        <v>#N/A</v>
      </c>
      <c r="Q47" s="167"/>
      <c r="R47" s="91" t="e">
        <f t="shared" si="18"/>
        <v>#N/A</v>
      </c>
      <c r="S47" s="91" t="e">
        <f t="shared" si="19"/>
        <v>#N/A</v>
      </c>
      <c r="T47" s="91" t="e">
        <f t="shared" si="20"/>
        <v>#N/A</v>
      </c>
      <c r="X47" s="59"/>
      <c r="Y47" s="103" t="s">
        <v>0</v>
      </c>
      <c r="Z47" s="119">
        <f t="shared" ref="Z47:AY47" ca="1" si="30">SUMPRODUCT((INDIRECT($AA$8)=$R$6) * (INDIRECT($AA$9)=Z$30) * (INDIRECT($AD$17)))</f>
        <v>0</v>
      </c>
      <c r="AA47" s="119">
        <f t="shared" ca="1" si="30"/>
        <v>0</v>
      </c>
      <c r="AB47" s="119">
        <f t="shared" ca="1" si="30"/>
        <v>0</v>
      </c>
      <c r="AC47" s="119">
        <f t="shared" ca="1" si="30"/>
        <v>0</v>
      </c>
      <c r="AD47" s="119">
        <f t="shared" ca="1" si="30"/>
        <v>0</v>
      </c>
      <c r="AE47" s="119">
        <f t="shared" ca="1" si="30"/>
        <v>0</v>
      </c>
      <c r="AF47" s="119">
        <f t="shared" ca="1" si="30"/>
        <v>0</v>
      </c>
      <c r="AG47" s="119">
        <f t="shared" ca="1" si="30"/>
        <v>0</v>
      </c>
      <c r="AH47" s="119">
        <f t="shared" ca="1" si="30"/>
        <v>0</v>
      </c>
      <c r="AI47" s="119">
        <f t="shared" ca="1" si="30"/>
        <v>0</v>
      </c>
      <c r="AJ47" s="119">
        <f t="shared" ca="1" si="30"/>
        <v>0</v>
      </c>
      <c r="AK47" s="119">
        <f t="shared" ca="1" si="30"/>
        <v>0</v>
      </c>
      <c r="AL47" s="119">
        <f t="shared" ca="1" si="30"/>
        <v>0</v>
      </c>
      <c r="AM47" s="119">
        <f t="shared" ca="1" si="30"/>
        <v>0</v>
      </c>
      <c r="AN47" s="119">
        <f t="shared" ca="1" si="30"/>
        <v>0</v>
      </c>
      <c r="AO47" s="119">
        <f t="shared" ca="1" si="30"/>
        <v>0</v>
      </c>
      <c r="AP47" s="119">
        <f t="shared" ca="1" si="30"/>
        <v>0</v>
      </c>
      <c r="AQ47" s="119">
        <f t="shared" ca="1" si="30"/>
        <v>0</v>
      </c>
      <c r="AR47" s="119">
        <f t="shared" ca="1" si="30"/>
        <v>0</v>
      </c>
      <c r="AS47" s="119">
        <f t="shared" ca="1" si="30"/>
        <v>0</v>
      </c>
      <c r="AT47" s="119">
        <f t="shared" ca="1" si="30"/>
        <v>0</v>
      </c>
      <c r="AU47" s="119">
        <f t="shared" ca="1" si="30"/>
        <v>0</v>
      </c>
      <c r="AV47" s="119">
        <f t="shared" ca="1" si="30"/>
        <v>0</v>
      </c>
      <c r="AW47" s="119">
        <f t="shared" ca="1" si="30"/>
        <v>0</v>
      </c>
      <c r="AX47" s="119">
        <f t="shared" ca="1" si="30"/>
        <v>0</v>
      </c>
      <c r="AY47" s="119">
        <f t="shared" ca="1" si="30"/>
        <v>0</v>
      </c>
    </row>
    <row r="48" spans="1:51" ht="20.100000000000001" hidden="1" customHeight="1" x14ac:dyDescent="0.15">
      <c r="A48" s="263"/>
      <c r="B48" s="68" t="e">
        <f>$B43</f>
        <v>#N/A</v>
      </c>
      <c r="C48" s="91" t="e">
        <f>INDEX($Z$41:$AY$41,1,MATCH($B48,$Z$30:$AY$30))</f>
        <v>#N/A</v>
      </c>
      <c r="D48" s="91" t="e">
        <f>INDEX($Z$42:$AY$42,1,MATCH($B48,$Z$30:$AY$30))</f>
        <v>#N/A</v>
      </c>
      <c r="E48" s="91" t="e">
        <f>INDEX($Z$43:$AY$43,1,MATCH($B48,$Z$30:$AY$30))</f>
        <v>#N/A</v>
      </c>
      <c r="F48" s="91" t="e">
        <f>INDEX($Z$44:$AY$44,1,MATCH($B48,$Z$30:$AY$30))</f>
        <v>#N/A</v>
      </c>
      <c r="G48" s="91" t="e">
        <f>INDEX($Z$45:$AY$45,1,MATCH($B48,$Z$30:$AY$30))</f>
        <v>#N/A</v>
      </c>
      <c r="H48" s="91" t="e">
        <f>INDEX($Z$46:$AY$46,1,MATCH($B48,$Z$30:$AY$30))</f>
        <v>#N/A</v>
      </c>
      <c r="I48" s="91" t="e">
        <f>INDEX($Z$47:$AY$47,1,MATCH($B48,$Z$30:$AY$30))</f>
        <v>#N/A</v>
      </c>
      <c r="J48" s="91" t="e">
        <f>INDEX($Z$48:$AY$48,1,MATCH($B48,$Z$30:$AY$30))</f>
        <v>#N/A</v>
      </c>
      <c r="K48" s="96" t="e">
        <f>INDEX($Z$49:$AY$49,1,MATCH($B48,$Z$30:$AY$30))</f>
        <v>#N/A</v>
      </c>
      <c r="L48" s="97" t="e">
        <f t="shared" si="27"/>
        <v>#N/A</v>
      </c>
      <c r="M48" s="91" t="e">
        <f t="shared" si="27"/>
        <v>#N/A</v>
      </c>
      <c r="N48" s="91" t="e">
        <f t="shared" si="27"/>
        <v>#N/A</v>
      </c>
      <c r="O48" s="91" t="e">
        <f t="shared" si="27"/>
        <v>#N/A</v>
      </c>
      <c r="P48" s="91" t="e">
        <f t="shared" si="27"/>
        <v>#N/A</v>
      </c>
      <c r="Q48" s="167"/>
      <c r="R48" s="91" t="e">
        <f t="shared" si="18"/>
        <v>#N/A</v>
      </c>
      <c r="S48" s="91" t="e">
        <f t="shared" si="19"/>
        <v>#N/A</v>
      </c>
      <c r="T48" s="91" t="e">
        <f t="shared" si="20"/>
        <v>#N/A</v>
      </c>
      <c r="X48" s="59"/>
      <c r="Y48" s="104" t="s">
        <v>174</v>
      </c>
      <c r="Z48" s="122">
        <f ca="1">SUM(Z$41:Z$47)</f>
        <v>3514</v>
      </c>
      <c r="AA48" s="122">
        <f t="shared" ref="AA48:AY48" ca="1" si="31">SUM(AA$41:AA$47)</f>
        <v>5622</v>
      </c>
      <c r="AB48" s="122">
        <f t="shared" ca="1" si="31"/>
        <v>5622</v>
      </c>
      <c r="AC48" s="122">
        <f t="shared" ca="1" si="31"/>
        <v>9662</v>
      </c>
      <c r="AD48" s="122">
        <f t="shared" ca="1" si="31"/>
        <v>9662</v>
      </c>
      <c r="AE48" s="122">
        <f t="shared" ca="1" si="31"/>
        <v>9662</v>
      </c>
      <c r="AF48" s="122">
        <f t="shared" ca="1" si="31"/>
        <v>2108</v>
      </c>
      <c r="AG48" s="122">
        <f t="shared" ca="1" si="31"/>
        <v>2108</v>
      </c>
      <c r="AH48" s="122">
        <f t="shared" ca="1" si="31"/>
        <v>2108</v>
      </c>
      <c r="AI48" s="122">
        <f t="shared" ca="1" si="31"/>
        <v>2108</v>
      </c>
      <c r="AJ48" s="122">
        <f t="shared" ca="1" si="31"/>
        <v>5973</v>
      </c>
      <c r="AK48" s="122">
        <f t="shared" ca="1" si="31"/>
        <v>5973</v>
      </c>
      <c r="AL48" s="122">
        <f t="shared" ca="1" si="31"/>
        <v>5973</v>
      </c>
      <c r="AM48" s="122">
        <f t="shared" ca="1" si="31"/>
        <v>7027</v>
      </c>
      <c r="AN48" s="122">
        <f t="shared" ca="1" si="31"/>
        <v>7027</v>
      </c>
      <c r="AO48" s="122">
        <f t="shared" ca="1" si="31"/>
        <v>7027</v>
      </c>
      <c r="AP48" s="122">
        <f t="shared" ca="1" si="31"/>
        <v>7027</v>
      </c>
      <c r="AQ48" s="122">
        <f t="shared" ca="1" si="31"/>
        <v>7027</v>
      </c>
      <c r="AR48" s="122">
        <f t="shared" ca="1" si="31"/>
        <v>7027</v>
      </c>
      <c r="AS48" s="122">
        <f t="shared" ca="1" si="31"/>
        <v>7027</v>
      </c>
      <c r="AT48" s="122">
        <f t="shared" ca="1" si="31"/>
        <v>7027</v>
      </c>
      <c r="AU48" s="122">
        <f t="shared" ca="1" si="31"/>
        <v>7027</v>
      </c>
      <c r="AV48" s="122">
        <f t="shared" ca="1" si="31"/>
        <v>7027</v>
      </c>
      <c r="AW48" s="122">
        <f t="shared" ca="1" si="31"/>
        <v>7027</v>
      </c>
      <c r="AX48" s="122">
        <f t="shared" ca="1" si="31"/>
        <v>7027</v>
      </c>
      <c r="AY48" s="122">
        <f t="shared" ca="1" si="31"/>
        <v>0</v>
      </c>
    </row>
    <row r="49" spans="1:51" ht="20.100000000000001" hidden="1" customHeight="1" x14ac:dyDescent="0.15">
      <c r="A49" s="264"/>
      <c r="B49" s="69" t="e">
        <f>$B44</f>
        <v>#N/A</v>
      </c>
      <c r="C49" s="98" t="e">
        <f>INDEX($Z$41:$AY$41,1,MATCH($B49,$Z$30:$AY$30))</f>
        <v>#N/A</v>
      </c>
      <c r="D49" s="98" t="e">
        <f>INDEX($Z$42:$AY$42,1,MATCH($B49,$Z$30:$AY$30))</f>
        <v>#N/A</v>
      </c>
      <c r="E49" s="98" t="e">
        <f>INDEX($Z$43:$AY$43,1,MATCH($B49,$Z$30:$AY$30))</f>
        <v>#N/A</v>
      </c>
      <c r="F49" s="98" t="e">
        <f>INDEX($Z$44:$AY$44,1,MATCH($B49,$Z$30:$AY$30))</f>
        <v>#N/A</v>
      </c>
      <c r="G49" s="98" t="e">
        <f>INDEX($Z$45:$AY$45,1,MATCH($B49,$Z$30:$AY$30))</f>
        <v>#N/A</v>
      </c>
      <c r="H49" s="98" t="e">
        <f>INDEX($Z$46:$AY$46,1,MATCH($B49,$Z$30:$AY$30))</f>
        <v>#N/A</v>
      </c>
      <c r="I49" s="98" t="e">
        <f>INDEX($Z$47:$AY$47,1,MATCH($B49,$Z$30:$AY$30))</f>
        <v>#N/A</v>
      </c>
      <c r="J49" s="98" t="e">
        <f>INDEX($Z$48:$AY$48,1,MATCH($B49,$Z$30:$AY$30))</f>
        <v>#N/A</v>
      </c>
      <c r="K49" s="99" t="e">
        <f>INDEX($Z$49:$AY$49,1,MATCH($B49,$Z$30:$AY$30))</f>
        <v>#N/A</v>
      </c>
      <c r="L49" s="100" t="e">
        <f t="shared" si="27"/>
        <v>#N/A</v>
      </c>
      <c r="M49" s="98" t="e">
        <f t="shared" si="27"/>
        <v>#N/A</v>
      </c>
      <c r="N49" s="98" t="e">
        <f t="shared" si="27"/>
        <v>#N/A</v>
      </c>
      <c r="O49" s="98" t="e">
        <f t="shared" si="27"/>
        <v>#N/A</v>
      </c>
      <c r="P49" s="98" t="e">
        <f t="shared" si="27"/>
        <v>#N/A</v>
      </c>
      <c r="Q49" s="168"/>
      <c r="R49" s="98" t="e">
        <f t="shared" si="18"/>
        <v>#N/A</v>
      </c>
      <c r="S49" s="98" t="e">
        <f t="shared" si="19"/>
        <v>#N/A</v>
      </c>
      <c r="T49" s="98" t="e">
        <f t="shared" si="20"/>
        <v>#N/A</v>
      </c>
      <c r="X49" s="60"/>
      <c r="Y49" s="106" t="s">
        <v>177</v>
      </c>
      <c r="Z49" s="121">
        <f ca="1">SUM(Z$41:Z$46)</f>
        <v>3514</v>
      </c>
      <c r="AA49" s="121">
        <f t="shared" ref="AA49:AY49" ca="1" si="32">SUM(AA$41:AA$46)</f>
        <v>5622</v>
      </c>
      <c r="AB49" s="121">
        <f t="shared" ca="1" si="32"/>
        <v>5622</v>
      </c>
      <c r="AC49" s="121">
        <f t="shared" ca="1" si="32"/>
        <v>9662</v>
      </c>
      <c r="AD49" s="121">
        <f t="shared" ca="1" si="32"/>
        <v>9662</v>
      </c>
      <c r="AE49" s="121">
        <f t="shared" ca="1" si="32"/>
        <v>9662</v>
      </c>
      <c r="AF49" s="121">
        <f t="shared" ca="1" si="32"/>
        <v>2108</v>
      </c>
      <c r="AG49" s="121">
        <f t="shared" ca="1" si="32"/>
        <v>2108</v>
      </c>
      <c r="AH49" s="121">
        <f t="shared" ca="1" si="32"/>
        <v>2108</v>
      </c>
      <c r="AI49" s="121">
        <f t="shared" ca="1" si="32"/>
        <v>2108</v>
      </c>
      <c r="AJ49" s="121">
        <f t="shared" ca="1" si="32"/>
        <v>5973</v>
      </c>
      <c r="AK49" s="121">
        <f t="shared" ca="1" si="32"/>
        <v>5973</v>
      </c>
      <c r="AL49" s="121">
        <f t="shared" ca="1" si="32"/>
        <v>5973</v>
      </c>
      <c r="AM49" s="121">
        <f t="shared" ca="1" si="32"/>
        <v>7027</v>
      </c>
      <c r="AN49" s="121">
        <f t="shared" ca="1" si="32"/>
        <v>7027</v>
      </c>
      <c r="AO49" s="121">
        <f t="shared" ca="1" si="32"/>
        <v>7027</v>
      </c>
      <c r="AP49" s="121">
        <f t="shared" ca="1" si="32"/>
        <v>7027</v>
      </c>
      <c r="AQ49" s="121">
        <f t="shared" ca="1" si="32"/>
        <v>7027</v>
      </c>
      <c r="AR49" s="121">
        <f t="shared" ca="1" si="32"/>
        <v>7027</v>
      </c>
      <c r="AS49" s="121">
        <f t="shared" ca="1" si="32"/>
        <v>7027</v>
      </c>
      <c r="AT49" s="121">
        <f t="shared" ca="1" si="32"/>
        <v>7027</v>
      </c>
      <c r="AU49" s="121">
        <f t="shared" ca="1" si="32"/>
        <v>7027</v>
      </c>
      <c r="AV49" s="121">
        <f t="shared" ca="1" si="32"/>
        <v>7027</v>
      </c>
      <c r="AW49" s="121">
        <f t="shared" ca="1" si="32"/>
        <v>7027</v>
      </c>
      <c r="AX49" s="121">
        <f t="shared" ca="1" si="32"/>
        <v>7027</v>
      </c>
      <c r="AY49" s="121">
        <f t="shared" ca="1" si="32"/>
        <v>0</v>
      </c>
    </row>
    <row r="50" spans="1:51" ht="20.100000000000001" hidden="1" customHeight="1" x14ac:dyDescent="0.15">
      <c r="A50" s="259" t="s">
        <v>167</v>
      </c>
      <c r="B50" s="67" t="e">
        <f>$B40</f>
        <v>#N/A</v>
      </c>
      <c r="C50" s="90" t="e">
        <f>INDEX($Z$50:$AY$50,1,MATCH($B50,$Z$30:$AY$30))</f>
        <v>#N/A</v>
      </c>
      <c r="D50" s="90" t="e">
        <f>INDEX($Z$51:$AY$51,1,MATCH($B50,$Z$30:$AY$30))</f>
        <v>#N/A</v>
      </c>
      <c r="E50" s="90" t="e">
        <f>INDEX($Z$52:$AY$52,1,MATCH($B50,$Z$30:$AY$30))</f>
        <v>#N/A</v>
      </c>
      <c r="F50" s="90" t="e">
        <f>INDEX($Z$53:$AY$53,1,MATCH($B50,$Z$30:$AY$30))</f>
        <v>#N/A</v>
      </c>
      <c r="G50" s="90" t="e">
        <f>INDEX($Z$54:$AY$54,1,MATCH($B50,$Z$30:$AY$30))</f>
        <v>#N/A</v>
      </c>
      <c r="H50" s="90" t="e">
        <f>INDEX($Z$55:$AY$55,1,MATCH($B50,$Z$30:$AY$30))</f>
        <v>#N/A</v>
      </c>
      <c r="I50" s="90" t="e">
        <f>INDEX($Z$56:$AY$56,1,MATCH($B50,$Z$30:$AY$30))</f>
        <v>#N/A</v>
      </c>
      <c r="J50" s="90" t="e">
        <f>INDEX($Z$57:$AY$57,1,MATCH($B50,$Z$30:$AY$30))</f>
        <v>#N/A</v>
      </c>
      <c r="K50" s="94" t="e">
        <f>INDEX($Z$58:$AY$58,1,MATCH($B50,$Z$30:$AY$30))</f>
        <v>#N/A</v>
      </c>
      <c r="L50" s="95" t="e">
        <f t="shared" ref="L50:P54" si="33">C50*H15</f>
        <v>#N/A</v>
      </c>
      <c r="M50" s="90" t="e">
        <f t="shared" si="33"/>
        <v>#N/A</v>
      </c>
      <c r="N50" s="90" t="e">
        <f t="shared" si="33"/>
        <v>#N/A</v>
      </c>
      <c r="O50" s="90" t="e">
        <f t="shared" si="33"/>
        <v>#N/A</v>
      </c>
      <c r="P50" s="90" t="e">
        <f t="shared" si="33"/>
        <v>#N/A</v>
      </c>
      <c r="Q50" s="166"/>
      <c r="R50" s="90" t="e">
        <f t="shared" si="18"/>
        <v>#N/A</v>
      </c>
      <c r="S50" s="90" t="e">
        <f t="shared" si="19"/>
        <v>#N/A</v>
      </c>
      <c r="T50" s="90" t="e">
        <f t="shared" si="20"/>
        <v>#N/A</v>
      </c>
      <c r="X50" s="61" t="s">
        <v>66</v>
      </c>
      <c r="Y50" s="102" t="s">
        <v>145</v>
      </c>
      <c r="Z50" s="118">
        <f t="shared" ref="Z50:AY50" ca="1" si="34">SUMPRODUCT((INDIRECT($AA$8)=$R$6) * (INDIRECT($AA$9)=Z$30) * (INDIRECT($AG$11)))</f>
        <v>0</v>
      </c>
      <c r="AA50" s="118">
        <f t="shared" ca="1" si="34"/>
        <v>0</v>
      </c>
      <c r="AB50" s="118">
        <f t="shared" ca="1" si="34"/>
        <v>0</v>
      </c>
      <c r="AC50" s="118">
        <f t="shared" ca="1" si="34"/>
        <v>0</v>
      </c>
      <c r="AD50" s="118">
        <f t="shared" ca="1" si="34"/>
        <v>0</v>
      </c>
      <c r="AE50" s="118">
        <f t="shared" ca="1" si="34"/>
        <v>0</v>
      </c>
      <c r="AF50" s="118">
        <f t="shared" ca="1" si="34"/>
        <v>0</v>
      </c>
      <c r="AG50" s="118">
        <f t="shared" ca="1" si="34"/>
        <v>0</v>
      </c>
      <c r="AH50" s="118">
        <f t="shared" ca="1" si="34"/>
        <v>0</v>
      </c>
      <c r="AI50" s="118">
        <f t="shared" ca="1" si="34"/>
        <v>0</v>
      </c>
      <c r="AJ50" s="118">
        <f t="shared" ca="1" si="34"/>
        <v>0</v>
      </c>
      <c r="AK50" s="118">
        <f t="shared" ca="1" si="34"/>
        <v>0</v>
      </c>
      <c r="AL50" s="118">
        <f t="shared" ca="1" si="34"/>
        <v>0</v>
      </c>
      <c r="AM50" s="118">
        <f t="shared" ca="1" si="34"/>
        <v>0</v>
      </c>
      <c r="AN50" s="118">
        <f t="shared" ca="1" si="34"/>
        <v>0</v>
      </c>
      <c r="AO50" s="118">
        <f t="shared" ca="1" si="34"/>
        <v>0</v>
      </c>
      <c r="AP50" s="118">
        <f t="shared" ca="1" si="34"/>
        <v>0</v>
      </c>
      <c r="AQ50" s="118">
        <f t="shared" ca="1" si="34"/>
        <v>0</v>
      </c>
      <c r="AR50" s="118">
        <f t="shared" ca="1" si="34"/>
        <v>0</v>
      </c>
      <c r="AS50" s="118">
        <f t="shared" ca="1" si="34"/>
        <v>0</v>
      </c>
      <c r="AT50" s="118">
        <f t="shared" ca="1" si="34"/>
        <v>0</v>
      </c>
      <c r="AU50" s="118">
        <f t="shared" ca="1" si="34"/>
        <v>0</v>
      </c>
      <c r="AV50" s="118">
        <f t="shared" ca="1" si="34"/>
        <v>0</v>
      </c>
      <c r="AW50" s="118">
        <f t="shared" ca="1" si="34"/>
        <v>0</v>
      </c>
      <c r="AX50" s="118">
        <f t="shared" ca="1" si="34"/>
        <v>0</v>
      </c>
      <c r="AY50" s="118">
        <f t="shared" ca="1" si="34"/>
        <v>0</v>
      </c>
    </row>
    <row r="51" spans="1:51" ht="20.100000000000001" hidden="1" customHeight="1" x14ac:dyDescent="0.15">
      <c r="A51" s="260"/>
      <c r="B51" s="68" t="e">
        <f>$B41</f>
        <v>#N/A</v>
      </c>
      <c r="C51" s="91" t="e">
        <f>INDEX($Z$50:$AY$50,1,MATCH($B51,$Z$30:$AY$30))</f>
        <v>#N/A</v>
      </c>
      <c r="D51" s="91" t="e">
        <f>INDEX($Z$51:$AY$51,1,MATCH($B51,$Z$30:$AY$30))</f>
        <v>#N/A</v>
      </c>
      <c r="E51" s="91" t="e">
        <f>INDEX($Z$52:$AY$52,1,MATCH($B51,$Z$30:$AY$30))</f>
        <v>#N/A</v>
      </c>
      <c r="F51" s="91" t="e">
        <f>INDEX($Z$53:$AY$53,1,MATCH($B51,$Z$30:$AY$30))</f>
        <v>#N/A</v>
      </c>
      <c r="G51" s="91" t="e">
        <f>INDEX($Z$54:$AY$54,1,MATCH($B51,$Z$30:$AY$30))</f>
        <v>#N/A</v>
      </c>
      <c r="H51" s="91" t="e">
        <f>INDEX($Z$55:$AY$55,1,MATCH($B51,$Z$30:$AY$30))</f>
        <v>#N/A</v>
      </c>
      <c r="I51" s="91" t="e">
        <f>INDEX($Z$56:$AY$56,1,MATCH($B51,$Z$30:$AY$30))</f>
        <v>#N/A</v>
      </c>
      <c r="J51" s="91" t="e">
        <f>INDEX($Z$57:$AY$57,1,MATCH($B51,$Z$30:$AY$30))</f>
        <v>#N/A</v>
      </c>
      <c r="K51" s="96" t="e">
        <f>INDEX($Z$58:$AY$58,1,MATCH($B51,$Z$30:$AY$30))</f>
        <v>#N/A</v>
      </c>
      <c r="L51" s="97" t="e">
        <f t="shared" si="33"/>
        <v>#N/A</v>
      </c>
      <c r="M51" s="91" t="e">
        <f t="shared" si="33"/>
        <v>#N/A</v>
      </c>
      <c r="N51" s="91" t="e">
        <f t="shared" si="33"/>
        <v>#N/A</v>
      </c>
      <c r="O51" s="91" t="e">
        <f t="shared" si="33"/>
        <v>#N/A</v>
      </c>
      <c r="P51" s="91" t="e">
        <f t="shared" si="33"/>
        <v>#N/A</v>
      </c>
      <c r="Q51" s="167"/>
      <c r="R51" s="91" t="e">
        <f t="shared" si="18"/>
        <v>#N/A</v>
      </c>
      <c r="S51" s="91" t="e">
        <f t="shared" si="19"/>
        <v>#N/A</v>
      </c>
      <c r="T51" s="91" t="e">
        <f t="shared" si="20"/>
        <v>#N/A</v>
      </c>
      <c r="X51" s="62"/>
      <c r="Y51" s="103" t="s">
        <v>146</v>
      </c>
      <c r="Z51" s="119">
        <f t="shared" ref="Z51:AY51" ca="1" si="35">SUMPRODUCT((INDIRECT($AA$8)=$R$6) * (INDIRECT($AA$9)=Z$30) * (INDIRECT($AG$12)))</f>
        <v>1366</v>
      </c>
      <c r="AA51" s="119">
        <f t="shared" ca="1" si="35"/>
        <v>3420</v>
      </c>
      <c r="AB51" s="119">
        <f t="shared" ca="1" si="35"/>
        <v>3420</v>
      </c>
      <c r="AC51" s="119">
        <f t="shared" ca="1" si="35"/>
        <v>3420</v>
      </c>
      <c r="AD51" s="119">
        <f t="shared" ca="1" si="35"/>
        <v>3420</v>
      </c>
      <c r="AE51" s="119">
        <f t="shared" ca="1" si="35"/>
        <v>3420</v>
      </c>
      <c r="AF51" s="119">
        <f t="shared" ca="1" si="35"/>
        <v>1171</v>
      </c>
      <c r="AG51" s="119">
        <f t="shared" ca="1" si="35"/>
        <v>1171</v>
      </c>
      <c r="AH51" s="119">
        <f t="shared" ca="1" si="35"/>
        <v>1171</v>
      </c>
      <c r="AI51" s="119">
        <f t="shared" ca="1" si="35"/>
        <v>1171</v>
      </c>
      <c r="AJ51" s="119">
        <f t="shared" ca="1" si="35"/>
        <v>2147</v>
      </c>
      <c r="AK51" s="119">
        <f t="shared" ca="1" si="35"/>
        <v>2147</v>
      </c>
      <c r="AL51" s="119">
        <f t="shared" ca="1" si="35"/>
        <v>1952</v>
      </c>
      <c r="AM51" s="119">
        <f t="shared" ca="1" si="35"/>
        <v>1562</v>
      </c>
      <c r="AN51" s="119">
        <f t="shared" ca="1" si="35"/>
        <v>1562</v>
      </c>
      <c r="AO51" s="119">
        <f t="shared" ca="1" si="35"/>
        <v>1562</v>
      </c>
      <c r="AP51" s="119">
        <f t="shared" ca="1" si="35"/>
        <v>1562</v>
      </c>
      <c r="AQ51" s="119">
        <f t="shared" ca="1" si="35"/>
        <v>1562</v>
      </c>
      <c r="AR51" s="119">
        <f t="shared" ca="1" si="35"/>
        <v>1562</v>
      </c>
      <c r="AS51" s="119">
        <f t="shared" ca="1" si="35"/>
        <v>1562</v>
      </c>
      <c r="AT51" s="119">
        <f t="shared" ca="1" si="35"/>
        <v>1562</v>
      </c>
      <c r="AU51" s="119">
        <f t="shared" ca="1" si="35"/>
        <v>1562</v>
      </c>
      <c r="AV51" s="119">
        <f t="shared" ca="1" si="35"/>
        <v>1562</v>
      </c>
      <c r="AW51" s="119">
        <f t="shared" ca="1" si="35"/>
        <v>1562</v>
      </c>
      <c r="AX51" s="119">
        <f t="shared" ca="1" si="35"/>
        <v>1562</v>
      </c>
      <c r="AY51" s="119">
        <f t="shared" ca="1" si="35"/>
        <v>0</v>
      </c>
    </row>
    <row r="52" spans="1:51" ht="20.100000000000001" hidden="1" customHeight="1" x14ac:dyDescent="0.15">
      <c r="A52" s="260"/>
      <c r="B52" s="68" t="e">
        <f>$B42</f>
        <v>#N/A</v>
      </c>
      <c r="C52" s="91" t="e">
        <f>INDEX($Z$50:$AY$50,1,MATCH($B52,$Z$30:$AY$30))</f>
        <v>#N/A</v>
      </c>
      <c r="D52" s="91" t="e">
        <f>INDEX($Z$51:$AY$51,1,MATCH($B52,$Z$30:$AY$30))</f>
        <v>#N/A</v>
      </c>
      <c r="E52" s="91" t="e">
        <f>INDEX($Z$52:$AY$52,1,MATCH($B52,$Z$30:$AY$30))</f>
        <v>#N/A</v>
      </c>
      <c r="F52" s="91" t="e">
        <f>INDEX($Z$53:$AY$53,1,MATCH($B52,$Z$30:$AY$30))</f>
        <v>#N/A</v>
      </c>
      <c r="G52" s="91" t="e">
        <f>INDEX($Z$54:$AY$54,1,MATCH($B52,$Z$30:$AY$30))</f>
        <v>#N/A</v>
      </c>
      <c r="H52" s="91" t="e">
        <f>INDEX($Z$55:$AY$55,1,MATCH($B52,$Z$30:$AY$30))</f>
        <v>#N/A</v>
      </c>
      <c r="I52" s="91" t="e">
        <f>INDEX($Z$56:$AY$56,1,MATCH($B52,$Z$30:$AY$30))</f>
        <v>#N/A</v>
      </c>
      <c r="J52" s="91" t="e">
        <f>INDEX($Z$57:$AY$57,1,MATCH($B52,$Z$30:$AY$30))</f>
        <v>#N/A</v>
      </c>
      <c r="K52" s="96" t="e">
        <f>INDEX($Z$58:$AY$58,1,MATCH($B52,$Z$30:$AY$30))</f>
        <v>#N/A</v>
      </c>
      <c r="L52" s="97" t="e">
        <f t="shared" si="33"/>
        <v>#N/A</v>
      </c>
      <c r="M52" s="91" t="e">
        <f t="shared" si="33"/>
        <v>#N/A</v>
      </c>
      <c r="N52" s="91" t="e">
        <f t="shared" si="33"/>
        <v>#N/A</v>
      </c>
      <c r="O52" s="91" t="e">
        <f t="shared" si="33"/>
        <v>#N/A</v>
      </c>
      <c r="P52" s="91" t="e">
        <f t="shared" si="33"/>
        <v>#N/A</v>
      </c>
      <c r="Q52" s="167"/>
      <c r="R52" s="91" t="e">
        <f t="shared" si="18"/>
        <v>#N/A</v>
      </c>
      <c r="S52" s="91" t="e">
        <f t="shared" si="19"/>
        <v>#N/A</v>
      </c>
      <c r="T52" s="91" t="e">
        <f t="shared" si="20"/>
        <v>#N/A</v>
      </c>
      <c r="X52" s="62"/>
      <c r="Y52" s="103" t="s">
        <v>147</v>
      </c>
      <c r="Z52" s="119">
        <f t="shared" ref="Z52:AY52" ca="1" si="36">SUMPRODUCT((INDIRECT($AA$8)=$R$6) * (INDIRECT($AA$9)=Z$30) * (INDIRECT($AG$13)))</f>
        <v>0</v>
      </c>
      <c r="AA52" s="119">
        <f t="shared" ca="1" si="36"/>
        <v>0</v>
      </c>
      <c r="AB52" s="119">
        <f t="shared" ca="1" si="36"/>
        <v>0</v>
      </c>
      <c r="AC52" s="119">
        <f t="shared" ca="1" si="36"/>
        <v>0</v>
      </c>
      <c r="AD52" s="119">
        <f t="shared" ca="1" si="36"/>
        <v>0</v>
      </c>
      <c r="AE52" s="119">
        <f t="shared" ca="1" si="36"/>
        <v>0</v>
      </c>
      <c r="AF52" s="119">
        <f t="shared" ca="1" si="36"/>
        <v>0</v>
      </c>
      <c r="AG52" s="119">
        <f t="shared" ca="1" si="36"/>
        <v>0</v>
      </c>
      <c r="AH52" s="119">
        <f t="shared" ca="1" si="36"/>
        <v>0</v>
      </c>
      <c r="AI52" s="119">
        <f t="shared" ca="1" si="36"/>
        <v>0</v>
      </c>
      <c r="AJ52" s="119">
        <f t="shared" ca="1" si="36"/>
        <v>0</v>
      </c>
      <c r="AK52" s="119">
        <f t="shared" ca="1" si="36"/>
        <v>0</v>
      </c>
      <c r="AL52" s="119">
        <f t="shared" ca="1" si="36"/>
        <v>0</v>
      </c>
      <c r="AM52" s="119">
        <f t="shared" ca="1" si="36"/>
        <v>0</v>
      </c>
      <c r="AN52" s="119">
        <f t="shared" ca="1" si="36"/>
        <v>0</v>
      </c>
      <c r="AO52" s="119">
        <f t="shared" ca="1" si="36"/>
        <v>0</v>
      </c>
      <c r="AP52" s="119">
        <f t="shared" ca="1" si="36"/>
        <v>0</v>
      </c>
      <c r="AQ52" s="119">
        <f t="shared" ca="1" si="36"/>
        <v>0</v>
      </c>
      <c r="AR52" s="119">
        <f t="shared" ca="1" si="36"/>
        <v>0</v>
      </c>
      <c r="AS52" s="119">
        <f t="shared" ca="1" si="36"/>
        <v>0</v>
      </c>
      <c r="AT52" s="119">
        <f t="shared" ca="1" si="36"/>
        <v>0</v>
      </c>
      <c r="AU52" s="119">
        <f t="shared" ca="1" si="36"/>
        <v>0</v>
      </c>
      <c r="AV52" s="119">
        <f t="shared" ca="1" si="36"/>
        <v>0</v>
      </c>
      <c r="AW52" s="119">
        <f t="shared" ca="1" si="36"/>
        <v>0</v>
      </c>
      <c r="AX52" s="119">
        <f t="shared" ca="1" si="36"/>
        <v>0</v>
      </c>
      <c r="AY52" s="119">
        <f t="shared" ca="1" si="36"/>
        <v>0</v>
      </c>
    </row>
    <row r="53" spans="1:51" ht="20.100000000000001" hidden="1" customHeight="1" x14ac:dyDescent="0.15">
      <c r="A53" s="260"/>
      <c r="B53" s="68" t="e">
        <f>$B43</f>
        <v>#N/A</v>
      </c>
      <c r="C53" s="91" t="e">
        <f>INDEX($Z$50:$AY$50,1,MATCH($B53,$Z$30:$AY$30))</f>
        <v>#N/A</v>
      </c>
      <c r="D53" s="91" t="e">
        <f>INDEX($Z$51:$AY$51,1,MATCH($B53,$Z$30:$AY$30))</f>
        <v>#N/A</v>
      </c>
      <c r="E53" s="91" t="e">
        <f>INDEX($Z$52:$AY$52,1,MATCH($B53,$Z$30:$AY$30))</f>
        <v>#N/A</v>
      </c>
      <c r="F53" s="91" t="e">
        <f>INDEX($Z$53:$AY$53,1,MATCH($B53,$Z$30:$AY$30))</f>
        <v>#N/A</v>
      </c>
      <c r="G53" s="91" t="e">
        <f>INDEX($Z$54:$AY$54,1,MATCH($B53,$Z$30:$AY$30))</f>
        <v>#N/A</v>
      </c>
      <c r="H53" s="91" t="e">
        <f>INDEX($Z$55:$AY$55,1,MATCH($B53,$Z$30:$AY$30))</f>
        <v>#N/A</v>
      </c>
      <c r="I53" s="91" t="e">
        <f>INDEX($Z$56:$AY$56,1,MATCH($B53,$Z$30:$AY$30))</f>
        <v>#N/A</v>
      </c>
      <c r="J53" s="91" t="e">
        <f>INDEX($Z$57:$AY$57,1,MATCH($B53,$Z$30:$AY$30))</f>
        <v>#N/A</v>
      </c>
      <c r="K53" s="96" t="e">
        <f>INDEX($Z$58:$AY$58,1,MATCH($B53,$Z$30:$AY$30))</f>
        <v>#N/A</v>
      </c>
      <c r="L53" s="97" t="e">
        <f t="shared" si="33"/>
        <v>#N/A</v>
      </c>
      <c r="M53" s="91" t="e">
        <f t="shared" si="33"/>
        <v>#N/A</v>
      </c>
      <c r="N53" s="91" t="e">
        <f t="shared" si="33"/>
        <v>#N/A</v>
      </c>
      <c r="O53" s="91" t="e">
        <f t="shared" si="33"/>
        <v>#N/A</v>
      </c>
      <c r="P53" s="91" t="e">
        <f t="shared" si="33"/>
        <v>#N/A</v>
      </c>
      <c r="Q53" s="167"/>
      <c r="R53" s="91" t="e">
        <f t="shared" si="18"/>
        <v>#N/A</v>
      </c>
      <c r="S53" s="91" t="e">
        <f t="shared" si="19"/>
        <v>#N/A</v>
      </c>
      <c r="T53" s="91" t="e">
        <f t="shared" si="20"/>
        <v>#N/A</v>
      </c>
      <c r="X53" s="62"/>
      <c r="Y53" s="103" t="s">
        <v>148</v>
      </c>
      <c r="Z53" s="119">
        <f t="shared" ref="Z53:AY53" ca="1" si="37">SUMPRODUCT((INDIRECT($AA$8)=$R$6) * (INDIRECT($AA$9)=Z$30) * (INDIRECT($AG$14)))</f>
        <v>0</v>
      </c>
      <c r="AA53" s="119">
        <f t="shared" ca="1" si="37"/>
        <v>0</v>
      </c>
      <c r="AB53" s="119">
        <f t="shared" ca="1" si="37"/>
        <v>0</v>
      </c>
      <c r="AC53" s="119">
        <f t="shared" ca="1" si="37"/>
        <v>0</v>
      </c>
      <c r="AD53" s="119">
        <f t="shared" ca="1" si="37"/>
        <v>0</v>
      </c>
      <c r="AE53" s="119">
        <f t="shared" ca="1" si="37"/>
        <v>0</v>
      </c>
      <c r="AF53" s="119">
        <f t="shared" ca="1" si="37"/>
        <v>0</v>
      </c>
      <c r="AG53" s="119">
        <f t="shared" ca="1" si="37"/>
        <v>0</v>
      </c>
      <c r="AH53" s="119">
        <f t="shared" ca="1" si="37"/>
        <v>0</v>
      </c>
      <c r="AI53" s="119">
        <f t="shared" ca="1" si="37"/>
        <v>0</v>
      </c>
      <c r="AJ53" s="119">
        <f t="shared" ca="1" si="37"/>
        <v>0</v>
      </c>
      <c r="AK53" s="119">
        <f t="shared" ca="1" si="37"/>
        <v>0</v>
      </c>
      <c r="AL53" s="119">
        <f t="shared" ca="1" si="37"/>
        <v>0</v>
      </c>
      <c r="AM53" s="119">
        <f t="shared" ca="1" si="37"/>
        <v>0</v>
      </c>
      <c r="AN53" s="119">
        <f t="shared" ca="1" si="37"/>
        <v>0</v>
      </c>
      <c r="AO53" s="119">
        <f t="shared" ca="1" si="37"/>
        <v>0</v>
      </c>
      <c r="AP53" s="119">
        <f t="shared" ca="1" si="37"/>
        <v>0</v>
      </c>
      <c r="AQ53" s="119">
        <f t="shared" ca="1" si="37"/>
        <v>0</v>
      </c>
      <c r="AR53" s="119">
        <f t="shared" ca="1" si="37"/>
        <v>0</v>
      </c>
      <c r="AS53" s="119">
        <f t="shared" ca="1" si="37"/>
        <v>0</v>
      </c>
      <c r="AT53" s="119">
        <f t="shared" ca="1" si="37"/>
        <v>0</v>
      </c>
      <c r="AU53" s="119">
        <f t="shared" ca="1" si="37"/>
        <v>0</v>
      </c>
      <c r="AV53" s="119">
        <f t="shared" ca="1" si="37"/>
        <v>0</v>
      </c>
      <c r="AW53" s="119">
        <f t="shared" ca="1" si="37"/>
        <v>0</v>
      </c>
      <c r="AX53" s="119">
        <f t="shared" ca="1" si="37"/>
        <v>0</v>
      </c>
      <c r="AY53" s="119">
        <f t="shared" ca="1" si="37"/>
        <v>0</v>
      </c>
    </row>
    <row r="54" spans="1:51" ht="20.100000000000001" hidden="1" customHeight="1" x14ac:dyDescent="0.15">
      <c r="A54" s="261"/>
      <c r="B54" s="69" t="e">
        <f>$B44</f>
        <v>#N/A</v>
      </c>
      <c r="C54" s="98" t="e">
        <f>INDEX($Z$50:$AY$50,1,MATCH($B54,$Z$30:$AY$30))</f>
        <v>#N/A</v>
      </c>
      <c r="D54" s="98" t="e">
        <f>INDEX($Z$51:$AY$51,1,MATCH($B54,$Z$30:$AY$30))</f>
        <v>#N/A</v>
      </c>
      <c r="E54" s="98" t="e">
        <f>INDEX($Z$52:$AY$52,1,MATCH($B54,$Z$30:$AY$30))</f>
        <v>#N/A</v>
      </c>
      <c r="F54" s="98" t="e">
        <f>INDEX($Z$53:$AY$53,1,MATCH($B54,$Z$30:$AY$30))</f>
        <v>#N/A</v>
      </c>
      <c r="G54" s="98" t="e">
        <f>INDEX($Z$54:$AY$54,1,MATCH($B54,$Z$30:$AY$30))</f>
        <v>#N/A</v>
      </c>
      <c r="H54" s="98" t="e">
        <f>INDEX($Z$55:$AY$55,1,MATCH($B54,$Z$30:$AY$30))</f>
        <v>#N/A</v>
      </c>
      <c r="I54" s="98" t="e">
        <f>INDEX($Z$56:$AY$56,1,MATCH($B54,$Z$30:$AY$30))</f>
        <v>#N/A</v>
      </c>
      <c r="J54" s="98" t="e">
        <f>INDEX($Z$57:$AY$57,1,MATCH($B54,$Z$30:$AY$30))</f>
        <v>#N/A</v>
      </c>
      <c r="K54" s="99" t="e">
        <f>INDEX($Z$58:$AY$58,1,MATCH($B54,$Z$30:$AY$30))</f>
        <v>#N/A</v>
      </c>
      <c r="L54" s="100" t="e">
        <f t="shared" si="33"/>
        <v>#N/A</v>
      </c>
      <c r="M54" s="98" t="e">
        <f t="shared" si="33"/>
        <v>#N/A</v>
      </c>
      <c r="N54" s="98" t="e">
        <f t="shared" si="33"/>
        <v>#N/A</v>
      </c>
      <c r="O54" s="98" t="e">
        <f t="shared" si="33"/>
        <v>#N/A</v>
      </c>
      <c r="P54" s="98" t="e">
        <f t="shared" si="33"/>
        <v>#N/A</v>
      </c>
      <c r="Q54" s="168"/>
      <c r="R54" s="98" t="e">
        <f t="shared" si="18"/>
        <v>#N/A</v>
      </c>
      <c r="S54" s="98" t="e">
        <f t="shared" si="19"/>
        <v>#N/A</v>
      </c>
      <c r="T54" s="98" t="e">
        <f t="shared" si="20"/>
        <v>#N/A</v>
      </c>
      <c r="X54" s="62"/>
      <c r="Y54" s="103" t="s">
        <v>149</v>
      </c>
      <c r="Z54" s="119">
        <f t="shared" ref="Z54:AY54" ca="1" si="38">SUMPRODUCT((INDIRECT($AA$8)=$R$6) * (INDIRECT($AA$9)=Z$30) * (INDIRECT($AG$15)))</f>
        <v>0</v>
      </c>
      <c r="AA54" s="119">
        <f t="shared" ca="1" si="38"/>
        <v>0</v>
      </c>
      <c r="AB54" s="119">
        <f t="shared" ca="1" si="38"/>
        <v>0</v>
      </c>
      <c r="AC54" s="119">
        <f t="shared" ca="1" si="38"/>
        <v>0</v>
      </c>
      <c r="AD54" s="119">
        <f t="shared" ca="1" si="38"/>
        <v>0</v>
      </c>
      <c r="AE54" s="119">
        <f t="shared" ca="1" si="38"/>
        <v>0</v>
      </c>
      <c r="AF54" s="119">
        <f t="shared" ca="1" si="38"/>
        <v>0</v>
      </c>
      <c r="AG54" s="119">
        <f t="shared" ca="1" si="38"/>
        <v>0</v>
      </c>
      <c r="AH54" s="119">
        <f t="shared" ca="1" si="38"/>
        <v>0</v>
      </c>
      <c r="AI54" s="119">
        <f t="shared" ca="1" si="38"/>
        <v>0</v>
      </c>
      <c r="AJ54" s="119">
        <f t="shared" ca="1" si="38"/>
        <v>0</v>
      </c>
      <c r="AK54" s="119">
        <f t="shared" ca="1" si="38"/>
        <v>0</v>
      </c>
      <c r="AL54" s="119">
        <f t="shared" ca="1" si="38"/>
        <v>0</v>
      </c>
      <c r="AM54" s="119">
        <f t="shared" ca="1" si="38"/>
        <v>0</v>
      </c>
      <c r="AN54" s="119">
        <f t="shared" ca="1" si="38"/>
        <v>0</v>
      </c>
      <c r="AO54" s="119">
        <f t="shared" ca="1" si="38"/>
        <v>0</v>
      </c>
      <c r="AP54" s="119">
        <f t="shared" ca="1" si="38"/>
        <v>0</v>
      </c>
      <c r="AQ54" s="119">
        <f t="shared" ca="1" si="38"/>
        <v>0</v>
      </c>
      <c r="AR54" s="119">
        <f t="shared" ca="1" si="38"/>
        <v>0</v>
      </c>
      <c r="AS54" s="119">
        <f t="shared" ca="1" si="38"/>
        <v>0</v>
      </c>
      <c r="AT54" s="119">
        <f t="shared" ca="1" si="38"/>
        <v>0</v>
      </c>
      <c r="AU54" s="119">
        <f t="shared" ca="1" si="38"/>
        <v>0</v>
      </c>
      <c r="AV54" s="119">
        <f t="shared" ca="1" si="38"/>
        <v>0</v>
      </c>
      <c r="AW54" s="119">
        <f t="shared" ca="1" si="38"/>
        <v>0</v>
      </c>
      <c r="AX54" s="119">
        <f t="shared" ca="1" si="38"/>
        <v>0</v>
      </c>
      <c r="AY54" s="119">
        <f t="shared" ca="1" si="38"/>
        <v>0</v>
      </c>
    </row>
    <row r="55" spans="1:51" ht="20.100000000000001" hidden="1" customHeight="1" x14ac:dyDescent="0.15">
      <c r="A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X55" s="62"/>
      <c r="Y55" s="104" t="s">
        <v>13</v>
      </c>
      <c r="Z55" s="119">
        <f t="shared" ref="Z55:AY55" ca="1" si="39">SUMPRODUCT((INDIRECT($AA$8)=$R$6) * (INDIRECT($AA$9)=Z$30) * (INDIRECT($AG$16)))</f>
        <v>0</v>
      </c>
      <c r="AA55" s="119">
        <f t="shared" ca="1" si="39"/>
        <v>0</v>
      </c>
      <c r="AB55" s="119">
        <f t="shared" ca="1" si="39"/>
        <v>0</v>
      </c>
      <c r="AC55" s="119">
        <f t="shared" ca="1" si="39"/>
        <v>0</v>
      </c>
      <c r="AD55" s="119">
        <f t="shared" ca="1" si="39"/>
        <v>0</v>
      </c>
      <c r="AE55" s="119">
        <f t="shared" ca="1" si="39"/>
        <v>0</v>
      </c>
      <c r="AF55" s="119">
        <f t="shared" ca="1" si="39"/>
        <v>0</v>
      </c>
      <c r="AG55" s="119">
        <f t="shared" ca="1" si="39"/>
        <v>0</v>
      </c>
      <c r="AH55" s="119">
        <f t="shared" ca="1" si="39"/>
        <v>0</v>
      </c>
      <c r="AI55" s="119">
        <f t="shared" ca="1" si="39"/>
        <v>0</v>
      </c>
      <c r="AJ55" s="119">
        <f t="shared" ca="1" si="39"/>
        <v>0</v>
      </c>
      <c r="AK55" s="119">
        <f t="shared" ca="1" si="39"/>
        <v>0</v>
      </c>
      <c r="AL55" s="119">
        <f t="shared" ca="1" si="39"/>
        <v>0</v>
      </c>
      <c r="AM55" s="119">
        <f t="shared" ca="1" si="39"/>
        <v>0</v>
      </c>
      <c r="AN55" s="119">
        <f t="shared" ca="1" si="39"/>
        <v>0</v>
      </c>
      <c r="AO55" s="119">
        <f t="shared" ca="1" si="39"/>
        <v>0</v>
      </c>
      <c r="AP55" s="119">
        <f t="shared" ca="1" si="39"/>
        <v>0</v>
      </c>
      <c r="AQ55" s="119">
        <f t="shared" ca="1" si="39"/>
        <v>0</v>
      </c>
      <c r="AR55" s="119">
        <f t="shared" ca="1" si="39"/>
        <v>0</v>
      </c>
      <c r="AS55" s="119">
        <f t="shared" ca="1" si="39"/>
        <v>0</v>
      </c>
      <c r="AT55" s="119">
        <f t="shared" ca="1" si="39"/>
        <v>0</v>
      </c>
      <c r="AU55" s="119">
        <f t="shared" ca="1" si="39"/>
        <v>0</v>
      </c>
      <c r="AV55" s="119">
        <f t="shared" ca="1" si="39"/>
        <v>0</v>
      </c>
      <c r="AW55" s="119">
        <f t="shared" ca="1" si="39"/>
        <v>0</v>
      </c>
      <c r="AX55" s="119">
        <f t="shared" ca="1" si="39"/>
        <v>0</v>
      </c>
      <c r="AY55" s="119">
        <f t="shared" ca="1" si="39"/>
        <v>0</v>
      </c>
    </row>
    <row r="56" spans="1:51" ht="20.100000000000001" hidden="1" customHeight="1" x14ac:dyDescent="0.15">
      <c r="A56" s="34" t="s">
        <v>260</v>
      </c>
      <c r="C56" s="143"/>
      <c r="D56" s="144"/>
      <c r="E56" s="144"/>
      <c r="F56" s="144"/>
      <c r="G56" s="70" t="s">
        <v>210</v>
      </c>
      <c r="H56" s="144"/>
      <c r="I56" s="144"/>
      <c r="J56" s="144"/>
      <c r="K56" s="144"/>
      <c r="L56" s="145"/>
      <c r="M56" s="37"/>
      <c r="N56" s="37"/>
      <c r="O56" s="37"/>
      <c r="P56" s="44" t="s">
        <v>211</v>
      </c>
      <c r="Q56" s="37"/>
      <c r="R56" s="37"/>
      <c r="S56" s="37"/>
      <c r="T56" s="38"/>
      <c r="X56" s="62"/>
      <c r="Y56" s="103" t="s">
        <v>0</v>
      </c>
      <c r="Z56" s="119">
        <f t="shared" ref="Z56:AY56" ca="1" si="40">SUMPRODUCT((INDIRECT($AA$8)=$R$6) * (INDIRECT($AA$9)=Z$30) * (INDIRECT($AG$17)))</f>
        <v>0</v>
      </c>
      <c r="AA56" s="119">
        <f t="shared" ca="1" si="40"/>
        <v>0</v>
      </c>
      <c r="AB56" s="119">
        <f t="shared" ca="1" si="40"/>
        <v>0</v>
      </c>
      <c r="AC56" s="119">
        <f t="shared" ca="1" si="40"/>
        <v>0</v>
      </c>
      <c r="AD56" s="119">
        <f t="shared" ca="1" si="40"/>
        <v>0</v>
      </c>
      <c r="AE56" s="119">
        <f t="shared" ca="1" si="40"/>
        <v>0</v>
      </c>
      <c r="AF56" s="119">
        <f t="shared" ca="1" si="40"/>
        <v>0</v>
      </c>
      <c r="AG56" s="119">
        <f t="shared" ca="1" si="40"/>
        <v>0</v>
      </c>
      <c r="AH56" s="119">
        <f t="shared" ca="1" si="40"/>
        <v>0</v>
      </c>
      <c r="AI56" s="119">
        <f t="shared" ca="1" si="40"/>
        <v>0</v>
      </c>
      <c r="AJ56" s="119">
        <f t="shared" ca="1" si="40"/>
        <v>0</v>
      </c>
      <c r="AK56" s="119">
        <f t="shared" ca="1" si="40"/>
        <v>0</v>
      </c>
      <c r="AL56" s="119">
        <f t="shared" ca="1" si="40"/>
        <v>0</v>
      </c>
      <c r="AM56" s="119">
        <f t="shared" ca="1" si="40"/>
        <v>0</v>
      </c>
      <c r="AN56" s="119">
        <f t="shared" ca="1" si="40"/>
        <v>0</v>
      </c>
      <c r="AO56" s="119">
        <f t="shared" ca="1" si="40"/>
        <v>0</v>
      </c>
      <c r="AP56" s="119">
        <f t="shared" ca="1" si="40"/>
        <v>0</v>
      </c>
      <c r="AQ56" s="119">
        <f t="shared" ca="1" si="40"/>
        <v>0</v>
      </c>
      <c r="AR56" s="119">
        <f t="shared" ca="1" si="40"/>
        <v>0</v>
      </c>
      <c r="AS56" s="119">
        <f t="shared" ca="1" si="40"/>
        <v>0</v>
      </c>
      <c r="AT56" s="119">
        <f t="shared" ca="1" si="40"/>
        <v>0</v>
      </c>
      <c r="AU56" s="119">
        <f t="shared" ca="1" si="40"/>
        <v>0</v>
      </c>
      <c r="AV56" s="119">
        <f t="shared" ca="1" si="40"/>
        <v>0</v>
      </c>
      <c r="AW56" s="119">
        <f t="shared" ca="1" si="40"/>
        <v>0</v>
      </c>
      <c r="AX56" s="119">
        <f t="shared" ca="1" si="40"/>
        <v>0</v>
      </c>
      <c r="AY56" s="119">
        <f t="shared" ca="1" si="40"/>
        <v>0</v>
      </c>
    </row>
    <row r="57" spans="1:51" ht="20.100000000000001" hidden="1" customHeight="1" x14ac:dyDescent="0.15">
      <c r="A57" s="35"/>
      <c r="B57" s="80" t="s">
        <v>196</v>
      </c>
      <c r="C57" s="146" t="s">
        <v>145</v>
      </c>
      <c r="D57" s="146" t="s">
        <v>146</v>
      </c>
      <c r="E57" s="146" t="s">
        <v>147</v>
      </c>
      <c r="F57" s="146" t="s">
        <v>148</v>
      </c>
      <c r="G57" s="146" t="s">
        <v>149</v>
      </c>
      <c r="H57" s="146" t="s">
        <v>13</v>
      </c>
      <c r="I57" s="146" t="s">
        <v>0</v>
      </c>
      <c r="J57" s="146" t="s">
        <v>193</v>
      </c>
      <c r="K57" s="147" t="s">
        <v>194</v>
      </c>
      <c r="L57" s="148" t="s">
        <v>145</v>
      </c>
      <c r="M57" s="146" t="s">
        <v>146</v>
      </c>
      <c r="N57" s="146" t="s">
        <v>147</v>
      </c>
      <c r="O57" s="146" t="s">
        <v>148</v>
      </c>
      <c r="P57" s="146" t="s">
        <v>149</v>
      </c>
      <c r="Q57" s="146" t="s">
        <v>13</v>
      </c>
      <c r="R57" s="146" t="s">
        <v>0</v>
      </c>
      <c r="S57" s="146" t="s">
        <v>191</v>
      </c>
      <c r="T57" s="146" t="s">
        <v>192</v>
      </c>
      <c r="X57" s="62"/>
      <c r="Y57" s="104" t="s">
        <v>175</v>
      </c>
      <c r="Z57" s="122">
        <f ca="1">SUM(Z$50:Z$56)</f>
        <v>1366</v>
      </c>
      <c r="AA57" s="122">
        <f t="shared" ref="AA57:AY57" ca="1" si="41">SUM(AA$50:AA$56)</f>
        <v>3420</v>
      </c>
      <c r="AB57" s="122">
        <f t="shared" ca="1" si="41"/>
        <v>3420</v>
      </c>
      <c r="AC57" s="122">
        <f t="shared" ca="1" si="41"/>
        <v>3420</v>
      </c>
      <c r="AD57" s="122">
        <f t="shared" ca="1" si="41"/>
        <v>3420</v>
      </c>
      <c r="AE57" s="122">
        <f t="shared" ca="1" si="41"/>
        <v>3420</v>
      </c>
      <c r="AF57" s="122">
        <f t="shared" ca="1" si="41"/>
        <v>1171</v>
      </c>
      <c r="AG57" s="122">
        <f t="shared" ca="1" si="41"/>
        <v>1171</v>
      </c>
      <c r="AH57" s="122">
        <f t="shared" ca="1" si="41"/>
        <v>1171</v>
      </c>
      <c r="AI57" s="122">
        <f t="shared" ca="1" si="41"/>
        <v>1171</v>
      </c>
      <c r="AJ57" s="122">
        <f t="shared" ca="1" si="41"/>
        <v>2147</v>
      </c>
      <c r="AK57" s="122">
        <f t="shared" ca="1" si="41"/>
        <v>2147</v>
      </c>
      <c r="AL57" s="122">
        <f t="shared" ca="1" si="41"/>
        <v>1952</v>
      </c>
      <c r="AM57" s="122">
        <f t="shared" ca="1" si="41"/>
        <v>1562</v>
      </c>
      <c r="AN57" s="122">
        <f t="shared" ca="1" si="41"/>
        <v>1562</v>
      </c>
      <c r="AO57" s="122">
        <f t="shared" ca="1" si="41"/>
        <v>1562</v>
      </c>
      <c r="AP57" s="122">
        <f t="shared" ca="1" si="41"/>
        <v>1562</v>
      </c>
      <c r="AQ57" s="122">
        <f t="shared" ca="1" si="41"/>
        <v>1562</v>
      </c>
      <c r="AR57" s="122">
        <f t="shared" ca="1" si="41"/>
        <v>1562</v>
      </c>
      <c r="AS57" s="122">
        <f t="shared" ca="1" si="41"/>
        <v>1562</v>
      </c>
      <c r="AT57" s="122">
        <f t="shared" ca="1" si="41"/>
        <v>1562</v>
      </c>
      <c r="AU57" s="122">
        <f t="shared" ca="1" si="41"/>
        <v>1562</v>
      </c>
      <c r="AV57" s="122">
        <f t="shared" ca="1" si="41"/>
        <v>1562</v>
      </c>
      <c r="AW57" s="122">
        <f t="shared" ca="1" si="41"/>
        <v>1562</v>
      </c>
      <c r="AX57" s="122">
        <f t="shared" ca="1" si="41"/>
        <v>1562</v>
      </c>
      <c r="AY57" s="122">
        <f t="shared" ca="1" si="41"/>
        <v>0</v>
      </c>
    </row>
    <row r="58" spans="1:51" ht="20.100000000000001" hidden="1" customHeight="1" x14ac:dyDescent="0.15">
      <c r="A58" s="265" t="s">
        <v>195</v>
      </c>
      <c r="B58" s="67" t="e">
        <f>$B40</f>
        <v>#N/A</v>
      </c>
      <c r="C58" s="90">
        <f t="shared" ref="C58:G62" si="42">IF(OR(ISERROR(C40*$C15),ISBLANK(H15),H15=0),0,C40*$C15)</f>
        <v>0</v>
      </c>
      <c r="D58" s="90">
        <f t="shared" si="42"/>
        <v>0</v>
      </c>
      <c r="E58" s="90">
        <f t="shared" si="42"/>
        <v>0</v>
      </c>
      <c r="F58" s="90">
        <f t="shared" si="42"/>
        <v>0</v>
      </c>
      <c r="G58" s="90">
        <f t="shared" si="42"/>
        <v>0</v>
      </c>
      <c r="H58" s="90">
        <f t="shared" ref="H58:I62" si="43">IF(ISERROR(H40*$C15),0,H40*$C15)</f>
        <v>0</v>
      </c>
      <c r="I58" s="90">
        <f t="shared" si="43"/>
        <v>0</v>
      </c>
      <c r="J58" s="90">
        <f>SUM(C58:I58)</f>
        <v>0</v>
      </c>
      <c r="K58" s="94">
        <f>SUM(C58:H58)</f>
        <v>0</v>
      </c>
      <c r="L58" s="95">
        <f t="shared" ref="L58:P62" si="44">IF(ISERROR(L40*$C15),0,L40*$C15)</f>
        <v>0</v>
      </c>
      <c r="M58" s="90">
        <f t="shared" si="44"/>
        <v>0</v>
      </c>
      <c r="N58" s="90">
        <f t="shared" si="44"/>
        <v>0</v>
      </c>
      <c r="O58" s="90">
        <f t="shared" si="44"/>
        <v>0</v>
      </c>
      <c r="P58" s="90">
        <f t="shared" si="44"/>
        <v>0</v>
      </c>
      <c r="Q58" s="166"/>
      <c r="R58" s="90">
        <f>IF(ISERROR(R40*$C15),0,R40*$C15)</f>
        <v>0</v>
      </c>
      <c r="S58" s="90">
        <f>SUM(L58:R58)</f>
        <v>0</v>
      </c>
      <c r="T58" s="90">
        <f>SUM(L58:Q58)</f>
        <v>0</v>
      </c>
      <c r="X58" s="63"/>
      <c r="Y58" s="106" t="s">
        <v>178</v>
      </c>
      <c r="Z58" s="121">
        <f ca="1">SUM(Z$50:Z$55)</f>
        <v>1366</v>
      </c>
      <c r="AA58" s="121">
        <f t="shared" ref="AA58:AY58" ca="1" si="45">SUM(AA$50:AA$55)</f>
        <v>3420</v>
      </c>
      <c r="AB58" s="121">
        <f t="shared" ca="1" si="45"/>
        <v>3420</v>
      </c>
      <c r="AC58" s="121">
        <f t="shared" ca="1" si="45"/>
        <v>3420</v>
      </c>
      <c r="AD58" s="121">
        <f t="shared" ca="1" si="45"/>
        <v>3420</v>
      </c>
      <c r="AE58" s="121">
        <f t="shared" ca="1" si="45"/>
        <v>3420</v>
      </c>
      <c r="AF58" s="121">
        <f t="shared" ca="1" si="45"/>
        <v>1171</v>
      </c>
      <c r="AG58" s="121">
        <f t="shared" ca="1" si="45"/>
        <v>1171</v>
      </c>
      <c r="AH58" s="121">
        <f t="shared" ca="1" si="45"/>
        <v>1171</v>
      </c>
      <c r="AI58" s="121">
        <f t="shared" ca="1" si="45"/>
        <v>1171</v>
      </c>
      <c r="AJ58" s="121">
        <f t="shared" ca="1" si="45"/>
        <v>2147</v>
      </c>
      <c r="AK58" s="121">
        <f t="shared" ca="1" si="45"/>
        <v>2147</v>
      </c>
      <c r="AL58" s="121">
        <f t="shared" ca="1" si="45"/>
        <v>1952</v>
      </c>
      <c r="AM58" s="121">
        <f t="shared" ca="1" si="45"/>
        <v>1562</v>
      </c>
      <c r="AN58" s="121">
        <f t="shared" ca="1" si="45"/>
        <v>1562</v>
      </c>
      <c r="AO58" s="121">
        <f t="shared" ca="1" si="45"/>
        <v>1562</v>
      </c>
      <c r="AP58" s="121">
        <f t="shared" ca="1" si="45"/>
        <v>1562</v>
      </c>
      <c r="AQ58" s="121">
        <f t="shared" ca="1" si="45"/>
        <v>1562</v>
      </c>
      <c r="AR58" s="121">
        <f t="shared" ca="1" si="45"/>
        <v>1562</v>
      </c>
      <c r="AS58" s="121">
        <f t="shared" ca="1" si="45"/>
        <v>1562</v>
      </c>
      <c r="AT58" s="121">
        <f t="shared" ca="1" si="45"/>
        <v>1562</v>
      </c>
      <c r="AU58" s="121">
        <f t="shared" ca="1" si="45"/>
        <v>1562</v>
      </c>
      <c r="AV58" s="121">
        <f t="shared" ca="1" si="45"/>
        <v>1562</v>
      </c>
      <c r="AW58" s="121">
        <f t="shared" ca="1" si="45"/>
        <v>1562</v>
      </c>
      <c r="AX58" s="121">
        <f t="shared" ca="1" si="45"/>
        <v>1562</v>
      </c>
      <c r="AY58" s="121">
        <f t="shared" ca="1" si="45"/>
        <v>0</v>
      </c>
    </row>
    <row r="59" spans="1:51" ht="20.100000000000001" hidden="1" customHeight="1" x14ac:dyDescent="0.15">
      <c r="A59" s="266"/>
      <c r="B59" s="68" t="e">
        <f t="shared" ref="B59:B72" si="46">$B41</f>
        <v>#N/A</v>
      </c>
      <c r="C59" s="91">
        <f t="shared" si="42"/>
        <v>0</v>
      </c>
      <c r="D59" s="91">
        <f t="shared" si="42"/>
        <v>0</v>
      </c>
      <c r="E59" s="91">
        <f t="shared" si="42"/>
        <v>0</v>
      </c>
      <c r="F59" s="91">
        <f t="shared" si="42"/>
        <v>0</v>
      </c>
      <c r="G59" s="91">
        <f t="shared" si="42"/>
        <v>0</v>
      </c>
      <c r="H59" s="91">
        <f t="shared" si="43"/>
        <v>0</v>
      </c>
      <c r="I59" s="91">
        <f t="shared" si="43"/>
        <v>0</v>
      </c>
      <c r="J59" s="91">
        <f t="shared" ref="J59:J72" si="47">SUM(C59:I59)</f>
        <v>0</v>
      </c>
      <c r="K59" s="96">
        <f t="shared" ref="K59:K72" si="48">SUM(C59:H59)</f>
        <v>0</v>
      </c>
      <c r="L59" s="97">
        <f t="shared" si="44"/>
        <v>0</v>
      </c>
      <c r="M59" s="91">
        <f t="shared" si="44"/>
        <v>0</v>
      </c>
      <c r="N59" s="91">
        <f t="shared" si="44"/>
        <v>0</v>
      </c>
      <c r="O59" s="91">
        <f t="shared" si="44"/>
        <v>0</v>
      </c>
      <c r="P59" s="91">
        <f t="shared" si="44"/>
        <v>0</v>
      </c>
      <c r="Q59" s="167"/>
      <c r="R59" s="91">
        <f>IF(ISERROR(R41*$C16),0,R41*$C16)</f>
        <v>0</v>
      </c>
      <c r="S59" s="91">
        <f t="shared" ref="S59:S65" si="49">SUM(L59:R59)</f>
        <v>0</v>
      </c>
      <c r="T59" s="91">
        <f>SUM(L59:Q59)</f>
        <v>0</v>
      </c>
      <c r="X59" s="108"/>
      <c r="Y59" s="109"/>
      <c r="Z59" s="110"/>
      <c r="AA59" s="111"/>
      <c r="AB59" s="111"/>
      <c r="AC59" s="111"/>
      <c r="AD59" s="111"/>
      <c r="AE59" s="111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</row>
    <row r="60" spans="1:51" ht="20.100000000000001" hidden="1" customHeight="1" x14ac:dyDescent="0.15">
      <c r="A60" s="266"/>
      <c r="B60" s="68" t="e">
        <f t="shared" si="46"/>
        <v>#N/A</v>
      </c>
      <c r="C60" s="91">
        <f t="shared" si="42"/>
        <v>0</v>
      </c>
      <c r="D60" s="91">
        <f t="shared" si="42"/>
        <v>0</v>
      </c>
      <c r="E60" s="91">
        <f t="shared" si="42"/>
        <v>0</v>
      </c>
      <c r="F60" s="91">
        <f t="shared" si="42"/>
        <v>0</v>
      </c>
      <c r="G60" s="91">
        <f t="shared" si="42"/>
        <v>0</v>
      </c>
      <c r="H60" s="91">
        <f t="shared" si="43"/>
        <v>0</v>
      </c>
      <c r="I60" s="91">
        <f t="shared" si="43"/>
        <v>0</v>
      </c>
      <c r="J60" s="91">
        <f t="shared" si="47"/>
        <v>0</v>
      </c>
      <c r="K60" s="96">
        <f t="shared" si="48"/>
        <v>0</v>
      </c>
      <c r="L60" s="97">
        <f t="shared" si="44"/>
        <v>0</v>
      </c>
      <c r="M60" s="91">
        <f t="shared" si="44"/>
        <v>0</v>
      </c>
      <c r="N60" s="91">
        <f t="shared" si="44"/>
        <v>0</v>
      </c>
      <c r="O60" s="91">
        <f t="shared" si="44"/>
        <v>0</v>
      </c>
      <c r="P60" s="91">
        <f t="shared" si="44"/>
        <v>0</v>
      </c>
      <c r="Q60" s="167"/>
      <c r="R60" s="91">
        <f>IF(ISERROR(R42*$C17),0,R42*$C17)</f>
        <v>0</v>
      </c>
      <c r="S60" s="91">
        <f t="shared" si="49"/>
        <v>0</v>
      </c>
      <c r="T60" s="91">
        <f t="shared" ref="T60:T65" si="50">SUM(L60:Q60)</f>
        <v>0</v>
      </c>
      <c r="W60" s="170" t="s">
        <v>255</v>
      </c>
      <c r="X60" s="111" t="s">
        <v>258</v>
      </c>
      <c r="Y60" s="109"/>
      <c r="Z60" s="111"/>
      <c r="AA60" s="111"/>
      <c r="AB60" s="111"/>
      <c r="AC60" s="111"/>
      <c r="AD60" s="111"/>
      <c r="AE60" s="111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</row>
    <row r="61" spans="1:51" ht="20.100000000000001" hidden="1" customHeight="1" x14ac:dyDescent="0.15">
      <c r="A61" s="266"/>
      <c r="B61" s="68" t="e">
        <f t="shared" si="46"/>
        <v>#N/A</v>
      </c>
      <c r="C61" s="91">
        <f t="shared" si="42"/>
        <v>0</v>
      </c>
      <c r="D61" s="91">
        <f t="shared" si="42"/>
        <v>0</v>
      </c>
      <c r="E61" s="91">
        <f t="shared" si="42"/>
        <v>0</v>
      </c>
      <c r="F61" s="91">
        <f t="shared" si="42"/>
        <v>0</v>
      </c>
      <c r="G61" s="91">
        <f t="shared" si="42"/>
        <v>0</v>
      </c>
      <c r="H61" s="91">
        <f t="shared" si="43"/>
        <v>0</v>
      </c>
      <c r="I61" s="91">
        <f t="shared" si="43"/>
        <v>0</v>
      </c>
      <c r="J61" s="91">
        <f t="shared" si="47"/>
        <v>0</v>
      </c>
      <c r="K61" s="96">
        <f t="shared" si="48"/>
        <v>0</v>
      </c>
      <c r="L61" s="97">
        <f t="shared" si="44"/>
        <v>0</v>
      </c>
      <c r="M61" s="91">
        <f t="shared" si="44"/>
        <v>0</v>
      </c>
      <c r="N61" s="91">
        <f t="shared" si="44"/>
        <v>0</v>
      </c>
      <c r="O61" s="91">
        <f t="shared" si="44"/>
        <v>0</v>
      </c>
      <c r="P61" s="91">
        <f t="shared" si="44"/>
        <v>0</v>
      </c>
      <c r="Q61" s="167"/>
      <c r="R61" s="91">
        <f>IF(ISERROR(R43*$C18),0,R43*$C18)</f>
        <v>0</v>
      </c>
      <c r="S61" s="91">
        <f t="shared" si="49"/>
        <v>0</v>
      </c>
      <c r="T61" s="91">
        <f t="shared" si="50"/>
        <v>0</v>
      </c>
      <c r="X61" s="170" t="s">
        <v>244</v>
      </c>
      <c r="Y61" s="111" t="s">
        <v>243</v>
      </c>
      <c r="Z61" s="111"/>
      <c r="AA61" s="111"/>
      <c r="AB61" s="111"/>
      <c r="AC61" s="111"/>
      <c r="AD61" s="111"/>
      <c r="AE61" s="111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</row>
    <row r="62" spans="1:51" ht="20.100000000000001" hidden="1" customHeight="1" x14ac:dyDescent="0.15">
      <c r="A62" s="267"/>
      <c r="B62" s="69" t="e">
        <f t="shared" si="46"/>
        <v>#N/A</v>
      </c>
      <c r="C62" s="98">
        <f t="shared" si="42"/>
        <v>0</v>
      </c>
      <c r="D62" s="98">
        <f t="shared" si="42"/>
        <v>0</v>
      </c>
      <c r="E62" s="98">
        <f t="shared" si="42"/>
        <v>0</v>
      </c>
      <c r="F62" s="98">
        <f t="shared" si="42"/>
        <v>0</v>
      </c>
      <c r="G62" s="98">
        <f t="shared" si="42"/>
        <v>0</v>
      </c>
      <c r="H62" s="98">
        <f t="shared" si="43"/>
        <v>0</v>
      </c>
      <c r="I62" s="98">
        <f t="shared" si="43"/>
        <v>0</v>
      </c>
      <c r="J62" s="98">
        <f t="shared" si="47"/>
        <v>0</v>
      </c>
      <c r="K62" s="99">
        <f t="shared" si="48"/>
        <v>0</v>
      </c>
      <c r="L62" s="100">
        <f t="shared" si="44"/>
        <v>0</v>
      </c>
      <c r="M62" s="98">
        <f t="shared" si="44"/>
        <v>0</v>
      </c>
      <c r="N62" s="98">
        <f t="shared" si="44"/>
        <v>0</v>
      </c>
      <c r="O62" s="98">
        <f t="shared" si="44"/>
        <v>0</v>
      </c>
      <c r="P62" s="98">
        <f t="shared" si="44"/>
        <v>0</v>
      </c>
      <c r="Q62" s="168"/>
      <c r="R62" s="98">
        <f>IF(ISERROR(R44*$C19),0,R44*$C19)</f>
        <v>0</v>
      </c>
      <c r="S62" s="98">
        <f t="shared" si="49"/>
        <v>0</v>
      </c>
      <c r="T62" s="98">
        <f t="shared" si="50"/>
        <v>0</v>
      </c>
      <c r="X62" s="170" t="s">
        <v>245</v>
      </c>
      <c r="Y62" s="5" t="s">
        <v>253</v>
      </c>
      <c r="Z62" s="111"/>
      <c r="AA62" s="111"/>
      <c r="AB62" s="111"/>
      <c r="AC62" s="111"/>
      <c r="AD62" s="111"/>
      <c r="AE62" s="111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  <row r="63" spans="1:51" ht="20.100000000000001" hidden="1" customHeight="1" x14ac:dyDescent="0.15">
      <c r="A63" s="262" t="s">
        <v>166</v>
      </c>
      <c r="B63" s="67" t="e">
        <f t="shared" si="46"/>
        <v>#N/A</v>
      </c>
      <c r="C63" s="90">
        <f t="shared" ref="C63:G67" si="51">IF(OR(ISERROR(C45*$D15),ISBLANK(H15),H15=0),0,C45*$D15)</f>
        <v>0</v>
      </c>
      <c r="D63" s="90">
        <f t="shared" si="51"/>
        <v>0</v>
      </c>
      <c r="E63" s="90">
        <f t="shared" si="51"/>
        <v>0</v>
      </c>
      <c r="F63" s="90">
        <f t="shared" si="51"/>
        <v>0</v>
      </c>
      <c r="G63" s="90">
        <f t="shared" si="51"/>
        <v>0</v>
      </c>
      <c r="H63" s="90">
        <f t="shared" ref="H63:I67" si="52">IF(ISERROR(H45*$D15),0,H45*$D15)</f>
        <v>0</v>
      </c>
      <c r="I63" s="90">
        <f t="shared" si="52"/>
        <v>0</v>
      </c>
      <c r="J63" s="90">
        <f t="shared" si="47"/>
        <v>0</v>
      </c>
      <c r="K63" s="94">
        <f t="shared" si="48"/>
        <v>0</v>
      </c>
      <c r="L63" s="95">
        <f t="shared" ref="L63:P67" si="53">IF(ISERROR(L45*$D15),0,L45*$D15)</f>
        <v>0</v>
      </c>
      <c r="M63" s="90">
        <f t="shared" si="53"/>
        <v>0</v>
      </c>
      <c r="N63" s="90">
        <f t="shared" si="53"/>
        <v>0</v>
      </c>
      <c r="O63" s="90">
        <f t="shared" si="53"/>
        <v>0</v>
      </c>
      <c r="P63" s="90">
        <f t="shared" si="53"/>
        <v>0</v>
      </c>
      <c r="Q63" s="166"/>
      <c r="R63" s="90">
        <f>IF(ISERROR(R45*$D15),0,R45*$D15)</f>
        <v>0</v>
      </c>
      <c r="S63" s="90">
        <f t="shared" si="49"/>
        <v>0</v>
      </c>
      <c r="T63" s="90">
        <f t="shared" si="50"/>
        <v>0</v>
      </c>
      <c r="X63" s="183"/>
      <c r="Y63" s="111" t="s">
        <v>248</v>
      </c>
      <c r="Z63" s="111"/>
      <c r="AA63" s="111"/>
      <c r="AB63" s="111"/>
      <c r="AC63" s="111"/>
      <c r="AD63" s="111"/>
      <c r="AE63" s="111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</row>
    <row r="64" spans="1:51" ht="20.100000000000001" hidden="1" customHeight="1" x14ac:dyDescent="0.15">
      <c r="A64" s="263"/>
      <c r="B64" s="68" t="e">
        <f t="shared" si="46"/>
        <v>#N/A</v>
      </c>
      <c r="C64" s="91">
        <f t="shared" si="51"/>
        <v>0</v>
      </c>
      <c r="D64" s="91">
        <f t="shared" si="51"/>
        <v>0</v>
      </c>
      <c r="E64" s="91">
        <f t="shared" si="51"/>
        <v>0</v>
      </c>
      <c r="F64" s="91">
        <f t="shared" si="51"/>
        <v>0</v>
      </c>
      <c r="G64" s="91">
        <f t="shared" si="51"/>
        <v>0</v>
      </c>
      <c r="H64" s="91">
        <f t="shared" si="52"/>
        <v>0</v>
      </c>
      <c r="I64" s="91">
        <f t="shared" si="52"/>
        <v>0</v>
      </c>
      <c r="J64" s="91">
        <f t="shared" si="47"/>
        <v>0</v>
      </c>
      <c r="K64" s="96">
        <f t="shared" si="48"/>
        <v>0</v>
      </c>
      <c r="L64" s="97">
        <f t="shared" si="53"/>
        <v>0</v>
      </c>
      <c r="M64" s="91">
        <f t="shared" si="53"/>
        <v>0</v>
      </c>
      <c r="N64" s="91">
        <f t="shared" si="53"/>
        <v>0</v>
      </c>
      <c r="O64" s="91">
        <f t="shared" si="53"/>
        <v>0</v>
      </c>
      <c r="P64" s="91">
        <f t="shared" si="53"/>
        <v>0</v>
      </c>
      <c r="Q64" s="167"/>
      <c r="R64" s="91">
        <f>IF(ISERROR(R46*$D16),0,R46*$D16)</f>
        <v>0</v>
      </c>
      <c r="S64" s="91">
        <f t="shared" si="49"/>
        <v>0</v>
      </c>
      <c r="T64" s="91">
        <f t="shared" si="50"/>
        <v>0</v>
      </c>
      <c r="X64" s="183"/>
      <c r="Y64" s="111" t="s">
        <v>249</v>
      </c>
      <c r="Z64" s="111"/>
      <c r="AA64" s="111"/>
      <c r="AB64" s="111"/>
      <c r="AC64" s="111"/>
      <c r="AD64" s="111"/>
      <c r="AE64" s="111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</row>
    <row r="65" spans="1:51" ht="20.100000000000001" hidden="1" customHeight="1" x14ac:dyDescent="0.15">
      <c r="A65" s="263"/>
      <c r="B65" s="68" t="e">
        <f t="shared" si="46"/>
        <v>#N/A</v>
      </c>
      <c r="C65" s="91">
        <f t="shared" si="51"/>
        <v>0</v>
      </c>
      <c r="D65" s="91">
        <f t="shared" si="51"/>
        <v>0</v>
      </c>
      <c r="E65" s="91">
        <f t="shared" si="51"/>
        <v>0</v>
      </c>
      <c r="F65" s="91">
        <f t="shared" si="51"/>
        <v>0</v>
      </c>
      <c r="G65" s="91">
        <f t="shared" si="51"/>
        <v>0</v>
      </c>
      <c r="H65" s="91">
        <f t="shared" si="52"/>
        <v>0</v>
      </c>
      <c r="I65" s="91">
        <f t="shared" si="52"/>
        <v>0</v>
      </c>
      <c r="J65" s="91">
        <f t="shared" si="47"/>
        <v>0</v>
      </c>
      <c r="K65" s="96">
        <f t="shared" si="48"/>
        <v>0</v>
      </c>
      <c r="L65" s="97">
        <f t="shared" si="53"/>
        <v>0</v>
      </c>
      <c r="M65" s="91">
        <f t="shared" si="53"/>
        <v>0</v>
      </c>
      <c r="N65" s="91">
        <f t="shared" si="53"/>
        <v>0</v>
      </c>
      <c r="O65" s="91">
        <f t="shared" si="53"/>
        <v>0</v>
      </c>
      <c r="P65" s="91">
        <f t="shared" si="53"/>
        <v>0</v>
      </c>
      <c r="Q65" s="167"/>
      <c r="R65" s="91">
        <f>IF(ISERROR(R47*$D17),0,R47*$D17)</f>
        <v>0</v>
      </c>
      <c r="S65" s="91">
        <f t="shared" si="49"/>
        <v>0</v>
      </c>
      <c r="T65" s="91">
        <f t="shared" si="50"/>
        <v>0</v>
      </c>
      <c r="X65" s="183"/>
      <c r="Y65" s="185" t="s">
        <v>247</v>
      </c>
      <c r="Z65" s="5" t="s">
        <v>246</v>
      </c>
      <c r="AA65" s="128"/>
      <c r="AB65" s="128"/>
      <c r="AC65" s="128"/>
      <c r="AD65" s="111"/>
      <c r="AE65" s="111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</row>
    <row r="66" spans="1:51" ht="20.100000000000001" hidden="1" customHeight="1" x14ac:dyDescent="0.15">
      <c r="A66" s="263"/>
      <c r="B66" s="68" t="e">
        <f t="shared" si="46"/>
        <v>#N/A</v>
      </c>
      <c r="C66" s="91">
        <f t="shared" si="51"/>
        <v>0</v>
      </c>
      <c r="D66" s="91">
        <f t="shared" si="51"/>
        <v>0</v>
      </c>
      <c r="E66" s="91">
        <f t="shared" si="51"/>
        <v>0</v>
      </c>
      <c r="F66" s="91">
        <f t="shared" si="51"/>
        <v>0</v>
      </c>
      <c r="G66" s="91">
        <f t="shared" si="51"/>
        <v>0</v>
      </c>
      <c r="H66" s="91">
        <f t="shared" si="52"/>
        <v>0</v>
      </c>
      <c r="I66" s="91">
        <f t="shared" si="52"/>
        <v>0</v>
      </c>
      <c r="J66" s="91">
        <f>SUM(C66:I66)</f>
        <v>0</v>
      </c>
      <c r="K66" s="96">
        <f>SUM(C66:H66)</f>
        <v>0</v>
      </c>
      <c r="L66" s="97">
        <f t="shared" si="53"/>
        <v>0</v>
      </c>
      <c r="M66" s="91">
        <f t="shared" si="53"/>
        <v>0</v>
      </c>
      <c r="N66" s="91">
        <f t="shared" si="53"/>
        <v>0</v>
      </c>
      <c r="O66" s="91">
        <f t="shared" si="53"/>
        <v>0</v>
      </c>
      <c r="P66" s="91">
        <f t="shared" si="53"/>
        <v>0</v>
      </c>
      <c r="Q66" s="167"/>
      <c r="R66" s="91">
        <f>IF(ISERROR(R48*$D18),0,R48*$D18)</f>
        <v>0</v>
      </c>
      <c r="S66" s="91">
        <f>SUM(L66:R66)</f>
        <v>0</v>
      </c>
      <c r="T66" s="91">
        <f>SUM(L66:Q66)</f>
        <v>0</v>
      </c>
      <c r="X66" s="183"/>
      <c r="Y66" s="186" t="s">
        <v>257</v>
      </c>
      <c r="AA66" s="128"/>
      <c r="AB66" s="128"/>
      <c r="AC66" s="128"/>
      <c r="AE66" s="111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</row>
    <row r="67" spans="1:51" ht="20.100000000000001" hidden="1" customHeight="1" x14ac:dyDescent="0.15">
      <c r="A67" s="264"/>
      <c r="B67" s="69" t="e">
        <f t="shared" si="46"/>
        <v>#N/A</v>
      </c>
      <c r="C67" s="98">
        <f t="shared" si="51"/>
        <v>0</v>
      </c>
      <c r="D67" s="98">
        <f t="shared" si="51"/>
        <v>0</v>
      </c>
      <c r="E67" s="98">
        <f t="shared" si="51"/>
        <v>0</v>
      </c>
      <c r="F67" s="98">
        <f t="shared" si="51"/>
        <v>0</v>
      </c>
      <c r="G67" s="98">
        <f t="shared" si="51"/>
        <v>0</v>
      </c>
      <c r="H67" s="98">
        <f t="shared" si="52"/>
        <v>0</v>
      </c>
      <c r="I67" s="98">
        <f t="shared" si="52"/>
        <v>0</v>
      </c>
      <c r="J67" s="98">
        <f t="shared" si="47"/>
        <v>0</v>
      </c>
      <c r="K67" s="99">
        <f t="shared" si="48"/>
        <v>0</v>
      </c>
      <c r="L67" s="100">
        <f t="shared" si="53"/>
        <v>0</v>
      </c>
      <c r="M67" s="98">
        <f t="shared" si="53"/>
        <v>0</v>
      </c>
      <c r="N67" s="98">
        <f t="shared" si="53"/>
        <v>0</v>
      </c>
      <c r="O67" s="98">
        <f t="shared" si="53"/>
        <v>0</v>
      </c>
      <c r="P67" s="98">
        <f t="shared" si="53"/>
        <v>0</v>
      </c>
      <c r="Q67" s="168"/>
      <c r="R67" s="98">
        <f>IF(ISERROR(R49*$D19),0,R49*$D19)</f>
        <v>0</v>
      </c>
      <c r="S67" s="98">
        <f t="shared" ref="S67:S72" si="54">SUM(L67:R67)</f>
        <v>0</v>
      </c>
      <c r="T67" s="98">
        <f t="shared" ref="T67:T72" si="55">SUM(L67:Q67)</f>
        <v>0</v>
      </c>
      <c r="X67" s="108"/>
      <c r="Y67" s="111"/>
      <c r="Z67" s="111"/>
      <c r="AA67" s="111"/>
      <c r="AB67" s="111"/>
      <c r="AC67" s="111"/>
      <c r="AD67" s="111"/>
      <c r="AE67" s="111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</row>
    <row r="68" spans="1:51" ht="20.100000000000001" hidden="1" customHeight="1" x14ac:dyDescent="0.15">
      <c r="A68" s="259" t="s">
        <v>167</v>
      </c>
      <c r="B68" s="67" t="e">
        <f t="shared" si="46"/>
        <v>#N/A</v>
      </c>
      <c r="C68" s="90">
        <f t="shared" ref="C68:G72" si="56">IF(OR(ISERROR(C50*$E15),ISBLANK(H15),H15=0),0,C50*$E15)</f>
        <v>0</v>
      </c>
      <c r="D68" s="90">
        <f t="shared" si="56"/>
        <v>0</v>
      </c>
      <c r="E68" s="90">
        <f t="shared" si="56"/>
        <v>0</v>
      </c>
      <c r="F68" s="90">
        <f t="shared" si="56"/>
        <v>0</v>
      </c>
      <c r="G68" s="90">
        <f t="shared" si="56"/>
        <v>0</v>
      </c>
      <c r="H68" s="90">
        <f t="shared" ref="H68:I72" si="57">IF(ISERROR(H50*$E15),0,H50*$E15)</f>
        <v>0</v>
      </c>
      <c r="I68" s="90">
        <f t="shared" si="57"/>
        <v>0</v>
      </c>
      <c r="J68" s="90">
        <f t="shared" si="47"/>
        <v>0</v>
      </c>
      <c r="K68" s="94">
        <f t="shared" si="48"/>
        <v>0</v>
      </c>
      <c r="L68" s="95">
        <f t="shared" ref="L68:P72" si="58">IF(ISERROR(L50*$E15),0,L50*$E15)</f>
        <v>0</v>
      </c>
      <c r="M68" s="90">
        <f t="shared" si="58"/>
        <v>0</v>
      </c>
      <c r="N68" s="90">
        <f t="shared" si="58"/>
        <v>0</v>
      </c>
      <c r="O68" s="90">
        <f t="shared" si="58"/>
        <v>0</v>
      </c>
      <c r="P68" s="90">
        <f t="shared" si="58"/>
        <v>0</v>
      </c>
      <c r="Q68" s="166"/>
      <c r="R68" s="90">
        <f>IF(ISERROR(R50*$E15),0,R50*$E15)</f>
        <v>0</v>
      </c>
      <c r="S68" s="90">
        <f t="shared" si="54"/>
        <v>0</v>
      </c>
      <c r="T68" s="90">
        <f t="shared" si="55"/>
        <v>0</v>
      </c>
      <c r="W68" s="170" t="s">
        <v>222</v>
      </c>
      <c r="X68" s="3" t="s">
        <v>241</v>
      </c>
      <c r="Y68" s="111"/>
    </row>
    <row r="69" spans="1:51" ht="20.100000000000001" hidden="1" customHeight="1" thickBot="1" x14ac:dyDescent="0.2">
      <c r="A69" s="260"/>
      <c r="B69" s="68" t="e">
        <f t="shared" si="46"/>
        <v>#N/A</v>
      </c>
      <c r="C69" s="91">
        <f t="shared" si="56"/>
        <v>0</v>
      </c>
      <c r="D69" s="91">
        <f t="shared" si="56"/>
        <v>0</v>
      </c>
      <c r="E69" s="91">
        <f t="shared" si="56"/>
        <v>0</v>
      </c>
      <c r="F69" s="91">
        <f t="shared" si="56"/>
        <v>0</v>
      </c>
      <c r="G69" s="91">
        <f t="shared" si="56"/>
        <v>0</v>
      </c>
      <c r="H69" s="91">
        <f t="shared" si="57"/>
        <v>0</v>
      </c>
      <c r="I69" s="91">
        <f t="shared" si="57"/>
        <v>0</v>
      </c>
      <c r="J69" s="91">
        <f t="shared" si="47"/>
        <v>0</v>
      </c>
      <c r="K69" s="96">
        <f t="shared" si="48"/>
        <v>0</v>
      </c>
      <c r="L69" s="97">
        <f t="shared" si="58"/>
        <v>0</v>
      </c>
      <c r="M69" s="91">
        <f t="shared" si="58"/>
        <v>0</v>
      </c>
      <c r="N69" s="91">
        <f t="shared" si="58"/>
        <v>0</v>
      </c>
      <c r="O69" s="91">
        <f t="shared" si="58"/>
        <v>0</v>
      </c>
      <c r="P69" s="91">
        <f t="shared" si="58"/>
        <v>0</v>
      </c>
      <c r="Q69" s="167"/>
      <c r="R69" s="91">
        <f>IF(ISERROR(R51*$E16),0,R51*$E16)</f>
        <v>0</v>
      </c>
      <c r="S69" s="91">
        <f t="shared" si="54"/>
        <v>0</v>
      </c>
      <c r="T69" s="91">
        <f t="shared" si="55"/>
        <v>0</v>
      </c>
      <c r="X69" s="5" t="s">
        <v>221</v>
      </c>
      <c r="Y69" s="3"/>
      <c r="Z69" s="3" t="s">
        <v>236</v>
      </c>
      <c r="AA69" s="112"/>
      <c r="AB69" s="112"/>
      <c r="AC69" s="112"/>
      <c r="AD69" s="111"/>
      <c r="AE69" s="111"/>
    </row>
    <row r="70" spans="1:51" ht="20.100000000000001" hidden="1" customHeight="1" x14ac:dyDescent="0.15">
      <c r="A70" s="260"/>
      <c r="B70" s="68" t="e">
        <f t="shared" si="46"/>
        <v>#N/A</v>
      </c>
      <c r="C70" s="91">
        <f t="shared" si="56"/>
        <v>0</v>
      </c>
      <c r="D70" s="91">
        <f t="shared" si="56"/>
        <v>0</v>
      </c>
      <c r="E70" s="91">
        <f t="shared" si="56"/>
        <v>0</v>
      </c>
      <c r="F70" s="91">
        <f t="shared" si="56"/>
        <v>0</v>
      </c>
      <c r="G70" s="91">
        <f t="shared" si="56"/>
        <v>0</v>
      </c>
      <c r="H70" s="91">
        <f t="shared" si="57"/>
        <v>0</v>
      </c>
      <c r="I70" s="91">
        <f t="shared" si="57"/>
        <v>0</v>
      </c>
      <c r="J70" s="91">
        <f t="shared" si="47"/>
        <v>0</v>
      </c>
      <c r="K70" s="96">
        <f t="shared" si="48"/>
        <v>0</v>
      </c>
      <c r="L70" s="97">
        <f t="shared" si="58"/>
        <v>0</v>
      </c>
      <c r="M70" s="91">
        <f t="shared" si="58"/>
        <v>0</v>
      </c>
      <c r="N70" s="91">
        <f t="shared" si="58"/>
        <v>0</v>
      </c>
      <c r="O70" s="91">
        <f t="shared" si="58"/>
        <v>0</v>
      </c>
      <c r="P70" s="91">
        <f t="shared" si="58"/>
        <v>0</v>
      </c>
      <c r="Q70" s="167"/>
      <c r="R70" s="91">
        <f>IF(ISERROR(R52*$E17),0,R52*$E17)</f>
        <v>0</v>
      </c>
      <c r="S70" s="91">
        <f t="shared" si="54"/>
        <v>0</v>
      </c>
      <c r="T70" s="91">
        <f t="shared" si="55"/>
        <v>0</v>
      </c>
      <c r="X70" s="178" t="s">
        <v>238</v>
      </c>
      <c r="Y70" s="174"/>
      <c r="Z70" s="175"/>
      <c r="AA70" s="176"/>
      <c r="AB70" s="176"/>
      <c r="AC70" s="176"/>
      <c r="AD70" s="176"/>
      <c r="AE70" s="176"/>
      <c r="AF70" s="177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</row>
    <row r="71" spans="1:51" ht="20.100000000000001" hidden="1" customHeight="1" thickBot="1" x14ac:dyDescent="0.2">
      <c r="A71" s="260"/>
      <c r="B71" s="68" t="e">
        <f t="shared" si="46"/>
        <v>#N/A</v>
      </c>
      <c r="C71" s="91">
        <f t="shared" si="56"/>
        <v>0</v>
      </c>
      <c r="D71" s="91">
        <f t="shared" si="56"/>
        <v>0</v>
      </c>
      <c r="E71" s="91">
        <f t="shared" si="56"/>
        <v>0</v>
      </c>
      <c r="F71" s="91">
        <f t="shared" si="56"/>
        <v>0</v>
      </c>
      <c r="G71" s="91">
        <f t="shared" si="56"/>
        <v>0</v>
      </c>
      <c r="H71" s="91">
        <f t="shared" si="57"/>
        <v>0</v>
      </c>
      <c r="I71" s="91">
        <f t="shared" si="57"/>
        <v>0</v>
      </c>
      <c r="J71" s="91">
        <f t="shared" si="47"/>
        <v>0</v>
      </c>
      <c r="K71" s="96">
        <f t="shared" si="48"/>
        <v>0</v>
      </c>
      <c r="L71" s="97">
        <f t="shared" si="58"/>
        <v>0</v>
      </c>
      <c r="M71" s="91">
        <f t="shared" si="58"/>
        <v>0</v>
      </c>
      <c r="N71" s="91">
        <f t="shared" si="58"/>
        <v>0</v>
      </c>
      <c r="O71" s="91">
        <f t="shared" si="58"/>
        <v>0</v>
      </c>
      <c r="P71" s="91">
        <f t="shared" si="58"/>
        <v>0</v>
      </c>
      <c r="Q71" s="167"/>
      <c r="R71" s="91">
        <f>IF(ISERROR(R53*$E18),0,R53*$E18)</f>
        <v>0</v>
      </c>
      <c r="S71" s="91">
        <f t="shared" si="54"/>
        <v>0</v>
      </c>
      <c r="T71" s="91">
        <f t="shared" si="55"/>
        <v>0</v>
      </c>
      <c r="W71" s="3"/>
      <c r="X71" s="179"/>
      <c r="Y71" s="180" t="s">
        <v>237</v>
      </c>
      <c r="Z71" s="181" t="s">
        <v>230</v>
      </c>
      <c r="AA71" s="181"/>
      <c r="AB71" s="181"/>
      <c r="AC71" s="181"/>
      <c r="AD71" s="181"/>
      <c r="AE71" s="181"/>
      <c r="AF71" s="18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</row>
    <row r="72" spans="1:51" ht="20.100000000000001" hidden="1" customHeight="1" x14ac:dyDescent="0.15">
      <c r="A72" s="261"/>
      <c r="B72" s="69" t="e">
        <f t="shared" si="46"/>
        <v>#N/A</v>
      </c>
      <c r="C72" s="98">
        <f t="shared" si="56"/>
        <v>0</v>
      </c>
      <c r="D72" s="98">
        <f t="shared" si="56"/>
        <v>0</v>
      </c>
      <c r="E72" s="98">
        <f t="shared" si="56"/>
        <v>0</v>
      </c>
      <c r="F72" s="98">
        <f t="shared" si="56"/>
        <v>0</v>
      </c>
      <c r="G72" s="98">
        <f t="shared" si="56"/>
        <v>0</v>
      </c>
      <c r="H72" s="98">
        <f t="shared" si="57"/>
        <v>0</v>
      </c>
      <c r="I72" s="98">
        <f t="shared" si="57"/>
        <v>0</v>
      </c>
      <c r="J72" s="98">
        <f t="shared" si="47"/>
        <v>0</v>
      </c>
      <c r="K72" s="99">
        <f t="shared" si="48"/>
        <v>0</v>
      </c>
      <c r="L72" s="100">
        <f t="shared" si="58"/>
        <v>0</v>
      </c>
      <c r="M72" s="98">
        <f t="shared" si="58"/>
        <v>0</v>
      </c>
      <c r="N72" s="98">
        <f t="shared" si="58"/>
        <v>0</v>
      </c>
      <c r="O72" s="98">
        <f t="shared" si="58"/>
        <v>0</v>
      </c>
      <c r="P72" s="98">
        <f t="shared" si="58"/>
        <v>0</v>
      </c>
      <c r="Q72" s="168"/>
      <c r="R72" s="98">
        <f>IF(ISERROR(R54*$E19),0,R54*$E19)</f>
        <v>0</v>
      </c>
      <c r="S72" s="98">
        <f t="shared" si="54"/>
        <v>0</v>
      </c>
      <c r="T72" s="98">
        <f t="shared" si="55"/>
        <v>0</v>
      </c>
      <c r="W72" s="3"/>
      <c r="X72" s="3" t="s">
        <v>223</v>
      </c>
      <c r="Y72" s="3" t="s">
        <v>239</v>
      </c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</row>
    <row r="73" spans="1:51" ht="20.100000000000001" hidden="1" customHeight="1" x14ac:dyDescent="0.15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W73" s="5"/>
      <c r="X73" s="5"/>
      <c r="Y73" s="293" t="s">
        <v>224</v>
      </c>
      <c r="Z73" s="288" t="s">
        <v>217</v>
      </c>
      <c r="AA73" s="288"/>
      <c r="AB73" s="294" t="s">
        <v>219</v>
      </c>
      <c r="AC73" s="288" t="s">
        <v>229</v>
      </c>
      <c r="AD73" s="288"/>
      <c r="AE73" s="288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</row>
    <row r="74" spans="1:51" ht="20.100000000000001" hidden="1" customHeight="1" x14ac:dyDescent="0.15">
      <c r="B74" s="34" t="s">
        <v>198</v>
      </c>
      <c r="C74" s="143"/>
      <c r="D74" s="144"/>
      <c r="E74" s="144"/>
      <c r="F74" s="144"/>
      <c r="G74" s="70" t="s">
        <v>210</v>
      </c>
      <c r="H74" s="144"/>
      <c r="I74" s="144"/>
      <c r="J74" s="144"/>
      <c r="K74" s="144"/>
      <c r="L74" s="145"/>
      <c r="M74" s="37"/>
      <c r="N74" s="37"/>
      <c r="O74" s="37"/>
      <c r="P74" s="44" t="s">
        <v>211</v>
      </c>
      <c r="Q74" s="37"/>
      <c r="R74" s="37"/>
      <c r="S74" s="37"/>
      <c r="T74" s="38"/>
      <c r="W74" s="5"/>
      <c r="X74" s="5"/>
      <c r="Y74" s="293"/>
      <c r="Z74" s="289" t="s">
        <v>218</v>
      </c>
      <c r="AA74" s="289"/>
      <c r="AB74" s="294"/>
      <c r="AC74" s="289" t="s">
        <v>218</v>
      </c>
      <c r="AD74" s="289"/>
      <c r="AE74" s="289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</row>
    <row r="75" spans="1:51" ht="20.100000000000001" hidden="1" customHeight="1" x14ac:dyDescent="0.15">
      <c r="B75" s="80" t="s">
        <v>197</v>
      </c>
      <c r="C75" s="146" t="s">
        <v>145</v>
      </c>
      <c r="D75" s="146" t="s">
        <v>146</v>
      </c>
      <c r="E75" s="146" t="s">
        <v>147</v>
      </c>
      <c r="F75" s="146" t="s">
        <v>148</v>
      </c>
      <c r="G75" s="146" t="s">
        <v>149</v>
      </c>
      <c r="H75" s="146" t="s">
        <v>13</v>
      </c>
      <c r="I75" s="146" t="s">
        <v>0</v>
      </c>
      <c r="J75" s="146" t="s">
        <v>193</v>
      </c>
      <c r="K75" s="147" t="s">
        <v>194</v>
      </c>
      <c r="L75" s="148" t="s">
        <v>145</v>
      </c>
      <c r="M75" s="146" t="s">
        <v>146</v>
      </c>
      <c r="N75" s="146" t="s">
        <v>147</v>
      </c>
      <c r="O75" s="146" t="s">
        <v>148</v>
      </c>
      <c r="P75" s="146" t="s">
        <v>149</v>
      </c>
      <c r="Q75" s="146" t="s">
        <v>13</v>
      </c>
      <c r="R75" s="146" t="s">
        <v>0</v>
      </c>
      <c r="S75" s="146" t="s">
        <v>191</v>
      </c>
      <c r="T75" s="146" t="s">
        <v>192</v>
      </c>
      <c r="W75" s="3"/>
      <c r="X75" s="293" t="s">
        <v>225</v>
      </c>
      <c r="Y75" s="293"/>
      <c r="Z75" s="288" t="s">
        <v>226</v>
      </c>
      <c r="AA75" s="288"/>
      <c r="AB75" s="288"/>
      <c r="AC75" s="5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</row>
    <row r="76" spans="1:51" ht="20.100000000000001" hidden="1" customHeight="1" x14ac:dyDescent="0.15">
      <c r="B76" s="71" t="str">
        <f>IF(ISBLANK($B15),"",$B15)</f>
        <v/>
      </c>
      <c r="C76" s="90">
        <f>C58+C63+C68</f>
        <v>0</v>
      </c>
      <c r="D76" s="90">
        <f>D58+D63+D68</f>
        <v>0</v>
      </c>
      <c r="E76" s="90">
        <f t="shared" ref="E76:T76" si="59">E58+E63+E68</f>
        <v>0</v>
      </c>
      <c r="F76" s="90">
        <f t="shared" si="59"/>
        <v>0</v>
      </c>
      <c r="G76" s="90">
        <f>G58+G63+G68</f>
        <v>0</v>
      </c>
      <c r="H76" s="90">
        <f t="shared" si="59"/>
        <v>0</v>
      </c>
      <c r="I76" s="90">
        <f>I58+I63+I68</f>
        <v>0</v>
      </c>
      <c r="J76" s="90">
        <f t="shared" si="59"/>
        <v>0</v>
      </c>
      <c r="K76" s="94">
        <f>K58+K63+K68</f>
        <v>0</v>
      </c>
      <c r="L76" s="95">
        <f>L58+L63+L68</f>
        <v>0</v>
      </c>
      <c r="M76" s="90">
        <f t="shared" si="59"/>
        <v>0</v>
      </c>
      <c r="N76" s="90">
        <f t="shared" si="59"/>
        <v>0</v>
      </c>
      <c r="O76" s="90">
        <f t="shared" si="59"/>
        <v>0</v>
      </c>
      <c r="P76" s="90">
        <f t="shared" si="59"/>
        <v>0</v>
      </c>
      <c r="Q76" s="90">
        <f>IF($M15="あり",$K76 * ($G15 - $N15),0)</f>
        <v>0</v>
      </c>
      <c r="R76" s="90">
        <f t="shared" si="59"/>
        <v>0</v>
      </c>
      <c r="S76" s="90">
        <f t="shared" si="59"/>
        <v>0</v>
      </c>
      <c r="T76" s="90">
        <f t="shared" si="59"/>
        <v>0</v>
      </c>
      <c r="W76" s="3"/>
      <c r="X76" s="293"/>
      <c r="Y76" s="293"/>
      <c r="Z76" s="289" t="s">
        <v>218</v>
      </c>
      <c r="AA76" s="289"/>
      <c r="AB76" s="289"/>
      <c r="AC76" s="173" t="s">
        <v>220</v>
      </c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</row>
    <row r="77" spans="1:51" ht="20.100000000000001" hidden="1" customHeight="1" x14ac:dyDescent="0.15">
      <c r="B77" s="72" t="str">
        <f>IF(ISBLANK($B16),"",$B16)</f>
        <v/>
      </c>
      <c r="C77" s="91">
        <f t="shared" ref="C77:T77" si="60">C59+C64+C69</f>
        <v>0</v>
      </c>
      <c r="D77" s="91">
        <f t="shared" si="60"/>
        <v>0</v>
      </c>
      <c r="E77" s="91">
        <f t="shared" si="60"/>
        <v>0</v>
      </c>
      <c r="F77" s="91">
        <f t="shared" si="60"/>
        <v>0</v>
      </c>
      <c r="G77" s="91">
        <f t="shared" si="60"/>
        <v>0</v>
      </c>
      <c r="H77" s="91">
        <f t="shared" si="60"/>
        <v>0</v>
      </c>
      <c r="I77" s="91">
        <f>I59+I64+I69</f>
        <v>0</v>
      </c>
      <c r="J77" s="91">
        <f t="shared" si="60"/>
        <v>0</v>
      </c>
      <c r="K77" s="96">
        <f t="shared" si="60"/>
        <v>0</v>
      </c>
      <c r="L77" s="97">
        <f t="shared" si="60"/>
        <v>0</v>
      </c>
      <c r="M77" s="91">
        <f t="shared" si="60"/>
        <v>0</v>
      </c>
      <c r="N77" s="91">
        <f t="shared" si="60"/>
        <v>0</v>
      </c>
      <c r="O77" s="91">
        <f t="shared" si="60"/>
        <v>0</v>
      </c>
      <c r="P77" s="91">
        <f t="shared" si="60"/>
        <v>0</v>
      </c>
      <c r="Q77" s="91">
        <f>IF($M16="あり",$K77 * ($G16 - $N16),0)</f>
        <v>0</v>
      </c>
      <c r="R77" s="91">
        <f t="shared" si="60"/>
        <v>0</v>
      </c>
      <c r="S77" s="91">
        <f t="shared" si="60"/>
        <v>0</v>
      </c>
      <c r="T77" s="91">
        <f t="shared" si="60"/>
        <v>0</v>
      </c>
      <c r="W77" s="3"/>
      <c r="X77" s="287" t="s">
        <v>227</v>
      </c>
      <c r="Y77" s="287"/>
      <c r="Z77" s="288" t="s">
        <v>231</v>
      </c>
      <c r="AA77" s="288"/>
      <c r="AB77" s="288"/>
      <c r="AC77" s="288"/>
      <c r="AD77" s="288"/>
      <c r="AE77" s="288"/>
      <c r="AF77" s="172" t="s">
        <v>240</v>
      </c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</row>
    <row r="78" spans="1:51" ht="20.100000000000001" hidden="1" customHeight="1" x14ac:dyDescent="0.15">
      <c r="B78" s="72" t="str">
        <f>IF(ISBLANK($B17),"",$B17)</f>
        <v/>
      </c>
      <c r="C78" s="91">
        <f t="shared" ref="C78:T78" si="61">C60+C65+C70</f>
        <v>0</v>
      </c>
      <c r="D78" s="91">
        <f t="shared" si="61"/>
        <v>0</v>
      </c>
      <c r="E78" s="91">
        <f t="shared" si="61"/>
        <v>0</v>
      </c>
      <c r="F78" s="91">
        <f t="shared" si="61"/>
        <v>0</v>
      </c>
      <c r="G78" s="91">
        <f t="shared" si="61"/>
        <v>0</v>
      </c>
      <c r="H78" s="91">
        <f t="shared" si="61"/>
        <v>0</v>
      </c>
      <c r="I78" s="91">
        <f t="shared" si="61"/>
        <v>0</v>
      </c>
      <c r="J78" s="91">
        <f t="shared" si="61"/>
        <v>0</v>
      </c>
      <c r="K78" s="96">
        <f t="shared" si="61"/>
        <v>0</v>
      </c>
      <c r="L78" s="97">
        <f t="shared" si="61"/>
        <v>0</v>
      </c>
      <c r="M78" s="91">
        <f t="shared" si="61"/>
        <v>0</v>
      </c>
      <c r="N78" s="91">
        <f t="shared" si="61"/>
        <v>0</v>
      </c>
      <c r="O78" s="91">
        <f t="shared" si="61"/>
        <v>0</v>
      </c>
      <c r="P78" s="91">
        <f t="shared" si="61"/>
        <v>0</v>
      </c>
      <c r="Q78" s="91">
        <f>IF($M17="あり",$K78 * ($G17 - $N17),0)</f>
        <v>0</v>
      </c>
      <c r="R78" s="91">
        <f t="shared" si="61"/>
        <v>0</v>
      </c>
      <c r="S78" s="91">
        <f t="shared" si="61"/>
        <v>0</v>
      </c>
      <c r="T78" s="91">
        <f t="shared" si="61"/>
        <v>0</v>
      </c>
      <c r="W78" s="3"/>
      <c r="X78" s="287"/>
      <c r="Y78" s="287"/>
      <c r="Z78" s="292" t="s">
        <v>218</v>
      </c>
      <c r="AA78" s="292"/>
      <c r="AB78" s="292"/>
      <c r="AC78" s="292"/>
      <c r="AD78" s="292"/>
      <c r="AE78" s="171"/>
    </row>
    <row r="79" spans="1:51" ht="20.100000000000001" hidden="1" customHeight="1" x14ac:dyDescent="0.15">
      <c r="B79" s="72" t="str">
        <f>IF(ISBLANK($B18),"",$B18)</f>
        <v/>
      </c>
      <c r="C79" s="91">
        <f t="shared" ref="C79:O79" si="62">C61+C66+C71</f>
        <v>0</v>
      </c>
      <c r="D79" s="91">
        <f t="shared" si="62"/>
        <v>0</v>
      </c>
      <c r="E79" s="91">
        <f t="shared" si="62"/>
        <v>0</v>
      </c>
      <c r="F79" s="91">
        <f t="shared" si="62"/>
        <v>0</v>
      </c>
      <c r="G79" s="91">
        <f t="shared" si="62"/>
        <v>0</v>
      </c>
      <c r="H79" s="91">
        <f t="shared" si="62"/>
        <v>0</v>
      </c>
      <c r="I79" s="91">
        <f t="shared" si="62"/>
        <v>0</v>
      </c>
      <c r="J79" s="91">
        <f t="shared" si="62"/>
        <v>0</v>
      </c>
      <c r="K79" s="96">
        <f t="shared" si="62"/>
        <v>0</v>
      </c>
      <c r="L79" s="97">
        <f t="shared" si="62"/>
        <v>0</v>
      </c>
      <c r="M79" s="91">
        <f t="shared" si="62"/>
        <v>0</v>
      </c>
      <c r="N79" s="91">
        <f t="shared" si="62"/>
        <v>0</v>
      </c>
      <c r="O79" s="91">
        <f t="shared" si="62"/>
        <v>0</v>
      </c>
      <c r="P79" s="91">
        <f t="shared" ref="P79" si="63">P61+P66+P71</f>
        <v>0</v>
      </c>
      <c r="Q79" s="91">
        <f>IF($M18="あり",$K79 * ($G18 - $N18),0)</f>
        <v>0</v>
      </c>
      <c r="R79" s="91">
        <f t="shared" ref="R79:T80" si="64">R61+R66+R71</f>
        <v>0</v>
      </c>
      <c r="S79" s="91">
        <f t="shared" si="64"/>
        <v>0</v>
      </c>
      <c r="T79" s="91">
        <f t="shared" si="64"/>
        <v>0</v>
      </c>
      <c r="W79" s="3"/>
      <c r="X79" s="5"/>
      <c r="Y79" s="293" t="s">
        <v>234</v>
      </c>
      <c r="Z79" s="291" t="s">
        <v>233</v>
      </c>
      <c r="AA79" s="291"/>
    </row>
    <row r="80" spans="1:51" ht="20.100000000000001" hidden="1" customHeight="1" x14ac:dyDescent="0.15">
      <c r="B80" s="72" t="str">
        <f>IF(ISBLANK($B19),"",$B19)</f>
        <v/>
      </c>
      <c r="C80" s="91">
        <f t="shared" ref="C80:O80" si="65">C62+C67+C72</f>
        <v>0</v>
      </c>
      <c r="D80" s="91">
        <f t="shared" si="65"/>
        <v>0</v>
      </c>
      <c r="E80" s="91">
        <f t="shared" si="65"/>
        <v>0</v>
      </c>
      <c r="F80" s="91">
        <f t="shared" si="65"/>
        <v>0</v>
      </c>
      <c r="G80" s="91">
        <f t="shared" si="65"/>
        <v>0</v>
      </c>
      <c r="H80" s="91">
        <f t="shared" si="65"/>
        <v>0</v>
      </c>
      <c r="I80" s="91">
        <f t="shared" si="65"/>
        <v>0</v>
      </c>
      <c r="J80" s="91">
        <f t="shared" si="65"/>
        <v>0</v>
      </c>
      <c r="K80" s="96">
        <f t="shared" si="65"/>
        <v>0</v>
      </c>
      <c r="L80" s="97">
        <f t="shared" si="65"/>
        <v>0</v>
      </c>
      <c r="M80" s="91">
        <f t="shared" si="65"/>
        <v>0</v>
      </c>
      <c r="N80" s="91">
        <f t="shared" si="65"/>
        <v>0</v>
      </c>
      <c r="O80" s="91">
        <f t="shared" si="65"/>
        <v>0</v>
      </c>
      <c r="P80" s="91">
        <f>P62+P67+P72</f>
        <v>0</v>
      </c>
      <c r="Q80" s="91">
        <f>IF($M19="あり",$K80 * ($G19 - $N19),0)</f>
        <v>0</v>
      </c>
      <c r="R80" s="91">
        <f t="shared" si="64"/>
        <v>0</v>
      </c>
      <c r="S80" s="91">
        <f t="shared" si="64"/>
        <v>0</v>
      </c>
      <c r="T80" s="91">
        <f t="shared" si="64"/>
        <v>0</v>
      </c>
      <c r="W80" s="3"/>
      <c r="Y80" s="293"/>
      <c r="Z80" s="290" t="s">
        <v>218</v>
      </c>
      <c r="AA80" s="290"/>
    </row>
    <row r="81" spans="2:33" ht="20.100000000000001" hidden="1" customHeight="1" x14ac:dyDescent="0.15">
      <c r="B81" s="83" t="s">
        <v>261</v>
      </c>
      <c r="C81" s="92">
        <f t="shared" ref="C81:M81" si="66">SUM(C76:C80)</f>
        <v>0</v>
      </c>
      <c r="D81" s="92">
        <f t="shared" si="66"/>
        <v>0</v>
      </c>
      <c r="E81" s="92">
        <f t="shared" si="66"/>
        <v>0</v>
      </c>
      <c r="F81" s="92">
        <f t="shared" si="66"/>
        <v>0</v>
      </c>
      <c r="G81" s="92">
        <f t="shared" si="66"/>
        <v>0</v>
      </c>
      <c r="H81" s="92">
        <f t="shared" si="66"/>
        <v>0</v>
      </c>
      <c r="I81" s="92">
        <f t="shared" si="66"/>
        <v>0</v>
      </c>
      <c r="J81" s="92">
        <f t="shared" si="66"/>
        <v>0</v>
      </c>
      <c r="K81" s="151">
        <f>SUM(K76:K80)</f>
        <v>0</v>
      </c>
      <c r="L81" s="152">
        <f t="shared" si="66"/>
        <v>0</v>
      </c>
      <c r="M81" s="92">
        <f t="shared" si="66"/>
        <v>0</v>
      </c>
      <c r="N81" s="92">
        <f t="shared" ref="N81:T81" si="67">SUM(N76:N80)</f>
        <v>0</v>
      </c>
      <c r="O81" s="92">
        <f>SUM(O76:O80)</f>
        <v>0</v>
      </c>
      <c r="P81" s="92">
        <f t="shared" si="67"/>
        <v>0</v>
      </c>
      <c r="Q81" s="92">
        <f>SUM(Q76:Q80)</f>
        <v>0</v>
      </c>
      <c r="R81" s="92">
        <f t="shared" si="67"/>
        <v>0</v>
      </c>
      <c r="S81" s="92">
        <f t="shared" si="67"/>
        <v>0</v>
      </c>
      <c r="T81" s="92">
        <f t="shared" si="67"/>
        <v>0</v>
      </c>
      <c r="W81" s="170" t="s">
        <v>235</v>
      </c>
      <c r="X81" s="286" t="s">
        <v>228</v>
      </c>
      <c r="Y81" s="286"/>
      <c r="Z81" s="286"/>
      <c r="AA81" s="286"/>
      <c r="AB81" s="169" t="s">
        <v>232</v>
      </c>
    </row>
    <row r="82" spans="2:33" ht="20.100000000000001" hidden="1" customHeight="1" x14ac:dyDescent="0.15">
      <c r="B82" s="128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W82" s="3"/>
    </row>
    <row r="83" spans="2:33" ht="20.100000000000001" hidden="1" customHeight="1" x14ac:dyDescent="0.15">
      <c r="B83" s="131" t="s">
        <v>262</v>
      </c>
      <c r="C83" s="132">
        <f t="shared" ref="C83:T83" si="68">IF(ISERROR(C$81/$C$10),0,C$81/$C$10)</f>
        <v>0</v>
      </c>
      <c r="D83" s="132">
        <f t="shared" si="68"/>
        <v>0</v>
      </c>
      <c r="E83" s="132">
        <f t="shared" si="68"/>
        <v>0</v>
      </c>
      <c r="F83" s="132">
        <f t="shared" si="68"/>
        <v>0</v>
      </c>
      <c r="G83" s="132">
        <f t="shared" si="68"/>
        <v>0</v>
      </c>
      <c r="H83" s="132">
        <f t="shared" si="68"/>
        <v>0</v>
      </c>
      <c r="I83" s="132">
        <f t="shared" si="68"/>
        <v>0</v>
      </c>
      <c r="J83" s="132">
        <f t="shared" si="68"/>
        <v>0</v>
      </c>
      <c r="K83" s="184">
        <f t="shared" si="68"/>
        <v>0</v>
      </c>
      <c r="L83" s="188">
        <f t="shared" si="68"/>
        <v>0</v>
      </c>
      <c r="M83" s="189">
        <f t="shared" si="68"/>
        <v>0</v>
      </c>
      <c r="N83" s="189">
        <f t="shared" si="68"/>
        <v>0</v>
      </c>
      <c r="O83" s="189">
        <f t="shared" si="68"/>
        <v>0</v>
      </c>
      <c r="P83" s="189">
        <f t="shared" si="68"/>
        <v>0</v>
      </c>
      <c r="Q83" s="189">
        <f t="shared" si="68"/>
        <v>0</v>
      </c>
      <c r="R83" s="189">
        <f t="shared" si="68"/>
        <v>0</v>
      </c>
      <c r="S83" s="189">
        <f t="shared" si="68"/>
        <v>0</v>
      </c>
      <c r="T83" s="189">
        <f t="shared" si="68"/>
        <v>0</v>
      </c>
      <c r="W83" s="3"/>
    </row>
    <row r="84" spans="2:33" ht="20.100000000000001" hidden="1" customHeight="1" x14ac:dyDescent="0.15">
      <c r="B84" s="74" t="s">
        <v>212</v>
      </c>
      <c r="W84" s="5"/>
      <c r="X84" s="5"/>
    </row>
    <row r="85" spans="2:33" ht="20.100000000000001" hidden="1" customHeight="1" x14ac:dyDescent="0.15">
      <c r="B85" s="131" t="s">
        <v>250</v>
      </c>
      <c r="C85" s="132">
        <f t="shared" ref="C85:L85" si="69">IF(ISERROR(C$81/$W$86),0,C$81/$W$86)</f>
        <v>0</v>
      </c>
      <c r="D85" s="132">
        <f t="shared" si="69"/>
        <v>0</v>
      </c>
      <c r="E85" s="132">
        <f t="shared" si="69"/>
        <v>0</v>
      </c>
      <c r="F85" s="132">
        <f t="shared" si="69"/>
        <v>0</v>
      </c>
      <c r="G85" s="132">
        <f t="shared" si="69"/>
        <v>0</v>
      </c>
      <c r="H85" s="132">
        <f t="shared" si="69"/>
        <v>0</v>
      </c>
      <c r="I85" s="132">
        <f t="shared" si="69"/>
        <v>0</v>
      </c>
      <c r="J85" s="132">
        <f t="shared" si="69"/>
        <v>0</v>
      </c>
      <c r="K85" s="132">
        <f t="shared" si="69"/>
        <v>0</v>
      </c>
      <c r="L85" s="188">
        <f t="shared" si="69"/>
        <v>0</v>
      </c>
      <c r="M85" s="189">
        <f t="shared" ref="M85:T85" si="70">IF(ISERROR(M$81/$W$86),0,M$81/$W$86)</f>
        <v>0</v>
      </c>
      <c r="N85" s="189">
        <f t="shared" si="70"/>
        <v>0</v>
      </c>
      <c r="O85" s="189">
        <f t="shared" si="70"/>
        <v>0</v>
      </c>
      <c r="P85" s="189">
        <f t="shared" si="70"/>
        <v>0</v>
      </c>
      <c r="Q85" s="190">
        <f t="shared" si="70"/>
        <v>0</v>
      </c>
      <c r="R85" s="190">
        <f>IF(ISERROR(R$81/$W$86),0,R$81/$W$86)</f>
        <v>0</v>
      </c>
      <c r="S85" s="189">
        <f t="shared" si="70"/>
        <v>0</v>
      </c>
      <c r="T85" s="189">
        <f t="shared" si="70"/>
        <v>0</v>
      </c>
      <c r="W85" s="3" t="s">
        <v>251</v>
      </c>
      <c r="X85" s="3"/>
      <c r="Y85" s="3"/>
      <c r="Z85" s="3"/>
      <c r="AA85" s="3"/>
      <c r="AB85" s="3"/>
      <c r="AC85" s="5"/>
      <c r="AD85" s="5"/>
      <c r="AE85" s="5"/>
      <c r="AF85" s="5"/>
      <c r="AG85" s="5"/>
    </row>
    <row r="86" spans="2:33" ht="20.100000000000001" hidden="1" customHeight="1" x14ac:dyDescent="0.15">
      <c r="B86" s="3" t="s">
        <v>252</v>
      </c>
      <c r="L86" s="3" t="s">
        <v>256</v>
      </c>
      <c r="W86" s="191">
        <v>1000</v>
      </c>
      <c r="X86" s="3"/>
      <c r="Y86" s="3"/>
      <c r="Z86" s="3"/>
      <c r="AA86" s="3"/>
      <c r="AB86" s="3"/>
      <c r="AC86" s="5"/>
      <c r="AD86" s="5"/>
      <c r="AE86" s="5"/>
      <c r="AF86" s="5"/>
      <c r="AG86" s="5"/>
    </row>
    <row r="87" spans="2:33" ht="20.100000000000001" hidden="1" customHeight="1" x14ac:dyDescent="0.15">
      <c r="L87" s="171" t="s">
        <v>259</v>
      </c>
    </row>
  </sheetData>
  <sheetProtection algorithmName="SHA-512" hashValue="qG2DZQNmBUf3fmGq+CZWQczD5NAsXra8nWCejZbkm5FBhpaUJ3i9OGhqaTOHl4HBTRjWsmb2S6UP0PH4CbFZhQ==" saltValue="nErCs1MlRIuKA4N41G2E0g==" spinCount="100000" sheet="1" formatCells="0" formatColumns="0" formatRows="0" insertColumns="0" insertRows="0"/>
  <mergeCells count="59">
    <mergeCell ref="X81:AA81"/>
    <mergeCell ref="X77:Y78"/>
    <mergeCell ref="Z73:AA73"/>
    <mergeCell ref="Z74:AA74"/>
    <mergeCell ref="Z75:AB75"/>
    <mergeCell ref="Z76:AB76"/>
    <mergeCell ref="Z80:AA80"/>
    <mergeCell ref="Z79:AA79"/>
    <mergeCell ref="Z78:AD78"/>
    <mergeCell ref="Y73:Y74"/>
    <mergeCell ref="AB73:AB74"/>
    <mergeCell ref="X75:Y76"/>
    <mergeCell ref="Y79:Y80"/>
    <mergeCell ref="AC73:AE73"/>
    <mergeCell ref="AC74:AE74"/>
    <mergeCell ref="Z77:AE77"/>
    <mergeCell ref="C5:N5"/>
    <mergeCell ref="C6:N6"/>
    <mergeCell ref="F8:F9"/>
    <mergeCell ref="G8:G9"/>
    <mergeCell ref="C8:E9"/>
    <mergeCell ref="C7:N7"/>
    <mergeCell ref="J33:K33"/>
    <mergeCell ref="L32:M32"/>
    <mergeCell ref="L33:M33"/>
    <mergeCell ref="J24:K24"/>
    <mergeCell ref="C22:C23"/>
    <mergeCell ref="D22:D23"/>
    <mergeCell ref="E22:E23"/>
    <mergeCell ref="F22:F23"/>
    <mergeCell ref="G22:G23"/>
    <mergeCell ref="A68:A72"/>
    <mergeCell ref="A50:A54"/>
    <mergeCell ref="A63:A67"/>
    <mergeCell ref="A40:A44"/>
    <mergeCell ref="A45:A49"/>
    <mergeCell ref="A58:A62"/>
    <mergeCell ref="J22:K22"/>
    <mergeCell ref="J23:K23"/>
    <mergeCell ref="J25:K25"/>
    <mergeCell ref="B26:N26"/>
    <mergeCell ref="C32:D32"/>
    <mergeCell ref="B28:F28"/>
    <mergeCell ref="B29:E29"/>
    <mergeCell ref="J32:K32"/>
    <mergeCell ref="N13:N14"/>
    <mergeCell ref="F13:F14"/>
    <mergeCell ref="G13:G14"/>
    <mergeCell ref="M10:N10"/>
    <mergeCell ref="M9:N9"/>
    <mergeCell ref="H32:I32"/>
    <mergeCell ref="H33:I33"/>
    <mergeCell ref="B22:B23"/>
    <mergeCell ref="B8:B10"/>
    <mergeCell ref="B13:B14"/>
    <mergeCell ref="C13:E13"/>
    <mergeCell ref="H22:H23"/>
    <mergeCell ref="I22:I23"/>
    <mergeCell ref="C33:D33"/>
  </mergeCells>
  <phoneticPr fontId="2"/>
  <conditionalFormatting sqref="B8:N10 B16:N19">
    <cfRule type="expression" dxfId="2" priority="2">
      <formula>$C$7=Rng_YoutoSu_1</formula>
    </cfRule>
  </conditionalFormatting>
  <conditionalFormatting sqref="C10:E10">
    <cfRule type="expression" dxfId="1" priority="1">
      <formula>$C$7=Rng_YoutoSu_1</formula>
    </cfRule>
  </conditionalFormatting>
  <conditionalFormatting sqref="N15:N19">
    <cfRule type="expression" dxfId="0" priority="3">
      <formula>$M15=Rng_Umu_Nashi</formula>
    </cfRule>
  </conditionalFormatting>
  <dataValidations count="4">
    <dataValidation type="list" allowBlank="1" showInputMessage="1" showErrorMessage="1" sqref="B15:B19" xr:uid="{00000000-0002-0000-0000-000000000000}">
      <formula1>List_Calc_Bldg_Yoto</formula1>
    </dataValidation>
    <dataValidation type="list" allowBlank="1" showInputMessage="1" showErrorMessage="1" errorTitle="選択エラー" error="プルダウンから選択して下さい」。" sqref="M10 M15:M19" xr:uid="{00000000-0002-0000-0000-000001000000}">
      <formula1>List_Umu</formula1>
    </dataValidation>
    <dataValidation type="custom" allowBlank="1" showInputMessage="1" showErrorMessage="1" errorTitle="入力エラー" error="入力時は、PV「あり」を選択して下さい。" sqref="N15:N19" xr:uid="{00000000-0002-0000-0000-000002000000}">
      <formula1>$M15&lt;&gt;Rng_Umu_Nashi</formula1>
    </dataValidation>
    <dataValidation type="list" allowBlank="1" showInputMessage="1" showErrorMessage="1" sqref="C7:N7" xr:uid="{00000000-0002-0000-0000-000003000000}">
      <formula1>List_YoutoSu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7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XCP75"/>
  <sheetViews>
    <sheetView showGridLines="0" zoomScale="85" zoomScaleNormal="85" zoomScaleSheetLayoutView="100" workbookViewId="0">
      <selection activeCell="C7" sqref="C7:F7"/>
    </sheetView>
  </sheetViews>
  <sheetFormatPr defaultColWidth="0" defaultRowHeight="0" customHeight="1" zeroHeight="1" x14ac:dyDescent="0.15"/>
  <cols>
    <col min="1" max="1" width="2.5" style="1" customWidth="1"/>
    <col min="2" max="2" width="22.625" style="1" customWidth="1"/>
    <col min="3" max="3" width="8.625" style="1" customWidth="1"/>
    <col min="4" max="4" width="5" style="1" customWidth="1"/>
    <col min="5" max="7" width="8.625" style="1" customWidth="1"/>
    <col min="8" max="8" width="4.5" style="1" customWidth="1"/>
    <col min="9" max="11" width="10.625" style="1" hidden="1"/>
    <col min="12" max="16318" width="0" style="1" hidden="1"/>
    <col min="16319" max="16384" width="10.625" style="1" hidden="1"/>
  </cols>
  <sheetData>
    <row r="1" spans="1:11" ht="15" customHeight="1" x14ac:dyDescent="0.15"/>
    <row r="2" spans="1:11" ht="20.100000000000001" customHeight="1" x14ac:dyDescent="0.15">
      <c r="B2" s="40" t="s">
        <v>288</v>
      </c>
      <c r="I2" s="73" t="s">
        <v>280</v>
      </c>
    </row>
    <row r="3" spans="1:11" ht="26.25" customHeight="1" x14ac:dyDescent="0.15">
      <c r="B3" s="35"/>
    </row>
    <row r="4" spans="1:11" ht="20.100000000000001" customHeight="1" x14ac:dyDescent="0.15">
      <c r="A4" s="35"/>
      <c r="B4" s="136" t="s">
        <v>267</v>
      </c>
      <c r="C4" s="35"/>
      <c r="D4" s="35"/>
      <c r="E4" s="36" t="s">
        <v>281</v>
      </c>
      <c r="F4" s="35"/>
      <c r="G4" s="35"/>
    </row>
    <row r="5" spans="1:11" ht="21.75" customHeight="1" x14ac:dyDescent="0.15">
      <c r="A5" s="35"/>
      <c r="B5" s="81" t="s">
        <v>278</v>
      </c>
      <c r="C5" s="296" t="s">
        <v>269</v>
      </c>
      <c r="D5" s="296"/>
      <c r="E5" s="296"/>
      <c r="F5" s="296"/>
    </row>
    <row r="6" spans="1:11" ht="21.75" customHeight="1" x14ac:dyDescent="0.15">
      <c r="A6" s="35"/>
      <c r="B6" s="217" t="s">
        <v>282</v>
      </c>
      <c r="C6" s="296" t="s">
        <v>242</v>
      </c>
      <c r="D6" s="296"/>
      <c r="E6" s="296"/>
      <c r="F6" s="296"/>
    </row>
    <row r="7" spans="1:11" ht="26.25" customHeight="1" x14ac:dyDescent="0.15">
      <c r="A7" s="35"/>
      <c r="B7" s="81" t="s">
        <v>20</v>
      </c>
      <c r="C7" s="297"/>
      <c r="D7" s="298"/>
      <c r="E7" s="298"/>
      <c r="F7" s="299"/>
    </row>
    <row r="8" spans="1:11" ht="27" customHeight="1" x14ac:dyDescent="0.15">
      <c r="A8" s="35"/>
      <c r="B8" s="81" t="s">
        <v>19</v>
      </c>
      <c r="C8" s="297"/>
      <c r="D8" s="298"/>
      <c r="E8" s="298"/>
      <c r="F8" s="299"/>
    </row>
    <row r="9" spans="1:11" ht="19.5" customHeight="1" x14ac:dyDescent="0.15">
      <c r="A9" s="35"/>
      <c r="B9" s="295"/>
      <c r="C9" s="295"/>
      <c r="D9" s="295"/>
      <c r="E9" s="295"/>
      <c r="F9" s="295"/>
      <c r="G9" s="295"/>
    </row>
    <row r="10" spans="1:11" ht="20.100000000000001" customHeight="1" x14ac:dyDescent="0.15">
      <c r="A10" s="35"/>
      <c r="B10" s="136" t="s">
        <v>268</v>
      </c>
      <c r="C10" s="35"/>
      <c r="D10" s="35"/>
      <c r="E10" s="35"/>
      <c r="F10" s="35"/>
      <c r="G10" s="35"/>
    </row>
    <row r="11" spans="1:11" ht="24.75" customHeight="1" x14ac:dyDescent="0.15">
      <c r="A11" s="35"/>
      <c r="B11" s="276" t="s">
        <v>263</v>
      </c>
      <c r="C11" s="276"/>
      <c r="D11" s="276"/>
      <c r="E11" s="208"/>
      <c r="F11" s="208"/>
      <c r="G11" s="194"/>
    </row>
    <row r="12" spans="1:11" ht="30" customHeight="1" x14ac:dyDescent="0.15">
      <c r="A12" s="35"/>
      <c r="B12" s="221">
        <f>J12</f>
        <v>0</v>
      </c>
      <c r="C12" s="269" t="s">
        <v>264</v>
      </c>
      <c r="D12" s="302"/>
      <c r="E12" s="209"/>
      <c r="F12" s="224"/>
      <c r="G12" s="194"/>
      <c r="J12" s="219">
        <f>C7-C8</f>
        <v>0</v>
      </c>
    </row>
    <row r="13" spans="1:11" ht="20.100000000000001" customHeight="1" x14ac:dyDescent="0.15">
      <c r="A13" s="35"/>
      <c r="B13" s="153" t="e">
        <f>LEN(#REF!)+LEN(#REF!)+LEN(#REF!)+LEN(#REF!)+LEN(#REF!)</f>
        <v>#REF!</v>
      </c>
      <c r="C13" s="35"/>
      <c r="D13" s="35"/>
      <c r="E13" s="35"/>
      <c r="F13" s="35"/>
      <c r="G13" s="35"/>
    </row>
    <row r="14" spans="1:11" ht="20.100000000000001" customHeight="1" x14ac:dyDescent="0.15">
      <c r="A14" s="35"/>
      <c r="B14" s="136" t="s">
        <v>292</v>
      </c>
      <c r="C14" s="35"/>
      <c r="D14" s="35"/>
      <c r="E14" s="35"/>
      <c r="F14" s="35"/>
      <c r="G14" s="35"/>
      <c r="J14" s="227"/>
      <c r="K14" s="35"/>
    </row>
    <row r="15" spans="1:11" ht="30" customHeight="1" x14ac:dyDescent="0.15">
      <c r="A15" s="35"/>
      <c r="B15" s="225" t="s">
        <v>293</v>
      </c>
      <c r="C15" s="303">
        <f>ROUNDDOWN(C7*$J$18,0)</f>
        <v>0</v>
      </c>
      <c r="D15" s="303"/>
      <c r="E15" s="303"/>
      <c r="F15" s="303"/>
      <c r="G15" s="35"/>
      <c r="J15" s="202"/>
      <c r="K15" s="202"/>
    </row>
    <row r="16" spans="1:11" ht="24.75" customHeight="1" x14ac:dyDescent="0.15">
      <c r="A16" s="35"/>
      <c r="B16" s="226" t="s">
        <v>294</v>
      </c>
      <c r="C16" s="303">
        <f>ROUNDDOWN(C8*$J$18,0)</f>
        <v>0</v>
      </c>
      <c r="D16" s="303"/>
      <c r="E16" s="303"/>
      <c r="F16" s="303"/>
      <c r="G16" s="35"/>
    </row>
    <row r="17" spans="1:11" ht="24.95" customHeight="1" thickBot="1" x14ac:dyDescent="0.2">
      <c r="A17" s="35"/>
      <c r="B17" s="200"/>
      <c r="C17" s="199"/>
      <c r="D17" s="199"/>
      <c r="E17" s="199"/>
      <c r="F17" s="199"/>
      <c r="G17" s="35"/>
    </row>
    <row r="18" spans="1:11" ht="20.100000000000001" customHeight="1" thickBot="1" x14ac:dyDescent="0.2">
      <c r="A18" s="35"/>
      <c r="B18" s="136" t="s">
        <v>290</v>
      </c>
      <c r="C18" s="35"/>
      <c r="D18" s="35"/>
      <c r="E18" s="35"/>
      <c r="F18" s="35"/>
      <c r="G18" s="35"/>
      <c r="J18" s="220">
        <v>4.9000000000000002E-2</v>
      </c>
      <c r="K18" s="35" t="s">
        <v>271</v>
      </c>
    </row>
    <row r="19" spans="1:11" ht="23.25" customHeight="1" x14ac:dyDescent="0.15">
      <c r="A19" s="35"/>
      <c r="B19" s="197" t="s">
        <v>266</v>
      </c>
      <c r="C19" s="273" t="s">
        <v>270</v>
      </c>
      <c r="D19" s="273"/>
      <c r="E19" s="301"/>
      <c r="F19" s="301"/>
      <c r="G19" s="35"/>
      <c r="J19" s="202" t="s">
        <v>272</v>
      </c>
      <c r="K19" s="202"/>
    </row>
    <row r="20" spans="1:11" ht="31.5" customHeight="1" x14ac:dyDescent="0.15">
      <c r="A20" s="35"/>
      <c r="B20" s="222">
        <f>ROUNDDOWN(J20,0)</f>
        <v>0</v>
      </c>
      <c r="C20" s="300" t="str">
        <f>IFERROR(TRUNC(B12/C7,2),"")</f>
        <v/>
      </c>
      <c r="D20" s="300"/>
      <c r="E20" s="301"/>
      <c r="F20" s="301"/>
      <c r="G20" s="35"/>
      <c r="J20" s="211">
        <f>J12*J18</f>
        <v>0</v>
      </c>
      <c r="K20" s="211"/>
    </row>
    <row r="21" spans="1:11" ht="24.95" customHeight="1" x14ac:dyDescent="0.15">
      <c r="A21" s="35"/>
      <c r="B21" s="200"/>
      <c r="C21" s="198"/>
      <c r="D21" s="198"/>
      <c r="E21" s="199"/>
      <c r="F21" s="199"/>
      <c r="G21" s="35"/>
    </row>
    <row r="22" spans="1:11" ht="24.95" customHeight="1" x14ac:dyDescent="0.15">
      <c r="A22" s="35"/>
      <c r="B22" s="136" t="s">
        <v>291</v>
      </c>
      <c r="C22" s="199"/>
      <c r="D22" s="199"/>
      <c r="E22" s="199"/>
      <c r="F22" s="199"/>
      <c r="G22" s="35"/>
    </row>
    <row r="23" spans="1:11" ht="29.25" customHeight="1" x14ac:dyDescent="0.15">
      <c r="A23" s="35"/>
      <c r="B23" s="212" t="str">
        <f>IF(OR(AND(B6="住宅",C20&gt;=0.2,C20&lt;&gt;""),AND(B6="非住宅(標準入力法）",C20&gt;=0.35,C20&lt;&gt;"")),"達成","未達")</f>
        <v>未達</v>
      </c>
      <c r="C23" s="210"/>
      <c r="D23" s="210"/>
      <c r="E23" s="210"/>
      <c r="F23" s="210"/>
      <c r="G23" s="210"/>
    </row>
    <row r="24" spans="1:11" ht="20.100000000000001" hidden="1" customHeight="1" x14ac:dyDescent="0.15">
      <c r="A24" s="73" t="s">
        <v>199</v>
      </c>
      <c r="C24" s="35"/>
      <c r="D24" s="35"/>
      <c r="E24" s="35"/>
      <c r="F24" s="35"/>
      <c r="G24" s="35"/>
    </row>
    <row r="25" spans="1:11" ht="20.100000000000001" hidden="1" customHeight="1" x14ac:dyDescent="0.15">
      <c r="A25" s="34" t="s">
        <v>216</v>
      </c>
      <c r="C25" s="143"/>
      <c r="D25" s="144"/>
      <c r="E25" s="144"/>
      <c r="F25" s="144"/>
      <c r="G25" s="70" t="s">
        <v>210</v>
      </c>
    </row>
    <row r="26" spans="1:11" ht="19.5" hidden="1" customHeight="1" x14ac:dyDescent="0.15">
      <c r="A26" s="3"/>
      <c r="B26" s="80" t="s">
        <v>95</v>
      </c>
      <c r="C26" s="133" t="s">
        <v>145</v>
      </c>
      <c r="D26" s="133" t="s">
        <v>146</v>
      </c>
      <c r="E26" s="133" t="s">
        <v>147</v>
      </c>
      <c r="F26" s="133" t="s">
        <v>148</v>
      </c>
      <c r="G26" s="133" t="s">
        <v>149</v>
      </c>
    </row>
    <row r="27" spans="1:11" ht="19.5" hidden="1" customHeight="1" x14ac:dyDescent="0.15">
      <c r="A27" s="265" t="s">
        <v>195</v>
      </c>
      <c r="B27" s="67" t="e">
        <f>INDEX(List_Calc_Bldg_YotoCD,MATCH(#REF!,List_Calc_Bldg_Yoto,0))</f>
        <v>#REF!</v>
      </c>
      <c r="C27" s="91" t="e">
        <f>INDEX(#REF!,1,MATCH($B27,#REF!))</f>
        <v>#REF!</v>
      </c>
      <c r="D27" s="91" t="e">
        <f>INDEX(#REF!,1,MATCH($B27,#REF!))</f>
        <v>#REF!</v>
      </c>
      <c r="E27" s="91" t="e">
        <f>INDEX(#REF!,1,MATCH($B27,#REF!))</f>
        <v>#REF!</v>
      </c>
      <c r="F27" s="91" t="e">
        <f>INDEX(#REF!,1,MATCH($B27,#REF!))</f>
        <v>#REF!</v>
      </c>
      <c r="G27" s="91" t="e">
        <f>INDEX(#REF!,1,MATCH($B27,#REF!))</f>
        <v>#REF!</v>
      </c>
    </row>
    <row r="28" spans="1:11" ht="20.100000000000001" hidden="1" customHeight="1" x14ac:dyDescent="0.15">
      <c r="A28" s="266"/>
      <c r="B28" s="68" t="e">
        <f>INDEX(List_Calc_Bldg_YotoCD,MATCH(#REF!,List_Calc_Bldg_Yoto,0))</f>
        <v>#REF!</v>
      </c>
      <c r="C28" s="91" t="e">
        <f>INDEX(#REF!,1,MATCH($B28,#REF!))</f>
        <v>#REF!</v>
      </c>
      <c r="D28" s="91" t="e">
        <f>INDEX(#REF!,1,MATCH($B28,#REF!))</f>
        <v>#REF!</v>
      </c>
      <c r="E28" s="91" t="e">
        <f>INDEX(#REF!,1,MATCH($B28,#REF!))</f>
        <v>#REF!</v>
      </c>
      <c r="F28" s="91" t="e">
        <f>INDEX(#REF!,1,MATCH($B28,#REF!))</f>
        <v>#REF!</v>
      </c>
      <c r="G28" s="91" t="e">
        <f>INDEX(#REF!,1,MATCH($B28,#REF!))</f>
        <v>#REF!</v>
      </c>
    </row>
    <row r="29" spans="1:11" ht="20.100000000000001" hidden="1" customHeight="1" x14ac:dyDescent="0.15">
      <c r="A29" s="266"/>
      <c r="B29" s="68" t="e">
        <f>INDEX(List_Calc_Bldg_YotoCD,MATCH(#REF!,List_Calc_Bldg_Yoto,0))</f>
        <v>#REF!</v>
      </c>
      <c r="C29" s="91" t="e">
        <f>INDEX(#REF!,1,MATCH($B29,#REF!))</f>
        <v>#REF!</v>
      </c>
      <c r="D29" s="91" t="e">
        <f>INDEX(#REF!,1,MATCH($B29,#REF!))</f>
        <v>#REF!</v>
      </c>
      <c r="E29" s="91" t="e">
        <f>INDEX(#REF!,1,MATCH($B29,#REF!))</f>
        <v>#REF!</v>
      </c>
      <c r="F29" s="91" t="e">
        <f>INDEX(#REF!,1,MATCH($B29,#REF!))</f>
        <v>#REF!</v>
      </c>
      <c r="G29" s="91" t="e">
        <f>INDEX(#REF!,1,MATCH($B29,#REF!))</f>
        <v>#REF!</v>
      </c>
    </row>
    <row r="30" spans="1:11" ht="20.100000000000001" hidden="1" customHeight="1" x14ac:dyDescent="0.15">
      <c r="A30" s="266"/>
      <c r="B30" s="68" t="e">
        <f>INDEX(List_Calc_Bldg_YotoCD,MATCH(#REF!,List_Calc_Bldg_Yoto,0))</f>
        <v>#REF!</v>
      </c>
      <c r="C30" s="91" t="e">
        <f>INDEX(#REF!,1,MATCH($B30,#REF!))</f>
        <v>#REF!</v>
      </c>
      <c r="D30" s="91" t="e">
        <f>INDEX(#REF!,1,MATCH($B30,#REF!))</f>
        <v>#REF!</v>
      </c>
      <c r="E30" s="91" t="e">
        <f>INDEX(#REF!,1,MATCH($B30,#REF!))</f>
        <v>#REF!</v>
      </c>
      <c r="F30" s="91" t="e">
        <f>INDEX(#REF!,1,MATCH($B30,#REF!))</f>
        <v>#REF!</v>
      </c>
      <c r="G30" s="91" t="e">
        <f>INDEX(#REF!,1,MATCH($B30,#REF!))</f>
        <v>#REF!</v>
      </c>
    </row>
    <row r="31" spans="1:11" ht="20.100000000000001" hidden="1" customHeight="1" x14ac:dyDescent="0.15">
      <c r="A31" s="267"/>
      <c r="B31" s="69" t="e">
        <f>INDEX(List_Calc_Bldg_YotoCD,MATCH(#REF!,List_Calc_Bldg_Yoto,0))</f>
        <v>#REF!</v>
      </c>
      <c r="C31" s="98" t="e">
        <f>INDEX(#REF!,1,MATCH($B31,#REF!))</f>
        <v>#REF!</v>
      </c>
      <c r="D31" s="98" t="e">
        <f>INDEX(#REF!,1,MATCH($B31,#REF!))</f>
        <v>#REF!</v>
      </c>
      <c r="E31" s="98" t="e">
        <f>INDEX(#REF!,1,MATCH($B31,#REF!))</f>
        <v>#REF!</v>
      </c>
      <c r="F31" s="98" t="e">
        <f>INDEX(#REF!,1,MATCH($B31,#REF!))</f>
        <v>#REF!</v>
      </c>
      <c r="G31" s="98" t="e">
        <f>INDEX(#REF!,1,MATCH($B31,#REF!))</f>
        <v>#REF!</v>
      </c>
    </row>
    <row r="32" spans="1:11" ht="20.100000000000001" hidden="1" customHeight="1" x14ac:dyDescent="0.15">
      <c r="A32" s="262" t="s">
        <v>65</v>
      </c>
      <c r="B32" s="67" t="e">
        <f>$B27</f>
        <v>#REF!</v>
      </c>
      <c r="C32" s="90" t="e">
        <f>INDEX(#REF!,1,MATCH($B32,#REF!))</f>
        <v>#REF!</v>
      </c>
      <c r="D32" s="90" t="e">
        <f>INDEX(#REF!,1,MATCH($B32,#REF!))</f>
        <v>#REF!</v>
      </c>
      <c r="E32" s="90" t="e">
        <f>INDEX(#REF!,1,MATCH($B32,#REF!))</f>
        <v>#REF!</v>
      </c>
      <c r="F32" s="90" t="e">
        <f>INDEX(#REF!,1,MATCH($B32,#REF!))</f>
        <v>#REF!</v>
      </c>
      <c r="G32" s="90" t="e">
        <f>INDEX(#REF!,1,MATCH($B32,#REF!))</f>
        <v>#REF!</v>
      </c>
    </row>
    <row r="33" spans="1:7" ht="20.100000000000001" hidden="1" customHeight="1" x14ac:dyDescent="0.15">
      <c r="A33" s="263"/>
      <c r="B33" s="68" t="e">
        <f>$B28</f>
        <v>#REF!</v>
      </c>
      <c r="C33" s="91" t="e">
        <f>INDEX(#REF!,1,MATCH($B33,#REF!))</f>
        <v>#REF!</v>
      </c>
      <c r="D33" s="91" t="e">
        <f>INDEX(#REF!,1,MATCH($B33,#REF!))</f>
        <v>#REF!</v>
      </c>
      <c r="E33" s="91" t="e">
        <f>INDEX(#REF!,1,MATCH($B33,#REF!))</f>
        <v>#REF!</v>
      </c>
      <c r="F33" s="91" t="e">
        <f>INDEX(#REF!,1,MATCH($B33,#REF!))</f>
        <v>#REF!</v>
      </c>
      <c r="G33" s="91" t="e">
        <f>INDEX(#REF!,1,MATCH($B33,#REF!))</f>
        <v>#REF!</v>
      </c>
    </row>
    <row r="34" spans="1:7" ht="20.100000000000001" hidden="1" customHeight="1" x14ac:dyDescent="0.15">
      <c r="A34" s="263"/>
      <c r="B34" s="68" t="e">
        <f>$B29</f>
        <v>#REF!</v>
      </c>
      <c r="C34" s="91" t="e">
        <f>INDEX(#REF!,1,MATCH($B34,#REF!))</f>
        <v>#REF!</v>
      </c>
      <c r="D34" s="91" t="e">
        <f>INDEX(#REF!,1,MATCH($B34,#REF!))</f>
        <v>#REF!</v>
      </c>
      <c r="E34" s="91" t="e">
        <f>INDEX(#REF!,1,MATCH($B34,#REF!))</f>
        <v>#REF!</v>
      </c>
      <c r="F34" s="91" t="e">
        <f>INDEX(#REF!,1,MATCH($B34,#REF!))</f>
        <v>#REF!</v>
      </c>
      <c r="G34" s="91" t="e">
        <f>INDEX(#REF!,1,MATCH($B34,#REF!))</f>
        <v>#REF!</v>
      </c>
    </row>
    <row r="35" spans="1:7" ht="20.100000000000001" hidden="1" customHeight="1" x14ac:dyDescent="0.15">
      <c r="A35" s="263"/>
      <c r="B35" s="68" t="e">
        <f>$B30</f>
        <v>#REF!</v>
      </c>
      <c r="C35" s="91" t="e">
        <f>INDEX(#REF!,1,MATCH($B35,#REF!))</f>
        <v>#REF!</v>
      </c>
      <c r="D35" s="91" t="e">
        <f>INDEX(#REF!,1,MATCH($B35,#REF!))</f>
        <v>#REF!</v>
      </c>
      <c r="E35" s="91" t="e">
        <f>INDEX(#REF!,1,MATCH($B35,#REF!))</f>
        <v>#REF!</v>
      </c>
      <c r="F35" s="91" t="e">
        <f>INDEX(#REF!,1,MATCH($B35,#REF!))</f>
        <v>#REF!</v>
      </c>
      <c r="G35" s="91" t="e">
        <f>INDEX(#REF!,1,MATCH($B35,#REF!))</f>
        <v>#REF!</v>
      </c>
    </row>
    <row r="36" spans="1:7" ht="20.100000000000001" hidden="1" customHeight="1" x14ac:dyDescent="0.15">
      <c r="A36" s="264"/>
      <c r="B36" s="69" t="e">
        <f>$B31</f>
        <v>#REF!</v>
      </c>
      <c r="C36" s="98" t="e">
        <f>INDEX(#REF!,1,MATCH($B36,#REF!))</f>
        <v>#REF!</v>
      </c>
      <c r="D36" s="98" t="e">
        <f>INDEX(#REF!,1,MATCH($B36,#REF!))</f>
        <v>#REF!</v>
      </c>
      <c r="E36" s="98" t="e">
        <f>INDEX(#REF!,1,MATCH($B36,#REF!))</f>
        <v>#REF!</v>
      </c>
      <c r="F36" s="98" t="e">
        <f>INDEX(#REF!,1,MATCH($B36,#REF!))</f>
        <v>#REF!</v>
      </c>
      <c r="G36" s="98" t="e">
        <f>INDEX(#REF!,1,MATCH($B36,#REF!))</f>
        <v>#REF!</v>
      </c>
    </row>
    <row r="37" spans="1:7" ht="20.100000000000001" hidden="1" customHeight="1" x14ac:dyDescent="0.15">
      <c r="A37" s="259" t="s">
        <v>66</v>
      </c>
      <c r="B37" s="67" t="e">
        <f>$B27</f>
        <v>#REF!</v>
      </c>
      <c r="C37" s="90" t="e">
        <f>INDEX(#REF!,1,MATCH($B37,#REF!))</f>
        <v>#REF!</v>
      </c>
      <c r="D37" s="90" t="e">
        <f>INDEX(#REF!,1,MATCH($B37,#REF!))</f>
        <v>#REF!</v>
      </c>
      <c r="E37" s="90" t="e">
        <f>INDEX(#REF!,1,MATCH($B37,#REF!))</f>
        <v>#REF!</v>
      </c>
      <c r="F37" s="90" t="e">
        <f>INDEX(#REF!,1,MATCH($B37,#REF!))</f>
        <v>#REF!</v>
      </c>
      <c r="G37" s="90" t="e">
        <f>INDEX(#REF!,1,MATCH($B37,#REF!))</f>
        <v>#REF!</v>
      </c>
    </row>
    <row r="38" spans="1:7" ht="20.100000000000001" hidden="1" customHeight="1" x14ac:dyDescent="0.15">
      <c r="A38" s="260"/>
      <c r="B38" s="68" t="e">
        <f>$B28</f>
        <v>#REF!</v>
      </c>
      <c r="C38" s="91" t="e">
        <f>INDEX(#REF!,1,MATCH($B38,#REF!))</f>
        <v>#REF!</v>
      </c>
      <c r="D38" s="91" t="e">
        <f>INDEX(#REF!,1,MATCH($B38,#REF!))</f>
        <v>#REF!</v>
      </c>
      <c r="E38" s="91" t="e">
        <f>INDEX(#REF!,1,MATCH($B38,#REF!))</f>
        <v>#REF!</v>
      </c>
      <c r="F38" s="91" t="e">
        <f>INDEX(#REF!,1,MATCH($B38,#REF!))</f>
        <v>#REF!</v>
      </c>
      <c r="G38" s="91" t="e">
        <f>INDEX(#REF!,1,MATCH($B38,#REF!))</f>
        <v>#REF!</v>
      </c>
    </row>
    <row r="39" spans="1:7" ht="20.100000000000001" hidden="1" customHeight="1" x14ac:dyDescent="0.15">
      <c r="A39" s="260"/>
      <c r="B39" s="68" t="e">
        <f>$B29</f>
        <v>#REF!</v>
      </c>
      <c r="C39" s="91" t="e">
        <f>INDEX(#REF!,1,MATCH($B39,#REF!))</f>
        <v>#REF!</v>
      </c>
      <c r="D39" s="91" t="e">
        <f>INDEX(#REF!,1,MATCH($B39,#REF!))</f>
        <v>#REF!</v>
      </c>
      <c r="E39" s="91" t="e">
        <f>INDEX(#REF!,1,MATCH($B39,#REF!))</f>
        <v>#REF!</v>
      </c>
      <c r="F39" s="91" t="e">
        <f>INDEX(#REF!,1,MATCH($B39,#REF!))</f>
        <v>#REF!</v>
      </c>
      <c r="G39" s="91" t="e">
        <f>INDEX(#REF!,1,MATCH($B39,#REF!))</f>
        <v>#REF!</v>
      </c>
    </row>
    <row r="40" spans="1:7" ht="20.100000000000001" hidden="1" customHeight="1" x14ac:dyDescent="0.15">
      <c r="A40" s="260"/>
      <c r="B40" s="68" t="e">
        <f>$B30</f>
        <v>#REF!</v>
      </c>
      <c r="C40" s="91" t="e">
        <f>INDEX(#REF!,1,MATCH($B40,#REF!))</f>
        <v>#REF!</v>
      </c>
      <c r="D40" s="91" t="e">
        <f>INDEX(#REF!,1,MATCH($B40,#REF!))</f>
        <v>#REF!</v>
      </c>
      <c r="E40" s="91" t="e">
        <f>INDEX(#REF!,1,MATCH($B40,#REF!))</f>
        <v>#REF!</v>
      </c>
      <c r="F40" s="91" t="e">
        <f>INDEX(#REF!,1,MATCH($B40,#REF!))</f>
        <v>#REF!</v>
      </c>
      <c r="G40" s="91" t="e">
        <f>INDEX(#REF!,1,MATCH($B40,#REF!))</f>
        <v>#REF!</v>
      </c>
    </row>
    <row r="41" spans="1:7" ht="20.100000000000001" hidden="1" customHeight="1" x14ac:dyDescent="0.15">
      <c r="A41" s="261"/>
      <c r="B41" s="69" t="e">
        <f>$B31</f>
        <v>#REF!</v>
      </c>
      <c r="C41" s="98" t="e">
        <f>INDEX(#REF!,1,MATCH($B41,#REF!))</f>
        <v>#REF!</v>
      </c>
      <c r="D41" s="98" t="e">
        <f>INDEX(#REF!,1,MATCH($B41,#REF!))</f>
        <v>#REF!</v>
      </c>
      <c r="E41" s="98" t="e">
        <f>INDEX(#REF!,1,MATCH($B41,#REF!))</f>
        <v>#REF!</v>
      </c>
      <c r="F41" s="98" t="e">
        <f>INDEX(#REF!,1,MATCH($B41,#REF!))</f>
        <v>#REF!</v>
      </c>
      <c r="G41" s="98" t="e">
        <f>INDEX(#REF!,1,MATCH($B41,#REF!))</f>
        <v>#REF!</v>
      </c>
    </row>
    <row r="42" spans="1:7" ht="20.100000000000001" hidden="1" customHeight="1" x14ac:dyDescent="0.15">
      <c r="A42" s="35"/>
      <c r="C42" s="35"/>
      <c r="D42" s="35"/>
      <c r="E42" s="35"/>
      <c r="F42" s="35"/>
      <c r="G42" s="35"/>
    </row>
    <row r="43" spans="1:7" ht="20.100000000000001" hidden="1" customHeight="1" x14ac:dyDescent="0.15">
      <c r="A43" s="34" t="s">
        <v>260</v>
      </c>
      <c r="C43" s="143"/>
      <c r="D43" s="144"/>
      <c r="E43" s="144"/>
      <c r="F43" s="144"/>
      <c r="G43" s="70" t="s">
        <v>210</v>
      </c>
    </row>
    <row r="44" spans="1:7" ht="20.100000000000001" hidden="1" customHeight="1" x14ac:dyDescent="0.15">
      <c r="A44" s="35"/>
      <c r="B44" s="80" t="s">
        <v>95</v>
      </c>
      <c r="C44" s="146" t="s">
        <v>145</v>
      </c>
      <c r="D44" s="146" t="s">
        <v>146</v>
      </c>
      <c r="E44" s="146" t="s">
        <v>147</v>
      </c>
      <c r="F44" s="146" t="s">
        <v>148</v>
      </c>
      <c r="G44" s="146" t="s">
        <v>149</v>
      </c>
    </row>
    <row r="45" spans="1:7" ht="20.100000000000001" hidden="1" customHeight="1" x14ac:dyDescent="0.15">
      <c r="A45" s="265" t="s">
        <v>195</v>
      </c>
      <c r="B45" s="67" t="e">
        <f>$B27</f>
        <v>#REF!</v>
      </c>
      <c r="C45" s="90" t="e">
        <f>IF(OR(ISERROR(C27*#REF!),ISBLANK(#REF!),#REF!=0),0,C27*#REF!)</f>
        <v>#REF!</v>
      </c>
      <c r="D45" s="90" t="e">
        <f>IF(OR(ISERROR(D27*#REF!),ISBLANK(#REF!),#REF!=0),0,D27*#REF!)</f>
        <v>#REF!</v>
      </c>
      <c r="E45" s="90" t="e">
        <f>IF(OR(ISERROR(E27*#REF!),ISBLANK(#REF!),#REF!=0),0,E27*#REF!)</f>
        <v>#REF!</v>
      </c>
      <c r="F45" s="90" t="e">
        <f>IF(OR(ISERROR(F27*#REF!),ISBLANK(#REF!),#REF!=0),0,F27*#REF!)</f>
        <v>#REF!</v>
      </c>
      <c r="G45" s="90" t="e">
        <f>IF(OR(ISERROR(G27*#REF!),ISBLANK(#REF!),#REF!=0),0,G27*#REF!)</f>
        <v>#REF!</v>
      </c>
    </row>
    <row r="46" spans="1:7" ht="20.100000000000001" hidden="1" customHeight="1" x14ac:dyDescent="0.15">
      <c r="A46" s="266"/>
      <c r="B46" s="68" t="e">
        <f t="shared" ref="B46:B59" si="0">$B28</f>
        <v>#REF!</v>
      </c>
      <c r="C46" s="91" t="e">
        <f>IF(OR(ISERROR(C28*#REF!),ISBLANK(#REF!),#REF!=0),0,C28*#REF!)</f>
        <v>#REF!</v>
      </c>
      <c r="D46" s="91" t="e">
        <f>IF(OR(ISERROR(D28*#REF!),ISBLANK(#REF!),#REF!=0),0,D28*#REF!)</f>
        <v>#REF!</v>
      </c>
      <c r="E46" s="91" t="e">
        <f>IF(OR(ISERROR(E28*#REF!),ISBLANK(#REF!),#REF!=0),0,E28*#REF!)</f>
        <v>#REF!</v>
      </c>
      <c r="F46" s="91" t="e">
        <f>IF(OR(ISERROR(F28*#REF!),ISBLANK(#REF!),#REF!=0),0,F28*#REF!)</f>
        <v>#REF!</v>
      </c>
      <c r="G46" s="91" t="e">
        <f>IF(OR(ISERROR(G28*#REF!),ISBLANK(#REF!),#REF!=0),0,G28*#REF!)</f>
        <v>#REF!</v>
      </c>
    </row>
    <row r="47" spans="1:7" ht="20.100000000000001" hidden="1" customHeight="1" x14ac:dyDescent="0.15">
      <c r="A47" s="266"/>
      <c r="B47" s="68" t="e">
        <f t="shared" si="0"/>
        <v>#REF!</v>
      </c>
      <c r="C47" s="91" t="e">
        <f>IF(OR(ISERROR(C29*#REF!),ISBLANK(#REF!),#REF!=0),0,C29*#REF!)</f>
        <v>#REF!</v>
      </c>
      <c r="D47" s="91" t="e">
        <f>IF(OR(ISERROR(D29*#REF!),ISBLANK(#REF!),#REF!=0),0,D29*#REF!)</f>
        <v>#REF!</v>
      </c>
      <c r="E47" s="91" t="e">
        <f>IF(OR(ISERROR(E29*#REF!),ISBLANK(#REF!),#REF!=0),0,E29*#REF!)</f>
        <v>#REF!</v>
      </c>
      <c r="F47" s="91" t="e">
        <f>IF(OR(ISERROR(F29*#REF!),ISBLANK(#REF!),#REF!=0),0,F29*#REF!)</f>
        <v>#REF!</v>
      </c>
      <c r="G47" s="91" t="e">
        <f>IF(OR(ISERROR(G29*#REF!),ISBLANK(#REF!),#REF!=0),0,G29*#REF!)</f>
        <v>#REF!</v>
      </c>
    </row>
    <row r="48" spans="1:7" ht="20.100000000000001" hidden="1" customHeight="1" x14ac:dyDescent="0.15">
      <c r="A48" s="266"/>
      <c r="B48" s="68" t="e">
        <f t="shared" si="0"/>
        <v>#REF!</v>
      </c>
      <c r="C48" s="91" t="e">
        <f>IF(OR(ISERROR(C30*#REF!),ISBLANK(#REF!),#REF!=0),0,C30*#REF!)</f>
        <v>#REF!</v>
      </c>
      <c r="D48" s="91" t="e">
        <f>IF(OR(ISERROR(D30*#REF!),ISBLANK(#REF!),#REF!=0),0,D30*#REF!)</f>
        <v>#REF!</v>
      </c>
      <c r="E48" s="91" t="e">
        <f>IF(OR(ISERROR(E30*#REF!),ISBLANK(#REF!),#REF!=0),0,E30*#REF!)</f>
        <v>#REF!</v>
      </c>
      <c r="F48" s="91" t="e">
        <f>IF(OR(ISERROR(F30*#REF!),ISBLANK(#REF!),#REF!=0),0,F30*#REF!)</f>
        <v>#REF!</v>
      </c>
      <c r="G48" s="91" t="e">
        <f>IF(OR(ISERROR(G30*#REF!),ISBLANK(#REF!),#REF!=0),0,G30*#REF!)</f>
        <v>#REF!</v>
      </c>
    </row>
    <row r="49" spans="1:7" ht="20.100000000000001" hidden="1" customHeight="1" x14ac:dyDescent="0.15">
      <c r="A49" s="267"/>
      <c r="B49" s="69" t="e">
        <f t="shared" si="0"/>
        <v>#REF!</v>
      </c>
      <c r="C49" s="98" t="e">
        <f>IF(OR(ISERROR(C31*#REF!),ISBLANK(#REF!),#REF!=0),0,C31*#REF!)</f>
        <v>#REF!</v>
      </c>
      <c r="D49" s="98" t="e">
        <f>IF(OR(ISERROR(D31*#REF!),ISBLANK(#REF!),#REF!=0),0,D31*#REF!)</f>
        <v>#REF!</v>
      </c>
      <c r="E49" s="98" t="e">
        <f>IF(OR(ISERROR(E31*#REF!),ISBLANK(#REF!),#REF!=0),0,E31*#REF!)</f>
        <v>#REF!</v>
      </c>
      <c r="F49" s="98" t="e">
        <f>IF(OR(ISERROR(F31*#REF!),ISBLANK(#REF!),#REF!=0),0,F31*#REF!)</f>
        <v>#REF!</v>
      </c>
      <c r="G49" s="98" t="e">
        <f>IF(OR(ISERROR(G31*#REF!),ISBLANK(#REF!),#REF!=0),0,G31*#REF!)</f>
        <v>#REF!</v>
      </c>
    </row>
    <row r="50" spans="1:7" ht="20.100000000000001" hidden="1" customHeight="1" x14ac:dyDescent="0.15">
      <c r="A50" s="262" t="s">
        <v>65</v>
      </c>
      <c r="B50" s="67" t="e">
        <f t="shared" si="0"/>
        <v>#REF!</v>
      </c>
      <c r="C50" s="90" t="e">
        <f>IF(OR(ISERROR(C32*#REF!),ISBLANK(#REF!),#REF!=0),0,C32*#REF!)</f>
        <v>#REF!</v>
      </c>
      <c r="D50" s="90" t="e">
        <f>IF(OR(ISERROR(D32*#REF!),ISBLANK(#REF!),#REF!=0),0,D32*#REF!)</f>
        <v>#REF!</v>
      </c>
      <c r="E50" s="90" t="e">
        <f>IF(OR(ISERROR(E32*#REF!),ISBLANK(#REF!),#REF!=0),0,E32*#REF!)</f>
        <v>#REF!</v>
      </c>
      <c r="F50" s="90" t="e">
        <f>IF(OR(ISERROR(F32*#REF!),ISBLANK(#REF!),#REF!=0),0,F32*#REF!)</f>
        <v>#REF!</v>
      </c>
      <c r="G50" s="90" t="e">
        <f>IF(OR(ISERROR(G32*#REF!),ISBLANK(#REF!),#REF!=0),0,G32*#REF!)</f>
        <v>#REF!</v>
      </c>
    </row>
    <row r="51" spans="1:7" ht="20.100000000000001" hidden="1" customHeight="1" x14ac:dyDescent="0.15">
      <c r="A51" s="263"/>
      <c r="B51" s="68" t="e">
        <f t="shared" si="0"/>
        <v>#REF!</v>
      </c>
      <c r="C51" s="91" t="e">
        <f>IF(OR(ISERROR(C33*#REF!),ISBLANK(#REF!),#REF!=0),0,C33*#REF!)</f>
        <v>#REF!</v>
      </c>
      <c r="D51" s="91" t="e">
        <f>IF(OR(ISERROR(D33*#REF!),ISBLANK(#REF!),#REF!=0),0,D33*#REF!)</f>
        <v>#REF!</v>
      </c>
      <c r="E51" s="91" t="e">
        <f>IF(OR(ISERROR(E33*#REF!),ISBLANK(#REF!),#REF!=0),0,E33*#REF!)</f>
        <v>#REF!</v>
      </c>
      <c r="F51" s="91" t="e">
        <f>IF(OR(ISERROR(F33*#REF!),ISBLANK(#REF!),#REF!=0),0,F33*#REF!)</f>
        <v>#REF!</v>
      </c>
      <c r="G51" s="91" t="e">
        <f>IF(OR(ISERROR(G33*#REF!),ISBLANK(#REF!),#REF!=0),0,G33*#REF!)</f>
        <v>#REF!</v>
      </c>
    </row>
    <row r="52" spans="1:7" ht="20.100000000000001" hidden="1" customHeight="1" x14ac:dyDescent="0.15">
      <c r="A52" s="263"/>
      <c r="B52" s="68" t="e">
        <f t="shared" si="0"/>
        <v>#REF!</v>
      </c>
      <c r="C52" s="91" t="e">
        <f>IF(OR(ISERROR(C34*#REF!),ISBLANK(#REF!),#REF!=0),0,C34*#REF!)</f>
        <v>#REF!</v>
      </c>
      <c r="D52" s="91" t="e">
        <f>IF(OR(ISERROR(D34*#REF!),ISBLANK(#REF!),#REF!=0),0,D34*#REF!)</f>
        <v>#REF!</v>
      </c>
      <c r="E52" s="91" t="e">
        <f>IF(OR(ISERROR(E34*#REF!),ISBLANK(#REF!),#REF!=0),0,E34*#REF!)</f>
        <v>#REF!</v>
      </c>
      <c r="F52" s="91" t="e">
        <f>IF(OR(ISERROR(F34*#REF!),ISBLANK(#REF!),#REF!=0),0,F34*#REF!)</f>
        <v>#REF!</v>
      </c>
      <c r="G52" s="91" t="e">
        <f>IF(OR(ISERROR(G34*#REF!),ISBLANK(#REF!),#REF!=0),0,G34*#REF!)</f>
        <v>#REF!</v>
      </c>
    </row>
    <row r="53" spans="1:7" ht="20.100000000000001" hidden="1" customHeight="1" x14ac:dyDescent="0.15">
      <c r="A53" s="263"/>
      <c r="B53" s="68" t="e">
        <f t="shared" si="0"/>
        <v>#REF!</v>
      </c>
      <c r="C53" s="91" t="e">
        <f>IF(OR(ISERROR(C35*#REF!),ISBLANK(#REF!),#REF!=0),0,C35*#REF!)</f>
        <v>#REF!</v>
      </c>
      <c r="D53" s="91" t="e">
        <f>IF(OR(ISERROR(D35*#REF!),ISBLANK(#REF!),#REF!=0),0,D35*#REF!)</f>
        <v>#REF!</v>
      </c>
      <c r="E53" s="91" t="e">
        <f>IF(OR(ISERROR(E35*#REF!),ISBLANK(#REF!),#REF!=0),0,E35*#REF!)</f>
        <v>#REF!</v>
      </c>
      <c r="F53" s="91" t="e">
        <f>IF(OR(ISERROR(F35*#REF!),ISBLANK(#REF!),#REF!=0),0,F35*#REF!)</f>
        <v>#REF!</v>
      </c>
      <c r="G53" s="91" t="e">
        <f>IF(OR(ISERROR(G35*#REF!),ISBLANK(#REF!),#REF!=0),0,G35*#REF!)</f>
        <v>#REF!</v>
      </c>
    </row>
    <row r="54" spans="1:7" ht="20.100000000000001" hidden="1" customHeight="1" x14ac:dyDescent="0.15">
      <c r="A54" s="264"/>
      <c r="B54" s="69" t="e">
        <f t="shared" si="0"/>
        <v>#REF!</v>
      </c>
      <c r="C54" s="98" t="e">
        <f>IF(OR(ISERROR(C36*#REF!),ISBLANK(#REF!),#REF!=0),0,C36*#REF!)</f>
        <v>#REF!</v>
      </c>
      <c r="D54" s="98" t="e">
        <f>IF(OR(ISERROR(D36*#REF!),ISBLANK(#REF!),#REF!=0),0,D36*#REF!)</f>
        <v>#REF!</v>
      </c>
      <c r="E54" s="98" t="e">
        <f>IF(OR(ISERROR(E36*#REF!),ISBLANK(#REF!),#REF!=0),0,E36*#REF!)</f>
        <v>#REF!</v>
      </c>
      <c r="F54" s="98" t="e">
        <f>IF(OR(ISERROR(F36*#REF!),ISBLANK(#REF!),#REF!=0),0,F36*#REF!)</f>
        <v>#REF!</v>
      </c>
      <c r="G54" s="98" t="e">
        <f>IF(OR(ISERROR(G36*#REF!),ISBLANK(#REF!),#REF!=0),0,G36*#REF!)</f>
        <v>#REF!</v>
      </c>
    </row>
    <row r="55" spans="1:7" ht="20.100000000000001" hidden="1" customHeight="1" x14ac:dyDescent="0.15">
      <c r="A55" s="259" t="s">
        <v>66</v>
      </c>
      <c r="B55" s="67" t="e">
        <f t="shared" si="0"/>
        <v>#REF!</v>
      </c>
      <c r="C55" s="90" t="e">
        <f>IF(OR(ISERROR(C37*#REF!),ISBLANK(#REF!),#REF!=0),0,C37*#REF!)</f>
        <v>#REF!</v>
      </c>
      <c r="D55" s="90" t="e">
        <f>IF(OR(ISERROR(D37*#REF!),ISBLANK(#REF!),#REF!=0),0,D37*#REF!)</f>
        <v>#REF!</v>
      </c>
      <c r="E55" s="90" t="e">
        <f>IF(OR(ISERROR(E37*#REF!),ISBLANK(#REF!),#REF!=0),0,E37*#REF!)</f>
        <v>#REF!</v>
      </c>
      <c r="F55" s="90" t="e">
        <f>IF(OR(ISERROR(F37*#REF!),ISBLANK(#REF!),#REF!=0),0,F37*#REF!)</f>
        <v>#REF!</v>
      </c>
      <c r="G55" s="90" t="e">
        <f>IF(OR(ISERROR(G37*#REF!),ISBLANK(#REF!),#REF!=0),0,G37*#REF!)</f>
        <v>#REF!</v>
      </c>
    </row>
    <row r="56" spans="1:7" ht="20.100000000000001" hidden="1" customHeight="1" thickBot="1" x14ac:dyDescent="0.2">
      <c r="A56" s="260"/>
      <c r="B56" s="68" t="e">
        <f t="shared" si="0"/>
        <v>#REF!</v>
      </c>
      <c r="C56" s="91" t="e">
        <f>IF(OR(ISERROR(C38*#REF!),ISBLANK(#REF!),#REF!=0),0,C38*#REF!)</f>
        <v>#REF!</v>
      </c>
      <c r="D56" s="91" t="e">
        <f>IF(OR(ISERROR(D38*#REF!),ISBLANK(#REF!),#REF!=0),0,D38*#REF!)</f>
        <v>#REF!</v>
      </c>
      <c r="E56" s="91" t="e">
        <f>IF(OR(ISERROR(E38*#REF!),ISBLANK(#REF!),#REF!=0),0,E38*#REF!)</f>
        <v>#REF!</v>
      </c>
      <c r="F56" s="91" t="e">
        <f>IF(OR(ISERROR(F38*#REF!),ISBLANK(#REF!),#REF!=0),0,F38*#REF!)</f>
        <v>#REF!</v>
      </c>
      <c r="G56" s="91" t="e">
        <f>IF(OR(ISERROR(G38*#REF!),ISBLANK(#REF!),#REF!=0),0,G38*#REF!)</f>
        <v>#REF!</v>
      </c>
    </row>
    <row r="57" spans="1:7" ht="20.100000000000001" hidden="1" customHeight="1" x14ac:dyDescent="0.15">
      <c r="A57" s="260"/>
      <c r="B57" s="68" t="e">
        <f t="shared" si="0"/>
        <v>#REF!</v>
      </c>
      <c r="C57" s="91" t="e">
        <f>IF(OR(ISERROR(C39*#REF!),ISBLANK(#REF!),#REF!=0),0,C39*#REF!)</f>
        <v>#REF!</v>
      </c>
      <c r="D57" s="91" t="e">
        <f>IF(OR(ISERROR(D39*#REF!),ISBLANK(#REF!),#REF!=0),0,D39*#REF!)</f>
        <v>#REF!</v>
      </c>
      <c r="E57" s="91" t="e">
        <f>IF(OR(ISERROR(E39*#REF!),ISBLANK(#REF!),#REF!=0),0,E39*#REF!)</f>
        <v>#REF!</v>
      </c>
      <c r="F57" s="91" t="e">
        <f>IF(OR(ISERROR(F39*#REF!),ISBLANK(#REF!),#REF!=0),0,F39*#REF!)</f>
        <v>#REF!</v>
      </c>
      <c r="G57" s="91" t="e">
        <f>IF(OR(ISERROR(G39*#REF!),ISBLANK(#REF!),#REF!=0),0,G39*#REF!)</f>
        <v>#REF!</v>
      </c>
    </row>
    <row r="58" spans="1:7" ht="20.100000000000001" hidden="1" customHeight="1" thickBot="1" x14ac:dyDescent="0.2">
      <c r="A58" s="260"/>
      <c r="B58" s="68" t="e">
        <f t="shared" si="0"/>
        <v>#REF!</v>
      </c>
      <c r="C58" s="91" t="e">
        <f>IF(OR(ISERROR(C40*#REF!),ISBLANK(#REF!),#REF!=0),0,C40*#REF!)</f>
        <v>#REF!</v>
      </c>
      <c r="D58" s="91" t="e">
        <f>IF(OR(ISERROR(D40*#REF!),ISBLANK(#REF!),#REF!=0),0,D40*#REF!)</f>
        <v>#REF!</v>
      </c>
      <c r="E58" s="91" t="e">
        <f>IF(OR(ISERROR(E40*#REF!),ISBLANK(#REF!),#REF!=0),0,E40*#REF!)</f>
        <v>#REF!</v>
      </c>
      <c r="F58" s="91" t="e">
        <f>IF(OR(ISERROR(F40*#REF!),ISBLANK(#REF!),#REF!=0),0,F40*#REF!)</f>
        <v>#REF!</v>
      </c>
      <c r="G58" s="91" t="e">
        <f>IF(OR(ISERROR(G40*#REF!),ISBLANK(#REF!),#REF!=0),0,G40*#REF!)</f>
        <v>#REF!</v>
      </c>
    </row>
    <row r="59" spans="1:7" ht="20.100000000000001" hidden="1" customHeight="1" x14ac:dyDescent="0.15">
      <c r="A59" s="261"/>
      <c r="B59" s="69" t="e">
        <f t="shared" si="0"/>
        <v>#REF!</v>
      </c>
      <c r="C59" s="98" t="e">
        <f>IF(OR(ISERROR(C41*#REF!),ISBLANK(#REF!),#REF!=0),0,C41*#REF!)</f>
        <v>#REF!</v>
      </c>
      <c r="D59" s="98" t="e">
        <f>IF(OR(ISERROR(D41*#REF!),ISBLANK(#REF!),#REF!=0),0,D41*#REF!)</f>
        <v>#REF!</v>
      </c>
      <c r="E59" s="98" t="e">
        <f>IF(OR(ISERROR(E41*#REF!),ISBLANK(#REF!),#REF!=0),0,E41*#REF!)</f>
        <v>#REF!</v>
      </c>
      <c r="F59" s="98" t="e">
        <f>IF(OR(ISERROR(F41*#REF!),ISBLANK(#REF!),#REF!=0),0,F41*#REF!)</f>
        <v>#REF!</v>
      </c>
      <c r="G59" s="98" t="e">
        <f>IF(OR(ISERROR(G41*#REF!),ISBLANK(#REF!),#REF!=0),0,G41*#REF!)</f>
        <v>#REF!</v>
      </c>
    </row>
    <row r="60" spans="1:7" ht="20.100000000000001" hidden="1" customHeight="1" x14ac:dyDescent="0.15">
      <c r="C60" s="35"/>
      <c r="D60" s="35"/>
      <c r="E60" s="35"/>
      <c r="F60" s="35"/>
      <c r="G60" s="35"/>
    </row>
    <row r="61" spans="1:7" ht="20.100000000000001" hidden="1" customHeight="1" x14ac:dyDescent="0.15">
      <c r="B61" s="34" t="s">
        <v>198</v>
      </c>
      <c r="C61" s="143"/>
      <c r="D61" s="144"/>
      <c r="E61" s="144"/>
      <c r="F61" s="144"/>
      <c r="G61" s="70" t="s">
        <v>210</v>
      </c>
    </row>
    <row r="62" spans="1:7" ht="20.100000000000001" hidden="1" customHeight="1" x14ac:dyDescent="0.15">
      <c r="B62" s="80" t="s">
        <v>96</v>
      </c>
      <c r="C62" s="146" t="s">
        <v>145</v>
      </c>
      <c r="D62" s="146" t="s">
        <v>146</v>
      </c>
      <c r="E62" s="146" t="s">
        <v>147</v>
      </c>
      <c r="F62" s="146" t="s">
        <v>148</v>
      </c>
      <c r="G62" s="146" t="s">
        <v>149</v>
      </c>
    </row>
    <row r="63" spans="1:7" ht="20.100000000000001" hidden="1" customHeight="1" x14ac:dyDescent="0.15">
      <c r="B63" s="71" t="e">
        <f>IF(ISBLANK(#REF!),"",#REF!)</f>
        <v>#REF!</v>
      </c>
      <c r="C63" s="90" t="e">
        <f>C45+C50+C55</f>
        <v>#REF!</v>
      </c>
      <c r="D63" s="90" t="e">
        <f>D45+D50+D55</f>
        <v>#REF!</v>
      </c>
      <c r="E63" s="90" t="e">
        <f t="shared" ref="E63:F63" si="1">E45+E50+E55</f>
        <v>#REF!</v>
      </c>
      <c r="F63" s="90" t="e">
        <f t="shared" si="1"/>
        <v>#REF!</v>
      </c>
      <c r="G63" s="90" t="e">
        <f>G45+G50+G55</f>
        <v>#REF!</v>
      </c>
    </row>
    <row r="64" spans="1:7" ht="20.100000000000001" hidden="1" customHeight="1" x14ac:dyDescent="0.15">
      <c r="B64" s="72" t="e">
        <f>IF(ISBLANK(#REF!),"",#REF!)</f>
        <v>#REF!</v>
      </c>
      <c r="C64" s="91" t="e">
        <f t="shared" ref="C64:G67" si="2">C46+C51+C56</f>
        <v>#REF!</v>
      </c>
      <c r="D64" s="91" t="e">
        <f t="shared" si="2"/>
        <v>#REF!</v>
      </c>
      <c r="E64" s="91" t="e">
        <f t="shared" si="2"/>
        <v>#REF!</v>
      </c>
      <c r="F64" s="91" t="e">
        <f t="shared" si="2"/>
        <v>#REF!</v>
      </c>
      <c r="G64" s="91" t="e">
        <f t="shared" si="2"/>
        <v>#REF!</v>
      </c>
    </row>
    <row r="65" spans="2:7" ht="20.100000000000001" hidden="1" customHeight="1" x14ac:dyDescent="0.15">
      <c r="B65" s="72" t="e">
        <f>IF(ISBLANK(#REF!),"",#REF!)</f>
        <v>#REF!</v>
      </c>
      <c r="C65" s="91" t="e">
        <f t="shared" si="2"/>
        <v>#REF!</v>
      </c>
      <c r="D65" s="91" t="e">
        <f t="shared" si="2"/>
        <v>#REF!</v>
      </c>
      <c r="E65" s="91" t="e">
        <f t="shared" si="2"/>
        <v>#REF!</v>
      </c>
      <c r="F65" s="91" t="e">
        <f t="shared" si="2"/>
        <v>#REF!</v>
      </c>
      <c r="G65" s="91" t="e">
        <f t="shared" si="2"/>
        <v>#REF!</v>
      </c>
    </row>
    <row r="66" spans="2:7" ht="20.100000000000001" hidden="1" customHeight="1" x14ac:dyDescent="0.15">
      <c r="B66" s="72" t="e">
        <f>IF(ISBLANK(#REF!),"",#REF!)</f>
        <v>#REF!</v>
      </c>
      <c r="C66" s="91" t="e">
        <f t="shared" si="2"/>
        <v>#REF!</v>
      </c>
      <c r="D66" s="91" t="e">
        <f t="shared" si="2"/>
        <v>#REF!</v>
      </c>
      <c r="E66" s="91" t="e">
        <f t="shared" si="2"/>
        <v>#REF!</v>
      </c>
      <c r="F66" s="91" t="e">
        <f t="shared" si="2"/>
        <v>#REF!</v>
      </c>
      <c r="G66" s="91" t="e">
        <f t="shared" si="2"/>
        <v>#REF!</v>
      </c>
    </row>
    <row r="67" spans="2:7" ht="20.100000000000001" hidden="1" customHeight="1" x14ac:dyDescent="0.15">
      <c r="B67" s="72" t="e">
        <f>IF(ISBLANK(#REF!),"",#REF!)</f>
        <v>#REF!</v>
      </c>
      <c r="C67" s="91" t="e">
        <f t="shared" si="2"/>
        <v>#REF!</v>
      </c>
      <c r="D67" s="91" t="e">
        <f t="shared" si="2"/>
        <v>#REF!</v>
      </c>
      <c r="E67" s="91" t="e">
        <f t="shared" si="2"/>
        <v>#REF!</v>
      </c>
      <c r="F67" s="91" t="e">
        <f t="shared" si="2"/>
        <v>#REF!</v>
      </c>
      <c r="G67" s="91" t="e">
        <f t="shared" si="2"/>
        <v>#REF!</v>
      </c>
    </row>
    <row r="68" spans="2:7" ht="20.100000000000001" hidden="1" customHeight="1" x14ac:dyDescent="0.15">
      <c r="B68" s="83" t="s">
        <v>261</v>
      </c>
      <c r="C68" s="92" t="e">
        <f t="shared" ref="C68:G68" si="3">SUM(C63:C67)</f>
        <v>#REF!</v>
      </c>
      <c r="D68" s="92" t="e">
        <f t="shared" si="3"/>
        <v>#REF!</v>
      </c>
      <c r="E68" s="92" t="e">
        <f t="shared" si="3"/>
        <v>#REF!</v>
      </c>
      <c r="F68" s="92" t="e">
        <f t="shared" si="3"/>
        <v>#REF!</v>
      </c>
      <c r="G68" s="92" t="e">
        <f t="shared" si="3"/>
        <v>#REF!</v>
      </c>
    </row>
    <row r="69" spans="2:7" ht="20.100000000000001" hidden="1" customHeight="1" x14ac:dyDescent="0.15">
      <c r="B69" s="128"/>
      <c r="C69" s="93"/>
      <c r="D69" s="93"/>
      <c r="E69" s="93"/>
      <c r="F69" s="93"/>
      <c r="G69" s="93"/>
    </row>
    <row r="70" spans="2:7" ht="20.100000000000001" hidden="1" customHeight="1" x14ac:dyDescent="0.15">
      <c r="B70" s="131" t="s">
        <v>262</v>
      </c>
      <c r="C70" s="132">
        <f>IF(ISERROR(C$68/#REF!),0,C$68/#REF!)</f>
        <v>0</v>
      </c>
      <c r="D70" s="132">
        <f>IF(ISERROR(D$68/#REF!),0,D$68/#REF!)</f>
        <v>0</v>
      </c>
      <c r="E70" s="132">
        <f>IF(ISERROR(E$68/#REF!),0,E$68/#REF!)</f>
        <v>0</v>
      </c>
      <c r="F70" s="132">
        <f>IF(ISERROR(F$68/#REF!),0,F$68/#REF!)</f>
        <v>0</v>
      </c>
      <c r="G70" s="132">
        <f>IF(ISERROR(G$68/#REF!),0,G$68/#REF!)</f>
        <v>0</v>
      </c>
    </row>
    <row r="71" spans="2:7" ht="20.100000000000001" hidden="1" customHeight="1" x14ac:dyDescent="0.15">
      <c r="B71" s="74" t="s">
        <v>212</v>
      </c>
    </row>
    <row r="72" spans="2:7" ht="20.100000000000001" hidden="1" customHeight="1" x14ac:dyDescent="0.15">
      <c r="B72" s="131" t="s">
        <v>250</v>
      </c>
      <c r="C72" s="132">
        <f>IF(ISERROR(C$68/#REF!),0,C$68/#REF!)</f>
        <v>0</v>
      </c>
      <c r="D72" s="132">
        <f>IF(ISERROR(D$68/#REF!),0,D$68/#REF!)</f>
        <v>0</v>
      </c>
      <c r="E72" s="132">
        <f>IF(ISERROR(E$68/#REF!),0,E$68/#REF!)</f>
        <v>0</v>
      </c>
      <c r="F72" s="132">
        <f>IF(ISERROR(F$68/#REF!),0,F$68/#REF!)</f>
        <v>0</v>
      </c>
      <c r="G72" s="132">
        <f>IF(ISERROR(G$68/#REF!),0,G$68/#REF!)</f>
        <v>0</v>
      </c>
    </row>
    <row r="73" spans="2:7" ht="20.100000000000001" hidden="1" customHeight="1" x14ac:dyDescent="0.15">
      <c r="B73" s="3" t="s">
        <v>252</v>
      </c>
    </row>
    <row r="74" spans="2:7" ht="20.100000000000001" hidden="1" customHeight="1" x14ac:dyDescent="0.15"/>
    <row r="75" spans="2:7" ht="20.100000000000001" customHeight="1" x14ac:dyDescent="0.15"/>
  </sheetData>
  <sheetProtection algorithmName="SHA-512" hashValue="JOX3FTDMsfC/e0Nd7DPmghsOm3FqUWlxzu018c7TQhwAjll3PcJGWDDyNfHxlA6I1l552X6AHE3yDydP+qIn3w==" saltValue="fBP9g4NiIWHEY54xkhgEcA==" spinCount="100000" sheet="1" objects="1" scenarios="1" selectLockedCells="1"/>
  <mergeCells count="19">
    <mergeCell ref="A55:A59"/>
    <mergeCell ref="A27:A31"/>
    <mergeCell ref="A32:A36"/>
    <mergeCell ref="A37:A41"/>
    <mergeCell ref="A45:A49"/>
    <mergeCell ref="A50:A54"/>
    <mergeCell ref="C19:D19"/>
    <mergeCell ref="C20:D20"/>
    <mergeCell ref="E19:F19"/>
    <mergeCell ref="E20:F20"/>
    <mergeCell ref="B11:D11"/>
    <mergeCell ref="C12:D12"/>
    <mergeCell ref="C15:F15"/>
    <mergeCell ref="C16:F16"/>
    <mergeCell ref="B9:G9"/>
    <mergeCell ref="C5:F5"/>
    <mergeCell ref="C6:F6"/>
    <mergeCell ref="C7:F7"/>
    <mergeCell ref="C8:F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List!$N$3:$N$4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X211"/>
  <sheetViews>
    <sheetView workbookViewId="0">
      <pane ySplit="3" topLeftCell="A4" activePane="bottomLeft" state="frozen"/>
      <selection activeCell="G137" sqref="G137"/>
      <selection pane="bottomLeft" activeCell="D178" sqref="D178"/>
    </sheetView>
  </sheetViews>
  <sheetFormatPr defaultRowHeight="11.25" x14ac:dyDescent="0.15"/>
  <cols>
    <col min="1" max="1" width="9" style="2"/>
    <col min="2" max="2" width="10.5" style="2" customWidth="1"/>
    <col min="3" max="3" width="15.375" style="2" customWidth="1"/>
    <col min="4" max="16384" width="9" style="2"/>
  </cols>
  <sheetData>
    <row r="1" spans="1:24" ht="15" customHeight="1" x14ac:dyDescent="0.15">
      <c r="A1" s="114" t="s">
        <v>62</v>
      </c>
      <c r="C1" s="116" t="s">
        <v>206</v>
      </c>
      <c r="E1" s="6"/>
      <c r="F1" s="6"/>
      <c r="G1" s="6"/>
      <c r="H1" s="6"/>
      <c r="I1" s="6"/>
      <c r="J1" s="165" t="s">
        <v>215</v>
      </c>
    </row>
    <row r="2" spans="1:24" ht="17.25" customHeight="1" x14ac:dyDescent="0.15">
      <c r="C2" s="2" t="s">
        <v>203</v>
      </c>
      <c r="D2" s="115" t="s">
        <v>172</v>
      </c>
      <c r="E2" s="29"/>
      <c r="F2" s="29"/>
      <c r="G2" s="29"/>
      <c r="H2" s="29"/>
      <c r="I2" s="29"/>
      <c r="J2" s="29"/>
      <c r="K2" s="47" t="s">
        <v>143</v>
      </c>
      <c r="L2" s="48"/>
      <c r="M2" s="48"/>
      <c r="N2" s="48"/>
      <c r="O2" s="48"/>
      <c r="P2" s="48"/>
      <c r="Q2" s="48"/>
      <c r="R2" s="49" t="s">
        <v>144</v>
      </c>
      <c r="S2" s="50"/>
      <c r="T2" s="50"/>
      <c r="U2" s="50"/>
      <c r="V2" s="50"/>
      <c r="W2" s="50"/>
      <c r="X2" s="50"/>
    </row>
    <row r="3" spans="1:24" x14ac:dyDescent="0.15">
      <c r="A3" s="2" t="s">
        <v>141</v>
      </c>
      <c r="B3" s="2" t="s">
        <v>142</v>
      </c>
      <c r="C3" s="2" t="s">
        <v>48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14</v>
      </c>
      <c r="I3" s="2" t="s">
        <v>13</v>
      </c>
      <c r="J3" s="2" t="s">
        <v>0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14</v>
      </c>
      <c r="P3" s="2" t="s">
        <v>13</v>
      </c>
      <c r="Q3" s="2" t="s">
        <v>0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14</v>
      </c>
      <c r="W3" s="2" t="s">
        <v>13</v>
      </c>
      <c r="X3" s="2" t="s">
        <v>0</v>
      </c>
    </row>
    <row r="4" spans="1:24" x14ac:dyDescent="0.15">
      <c r="A4" s="2">
        <v>1</v>
      </c>
      <c r="B4" s="2" t="s">
        <v>115</v>
      </c>
    </row>
    <row r="5" spans="1:24" x14ac:dyDescent="0.15">
      <c r="A5" s="2">
        <v>1</v>
      </c>
      <c r="B5" s="2" t="s">
        <v>116</v>
      </c>
    </row>
    <row r="6" spans="1:24" x14ac:dyDescent="0.15">
      <c r="A6" s="2">
        <v>1</v>
      </c>
      <c r="B6" s="2" t="s">
        <v>117</v>
      </c>
    </row>
    <row r="7" spans="1:24" x14ac:dyDescent="0.15">
      <c r="A7" s="2">
        <v>1</v>
      </c>
      <c r="B7" s="2" t="s">
        <v>118</v>
      </c>
    </row>
    <row r="8" spans="1:24" x14ac:dyDescent="0.15">
      <c r="A8" s="2">
        <v>1</v>
      </c>
      <c r="B8" s="2" t="s">
        <v>119</v>
      </c>
    </row>
    <row r="9" spans="1:24" x14ac:dyDescent="0.15">
      <c r="A9" s="2">
        <v>1</v>
      </c>
      <c r="B9" s="2" t="s">
        <v>120</v>
      </c>
      <c r="K9" s="27"/>
    </row>
    <row r="10" spans="1:24" x14ac:dyDescent="0.15">
      <c r="A10" s="2">
        <v>1</v>
      </c>
      <c r="B10" s="2" t="s">
        <v>121</v>
      </c>
    </row>
    <row r="11" spans="1:24" x14ac:dyDescent="0.15">
      <c r="A11" s="2">
        <v>1</v>
      </c>
      <c r="B11" s="2" t="s">
        <v>122</v>
      </c>
    </row>
    <row r="12" spans="1:24" x14ac:dyDescent="0.15">
      <c r="A12" s="2">
        <v>1</v>
      </c>
      <c r="B12" s="2" t="s">
        <v>123</v>
      </c>
    </row>
    <row r="13" spans="1:24" x14ac:dyDescent="0.15">
      <c r="A13" s="2">
        <v>1</v>
      </c>
      <c r="B13" s="2" t="s">
        <v>124</v>
      </c>
    </row>
    <row r="14" spans="1:24" x14ac:dyDescent="0.15">
      <c r="A14" s="2">
        <v>1</v>
      </c>
      <c r="B14" s="2" t="s">
        <v>125</v>
      </c>
    </row>
    <row r="15" spans="1:24" x14ac:dyDescent="0.15">
      <c r="A15" s="2">
        <v>1</v>
      </c>
      <c r="B15" s="2" t="s">
        <v>126</v>
      </c>
    </row>
    <row r="16" spans="1:24" x14ac:dyDescent="0.15">
      <c r="A16" s="2">
        <v>1</v>
      </c>
      <c r="B16" s="2" t="s">
        <v>127</v>
      </c>
    </row>
    <row r="17" spans="1:11" x14ac:dyDescent="0.15">
      <c r="A17" s="2">
        <v>1</v>
      </c>
      <c r="B17" s="2" t="s">
        <v>128</v>
      </c>
      <c r="K17" s="27"/>
    </row>
    <row r="18" spans="1:11" x14ac:dyDescent="0.15">
      <c r="A18" s="2">
        <v>1</v>
      </c>
      <c r="B18" s="2" t="s">
        <v>129</v>
      </c>
    </row>
    <row r="19" spans="1:11" x14ac:dyDescent="0.15">
      <c r="A19" s="2">
        <v>1</v>
      </c>
      <c r="B19" s="2" t="s">
        <v>130</v>
      </c>
    </row>
    <row r="20" spans="1:11" x14ac:dyDescent="0.15">
      <c r="A20" s="2">
        <v>1</v>
      </c>
      <c r="B20" s="2" t="s">
        <v>131</v>
      </c>
    </row>
    <row r="21" spans="1:11" x14ac:dyDescent="0.15">
      <c r="A21" s="2">
        <v>1</v>
      </c>
      <c r="B21" s="2" t="s">
        <v>132</v>
      </c>
    </row>
    <row r="22" spans="1:11" x14ac:dyDescent="0.15">
      <c r="A22" s="2">
        <v>1</v>
      </c>
      <c r="B22" s="2" t="s">
        <v>133</v>
      </c>
    </row>
    <row r="23" spans="1:11" x14ac:dyDescent="0.15">
      <c r="A23" s="2">
        <v>1</v>
      </c>
      <c r="B23" s="2" t="s">
        <v>134</v>
      </c>
    </row>
    <row r="24" spans="1:11" x14ac:dyDescent="0.15">
      <c r="A24" s="2">
        <v>1</v>
      </c>
      <c r="B24" s="2" t="s">
        <v>135</v>
      </c>
    </row>
    <row r="25" spans="1:11" x14ac:dyDescent="0.15">
      <c r="A25" s="2">
        <v>1</v>
      </c>
      <c r="B25" s="2" t="s">
        <v>136</v>
      </c>
      <c r="K25" s="27"/>
    </row>
    <row r="26" spans="1:11" x14ac:dyDescent="0.15">
      <c r="A26" s="2">
        <v>1</v>
      </c>
      <c r="B26" s="2" t="s">
        <v>137</v>
      </c>
    </row>
    <row r="27" spans="1:11" x14ac:dyDescent="0.15">
      <c r="A27" s="2">
        <v>1</v>
      </c>
      <c r="B27" s="2" t="s">
        <v>138</v>
      </c>
    </row>
    <row r="28" spans="1:11" x14ac:dyDescent="0.15">
      <c r="A28" s="2">
        <v>1</v>
      </c>
      <c r="B28" s="2" t="s">
        <v>139</v>
      </c>
    </row>
    <row r="29" spans="1:11" x14ac:dyDescent="0.15">
      <c r="A29" s="2">
        <v>1</v>
      </c>
      <c r="B29" s="2" t="s">
        <v>140</v>
      </c>
    </row>
    <row r="30" spans="1:11" x14ac:dyDescent="0.15">
      <c r="A30" s="2">
        <v>2</v>
      </c>
      <c r="B30" s="2" t="s">
        <v>115</v>
      </c>
    </row>
    <row r="31" spans="1:11" x14ac:dyDescent="0.15">
      <c r="A31" s="2">
        <v>2</v>
      </c>
      <c r="B31" s="2" t="s">
        <v>116</v>
      </c>
    </row>
    <row r="32" spans="1:11" x14ac:dyDescent="0.15">
      <c r="A32" s="2">
        <v>2</v>
      </c>
      <c r="B32" s="2" t="s">
        <v>117</v>
      </c>
    </row>
    <row r="33" spans="1:11" x14ac:dyDescent="0.15">
      <c r="A33" s="2">
        <v>2</v>
      </c>
      <c r="B33" s="2" t="s">
        <v>118</v>
      </c>
      <c r="K33" s="27"/>
    </row>
    <row r="34" spans="1:11" x14ac:dyDescent="0.15">
      <c r="A34" s="2">
        <v>2</v>
      </c>
      <c r="B34" s="2" t="s">
        <v>119</v>
      </c>
    </row>
    <row r="35" spans="1:11" x14ac:dyDescent="0.15">
      <c r="A35" s="2">
        <v>2</v>
      </c>
      <c r="B35" s="2" t="s">
        <v>120</v>
      </c>
    </row>
    <row r="36" spans="1:11" x14ac:dyDescent="0.15">
      <c r="A36" s="2">
        <v>2</v>
      </c>
      <c r="B36" s="2" t="s">
        <v>121</v>
      </c>
    </row>
    <row r="37" spans="1:11" x14ac:dyDescent="0.15">
      <c r="A37" s="2">
        <v>2</v>
      </c>
      <c r="B37" s="2" t="s">
        <v>122</v>
      </c>
    </row>
    <row r="38" spans="1:11" x14ac:dyDescent="0.15">
      <c r="A38" s="2">
        <v>2</v>
      </c>
      <c r="B38" s="2" t="s">
        <v>123</v>
      </c>
    </row>
    <row r="39" spans="1:11" x14ac:dyDescent="0.15">
      <c r="A39" s="2">
        <v>2</v>
      </c>
      <c r="B39" s="2" t="s">
        <v>124</v>
      </c>
    </row>
    <row r="40" spans="1:11" x14ac:dyDescent="0.15">
      <c r="A40" s="2">
        <v>2</v>
      </c>
      <c r="B40" s="2" t="s">
        <v>125</v>
      </c>
    </row>
    <row r="41" spans="1:11" x14ac:dyDescent="0.15">
      <c r="A41" s="2">
        <v>2</v>
      </c>
      <c r="B41" s="2" t="s">
        <v>126</v>
      </c>
      <c r="K41" s="27"/>
    </row>
    <row r="42" spans="1:11" x14ac:dyDescent="0.15">
      <c r="A42" s="2">
        <v>2</v>
      </c>
      <c r="B42" s="2" t="s">
        <v>127</v>
      </c>
    </row>
    <row r="43" spans="1:11" x14ac:dyDescent="0.15">
      <c r="A43" s="2">
        <v>2</v>
      </c>
      <c r="B43" s="2" t="s">
        <v>128</v>
      </c>
    </row>
    <row r="44" spans="1:11" x14ac:dyDescent="0.15">
      <c r="A44" s="2">
        <v>2</v>
      </c>
      <c r="B44" s="2" t="s">
        <v>129</v>
      </c>
    </row>
    <row r="45" spans="1:11" x14ac:dyDescent="0.15">
      <c r="A45" s="2">
        <v>2</v>
      </c>
      <c r="B45" s="2" t="s">
        <v>130</v>
      </c>
    </row>
    <row r="46" spans="1:11" x14ac:dyDescent="0.15">
      <c r="A46" s="2">
        <v>2</v>
      </c>
      <c r="B46" s="2" t="s">
        <v>131</v>
      </c>
    </row>
    <row r="47" spans="1:11" x14ac:dyDescent="0.15">
      <c r="A47" s="2">
        <v>2</v>
      </c>
      <c r="B47" s="2" t="s">
        <v>132</v>
      </c>
    </row>
    <row r="48" spans="1:11" x14ac:dyDescent="0.15">
      <c r="A48" s="2">
        <v>2</v>
      </c>
      <c r="B48" s="2" t="s">
        <v>133</v>
      </c>
    </row>
    <row r="49" spans="1:11" x14ac:dyDescent="0.15">
      <c r="A49" s="2">
        <v>2</v>
      </c>
      <c r="B49" s="2" t="s">
        <v>134</v>
      </c>
      <c r="K49" s="27"/>
    </row>
    <row r="50" spans="1:11" x14ac:dyDescent="0.15">
      <c r="A50" s="2">
        <v>2</v>
      </c>
      <c r="B50" s="2" t="s">
        <v>135</v>
      </c>
    </row>
    <row r="51" spans="1:11" x14ac:dyDescent="0.15">
      <c r="A51" s="2">
        <v>2</v>
      </c>
      <c r="B51" s="2" t="s">
        <v>136</v>
      </c>
    </row>
    <row r="52" spans="1:11" x14ac:dyDescent="0.15">
      <c r="A52" s="2">
        <v>2</v>
      </c>
      <c r="B52" s="2" t="s">
        <v>137</v>
      </c>
    </row>
    <row r="53" spans="1:11" x14ac:dyDescent="0.15">
      <c r="A53" s="2">
        <v>2</v>
      </c>
      <c r="B53" s="2" t="s">
        <v>138</v>
      </c>
    </row>
    <row r="54" spans="1:11" x14ac:dyDescent="0.15">
      <c r="A54" s="2">
        <v>2</v>
      </c>
      <c r="B54" s="2" t="s">
        <v>139</v>
      </c>
    </row>
    <row r="55" spans="1:11" x14ac:dyDescent="0.15">
      <c r="A55" s="2">
        <v>2</v>
      </c>
      <c r="B55" s="2" t="s">
        <v>140</v>
      </c>
    </row>
    <row r="56" spans="1:11" x14ac:dyDescent="0.15">
      <c r="A56" s="2">
        <v>3</v>
      </c>
      <c r="B56" s="2" t="s">
        <v>115</v>
      </c>
    </row>
    <row r="57" spans="1:11" x14ac:dyDescent="0.15">
      <c r="A57" s="2">
        <v>3</v>
      </c>
      <c r="B57" s="2" t="s">
        <v>116</v>
      </c>
      <c r="K57" s="27"/>
    </row>
    <row r="58" spans="1:11" x14ac:dyDescent="0.15">
      <c r="A58" s="2">
        <v>3</v>
      </c>
      <c r="B58" s="2" t="s">
        <v>117</v>
      </c>
    </row>
    <row r="59" spans="1:11" x14ac:dyDescent="0.15">
      <c r="A59" s="2">
        <v>3</v>
      </c>
      <c r="B59" s="2" t="s">
        <v>118</v>
      </c>
    </row>
    <row r="60" spans="1:11" x14ac:dyDescent="0.15">
      <c r="A60" s="2">
        <v>3</v>
      </c>
      <c r="B60" s="2" t="s">
        <v>119</v>
      </c>
    </row>
    <row r="61" spans="1:11" x14ac:dyDescent="0.15">
      <c r="A61" s="2">
        <v>3</v>
      </c>
      <c r="B61" s="2" t="s">
        <v>120</v>
      </c>
    </row>
    <row r="62" spans="1:11" x14ac:dyDescent="0.15">
      <c r="A62" s="2">
        <v>3</v>
      </c>
      <c r="B62" s="2" t="s">
        <v>121</v>
      </c>
    </row>
    <row r="63" spans="1:11" x14ac:dyDescent="0.15">
      <c r="A63" s="2">
        <v>3</v>
      </c>
      <c r="B63" s="2" t="s">
        <v>122</v>
      </c>
    </row>
    <row r="64" spans="1:11" x14ac:dyDescent="0.15">
      <c r="A64" s="2">
        <v>3</v>
      </c>
      <c r="B64" s="2" t="s">
        <v>123</v>
      </c>
    </row>
    <row r="65" spans="1:11" x14ac:dyDescent="0.15">
      <c r="A65" s="2">
        <v>3</v>
      </c>
      <c r="B65" s="2" t="s">
        <v>124</v>
      </c>
      <c r="K65" s="27"/>
    </row>
    <row r="66" spans="1:11" x14ac:dyDescent="0.15">
      <c r="A66" s="2">
        <v>3</v>
      </c>
      <c r="B66" s="2" t="s">
        <v>125</v>
      </c>
    </row>
    <row r="67" spans="1:11" x14ac:dyDescent="0.15">
      <c r="A67" s="2">
        <v>3</v>
      </c>
      <c r="B67" s="2" t="s">
        <v>126</v>
      </c>
    </row>
    <row r="68" spans="1:11" x14ac:dyDescent="0.15">
      <c r="A68" s="2">
        <v>3</v>
      </c>
      <c r="B68" s="2" t="s">
        <v>127</v>
      </c>
    </row>
    <row r="69" spans="1:11" x14ac:dyDescent="0.15">
      <c r="A69" s="2">
        <v>3</v>
      </c>
      <c r="B69" s="2" t="s">
        <v>128</v>
      </c>
    </row>
    <row r="70" spans="1:11" x14ac:dyDescent="0.15">
      <c r="A70" s="2">
        <v>3</v>
      </c>
      <c r="B70" s="2" t="s">
        <v>129</v>
      </c>
    </row>
    <row r="71" spans="1:11" x14ac:dyDescent="0.15">
      <c r="A71" s="2">
        <v>3</v>
      </c>
      <c r="B71" s="2" t="s">
        <v>130</v>
      </c>
    </row>
    <row r="72" spans="1:11" x14ac:dyDescent="0.15">
      <c r="A72" s="2">
        <v>3</v>
      </c>
      <c r="B72" s="2" t="s">
        <v>131</v>
      </c>
    </row>
    <row r="73" spans="1:11" x14ac:dyDescent="0.15">
      <c r="A73" s="2">
        <v>3</v>
      </c>
      <c r="B73" s="2" t="s">
        <v>132</v>
      </c>
      <c r="K73" s="27"/>
    </row>
    <row r="74" spans="1:11" x14ac:dyDescent="0.15">
      <c r="A74" s="2">
        <v>3</v>
      </c>
      <c r="B74" s="2" t="s">
        <v>133</v>
      </c>
    </row>
    <row r="75" spans="1:11" x14ac:dyDescent="0.15">
      <c r="A75" s="2">
        <v>3</v>
      </c>
      <c r="B75" s="2" t="s">
        <v>134</v>
      </c>
    </row>
    <row r="76" spans="1:11" x14ac:dyDescent="0.15">
      <c r="A76" s="2">
        <v>3</v>
      </c>
      <c r="B76" s="2" t="s">
        <v>135</v>
      </c>
    </row>
    <row r="77" spans="1:11" x14ac:dyDescent="0.15">
      <c r="A77" s="2">
        <v>3</v>
      </c>
      <c r="B77" s="2" t="s">
        <v>136</v>
      </c>
    </row>
    <row r="78" spans="1:11" x14ac:dyDescent="0.15">
      <c r="A78" s="2">
        <v>3</v>
      </c>
      <c r="B78" s="2" t="s">
        <v>137</v>
      </c>
    </row>
    <row r="79" spans="1:11" x14ac:dyDescent="0.15">
      <c r="A79" s="2">
        <v>3</v>
      </c>
      <c r="B79" s="2" t="s">
        <v>138</v>
      </c>
    </row>
    <row r="80" spans="1:11" x14ac:dyDescent="0.15">
      <c r="A80" s="2">
        <v>3</v>
      </c>
      <c r="B80" s="2" t="s">
        <v>139</v>
      </c>
    </row>
    <row r="81" spans="1:11" x14ac:dyDescent="0.15">
      <c r="A81" s="2">
        <v>3</v>
      </c>
      <c r="B81" s="2" t="s">
        <v>140</v>
      </c>
      <c r="K81" s="27"/>
    </row>
    <row r="82" spans="1:11" x14ac:dyDescent="0.15">
      <c r="A82" s="2">
        <v>4</v>
      </c>
      <c r="B82" s="2" t="s">
        <v>115</v>
      </c>
    </row>
    <row r="83" spans="1:11" x14ac:dyDescent="0.15">
      <c r="A83" s="2">
        <v>4</v>
      </c>
      <c r="B83" s="2" t="s">
        <v>116</v>
      </c>
    </row>
    <row r="84" spans="1:11" x14ac:dyDescent="0.15">
      <c r="A84" s="2">
        <v>4</v>
      </c>
      <c r="B84" s="2" t="s">
        <v>117</v>
      </c>
    </row>
    <row r="85" spans="1:11" x14ac:dyDescent="0.15">
      <c r="A85" s="2">
        <v>4</v>
      </c>
      <c r="B85" s="2" t="s">
        <v>118</v>
      </c>
    </row>
    <row r="86" spans="1:11" x14ac:dyDescent="0.15">
      <c r="A86" s="2">
        <v>4</v>
      </c>
      <c r="B86" s="2" t="s">
        <v>119</v>
      </c>
    </row>
    <row r="87" spans="1:11" x14ac:dyDescent="0.15">
      <c r="A87" s="2">
        <v>4</v>
      </c>
      <c r="B87" s="2" t="s">
        <v>120</v>
      </c>
    </row>
    <row r="88" spans="1:11" x14ac:dyDescent="0.15">
      <c r="A88" s="2">
        <v>4</v>
      </c>
      <c r="B88" s="2" t="s">
        <v>121</v>
      </c>
    </row>
    <row r="89" spans="1:11" x14ac:dyDescent="0.15">
      <c r="A89" s="2">
        <v>4</v>
      </c>
      <c r="B89" s="2" t="s">
        <v>122</v>
      </c>
      <c r="K89" s="27"/>
    </row>
    <row r="90" spans="1:11" x14ac:dyDescent="0.15">
      <c r="A90" s="2">
        <v>4</v>
      </c>
      <c r="B90" s="2" t="s">
        <v>123</v>
      </c>
    </row>
    <row r="91" spans="1:11" x14ac:dyDescent="0.15">
      <c r="A91" s="2">
        <v>4</v>
      </c>
      <c r="B91" s="2" t="s">
        <v>124</v>
      </c>
    </row>
    <row r="92" spans="1:11" x14ac:dyDescent="0.15">
      <c r="A92" s="2">
        <v>4</v>
      </c>
      <c r="B92" s="2" t="s">
        <v>125</v>
      </c>
    </row>
    <row r="93" spans="1:11" x14ac:dyDescent="0.15">
      <c r="A93" s="2">
        <v>4</v>
      </c>
      <c r="B93" s="2" t="s">
        <v>126</v>
      </c>
    </row>
    <row r="94" spans="1:11" x14ac:dyDescent="0.15">
      <c r="A94" s="2">
        <v>4</v>
      </c>
      <c r="B94" s="2" t="s">
        <v>127</v>
      </c>
    </row>
    <row r="95" spans="1:11" x14ac:dyDescent="0.15">
      <c r="A95" s="2">
        <v>4</v>
      </c>
      <c r="B95" s="2" t="s">
        <v>128</v>
      </c>
    </row>
    <row r="96" spans="1:11" x14ac:dyDescent="0.15">
      <c r="A96" s="2">
        <v>4</v>
      </c>
      <c r="B96" s="2" t="s">
        <v>129</v>
      </c>
    </row>
    <row r="97" spans="1:2" x14ac:dyDescent="0.15">
      <c r="A97" s="2">
        <v>4</v>
      </c>
      <c r="B97" s="2" t="s">
        <v>130</v>
      </c>
    </row>
    <row r="98" spans="1:2" x14ac:dyDescent="0.15">
      <c r="A98" s="2">
        <v>4</v>
      </c>
      <c r="B98" s="2" t="s">
        <v>131</v>
      </c>
    </row>
    <row r="99" spans="1:2" x14ac:dyDescent="0.15">
      <c r="A99" s="2">
        <v>4</v>
      </c>
      <c r="B99" s="2" t="s">
        <v>132</v>
      </c>
    </row>
    <row r="100" spans="1:2" x14ac:dyDescent="0.15">
      <c r="A100" s="2">
        <v>4</v>
      </c>
      <c r="B100" s="2" t="s">
        <v>133</v>
      </c>
    </row>
    <row r="101" spans="1:2" x14ac:dyDescent="0.15">
      <c r="A101" s="2">
        <v>4</v>
      </c>
      <c r="B101" s="2" t="s">
        <v>134</v>
      </c>
    </row>
    <row r="102" spans="1:2" x14ac:dyDescent="0.15">
      <c r="A102" s="2">
        <v>4</v>
      </c>
      <c r="B102" s="2" t="s">
        <v>135</v>
      </c>
    </row>
    <row r="103" spans="1:2" x14ac:dyDescent="0.15">
      <c r="A103" s="2">
        <v>4</v>
      </c>
      <c r="B103" s="2" t="s">
        <v>136</v>
      </c>
    </row>
    <row r="104" spans="1:2" x14ac:dyDescent="0.15">
      <c r="A104" s="2">
        <v>4</v>
      </c>
      <c r="B104" s="2" t="s">
        <v>137</v>
      </c>
    </row>
    <row r="105" spans="1:2" x14ac:dyDescent="0.15">
      <c r="A105" s="2">
        <v>4</v>
      </c>
      <c r="B105" s="2" t="s">
        <v>138</v>
      </c>
    </row>
    <row r="106" spans="1:2" x14ac:dyDescent="0.15">
      <c r="A106" s="2">
        <v>4</v>
      </c>
      <c r="B106" s="2" t="s">
        <v>139</v>
      </c>
    </row>
    <row r="107" spans="1:2" x14ac:dyDescent="0.15">
      <c r="A107" s="2">
        <v>4</v>
      </c>
      <c r="B107" s="2" t="s">
        <v>140</v>
      </c>
    </row>
    <row r="108" spans="1:2" x14ac:dyDescent="0.15">
      <c r="A108" s="2">
        <v>5</v>
      </c>
      <c r="B108" s="2" t="s">
        <v>115</v>
      </c>
    </row>
    <row r="109" spans="1:2" x14ac:dyDescent="0.15">
      <c r="A109" s="2">
        <v>5</v>
      </c>
      <c r="B109" s="2" t="s">
        <v>116</v>
      </c>
    </row>
    <row r="110" spans="1:2" x14ac:dyDescent="0.15">
      <c r="A110" s="2">
        <v>5</v>
      </c>
      <c r="B110" s="2" t="s">
        <v>117</v>
      </c>
    </row>
    <row r="111" spans="1:2" x14ac:dyDescent="0.15">
      <c r="A111" s="2">
        <v>5</v>
      </c>
      <c r="B111" s="2" t="s">
        <v>118</v>
      </c>
    </row>
    <row r="112" spans="1:2" x14ac:dyDescent="0.15">
      <c r="A112" s="2">
        <v>5</v>
      </c>
      <c r="B112" s="2" t="s">
        <v>119</v>
      </c>
    </row>
    <row r="113" spans="1:2" x14ac:dyDescent="0.15">
      <c r="A113" s="2">
        <v>5</v>
      </c>
      <c r="B113" s="2" t="s">
        <v>120</v>
      </c>
    </row>
    <row r="114" spans="1:2" x14ac:dyDescent="0.15">
      <c r="A114" s="2">
        <v>5</v>
      </c>
      <c r="B114" s="2" t="s">
        <v>121</v>
      </c>
    </row>
    <row r="115" spans="1:2" x14ac:dyDescent="0.15">
      <c r="A115" s="2">
        <v>5</v>
      </c>
      <c r="B115" s="2" t="s">
        <v>122</v>
      </c>
    </row>
    <row r="116" spans="1:2" x14ac:dyDescent="0.15">
      <c r="A116" s="2">
        <v>5</v>
      </c>
      <c r="B116" s="2" t="s">
        <v>123</v>
      </c>
    </row>
    <row r="117" spans="1:2" x14ac:dyDescent="0.15">
      <c r="A117" s="2">
        <v>5</v>
      </c>
      <c r="B117" s="2" t="s">
        <v>124</v>
      </c>
    </row>
    <row r="118" spans="1:2" x14ac:dyDescent="0.15">
      <c r="A118" s="2">
        <v>5</v>
      </c>
      <c r="B118" s="2" t="s">
        <v>125</v>
      </c>
    </row>
    <row r="119" spans="1:2" x14ac:dyDescent="0.15">
      <c r="A119" s="2">
        <v>5</v>
      </c>
      <c r="B119" s="2" t="s">
        <v>126</v>
      </c>
    </row>
    <row r="120" spans="1:2" x14ac:dyDescent="0.15">
      <c r="A120" s="2">
        <v>5</v>
      </c>
      <c r="B120" s="2" t="s">
        <v>127</v>
      </c>
    </row>
    <row r="121" spans="1:2" x14ac:dyDescent="0.15">
      <c r="A121" s="2">
        <v>5</v>
      </c>
      <c r="B121" s="2" t="s">
        <v>128</v>
      </c>
    </row>
    <row r="122" spans="1:2" x14ac:dyDescent="0.15">
      <c r="A122" s="2">
        <v>5</v>
      </c>
      <c r="B122" s="2" t="s">
        <v>129</v>
      </c>
    </row>
    <row r="123" spans="1:2" x14ac:dyDescent="0.15">
      <c r="A123" s="2">
        <v>5</v>
      </c>
      <c r="B123" s="2" t="s">
        <v>130</v>
      </c>
    </row>
    <row r="124" spans="1:2" x14ac:dyDescent="0.15">
      <c r="A124" s="2">
        <v>5</v>
      </c>
      <c r="B124" s="2" t="s">
        <v>131</v>
      </c>
    </row>
    <row r="125" spans="1:2" x14ac:dyDescent="0.15">
      <c r="A125" s="2">
        <v>5</v>
      </c>
      <c r="B125" s="2" t="s">
        <v>132</v>
      </c>
    </row>
    <row r="126" spans="1:2" x14ac:dyDescent="0.15">
      <c r="A126" s="2">
        <v>5</v>
      </c>
      <c r="B126" s="2" t="s">
        <v>133</v>
      </c>
    </row>
    <row r="127" spans="1:2" x14ac:dyDescent="0.15">
      <c r="A127" s="2">
        <v>5</v>
      </c>
      <c r="B127" s="2" t="s">
        <v>134</v>
      </c>
    </row>
    <row r="128" spans="1:2" x14ac:dyDescent="0.15">
      <c r="A128" s="2">
        <v>5</v>
      </c>
      <c r="B128" s="2" t="s">
        <v>135</v>
      </c>
    </row>
    <row r="129" spans="1:19" x14ac:dyDescent="0.15">
      <c r="A129" s="2">
        <v>5</v>
      </c>
      <c r="B129" s="2" t="s">
        <v>136</v>
      </c>
    </row>
    <row r="130" spans="1:19" x14ac:dyDescent="0.15">
      <c r="A130" s="2">
        <v>5</v>
      </c>
      <c r="B130" s="2" t="s">
        <v>137</v>
      </c>
    </row>
    <row r="131" spans="1:19" x14ac:dyDescent="0.15">
      <c r="A131" s="2">
        <v>5</v>
      </c>
      <c r="B131" s="2" t="s">
        <v>138</v>
      </c>
    </row>
    <row r="132" spans="1:19" x14ac:dyDescent="0.15">
      <c r="A132" s="2">
        <v>5</v>
      </c>
      <c r="B132" s="2" t="s">
        <v>139</v>
      </c>
    </row>
    <row r="133" spans="1:19" x14ac:dyDescent="0.15">
      <c r="A133" s="2">
        <v>5</v>
      </c>
      <c r="B133" s="2" t="s">
        <v>140</v>
      </c>
    </row>
    <row r="134" spans="1:19" x14ac:dyDescent="0.15">
      <c r="A134" s="2">
        <v>6</v>
      </c>
      <c r="B134" s="2" t="s">
        <v>115</v>
      </c>
      <c r="C134" s="162">
        <v>1823.9594531344731</v>
      </c>
      <c r="D134" s="162">
        <v>874.73190251000358</v>
      </c>
      <c r="E134" s="162">
        <v>40.145143688614034</v>
      </c>
      <c r="F134" s="162">
        <v>435.47350551715778</v>
      </c>
      <c r="G134" s="162">
        <v>87.318540075178859</v>
      </c>
      <c r="H134" s="162">
        <v>18.059004486479932</v>
      </c>
      <c r="I134" s="162"/>
      <c r="J134" s="162">
        <v>368.23135685703892</v>
      </c>
      <c r="K134" s="162"/>
      <c r="L134" s="2">
        <v>3514</v>
      </c>
      <c r="S134" s="2">
        <v>1366</v>
      </c>
    </row>
    <row r="135" spans="1:19" x14ac:dyDescent="0.15">
      <c r="A135" s="2">
        <v>6</v>
      </c>
      <c r="B135" s="2" t="s">
        <v>116</v>
      </c>
      <c r="C135" s="162">
        <v>2969.6896039822773</v>
      </c>
      <c r="D135" s="162">
        <v>1668.5124761894738</v>
      </c>
      <c r="E135" s="162">
        <v>74.505004156975815</v>
      </c>
      <c r="F135" s="162">
        <v>478.94206543816631</v>
      </c>
      <c r="G135" s="162">
        <v>603.13762220982733</v>
      </c>
      <c r="H135" s="162">
        <v>29.446209364245803</v>
      </c>
      <c r="I135" s="162"/>
      <c r="J135" s="162">
        <v>119.5237684301365</v>
      </c>
      <c r="K135" s="162"/>
      <c r="L135" s="2">
        <v>5622</v>
      </c>
      <c r="S135" s="2">
        <v>3420</v>
      </c>
    </row>
    <row r="136" spans="1:19" x14ac:dyDescent="0.15">
      <c r="A136" s="2">
        <v>6</v>
      </c>
      <c r="B136" s="2" t="s">
        <v>117</v>
      </c>
      <c r="C136" s="162">
        <v>3119.7711558475271</v>
      </c>
      <c r="D136" s="162">
        <v>2120.5433901054316</v>
      </c>
      <c r="E136" s="162">
        <v>107.0079870235198</v>
      </c>
      <c r="F136" s="162">
        <v>541.85643795620501</v>
      </c>
      <c r="G136" s="162">
        <v>242.90026926196467</v>
      </c>
      <c r="H136" s="162">
        <v>30.88882332522304</v>
      </c>
      <c r="I136" s="162"/>
      <c r="J136" s="162">
        <v>76.574248175182632</v>
      </c>
      <c r="K136" s="162"/>
      <c r="L136" s="2">
        <v>5622</v>
      </c>
      <c r="S136" s="2">
        <v>3420</v>
      </c>
    </row>
    <row r="137" spans="1:19" x14ac:dyDescent="0.15">
      <c r="A137" s="2">
        <v>6</v>
      </c>
      <c r="B137" s="2" t="s">
        <v>118</v>
      </c>
      <c r="C137" s="162">
        <v>1954.0870329981494</v>
      </c>
      <c r="D137" s="162">
        <v>841.24546887312852</v>
      </c>
      <c r="E137" s="162">
        <v>120.74310041683957</v>
      </c>
      <c r="F137" s="162">
        <v>457.5468324366563</v>
      </c>
      <c r="G137" s="162">
        <v>361.80991766376707</v>
      </c>
      <c r="H137" s="162">
        <v>19.347396366318314</v>
      </c>
      <c r="I137" s="162"/>
      <c r="J137" s="162">
        <v>153.39431724143986</v>
      </c>
      <c r="K137" s="162"/>
      <c r="L137" s="2">
        <v>9662</v>
      </c>
      <c r="S137" s="2">
        <v>3420</v>
      </c>
    </row>
    <row r="138" spans="1:19" x14ac:dyDescent="0.15">
      <c r="A138" s="2">
        <v>6</v>
      </c>
      <c r="B138" s="2" t="s">
        <v>119</v>
      </c>
      <c r="C138" s="162">
        <v>2551.0335949185987</v>
      </c>
      <c r="D138" s="162">
        <v>1324.5647142956452</v>
      </c>
      <c r="E138" s="162">
        <v>100.11059683554966</v>
      </c>
      <c r="F138" s="162">
        <v>460.3192459351788</v>
      </c>
      <c r="G138" s="162">
        <v>498.06749370122685</v>
      </c>
      <c r="H138" s="162">
        <v>25.011654333985504</v>
      </c>
      <c r="I138" s="162"/>
      <c r="J138" s="162">
        <v>118.10338263094974</v>
      </c>
      <c r="K138" s="162"/>
      <c r="L138" s="2">
        <v>9662</v>
      </c>
      <c r="S138" s="2">
        <v>3420</v>
      </c>
    </row>
    <row r="139" spans="1:19" x14ac:dyDescent="0.15">
      <c r="A139" s="2">
        <v>6</v>
      </c>
      <c r="B139" s="2" t="s">
        <v>120</v>
      </c>
      <c r="C139" s="162">
        <v>1549.6239890646816</v>
      </c>
      <c r="D139" s="162">
        <v>653.49069334574233</v>
      </c>
      <c r="E139" s="162">
        <v>85.690437412750143</v>
      </c>
      <c r="F139" s="162">
        <v>329.38750581665897</v>
      </c>
      <c r="G139" s="162">
        <v>173.95067473243375</v>
      </c>
      <c r="H139" s="162">
        <v>15.34281177291764</v>
      </c>
      <c r="I139" s="162"/>
      <c r="J139" s="162">
        <v>291.76186598417877</v>
      </c>
      <c r="K139" s="162"/>
      <c r="L139" s="2">
        <v>9662</v>
      </c>
      <c r="S139" s="2">
        <v>3420</v>
      </c>
    </row>
    <row r="140" spans="1:19" x14ac:dyDescent="0.15">
      <c r="A140" s="2">
        <v>6</v>
      </c>
      <c r="B140" s="2" t="s">
        <v>121</v>
      </c>
      <c r="C140" s="162">
        <v>745.41847877737632</v>
      </c>
      <c r="D140" s="162">
        <v>362.12523481274627</v>
      </c>
      <c r="E140" s="162">
        <v>66.46570470110791</v>
      </c>
      <c r="F140" s="162">
        <v>187.85105845194457</v>
      </c>
      <c r="G140" s="162">
        <v>99.917752349138496</v>
      </c>
      <c r="H140" s="162">
        <v>7.3803809779938252</v>
      </c>
      <c r="I140" s="162"/>
      <c r="J140" s="162">
        <v>21.678347484445233</v>
      </c>
      <c r="K140" s="162"/>
      <c r="L140" s="2">
        <v>2108</v>
      </c>
      <c r="S140" s="2">
        <v>1171</v>
      </c>
    </row>
    <row r="141" spans="1:19" x14ac:dyDescent="0.15">
      <c r="A141" s="2">
        <v>6</v>
      </c>
      <c r="B141" s="2" t="s">
        <v>122</v>
      </c>
      <c r="C141" s="162">
        <v>669.79769385193447</v>
      </c>
      <c r="D141" s="162">
        <v>333.97787161881331</v>
      </c>
      <c r="E141" s="162">
        <v>54.750673327902369</v>
      </c>
      <c r="F141" s="162">
        <v>211.97285906665118</v>
      </c>
      <c r="G141" s="162">
        <v>36.45621706096528</v>
      </c>
      <c r="H141" s="162">
        <v>6.631660335167668</v>
      </c>
      <c r="I141" s="162"/>
      <c r="J141" s="162">
        <v>26.008412442434619</v>
      </c>
      <c r="K141" s="162"/>
      <c r="L141" s="2">
        <v>2108</v>
      </c>
      <c r="S141" s="2">
        <v>1171</v>
      </c>
    </row>
    <row r="142" spans="1:19" x14ac:dyDescent="0.15">
      <c r="A142" s="2">
        <v>6</v>
      </c>
      <c r="B142" s="2" t="s">
        <v>123</v>
      </c>
      <c r="C142" s="162">
        <v>1336.5629780115244</v>
      </c>
      <c r="D142" s="162">
        <v>567.31980043890474</v>
      </c>
      <c r="E142" s="162">
        <v>68.619698820578833</v>
      </c>
      <c r="F142" s="162">
        <v>285.18646962801211</v>
      </c>
      <c r="G142" s="162">
        <v>204.54830654140952</v>
      </c>
      <c r="H142" s="162">
        <v>13.23329681199529</v>
      </c>
      <c r="I142" s="162"/>
      <c r="J142" s="162">
        <v>197.6554057706237</v>
      </c>
      <c r="K142" s="162"/>
      <c r="L142" s="2">
        <v>2108</v>
      </c>
      <c r="S142" s="2">
        <v>1171</v>
      </c>
    </row>
    <row r="143" spans="1:19" x14ac:dyDescent="0.15">
      <c r="A143" s="2">
        <v>6</v>
      </c>
      <c r="B143" s="2" t="s">
        <v>124</v>
      </c>
      <c r="C143" s="162">
        <v>780.7822465835302</v>
      </c>
      <c r="D143" s="162">
        <v>461.50580052707363</v>
      </c>
      <c r="E143" s="162">
        <v>77.641752927432279</v>
      </c>
      <c r="F143" s="162">
        <v>154.00388513054571</v>
      </c>
      <c r="G143" s="162">
        <v>79.900290705572303</v>
      </c>
      <c r="H143" s="162">
        <v>7.7305172929062396</v>
      </c>
      <c r="I143" s="162"/>
      <c r="J143" s="162">
        <v>0</v>
      </c>
      <c r="K143" s="162"/>
      <c r="L143" s="2">
        <v>2108</v>
      </c>
      <c r="S143" s="2">
        <v>1171</v>
      </c>
    </row>
    <row r="144" spans="1:19" x14ac:dyDescent="0.15">
      <c r="A144" s="2">
        <v>6</v>
      </c>
      <c r="B144" s="2" t="s">
        <v>125</v>
      </c>
      <c r="C144" s="162">
        <v>3684.03956285185</v>
      </c>
      <c r="D144" s="162">
        <v>1586.6361596679576</v>
      </c>
      <c r="E144" s="162">
        <v>84.942258943890494</v>
      </c>
      <c r="F144" s="162">
        <v>638.8311662896906</v>
      </c>
      <c r="G144" s="162">
        <v>72.996072470429738</v>
      </c>
      <c r="H144" s="162">
        <v>36.47563923615693</v>
      </c>
      <c r="I144" s="162"/>
      <c r="J144" s="162">
        <v>1264.1582662437249</v>
      </c>
      <c r="K144" s="162"/>
      <c r="L144" s="2">
        <v>5973</v>
      </c>
      <c r="S144" s="2">
        <v>2147</v>
      </c>
    </row>
    <row r="145" spans="1:19" x14ac:dyDescent="0.15">
      <c r="A145" s="2">
        <v>6</v>
      </c>
      <c r="B145" s="2" t="s">
        <v>126</v>
      </c>
      <c r="C145" s="162">
        <v>4373.5298665803102</v>
      </c>
      <c r="D145" s="162">
        <v>1883.8626943005181</v>
      </c>
      <c r="E145" s="162">
        <v>91.814119170984455</v>
      </c>
      <c r="F145" s="162">
        <v>726.70207253885997</v>
      </c>
      <c r="G145" s="162">
        <v>131.94715025906734</v>
      </c>
      <c r="H145" s="162">
        <v>43.302275906735751</v>
      </c>
      <c r="I145" s="162"/>
      <c r="J145" s="162">
        <v>1495.9015544041451</v>
      </c>
      <c r="K145" s="162"/>
      <c r="L145" s="2">
        <v>5973</v>
      </c>
      <c r="S145" s="2">
        <v>2147</v>
      </c>
    </row>
    <row r="146" spans="1:19" x14ac:dyDescent="0.15">
      <c r="A146" s="2">
        <v>6</v>
      </c>
      <c r="B146" s="2" t="s">
        <v>127</v>
      </c>
      <c r="C146" s="162">
        <v>4403.7312526068818</v>
      </c>
      <c r="D146" s="162">
        <v>1418.3507885818562</v>
      </c>
      <c r="E146" s="162">
        <v>49.337949687174131</v>
      </c>
      <c r="F146" s="162">
        <v>780.8330943691343</v>
      </c>
      <c r="G146" s="162">
        <v>2101.0469890510949</v>
      </c>
      <c r="H146" s="162">
        <v>50.615387122002083</v>
      </c>
      <c r="I146" s="162"/>
      <c r="J146" s="162">
        <v>711.96989051094897</v>
      </c>
      <c r="K146" s="162"/>
      <c r="L146" s="2">
        <v>5973</v>
      </c>
      <c r="S146" s="2">
        <v>1952</v>
      </c>
    </row>
    <row r="147" spans="1:19" x14ac:dyDescent="0.15">
      <c r="A147" s="2">
        <v>6</v>
      </c>
      <c r="B147" s="2" t="s">
        <v>128</v>
      </c>
      <c r="C147" s="163">
        <v>2697.3767000000003</v>
      </c>
      <c r="D147" s="163">
        <v>1590.3999999999999</v>
      </c>
      <c r="E147" s="163">
        <v>100.77</v>
      </c>
      <c r="F147" s="163">
        <v>593</v>
      </c>
      <c r="G147" s="163">
        <v>156.10000000000002</v>
      </c>
      <c r="H147" s="163">
        <v>26.706700000000001</v>
      </c>
      <c r="I147" s="163"/>
      <c r="J147" s="163">
        <v>230.4</v>
      </c>
      <c r="K147" s="163"/>
      <c r="L147" s="163">
        <v>7027</v>
      </c>
      <c r="S147" s="2">
        <v>1562</v>
      </c>
    </row>
    <row r="148" spans="1:19" x14ac:dyDescent="0.15">
      <c r="A148" s="2">
        <v>6</v>
      </c>
      <c r="B148" s="2" t="s">
        <v>129</v>
      </c>
      <c r="C148" s="163">
        <v>2880.1665000000003</v>
      </c>
      <c r="D148" s="163">
        <v>2247.6999999999998</v>
      </c>
      <c r="E148" s="163">
        <v>102.14999999999999</v>
      </c>
      <c r="F148" s="163">
        <v>375.00000000000006</v>
      </c>
      <c r="G148" s="163">
        <v>126.80000000000001</v>
      </c>
      <c r="H148" s="163">
        <v>28.516500000000001</v>
      </c>
      <c r="I148" s="163"/>
      <c r="J148" s="163">
        <v>0</v>
      </c>
      <c r="K148" s="163"/>
      <c r="L148" s="163">
        <v>7027</v>
      </c>
      <c r="S148" s="2">
        <v>1562</v>
      </c>
    </row>
    <row r="149" spans="1:19" x14ac:dyDescent="0.15">
      <c r="A149" s="2">
        <v>6</v>
      </c>
      <c r="B149" s="2" t="s">
        <v>130</v>
      </c>
      <c r="C149" s="163">
        <v>2583.7214000000004</v>
      </c>
      <c r="D149" s="163">
        <v>1483.3</v>
      </c>
      <c r="E149" s="163">
        <v>109.58999999999999</v>
      </c>
      <c r="F149" s="163">
        <v>659.2</v>
      </c>
      <c r="G149" s="163">
        <v>306.05000000000007</v>
      </c>
      <c r="H149" s="163">
        <v>25.581400000000002</v>
      </c>
      <c r="I149" s="163"/>
      <c r="J149" s="163">
        <v>0</v>
      </c>
      <c r="K149" s="163"/>
      <c r="L149" s="163">
        <v>7027</v>
      </c>
      <c r="S149" s="2">
        <v>1562</v>
      </c>
    </row>
    <row r="150" spans="1:19" x14ac:dyDescent="0.15">
      <c r="A150" s="2">
        <v>6</v>
      </c>
      <c r="B150" s="2" t="s">
        <v>131</v>
      </c>
      <c r="C150" s="163">
        <v>5686.7241999999997</v>
      </c>
      <c r="D150" s="163">
        <v>5178.5999999999995</v>
      </c>
      <c r="E150" s="163">
        <v>112.47</v>
      </c>
      <c r="F150" s="163">
        <v>230.60000000000002</v>
      </c>
      <c r="G150" s="163">
        <v>108.75</v>
      </c>
      <c r="H150" s="163">
        <v>56.304200000000002</v>
      </c>
      <c r="I150" s="163"/>
      <c r="J150" s="163">
        <v>0</v>
      </c>
      <c r="K150" s="163"/>
      <c r="L150" s="163">
        <v>7027</v>
      </c>
      <c r="S150" s="2">
        <v>1562</v>
      </c>
    </row>
    <row r="151" spans="1:19" x14ac:dyDescent="0.15">
      <c r="A151" s="2">
        <v>6</v>
      </c>
      <c r="B151" s="2" t="s">
        <v>132</v>
      </c>
      <c r="C151" s="163">
        <v>1720.4946</v>
      </c>
      <c r="D151" s="163">
        <v>960.4</v>
      </c>
      <c r="E151" s="163">
        <v>93.509999999999991</v>
      </c>
      <c r="F151" s="163">
        <v>462.40000000000003</v>
      </c>
      <c r="G151" s="163">
        <v>115.15</v>
      </c>
      <c r="H151" s="163">
        <v>17.034600000000001</v>
      </c>
      <c r="I151" s="163"/>
      <c r="J151" s="163">
        <v>72</v>
      </c>
      <c r="K151" s="163"/>
      <c r="L151" s="163">
        <v>7027</v>
      </c>
      <c r="S151" s="2">
        <v>1562</v>
      </c>
    </row>
    <row r="152" spans="1:19" x14ac:dyDescent="0.15">
      <c r="A152" s="2">
        <v>6</v>
      </c>
      <c r="B152" s="2" t="s">
        <v>133</v>
      </c>
      <c r="C152" s="163">
        <v>1198.8699999999999</v>
      </c>
      <c r="D152" s="163">
        <v>716.8</v>
      </c>
      <c r="E152" s="163">
        <v>88.649999999999991</v>
      </c>
      <c r="F152" s="163">
        <v>266.40000000000003</v>
      </c>
      <c r="G152" s="163">
        <v>115.15</v>
      </c>
      <c r="H152" s="163">
        <v>11.870000000000001</v>
      </c>
      <c r="I152" s="163"/>
      <c r="J152" s="163">
        <v>0</v>
      </c>
      <c r="K152" s="163"/>
      <c r="L152" s="163">
        <v>7027</v>
      </c>
      <c r="S152" s="2">
        <v>1562</v>
      </c>
    </row>
    <row r="153" spans="1:19" x14ac:dyDescent="0.15">
      <c r="A153" s="2">
        <v>6</v>
      </c>
      <c r="B153" s="2" t="s">
        <v>134</v>
      </c>
      <c r="C153" s="163">
        <v>2863.6933999999997</v>
      </c>
      <c r="D153" s="163">
        <v>2370.8999999999996</v>
      </c>
      <c r="E153" s="163">
        <v>87.089999999999989</v>
      </c>
      <c r="F153" s="163">
        <v>265</v>
      </c>
      <c r="G153" s="163">
        <v>112.35000000000001</v>
      </c>
      <c r="H153" s="163">
        <v>28.353399999999997</v>
      </c>
      <c r="I153" s="163"/>
      <c r="J153" s="163">
        <v>0</v>
      </c>
      <c r="K153" s="163"/>
      <c r="L153" s="163">
        <v>7027</v>
      </c>
      <c r="S153" s="2">
        <v>1562</v>
      </c>
    </row>
    <row r="154" spans="1:19" x14ac:dyDescent="0.15">
      <c r="A154" s="2">
        <v>6</v>
      </c>
      <c r="B154" s="2" t="s">
        <v>135</v>
      </c>
      <c r="C154" s="163">
        <v>5426.1239999999998</v>
      </c>
      <c r="D154" s="163">
        <v>3495.7999999999997</v>
      </c>
      <c r="E154" s="163">
        <v>138.44999999999999</v>
      </c>
      <c r="F154" s="163">
        <v>1368</v>
      </c>
      <c r="G154" s="163">
        <v>137.15</v>
      </c>
      <c r="H154" s="163">
        <v>53.723999999999997</v>
      </c>
      <c r="I154" s="163"/>
      <c r="J154" s="163">
        <v>233</v>
      </c>
      <c r="K154" s="163"/>
      <c r="L154" s="163">
        <v>7027</v>
      </c>
      <c r="S154" s="2">
        <v>1562</v>
      </c>
    </row>
    <row r="155" spans="1:19" x14ac:dyDescent="0.15">
      <c r="A155" s="2">
        <v>6</v>
      </c>
      <c r="B155" s="2" t="s">
        <v>136</v>
      </c>
      <c r="C155" s="163">
        <v>3970.9564</v>
      </c>
      <c r="D155" s="163">
        <v>2470.2999999999997</v>
      </c>
      <c r="E155" s="163">
        <v>109.58999999999999</v>
      </c>
      <c r="F155" s="163">
        <v>798</v>
      </c>
      <c r="G155" s="163">
        <v>108.75</v>
      </c>
      <c r="H155" s="163">
        <v>39.316400000000002</v>
      </c>
      <c r="I155" s="163"/>
      <c r="J155" s="163">
        <v>445</v>
      </c>
      <c r="K155" s="163"/>
      <c r="L155" s="163">
        <v>7027</v>
      </c>
      <c r="S155" s="2">
        <v>1562</v>
      </c>
    </row>
    <row r="156" spans="1:19" x14ac:dyDescent="0.15">
      <c r="A156" s="2">
        <v>6</v>
      </c>
      <c r="B156" s="2" t="s">
        <v>137</v>
      </c>
      <c r="C156" s="163">
        <v>7062.2835999999998</v>
      </c>
      <c r="D156" s="163">
        <v>2580.8999999999996</v>
      </c>
      <c r="E156" s="163">
        <v>106.71</v>
      </c>
      <c r="F156" s="163">
        <v>1019</v>
      </c>
      <c r="G156" s="163">
        <v>146.75</v>
      </c>
      <c r="H156" s="163">
        <v>69.923599999999993</v>
      </c>
      <c r="I156" s="163"/>
      <c r="J156" s="163">
        <v>3139</v>
      </c>
      <c r="K156" s="163"/>
      <c r="L156" s="163">
        <v>7027</v>
      </c>
      <c r="S156" s="2">
        <v>1562</v>
      </c>
    </row>
    <row r="157" spans="1:19" x14ac:dyDescent="0.15">
      <c r="A157" s="2">
        <v>6</v>
      </c>
      <c r="B157" s="2" t="s">
        <v>138</v>
      </c>
      <c r="C157" s="163">
        <v>2162.5311999999999</v>
      </c>
      <c r="D157" s="163">
        <v>1375.5</v>
      </c>
      <c r="E157" s="163">
        <v>93.86999999999999</v>
      </c>
      <c r="F157" s="163">
        <v>303.39999999999998</v>
      </c>
      <c r="G157" s="163">
        <v>108.35000000000001</v>
      </c>
      <c r="H157" s="163">
        <v>21.411200000000001</v>
      </c>
      <c r="I157" s="163"/>
      <c r="J157" s="163">
        <v>260</v>
      </c>
      <c r="K157" s="163"/>
      <c r="L157" s="163">
        <v>7027</v>
      </c>
      <c r="S157" s="2">
        <v>1562</v>
      </c>
    </row>
    <row r="158" spans="1:19" x14ac:dyDescent="0.15">
      <c r="A158" s="2">
        <v>6</v>
      </c>
      <c r="B158" s="2" t="s">
        <v>139</v>
      </c>
      <c r="C158" s="163">
        <v>2954.5731999999998</v>
      </c>
      <c r="D158" s="163">
        <v>2506.6999999999998</v>
      </c>
      <c r="E158" s="163">
        <v>89.07</v>
      </c>
      <c r="F158" s="163">
        <v>217.20000000000002</v>
      </c>
      <c r="G158" s="163">
        <v>112.35000000000001</v>
      </c>
      <c r="H158" s="163">
        <v>29.253199999999996</v>
      </c>
      <c r="I158" s="163"/>
      <c r="J158" s="163">
        <v>0</v>
      </c>
      <c r="K158" s="163"/>
      <c r="L158" s="163">
        <v>7027</v>
      </c>
      <c r="S158" s="2">
        <v>1562</v>
      </c>
    </row>
    <row r="159" spans="1:19" x14ac:dyDescent="0.15">
      <c r="A159" s="2">
        <v>6</v>
      </c>
      <c r="B159" s="2" t="s">
        <v>140</v>
      </c>
      <c r="C159" s="163">
        <v>158</v>
      </c>
      <c r="D159" s="163">
        <v>0</v>
      </c>
      <c r="E159" s="163">
        <v>0</v>
      </c>
      <c r="F159" s="163">
        <v>158</v>
      </c>
      <c r="G159" s="163">
        <v>0</v>
      </c>
      <c r="H159" s="163">
        <v>0</v>
      </c>
      <c r="I159" s="163"/>
      <c r="J159" s="163">
        <v>0</v>
      </c>
      <c r="K159" s="163"/>
      <c r="L159" s="163">
        <v>0</v>
      </c>
      <c r="S159" s="2">
        <v>0</v>
      </c>
    </row>
    <row r="160" spans="1:19" x14ac:dyDescent="0.15">
      <c r="A160" s="2">
        <v>7</v>
      </c>
      <c r="B160" s="2" t="s">
        <v>115</v>
      </c>
    </row>
    <row r="161" spans="1:19" x14ac:dyDescent="0.15">
      <c r="A161" s="2">
        <v>7</v>
      </c>
      <c r="B161" s="2" t="s">
        <v>116</v>
      </c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S161" s="162"/>
    </row>
    <row r="162" spans="1:19" x14ac:dyDescent="0.15">
      <c r="A162" s="2">
        <v>7</v>
      </c>
      <c r="B162" s="2" t="s">
        <v>117</v>
      </c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S162" s="162"/>
    </row>
    <row r="163" spans="1:19" x14ac:dyDescent="0.15">
      <c r="A163" s="2">
        <v>7</v>
      </c>
      <c r="B163" s="2" t="s">
        <v>118</v>
      </c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S163" s="162"/>
    </row>
    <row r="164" spans="1:19" x14ac:dyDescent="0.15">
      <c r="A164" s="2">
        <v>7</v>
      </c>
      <c r="B164" s="2" t="s">
        <v>119</v>
      </c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S164" s="162"/>
    </row>
    <row r="165" spans="1:19" x14ac:dyDescent="0.15">
      <c r="A165" s="2">
        <v>7</v>
      </c>
      <c r="B165" s="2" t="s">
        <v>120</v>
      </c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S165" s="162"/>
    </row>
    <row r="166" spans="1:19" x14ac:dyDescent="0.15">
      <c r="A166" s="2">
        <v>7</v>
      </c>
      <c r="B166" s="2" t="s">
        <v>121</v>
      </c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S166" s="162"/>
    </row>
    <row r="167" spans="1:19" x14ac:dyDescent="0.15">
      <c r="A167" s="2">
        <v>7</v>
      </c>
      <c r="B167" s="2" t="s">
        <v>122</v>
      </c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S167" s="162"/>
    </row>
    <row r="168" spans="1:19" x14ac:dyDescent="0.15">
      <c r="A168" s="2">
        <v>7</v>
      </c>
      <c r="B168" s="2" t="s">
        <v>123</v>
      </c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S168" s="162"/>
    </row>
    <row r="169" spans="1:19" x14ac:dyDescent="0.15">
      <c r="A169" s="2">
        <v>7</v>
      </c>
      <c r="B169" s="2" t="s">
        <v>124</v>
      </c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S169" s="162"/>
    </row>
    <row r="170" spans="1:19" x14ac:dyDescent="0.15">
      <c r="A170" s="2">
        <v>7</v>
      </c>
      <c r="B170" s="2" t="s">
        <v>125</v>
      </c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S170" s="162"/>
    </row>
    <row r="171" spans="1:19" x14ac:dyDescent="0.15">
      <c r="A171" s="2">
        <v>7</v>
      </c>
      <c r="B171" s="2" t="s">
        <v>126</v>
      </c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S171" s="162"/>
    </row>
    <row r="172" spans="1:19" x14ac:dyDescent="0.15">
      <c r="A172" s="2">
        <v>7</v>
      </c>
      <c r="B172" s="2" t="s">
        <v>127</v>
      </c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S172" s="162"/>
    </row>
    <row r="173" spans="1:19" x14ac:dyDescent="0.15">
      <c r="A173" s="2">
        <v>7</v>
      </c>
      <c r="B173" s="2" t="s">
        <v>128</v>
      </c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S173" s="162"/>
    </row>
    <row r="174" spans="1:19" x14ac:dyDescent="0.15">
      <c r="A174" s="2">
        <v>7</v>
      </c>
      <c r="B174" s="2" t="s">
        <v>129</v>
      </c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</row>
    <row r="175" spans="1:19" x14ac:dyDescent="0.15">
      <c r="A175" s="2">
        <v>7</v>
      </c>
      <c r="B175" s="2" t="s">
        <v>130</v>
      </c>
    </row>
    <row r="176" spans="1:19" x14ac:dyDescent="0.15">
      <c r="A176" s="2">
        <v>7</v>
      </c>
      <c r="B176" s="2" t="s">
        <v>131</v>
      </c>
    </row>
    <row r="177" spans="1:2" x14ac:dyDescent="0.15">
      <c r="A177" s="2">
        <v>7</v>
      </c>
      <c r="B177" s="2" t="s">
        <v>132</v>
      </c>
    </row>
    <row r="178" spans="1:2" x14ac:dyDescent="0.15">
      <c r="A178" s="2">
        <v>7</v>
      </c>
      <c r="B178" s="2" t="s">
        <v>133</v>
      </c>
    </row>
    <row r="179" spans="1:2" x14ac:dyDescent="0.15">
      <c r="A179" s="2">
        <v>7</v>
      </c>
      <c r="B179" s="2" t="s">
        <v>134</v>
      </c>
    </row>
    <row r="180" spans="1:2" x14ac:dyDescent="0.15">
      <c r="A180" s="2">
        <v>7</v>
      </c>
      <c r="B180" s="2" t="s">
        <v>135</v>
      </c>
    </row>
    <row r="181" spans="1:2" x14ac:dyDescent="0.15">
      <c r="A181" s="2">
        <v>7</v>
      </c>
      <c r="B181" s="2" t="s">
        <v>136</v>
      </c>
    </row>
    <row r="182" spans="1:2" x14ac:dyDescent="0.15">
      <c r="A182" s="2">
        <v>7</v>
      </c>
      <c r="B182" s="2" t="s">
        <v>137</v>
      </c>
    </row>
    <row r="183" spans="1:2" x14ac:dyDescent="0.15">
      <c r="A183" s="2">
        <v>7</v>
      </c>
      <c r="B183" s="2" t="s">
        <v>138</v>
      </c>
    </row>
    <row r="184" spans="1:2" x14ac:dyDescent="0.15">
      <c r="A184" s="2">
        <v>7</v>
      </c>
      <c r="B184" s="2" t="s">
        <v>139</v>
      </c>
    </row>
    <row r="185" spans="1:2" x14ac:dyDescent="0.15">
      <c r="A185" s="2">
        <v>7</v>
      </c>
      <c r="B185" s="2" t="s">
        <v>140</v>
      </c>
    </row>
    <row r="186" spans="1:2" x14ac:dyDescent="0.15">
      <c r="A186" s="2">
        <v>8</v>
      </c>
      <c r="B186" s="2" t="s">
        <v>115</v>
      </c>
    </row>
    <row r="187" spans="1:2" x14ac:dyDescent="0.15">
      <c r="A187" s="2">
        <v>8</v>
      </c>
      <c r="B187" s="2" t="s">
        <v>116</v>
      </c>
    </row>
    <row r="188" spans="1:2" x14ac:dyDescent="0.15">
      <c r="A188" s="2">
        <v>8</v>
      </c>
      <c r="B188" s="2" t="s">
        <v>117</v>
      </c>
    </row>
    <row r="189" spans="1:2" x14ac:dyDescent="0.15">
      <c r="A189" s="2">
        <v>8</v>
      </c>
      <c r="B189" s="2" t="s">
        <v>118</v>
      </c>
    </row>
    <row r="190" spans="1:2" x14ac:dyDescent="0.15">
      <c r="A190" s="2">
        <v>8</v>
      </c>
      <c r="B190" s="2" t="s">
        <v>119</v>
      </c>
    </row>
    <row r="191" spans="1:2" x14ac:dyDescent="0.15">
      <c r="A191" s="2">
        <v>8</v>
      </c>
      <c r="B191" s="2" t="s">
        <v>120</v>
      </c>
    </row>
    <row r="192" spans="1:2" x14ac:dyDescent="0.15">
      <c r="A192" s="2">
        <v>8</v>
      </c>
      <c r="B192" s="2" t="s">
        <v>121</v>
      </c>
    </row>
    <row r="193" spans="1:2" x14ac:dyDescent="0.15">
      <c r="A193" s="2">
        <v>8</v>
      </c>
      <c r="B193" s="2" t="s">
        <v>122</v>
      </c>
    </row>
    <row r="194" spans="1:2" x14ac:dyDescent="0.15">
      <c r="A194" s="2">
        <v>8</v>
      </c>
      <c r="B194" s="2" t="s">
        <v>123</v>
      </c>
    </row>
    <row r="195" spans="1:2" x14ac:dyDescent="0.15">
      <c r="A195" s="2">
        <v>8</v>
      </c>
      <c r="B195" s="2" t="s">
        <v>124</v>
      </c>
    </row>
    <row r="196" spans="1:2" x14ac:dyDescent="0.15">
      <c r="A196" s="2">
        <v>8</v>
      </c>
      <c r="B196" s="2" t="s">
        <v>125</v>
      </c>
    </row>
    <row r="197" spans="1:2" x14ac:dyDescent="0.15">
      <c r="A197" s="2">
        <v>8</v>
      </c>
      <c r="B197" s="2" t="s">
        <v>126</v>
      </c>
    </row>
    <row r="198" spans="1:2" x14ac:dyDescent="0.15">
      <c r="A198" s="2">
        <v>8</v>
      </c>
      <c r="B198" s="2" t="s">
        <v>127</v>
      </c>
    </row>
    <row r="199" spans="1:2" x14ac:dyDescent="0.15">
      <c r="A199" s="2">
        <v>8</v>
      </c>
      <c r="B199" s="2" t="s">
        <v>128</v>
      </c>
    </row>
    <row r="200" spans="1:2" x14ac:dyDescent="0.15">
      <c r="A200" s="2">
        <v>8</v>
      </c>
      <c r="B200" s="2" t="s">
        <v>129</v>
      </c>
    </row>
    <row r="201" spans="1:2" x14ac:dyDescent="0.15">
      <c r="A201" s="2">
        <v>8</v>
      </c>
      <c r="B201" s="2" t="s">
        <v>130</v>
      </c>
    </row>
    <row r="202" spans="1:2" x14ac:dyDescent="0.15">
      <c r="A202" s="2">
        <v>8</v>
      </c>
      <c r="B202" s="2" t="s">
        <v>131</v>
      </c>
    </row>
    <row r="203" spans="1:2" x14ac:dyDescent="0.15">
      <c r="A203" s="2">
        <v>8</v>
      </c>
      <c r="B203" s="2" t="s">
        <v>132</v>
      </c>
    </row>
    <row r="204" spans="1:2" x14ac:dyDescent="0.15">
      <c r="A204" s="2">
        <v>8</v>
      </c>
      <c r="B204" s="2" t="s">
        <v>133</v>
      </c>
    </row>
    <row r="205" spans="1:2" x14ac:dyDescent="0.15">
      <c r="A205" s="2">
        <v>8</v>
      </c>
      <c r="B205" s="2" t="s">
        <v>134</v>
      </c>
    </row>
    <row r="206" spans="1:2" x14ac:dyDescent="0.15">
      <c r="A206" s="2">
        <v>8</v>
      </c>
      <c r="B206" s="2" t="s">
        <v>135</v>
      </c>
    </row>
    <row r="207" spans="1:2" x14ac:dyDescent="0.15">
      <c r="A207" s="2">
        <v>8</v>
      </c>
      <c r="B207" s="2" t="s">
        <v>136</v>
      </c>
    </row>
    <row r="208" spans="1:2" x14ac:dyDescent="0.15">
      <c r="A208" s="2">
        <v>8</v>
      </c>
      <c r="B208" s="2" t="s">
        <v>137</v>
      </c>
    </row>
    <row r="209" spans="1:2" x14ac:dyDescent="0.15">
      <c r="A209" s="2">
        <v>8</v>
      </c>
      <c r="B209" s="2" t="s">
        <v>138</v>
      </c>
    </row>
    <row r="210" spans="1:2" x14ac:dyDescent="0.15">
      <c r="A210" s="2">
        <v>8</v>
      </c>
      <c r="B210" s="2" t="s">
        <v>139</v>
      </c>
    </row>
    <row r="211" spans="1:2" x14ac:dyDescent="0.15">
      <c r="A211" s="2">
        <v>8</v>
      </c>
      <c r="B211" s="2" t="s">
        <v>140</v>
      </c>
    </row>
  </sheetData>
  <autoFilter ref="A3:B3" xr:uid="{00000000-0009-0000-0000-000002000000}"/>
  <sortState xmlns:xlrd2="http://schemas.microsoft.com/office/spreadsheetml/2017/richdata2" ref="B1:F11">
    <sortCondition ref="E3"/>
  </sortState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N52"/>
  <sheetViews>
    <sheetView zoomScaleNormal="100" workbookViewId="0">
      <selection activeCell="O3" sqref="O3"/>
    </sheetView>
  </sheetViews>
  <sheetFormatPr defaultRowHeight="11.25" x14ac:dyDescent="0.15"/>
  <cols>
    <col min="1" max="1" width="6.5" style="2" bestFit="1" customWidth="1"/>
    <col min="2" max="2" width="9" style="2"/>
    <col min="3" max="3" width="2.625" style="2" customWidth="1"/>
    <col min="4" max="4" width="9" style="2"/>
    <col min="5" max="5" width="16.125" style="2" bestFit="1" customWidth="1"/>
    <col min="6" max="6" width="8" style="2" bestFit="1" customWidth="1"/>
    <col min="7" max="7" width="16.125" style="2" customWidth="1"/>
    <col min="8" max="8" width="12" style="2" customWidth="1"/>
    <col min="9" max="9" width="24.5" style="2" bestFit="1" customWidth="1"/>
    <col min="10" max="10" width="2.625" style="2" customWidth="1"/>
    <col min="11" max="11" width="12.25" style="2" bestFit="1" customWidth="1"/>
    <col min="12" max="12" width="2.625" style="2" customWidth="1"/>
    <col min="13" max="13" width="14.375" style="2" bestFit="1" customWidth="1"/>
    <col min="14" max="16384" width="9" style="2"/>
  </cols>
  <sheetData>
    <row r="1" spans="1:14" x14ac:dyDescent="0.15">
      <c r="D1" s="2" t="s">
        <v>22</v>
      </c>
    </row>
    <row r="2" spans="1:14" x14ac:dyDescent="0.15">
      <c r="A2" s="2" t="s">
        <v>33</v>
      </c>
      <c r="B2" s="2" t="s">
        <v>32</v>
      </c>
      <c r="D2" s="2" t="s">
        <v>23</v>
      </c>
      <c r="E2" s="2" t="s">
        <v>24</v>
      </c>
      <c r="F2" s="2" t="s">
        <v>94</v>
      </c>
      <c r="G2" s="2" t="s">
        <v>97</v>
      </c>
      <c r="H2" s="2" t="s">
        <v>95</v>
      </c>
      <c r="I2" s="2" t="s">
        <v>96</v>
      </c>
      <c r="K2" s="2" t="s">
        <v>60</v>
      </c>
      <c r="M2" s="2" t="s">
        <v>213</v>
      </c>
      <c r="N2" s="2" t="s">
        <v>278</v>
      </c>
    </row>
    <row r="3" spans="1:14" x14ac:dyDescent="0.15">
      <c r="A3" s="2">
        <v>1</v>
      </c>
      <c r="B3" s="2" t="s">
        <v>25</v>
      </c>
      <c r="D3" s="107">
        <v>1</v>
      </c>
      <c r="E3" s="107" t="s">
        <v>98</v>
      </c>
      <c r="F3" s="107">
        <v>1</v>
      </c>
      <c r="G3" s="107"/>
      <c r="H3" s="2" t="str">
        <f>TEXT($D3,"00") &amp; TEXT($F3,"00")</f>
        <v>0101</v>
      </c>
      <c r="I3" s="2" t="str">
        <f>$E3&amp;IF(ISBLANK(G3)=TRUE,"","："&amp;$G3)</f>
        <v>事務所モデル</v>
      </c>
      <c r="K3" s="2" t="s">
        <v>58</v>
      </c>
      <c r="M3" s="2" t="s">
        <v>214</v>
      </c>
      <c r="N3" s="2" t="s">
        <v>282</v>
      </c>
    </row>
    <row r="4" spans="1:14" x14ac:dyDescent="0.15">
      <c r="A4" s="2">
        <v>2</v>
      </c>
      <c r="B4" s="2" t="s">
        <v>26</v>
      </c>
      <c r="D4" s="107">
        <v>2</v>
      </c>
      <c r="E4" s="107" t="s">
        <v>99</v>
      </c>
      <c r="F4" s="107">
        <v>1</v>
      </c>
      <c r="G4" s="107"/>
      <c r="H4" s="2" t="str">
        <f t="shared" ref="H4:H28" si="0">TEXT($D4,"00") &amp; TEXT($F4,"00")</f>
        <v>0201</v>
      </c>
      <c r="I4" s="2" t="str">
        <f t="shared" ref="I4:I28" si="1">$E4&amp;IF(ISBLANK(G4)=TRUE,"","："&amp;$G4)</f>
        <v>ビジネスホテルモデル</v>
      </c>
      <c r="K4" s="2" t="s">
        <v>59</v>
      </c>
      <c r="M4" s="2" t="s">
        <v>81</v>
      </c>
      <c r="N4" s="2" t="s">
        <v>279</v>
      </c>
    </row>
    <row r="5" spans="1:14" x14ac:dyDescent="0.15">
      <c r="A5" s="2">
        <v>3</v>
      </c>
      <c r="B5" s="2" t="s">
        <v>27</v>
      </c>
      <c r="D5" s="107">
        <v>3</v>
      </c>
      <c r="E5" s="107" t="s">
        <v>100</v>
      </c>
      <c r="F5" s="107">
        <v>1</v>
      </c>
      <c r="G5" s="107"/>
      <c r="H5" s="2" t="str">
        <f t="shared" si="0"/>
        <v>0301</v>
      </c>
      <c r="I5" s="2" t="str">
        <f t="shared" si="1"/>
        <v>シティホテルモデル</v>
      </c>
    </row>
    <row r="6" spans="1:14" x14ac:dyDescent="0.15">
      <c r="A6" s="2">
        <v>4</v>
      </c>
      <c r="B6" s="2" t="s">
        <v>28</v>
      </c>
      <c r="D6" s="107">
        <v>4</v>
      </c>
      <c r="E6" s="107" t="s">
        <v>101</v>
      </c>
      <c r="F6" s="107">
        <v>1</v>
      </c>
      <c r="G6" s="107"/>
      <c r="H6" s="2" t="str">
        <f t="shared" si="0"/>
        <v>0401</v>
      </c>
      <c r="I6" s="2" t="str">
        <f t="shared" si="1"/>
        <v>総合病院モデル</v>
      </c>
    </row>
    <row r="7" spans="1:14" x14ac:dyDescent="0.15">
      <c r="A7" s="2">
        <v>5</v>
      </c>
      <c r="B7" s="2" t="s">
        <v>29</v>
      </c>
      <c r="D7" s="107">
        <v>5</v>
      </c>
      <c r="E7" s="107" t="s">
        <v>102</v>
      </c>
      <c r="F7" s="107">
        <v>1</v>
      </c>
      <c r="G7" s="107"/>
      <c r="H7" s="2" t="str">
        <f t="shared" si="0"/>
        <v>0501</v>
      </c>
      <c r="I7" s="2" t="str">
        <f t="shared" si="1"/>
        <v>福祉施設モデル</v>
      </c>
    </row>
    <row r="8" spans="1:14" x14ac:dyDescent="0.15">
      <c r="A8" s="2">
        <v>6</v>
      </c>
      <c r="B8" s="2" t="s">
        <v>21</v>
      </c>
      <c r="D8" s="107">
        <v>6</v>
      </c>
      <c r="E8" s="107" t="s">
        <v>103</v>
      </c>
      <c r="F8" s="107">
        <v>1</v>
      </c>
      <c r="G8" s="107"/>
      <c r="H8" s="2" t="str">
        <f t="shared" si="0"/>
        <v>0601</v>
      </c>
      <c r="I8" s="2" t="str">
        <f t="shared" si="1"/>
        <v>クリニックモデル</v>
      </c>
    </row>
    <row r="9" spans="1:14" x14ac:dyDescent="0.15">
      <c r="A9" s="2">
        <v>7</v>
      </c>
      <c r="B9" s="2" t="s">
        <v>30</v>
      </c>
      <c r="D9" s="107">
        <v>7</v>
      </c>
      <c r="E9" s="107" t="s">
        <v>104</v>
      </c>
      <c r="F9" s="107">
        <v>1</v>
      </c>
      <c r="G9" s="107"/>
      <c r="H9" s="2" t="str">
        <f t="shared" si="0"/>
        <v>0701</v>
      </c>
      <c r="I9" s="2" t="str">
        <f t="shared" si="1"/>
        <v>学校モデル</v>
      </c>
    </row>
    <row r="10" spans="1:14" x14ac:dyDescent="0.15">
      <c r="A10" s="2">
        <v>8</v>
      </c>
      <c r="B10" s="2" t="s">
        <v>31</v>
      </c>
      <c r="D10" s="107">
        <v>8</v>
      </c>
      <c r="E10" s="107" t="s">
        <v>105</v>
      </c>
      <c r="F10" s="107">
        <v>1</v>
      </c>
      <c r="G10" s="107"/>
      <c r="H10" s="2" t="str">
        <f t="shared" si="0"/>
        <v>0801</v>
      </c>
      <c r="I10" s="2" t="str">
        <f t="shared" si="1"/>
        <v>幼稚園モデル</v>
      </c>
    </row>
    <row r="11" spans="1:14" x14ac:dyDescent="0.15">
      <c r="D11" s="107">
        <v>9</v>
      </c>
      <c r="E11" s="107" t="s">
        <v>106</v>
      </c>
      <c r="F11" s="107">
        <v>1</v>
      </c>
      <c r="G11" s="107"/>
      <c r="H11" s="2" t="str">
        <f t="shared" si="0"/>
        <v>0901</v>
      </c>
      <c r="I11" s="2" t="str">
        <f t="shared" si="1"/>
        <v>大学モデル</v>
      </c>
    </row>
    <row r="12" spans="1:14" x14ac:dyDescent="0.15">
      <c r="D12" s="107">
        <v>10</v>
      </c>
      <c r="E12" s="107" t="s">
        <v>107</v>
      </c>
      <c r="F12" s="107">
        <v>1</v>
      </c>
      <c r="G12" s="107"/>
      <c r="H12" s="2" t="str">
        <f t="shared" si="0"/>
        <v>1001</v>
      </c>
      <c r="I12" s="2" t="str">
        <f t="shared" si="1"/>
        <v>講堂モデル</v>
      </c>
    </row>
    <row r="13" spans="1:14" x14ac:dyDescent="0.15">
      <c r="D13" s="107">
        <v>11</v>
      </c>
      <c r="E13" s="107" t="s">
        <v>109</v>
      </c>
      <c r="F13" s="107">
        <v>1</v>
      </c>
      <c r="G13" s="107"/>
      <c r="H13" s="2" t="str">
        <f t="shared" si="0"/>
        <v>1101</v>
      </c>
      <c r="I13" s="2" t="str">
        <f t="shared" si="1"/>
        <v>大規模物販店舗モデル</v>
      </c>
    </row>
    <row r="14" spans="1:14" x14ac:dyDescent="0.15">
      <c r="D14" s="107">
        <v>12</v>
      </c>
      <c r="E14" s="107" t="s">
        <v>111</v>
      </c>
      <c r="F14" s="107">
        <v>1</v>
      </c>
      <c r="G14" s="107"/>
      <c r="H14" s="2" t="str">
        <f t="shared" si="0"/>
        <v>1201</v>
      </c>
      <c r="I14" s="2" t="str">
        <f t="shared" si="1"/>
        <v>小規模物販店舗モデル</v>
      </c>
    </row>
    <row r="15" spans="1:14" x14ac:dyDescent="0.15">
      <c r="D15" s="107">
        <v>13</v>
      </c>
      <c r="E15" s="107" t="s">
        <v>112</v>
      </c>
      <c r="F15" s="107">
        <v>1</v>
      </c>
      <c r="G15" s="107"/>
      <c r="H15" s="2" t="str">
        <f t="shared" si="0"/>
        <v>1301</v>
      </c>
      <c r="I15" s="2" t="str">
        <f t="shared" si="1"/>
        <v>飲食店モデル</v>
      </c>
    </row>
    <row r="16" spans="1:14" x14ac:dyDescent="0.15">
      <c r="D16" s="107">
        <v>14</v>
      </c>
      <c r="E16" s="107" t="s">
        <v>113</v>
      </c>
      <c r="F16" s="107">
        <v>1</v>
      </c>
      <c r="G16" s="107" t="s">
        <v>82</v>
      </c>
      <c r="H16" s="2" t="str">
        <f t="shared" si="0"/>
        <v>1401</v>
      </c>
      <c r="I16" s="2" t="str">
        <f t="shared" si="1"/>
        <v>集会所モデル：アスレチック場</v>
      </c>
    </row>
    <row r="17" spans="4:9" x14ac:dyDescent="0.15">
      <c r="D17" s="107">
        <v>14</v>
      </c>
      <c r="E17" s="107" t="s">
        <v>113</v>
      </c>
      <c r="F17" s="107">
        <v>2</v>
      </c>
      <c r="G17" s="107" t="s">
        <v>83</v>
      </c>
      <c r="H17" s="2" t="str">
        <f t="shared" si="0"/>
        <v>1402</v>
      </c>
      <c r="I17" s="2" t="str">
        <f t="shared" si="1"/>
        <v>集会所モデル：体育館</v>
      </c>
    </row>
    <row r="18" spans="4:9" x14ac:dyDescent="0.15">
      <c r="D18" s="107">
        <v>14</v>
      </c>
      <c r="E18" s="107" t="s">
        <v>113</v>
      </c>
      <c r="F18" s="107">
        <v>3</v>
      </c>
      <c r="G18" s="107" t="s">
        <v>84</v>
      </c>
      <c r="H18" s="2" t="str">
        <f t="shared" si="0"/>
        <v>1403</v>
      </c>
      <c r="I18" s="2" t="str">
        <f t="shared" si="1"/>
        <v>集会所モデル：公衆浴場</v>
      </c>
    </row>
    <row r="19" spans="4:9" x14ac:dyDescent="0.15">
      <c r="D19" s="107">
        <v>14</v>
      </c>
      <c r="E19" s="107" t="s">
        <v>113</v>
      </c>
      <c r="F19" s="107">
        <v>4</v>
      </c>
      <c r="G19" s="107" t="s">
        <v>85</v>
      </c>
      <c r="H19" s="2" t="str">
        <f t="shared" si="0"/>
        <v>1404</v>
      </c>
      <c r="I19" s="2" t="str">
        <f t="shared" si="1"/>
        <v>集会所モデル：映画館</v>
      </c>
    </row>
    <row r="20" spans="4:9" x14ac:dyDescent="0.15">
      <c r="D20" s="107">
        <v>14</v>
      </c>
      <c r="E20" s="107" t="s">
        <v>113</v>
      </c>
      <c r="F20" s="107">
        <v>5</v>
      </c>
      <c r="G20" s="107" t="s">
        <v>86</v>
      </c>
      <c r="H20" s="2" t="str">
        <f t="shared" si="0"/>
        <v>1405</v>
      </c>
      <c r="I20" s="2" t="str">
        <f t="shared" si="1"/>
        <v>集会所モデル：図書館</v>
      </c>
    </row>
    <row r="21" spans="4:9" x14ac:dyDescent="0.15">
      <c r="D21" s="107">
        <v>14</v>
      </c>
      <c r="E21" s="107" t="s">
        <v>113</v>
      </c>
      <c r="F21" s="107">
        <v>6</v>
      </c>
      <c r="G21" s="107" t="s">
        <v>87</v>
      </c>
      <c r="H21" s="2" t="str">
        <f t="shared" si="0"/>
        <v>1406</v>
      </c>
      <c r="I21" s="2" t="str">
        <f t="shared" si="1"/>
        <v>集会所モデル：博物館</v>
      </c>
    </row>
    <row r="22" spans="4:9" x14ac:dyDescent="0.15">
      <c r="D22" s="107">
        <v>14</v>
      </c>
      <c r="E22" s="107" t="s">
        <v>113</v>
      </c>
      <c r="F22" s="107">
        <v>7</v>
      </c>
      <c r="G22" s="107" t="s">
        <v>88</v>
      </c>
      <c r="H22" s="2" t="str">
        <f t="shared" si="0"/>
        <v>1407</v>
      </c>
      <c r="I22" s="2" t="str">
        <f t="shared" si="1"/>
        <v>集会所モデル：劇場</v>
      </c>
    </row>
    <row r="23" spans="4:9" x14ac:dyDescent="0.15">
      <c r="D23" s="107">
        <v>14</v>
      </c>
      <c r="E23" s="107" t="s">
        <v>113</v>
      </c>
      <c r="F23" s="107">
        <v>8</v>
      </c>
      <c r="G23" s="107" t="s">
        <v>89</v>
      </c>
      <c r="H23" s="2" t="str">
        <f t="shared" si="0"/>
        <v>1408</v>
      </c>
      <c r="I23" s="2" t="str">
        <f t="shared" si="1"/>
        <v>集会所モデル：カラオケボックス</v>
      </c>
    </row>
    <row r="24" spans="4:9" x14ac:dyDescent="0.15">
      <c r="D24" s="107">
        <v>14</v>
      </c>
      <c r="E24" s="107" t="s">
        <v>113</v>
      </c>
      <c r="F24" s="107">
        <v>9</v>
      </c>
      <c r="G24" s="107" t="s">
        <v>90</v>
      </c>
      <c r="H24" s="2" t="str">
        <f t="shared" si="0"/>
        <v>1409</v>
      </c>
      <c r="I24" s="2" t="str">
        <f t="shared" si="1"/>
        <v>集会所モデル：ボーリング場</v>
      </c>
    </row>
    <row r="25" spans="4:9" x14ac:dyDescent="0.15">
      <c r="D25" s="107">
        <v>14</v>
      </c>
      <c r="E25" s="107" t="s">
        <v>113</v>
      </c>
      <c r="F25" s="107">
        <v>10</v>
      </c>
      <c r="G25" s="107" t="s">
        <v>91</v>
      </c>
      <c r="H25" s="2" t="str">
        <f t="shared" si="0"/>
        <v>1410</v>
      </c>
      <c r="I25" s="2" t="str">
        <f t="shared" si="1"/>
        <v>集会所モデル：ぱちんこ屋</v>
      </c>
    </row>
    <row r="26" spans="4:9" x14ac:dyDescent="0.15">
      <c r="D26" s="107">
        <v>14</v>
      </c>
      <c r="E26" s="107" t="s">
        <v>113</v>
      </c>
      <c r="F26" s="107">
        <v>11</v>
      </c>
      <c r="G26" s="107" t="s">
        <v>92</v>
      </c>
      <c r="H26" s="2" t="str">
        <f t="shared" si="0"/>
        <v>1411</v>
      </c>
      <c r="I26" s="2" t="str">
        <f t="shared" si="1"/>
        <v>集会所モデル：競馬場又は競輪場</v>
      </c>
    </row>
    <row r="27" spans="4:9" x14ac:dyDescent="0.15">
      <c r="D27" s="107">
        <v>14</v>
      </c>
      <c r="E27" s="107" t="s">
        <v>113</v>
      </c>
      <c r="F27" s="107">
        <v>12</v>
      </c>
      <c r="G27" s="107" t="s">
        <v>93</v>
      </c>
      <c r="H27" s="2" t="str">
        <f t="shared" si="0"/>
        <v>1412</v>
      </c>
      <c r="I27" s="2" t="str">
        <f t="shared" si="1"/>
        <v>集会所モデル：社寺</v>
      </c>
    </row>
    <row r="28" spans="4:9" x14ac:dyDescent="0.15">
      <c r="D28" s="107">
        <v>15</v>
      </c>
      <c r="E28" s="107" t="s">
        <v>114</v>
      </c>
      <c r="F28" s="107">
        <v>1</v>
      </c>
      <c r="G28" s="107"/>
      <c r="H28" s="2" t="str">
        <f t="shared" si="0"/>
        <v>1501</v>
      </c>
      <c r="I28" s="2" t="str">
        <f t="shared" si="1"/>
        <v>工場モデル</v>
      </c>
    </row>
    <row r="30" spans="4:9" x14ac:dyDescent="0.15">
      <c r="D30" s="2" t="s">
        <v>204</v>
      </c>
    </row>
    <row r="46" spans="6:7" x14ac:dyDescent="0.15">
      <c r="F46" s="30"/>
      <c r="G46" s="30"/>
    </row>
    <row r="47" spans="6:7" x14ac:dyDescent="0.15">
      <c r="F47" s="31"/>
      <c r="G47" s="31"/>
    </row>
    <row r="51" spans="8:9" x14ac:dyDescent="0.15">
      <c r="H51" s="30"/>
      <c r="I51" s="30"/>
    </row>
    <row r="52" spans="8:9" x14ac:dyDescent="0.15">
      <c r="H52" s="31"/>
      <c r="I52" s="3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モデル建物法</vt:lpstr>
      <vt:lpstr>標準入力法・住宅</vt:lpstr>
      <vt:lpstr>Data</vt:lpstr>
      <vt:lpstr>List</vt:lpstr>
      <vt:lpstr>List_Area</vt:lpstr>
      <vt:lpstr>List_AreaCD</vt:lpstr>
      <vt:lpstr>List_Calc_Bldg_Yoto</vt:lpstr>
      <vt:lpstr>List_Calc_Bldg_YotoCD</vt:lpstr>
      <vt:lpstr>List_Umu</vt:lpstr>
      <vt:lpstr>List_YoutoSu</vt:lpstr>
      <vt:lpstr>モデル建物法!Print_Area</vt:lpstr>
      <vt:lpstr>標準入力法・住宅!Print_Area</vt:lpstr>
      <vt:lpstr>Rng_Umu_Nashi</vt:lpstr>
      <vt:lpstr>Rng_YoutoSu_1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（第5号様式）二酸化炭素削減量算出表</dc:title>
  <dc:creator>千代田区</dc:creator>
  <cp:lastModifiedBy/>
  <dcterms:created xsi:type="dcterms:W3CDTF">2006-09-16T00:00:00Z</dcterms:created>
  <dcterms:modified xsi:type="dcterms:W3CDTF">2023-12-06T01:02:04Z</dcterms:modified>
</cp:coreProperties>
</file>