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https://citychiyodalgjp-my.sharepoint.com/personal/0001095790_city_chiyoda_lg_jp/Documents/デスクトップ/2609128千代田区送付_事前協議様式2026.10版修正/更新データ/"/>
    </mc:Choice>
  </mc:AlternateContent>
  <xr:revisionPtr revIDLastSave="0" documentId="13_ncr:1_{FB1B914D-CE6C-4D9D-8F77-C7F6C41EDB0E}" xr6:coauthVersionLast="47" xr6:coauthVersionMax="47" xr10:uidLastSave="{00000000-0000-0000-0000-000000000000}"/>
  <workbookProtection workbookAlgorithmName="SHA-512" workbookHashValue="ArW8Ph6GKeTvg0PsV/iFxkgz0cov2wWuu9MamiLyz+pLuoV/XsZGLYg54Hrz/lS0rPjwRkujlC8tWjGBOV936Q==" workbookSaltValue="Ti86gS3J2C71HgEXt5zeQA==" workbookSpinCount="100000" lockStructure="1"/>
  <bookViews>
    <workbookView xWindow="-120" yWindow="-120" windowWidth="29040" windowHeight="15720" tabRatio="731" xr2:uid="{00000000-000D-0000-FFFF-FFFF00000000}"/>
  </bookViews>
  <sheets>
    <sheet name="事前協議書" sheetId="1" r:id="rId1"/>
    <sheet name="環境評価書" sheetId="2" r:id="rId2"/>
    <sheet name="外観写真等貼付" sheetId="22" r:id="rId3"/>
    <sheet name="第2号様式 " sheetId="18" r:id="rId4"/>
    <sheet name="第2号様式（事業者連名用別紙）" sheetId="19" r:id="rId5"/>
    <sheet name="List" sheetId="3" state="hidden" r:id="rId6"/>
    <sheet name="標準入力法_断熱材" sheetId="20" state="hidden" r:id="rId7"/>
    <sheet name="モデル建物法_断熱材" sheetId="21" state="hidden" r:id="rId8"/>
    <sheet name="xls11_建物概要" sheetId="12" state="hidden" r:id="rId9"/>
    <sheet name="xls12_設備概要" sheetId="13" state="hidden" r:id="rId10"/>
    <sheet name="xls13_環境対策" sheetId="14" state="hidden" r:id="rId11"/>
    <sheet name="xls14_建物性能" sheetId="15" state="hidden" r:id="rId12"/>
    <sheet name="xls15_備考" sheetId="16" state="hidden" r:id="rId13"/>
  </sheets>
  <definedNames>
    <definedName name="_xlnm._FilterDatabase" localSheetId="11" hidden="1">xls14_建物性能!$A$1:$AW$2</definedName>
    <definedName name="_xlnm.Print_Area" localSheetId="3">'第2号様式 '!$A$1:$Y$49</definedName>
    <definedName name="_xlnm.Print_Area" localSheetId="4">'第2号様式（事業者連名用別紙）'!$A$1:$S$35</definedName>
    <definedName name="Val_NotSelected">List!$J$12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8" i="18" l="1"/>
  <c r="AC11" i="1" l="1"/>
  <c r="AD11" i="1"/>
  <c r="AE34" i="2"/>
  <c r="AD34" i="2"/>
  <c r="X80" i="1"/>
  <c r="Y64" i="1"/>
  <c r="Y63" i="1"/>
  <c r="AE33" i="2"/>
  <c r="AE29" i="2"/>
  <c r="AE30" i="2"/>
  <c r="AE31" i="2"/>
  <c r="AE32" i="2"/>
  <c r="AE28" i="2"/>
  <c r="AF29" i="2"/>
  <c r="AF30" i="2"/>
  <c r="AF31" i="2"/>
  <c r="AF32" i="2"/>
  <c r="AF33" i="2"/>
  <c r="AF28" i="2"/>
  <c r="AB8" i="2" l="1"/>
  <c r="U3" i="12"/>
  <c r="Y14" i="1"/>
  <c r="B3" i="2" s="1"/>
  <c r="AB2" i="2"/>
  <c r="AC2" i="2" s="1"/>
  <c r="H4" i="19" l="1"/>
  <c r="L5" i="18"/>
  <c r="K66" i="1"/>
  <c r="AJ62" i="2"/>
  <c r="Q62" i="2" s="1"/>
  <c r="AJ57" i="2"/>
  <c r="Q57" i="2" s="1"/>
  <c r="AD66" i="2"/>
  <c r="I66" i="2" s="1"/>
  <c r="AD55" i="2"/>
  <c r="I55" i="2" s="1"/>
  <c r="AA62" i="2" l="1"/>
  <c r="C62" i="2" s="1"/>
  <c r="AA12" i="2" l="1"/>
  <c r="E9" i="2"/>
  <c r="AA8" i="2"/>
  <c r="T22" i="2" l="1"/>
  <c r="T21" i="2"/>
  <c r="AC22" i="2"/>
  <c r="W75" i="1"/>
  <c r="AC67" i="2"/>
  <c r="B67" i="2" s="1"/>
  <c r="AC66" i="2"/>
  <c r="B66" i="2" s="1"/>
  <c r="AE65" i="2"/>
  <c r="AC65" i="2"/>
  <c r="B65" i="2" s="1"/>
  <c r="AE64" i="2"/>
  <c r="H64" i="2" s="1"/>
  <c r="AC64" i="2"/>
  <c r="B64" i="2" s="1"/>
  <c r="AC61" i="2"/>
  <c r="AC60" i="2"/>
  <c r="B60" i="2" s="1"/>
  <c r="AC59" i="2"/>
  <c r="B59" i="2" s="1"/>
  <c r="AI66" i="2"/>
  <c r="N66" i="2" s="1"/>
  <c r="AI65" i="2"/>
  <c r="N65" i="2" s="1"/>
  <c r="AI64" i="2"/>
  <c r="N64" i="2" s="1"/>
  <c r="AI62" i="2"/>
  <c r="AI61" i="2"/>
  <c r="N61" i="2" s="1"/>
  <c r="AI60" i="2"/>
  <c r="N60" i="2" s="1"/>
  <c r="AK59" i="2"/>
  <c r="U59" i="2" s="1"/>
  <c r="AI59" i="2"/>
  <c r="N59" i="2" s="1"/>
  <c r="AI57" i="2"/>
  <c r="AI56" i="2"/>
  <c r="N56" i="2" s="1"/>
  <c r="AI55" i="2"/>
  <c r="N55" i="2" s="1"/>
  <c r="AI54" i="2"/>
  <c r="N54" i="2" s="1"/>
  <c r="AI53" i="2"/>
  <c r="N53" i="2" s="1"/>
  <c r="AI52" i="2"/>
  <c r="N52" i="2" s="1"/>
  <c r="AK50" i="2"/>
  <c r="U50" i="2" s="1"/>
  <c r="AI50" i="2"/>
  <c r="N50" i="2" s="1"/>
  <c r="AI49" i="2"/>
  <c r="N49" i="2" s="1"/>
  <c r="AI48" i="2"/>
  <c r="N48" i="2" s="1"/>
  <c r="AI47" i="2"/>
  <c r="N47" i="2" s="1"/>
  <c r="AE54" i="2"/>
  <c r="AC54" i="2"/>
  <c r="B54" i="2" s="1"/>
  <c r="AE53" i="2"/>
  <c r="H53" i="2" s="1"/>
  <c r="AC53" i="2"/>
  <c r="B53" i="2" s="1"/>
  <c r="AE52" i="2"/>
  <c r="H52" i="2" s="1"/>
  <c r="AC52" i="2"/>
  <c r="B52" i="2" s="1"/>
  <c r="AE51" i="2"/>
  <c r="H51" i="2" s="1"/>
  <c r="AC51" i="2"/>
  <c r="B51" i="2" s="1"/>
  <c r="AE50" i="2"/>
  <c r="H50" i="2" s="1"/>
  <c r="AC50" i="2"/>
  <c r="B50" i="2" s="1"/>
  <c r="AE49" i="2"/>
  <c r="H49" i="2" s="1"/>
  <c r="AC49" i="2"/>
  <c r="B49" i="2" s="1"/>
  <c r="AC48" i="2"/>
  <c r="B48" i="2" s="1"/>
  <c r="AC47" i="2"/>
  <c r="B47" i="2" s="1"/>
  <c r="AC46" i="2"/>
  <c r="B46" i="2" s="1"/>
  <c r="AC45" i="2"/>
  <c r="B45" i="2" s="1"/>
  <c r="AC44" i="2"/>
  <c r="B44" i="2" s="1"/>
  <c r="AE43" i="2"/>
  <c r="H43" i="2" s="1"/>
  <c r="AC43" i="2"/>
  <c r="B43" i="2" s="1"/>
  <c r="AE42" i="2"/>
  <c r="H42" i="2" s="1"/>
  <c r="AC42" i="2"/>
  <c r="B42" i="2" s="1"/>
  <c r="AE41" i="2"/>
  <c r="H41" i="2" s="1"/>
  <c r="AC41" i="2"/>
  <c r="B41" i="2" s="1"/>
  <c r="AA67" i="2"/>
  <c r="AF66" i="2"/>
  <c r="AA66" i="2"/>
  <c r="AF65" i="2"/>
  <c r="AD65" i="2"/>
  <c r="AA65" i="2"/>
  <c r="AF64" i="2"/>
  <c r="AD64" i="2"/>
  <c r="AA64" i="2"/>
  <c r="AF62" i="2"/>
  <c r="AF61" i="2"/>
  <c r="AA61" i="2"/>
  <c r="AF60" i="2"/>
  <c r="AA60" i="2"/>
  <c r="AJ59" i="2"/>
  <c r="AF59" i="2"/>
  <c r="AA59" i="2"/>
  <c r="AD54" i="2"/>
  <c r="AA54" i="2"/>
  <c r="AD53" i="2"/>
  <c r="AA53" i="2"/>
  <c r="AD52" i="2"/>
  <c r="AA52" i="2"/>
  <c r="AD51" i="2"/>
  <c r="AA51" i="2"/>
  <c r="AJ50" i="2"/>
  <c r="AF50" i="2"/>
  <c r="AD50" i="2"/>
  <c r="AA50" i="2"/>
  <c r="AD49" i="2"/>
  <c r="AA49" i="2"/>
  <c r="AF48" i="2"/>
  <c r="AA48" i="2"/>
  <c r="AF47" i="2"/>
  <c r="AA47" i="2"/>
  <c r="AA46" i="2"/>
  <c r="AA45" i="2"/>
  <c r="AA44" i="2"/>
  <c r="AD43" i="2"/>
  <c r="AA43" i="2"/>
  <c r="AD42" i="2"/>
  <c r="AA42" i="2"/>
  <c r="AD41" i="2"/>
  <c r="AA41" i="2"/>
  <c r="AC33" i="2"/>
  <c r="AB33" i="2"/>
  <c r="AC32" i="2"/>
  <c r="AB32" i="2"/>
  <c r="AC31" i="2"/>
  <c r="AB31" i="2"/>
  <c r="AC30" i="2"/>
  <c r="AB30" i="2"/>
  <c r="AC29" i="2"/>
  <c r="AB29" i="2"/>
  <c r="AC28" i="2"/>
  <c r="AB28" i="2"/>
  <c r="AA26" i="2"/>
  <c r="AA23" i="2"/>
  <c r="S11" i="2"/>
  <c r="V11" i="2"/>
  <c r="W10" i="2"/>
  <c r="R10" i="2"/>
  <c r="R9" i="2"/>
  <c r="R8" i="2"/>
  <c r="E12" i="2"/>
  <c r="F6" i="2"/>
  <c r="AB4" i="2"/>
  <c r="V4" i="2" s="1"/>
  <c r="AA4" i="2"/>
  <c r="AA3" i="2"/>
  <c r="AB3" i="2" s="1"/>
  <c r="AA2" i="2"/>
  <c r="V2" i="2" s="1"/>
  <c r="AA30" i="1"/>
  <c r="AA29" i="1"/>
  <c r="V3" i="2" l="1"/>
  <c r="AC34" i="2"/>
  <c r="AD28" i="2"/>
  <c r="AB34" i="2"/>
  <c r="B61" i="2"/>
  <c r="AC62" i="2"/>
  <c r="H65" i="2"/>
  <c r="AE66" i="2"/>
  <c r="N62" i="2"/>
  <c r="AK62" i="2"/>
  <c r="N57" i="2"/>
  <c r="AK57" i="2"/>
  <c r="H54" i="2"/>
  <c r="AE55" i="2"/>
  <c r="AD30" i="2"/>
  <c r="AD29" i="2"/>
  <c r="AD31" i="2"/>
  <c r="AD32" i="2"/>
  <c r="AD33" i="2"/>
  <c r="BA3" i="15" l="1"/>
  <c r="AP3" i="15"/>
  <c r="AO3" i="15"/>
  <c r="AM3" i="15"/>
  <c r="AI3" i="15"/>
  <c r="AH3" i="15"/>
  <c r="AD3" i="15"/>
  <c r="AC3" i="15"/>
  <c r="Y3" i="15"/>
  <c r="X3" i="15"/>
  <c r="T3" i="15"/>
  <c r="S3" i="15"/>
  <c r="O3" i="15"/>
  <c r="N3" i="15"/>
  <c r="M3" i="15"/>
  <c r="L3" i="15"/>
  <c r="K3" i="15"/>
  <c r="J3" i="15"/>
  <c r="E3" i="15"/>
  <c r="C3" i="15"/>
  <c r="A3" i="15"/>
  <c r="DG3" i="14"/>
  <c r="DF3" i="14"/>
  <c r="DD3" i="14"/>
  <c r="CT3" i="14"/>
  <c r="CO3" i="14"/>
  <c r="CM3" i="14"/>
  <c r="CK3" i="14"/>
  <c r="CF3" i="14"/>
  <c r="CD3" i="14"/>
  <c r="BA3" i="14"/>
  <c r="AS3" i="14"/>
  <c r="AQ3" i="14"/>
  <c r="AN3" i="14"/>
  <c r="P3" i="14"/>
  <c r="O3" i="14"/>
  <c r="M3" i="14"/>
  <c r="L3" i="14"/>
  <c r="A3" i="14"/>
  <c r="C4" i="14"/>
  <c r="D4" i="14"/>
  <c r="AA4" i="14"/>
  <c r="AB4" i="14"/>
  <c r="AE4" i="14"/>
  <c r="AF4" i="14"/>
  <c r="AL4" i="14"/>
  <c r="AX4" i="14"/>
  <c r="BB4" i="14"/>
  <c r="BC4" i="14"/>
  <c r="BD4" i="14"/>
  <c r="BE4" i="14"/>
  <c r="BF4" i="14"/>
  <c r="BG4" i="14"/>
  <c r="BH4" i="14"/>
  <c r="BI4" i="14"/>
  <c r="BJ4" i="14"/>
  <c r="BK4" i="14"/>
  <c r="BL4" i="14"/>
  <c r="BM4" i="14"/>
  <c r="BN4" i="14"/>
  <c r="BO4" i="14"/>
  <c r="BP4" i="14"/>
  <c r="BQ4" i="14"/>
  <c r="BR4" i="14"/>
  <c r="BS4" i="14"/>
  <c r="CA4" i="14"/>
  <c r="P3" i="13"/>
  <c r="O3" i="13"/>
  <c r="N3" i="13"/>
  <c r="M3" i="13"/>
  <c r="L3" i="13"/>
  <c r="K3" i="13"/>
  <c r="J3" i="13"/>
  <c r="I3" i="13"/>
  <c r="H3" i="13"/>
  <c r="A3" i="13"/>
  <c r="AM3" i="13"/>
  <c r="AK3" i="13"/>
  <c r="AK4" i="13" s="1"/>
  <c r="AE3" i="12"/>
  <c r="AD3" i="12"/>
  <c r="AC3" i="12"/>
  <c r="AB3" i="12"/>
  <c r="AA3" i="12"/>
  <c r="Z3" i="12"/>
  <c r="Y3" i="12"/>
  <c r="X3" i="12"/>
  <c r="W3" i="12"/>
  <c r="J3" i="12"/>
  <c r="I3" i="12"/>
  <c r="H3" i="12"/>
  <c r="G3" i="12"/>
  <c r="F3" i="12"/>
  <c r="E3" i="12"/>
  <c r="D3" i="12"/>
  <c r="B3" i="12"/>
  <c r="A3" i="12"/>
  <c r="N3" i="14"/>
  <c r="K3" i="14"/>
  <c r="Q4" i="13"/>
  <c r="R4" i="13"/>
  <c r="S4" i="13"/>
  <c r="T4" i="13"/>
  <c r="AC4" i="13"/>
  <c r="AD4" i="13"/>
  <c r="AE4" i="13"/>
  <c r="S4" i="12"/>
  <c r="K4" i="12"/>
  <c r="X82" i="1"/>
  <c r="AZ3" i="15" s="1"/>
  <c r="W82" i="1"/>
  <c r="AC81" i="1"/>
  <c r="BB3" i="15" s="1"/>
  <c r="AA81" i="1"/>
  <c r="Z81" i="1"/>
  <c r="AY3" i="15" s="1"/>
  <c r="Y81" i="1"/>
  <c r="X81" i="1"/>
  <c r="AX3" i="15" s="1"/>
  <c r="W81" i="1"/>
  <c r="V81" i="1"/>
  <c r="Z60" i="1"/>
  <c r="BC3" i="15" s="1"/>
  <c r="W60" i="1"/>
  <c r="V60" i="1"/>
  <c r="Z59" i="1"/>
  <c r="BX3" i="14" s="1"/>
  <c r="W59" i="1"/>
  <c r="Z58" i="1"/>
  <c r="BW3" i="14" s="1"/>
  <c r="W58" i="1"/>
  <c r="V58" i="1"/>
  <c r="AC57" i="1"/>
  <c r="BV3" i="14" s="1"/>
  <c r="AA57" i="1"/>
  <c r="Z57" i="1"/>
  <c r="BT3" i="14" s="1"/>
  <c r="W57" i="1"/>
  <c r="Z56" i="1"/>
  <c r="BY3" i="14" s="1"/>
  <c r="W56" i="1"/>
  <c r="Z55" i="1"/>
  <c r="BU3" i="14" s="1"/>
  <c r="W55" i="1"/>
  <c r="V55" i="1"/>
  <c r="Y54" i="1"/>
  <c r="DC3" i="14" s="1"/>
  <c r="W54" i="1"/>
  <c r="Y53" i="1"/>
  <c r="DE3" i="14" s="1"/>
  <c r="W53" i="1"/>
  <c r="AD52" i="1"/>
  <c r="DB3" i="14" s="1"/>
  <c r="AA52" i="1"/>
  <c r="Z52" i="1"/>
  <c r="DA3" i="14" s="1"/>
  <c r="W52" i="1"/>
  <c r="V52" i="1"/>
  <c r="AH51" i="1"/>
  <c r="CZ3" i="14" s="1"/>
  <c r="AF51" i="1"/>
  <c r="AE51" i="1"/>
  <c r="CY3" i="14" s="1"/>
  <c r="AC51" i="1"/>
  <c r="AB51" i="1"/>
  <c r="CX3" i="14" s="1"/>
  <c r="Z51" i="1"/>
  <c r="Y51" i="1"/>
  <c r="CW3" i="14" s="1"/>
  <c r="W51" i="1"/>
  <c r="V51" i="1"/>
  <c r="AB50" i="1"/>
  <c r="CV3" i="14" s="1"/>
  <c r="Z50" i="1"/>
  <c r="Y50" i="1"/>
  <c r="CU3" i="14" s="1"/>
  <c r="W50" i="1"/>
  <c r="V50" i="1"/>
  <c r="Y49" i="1"/>
  <c r="CS3" i="14" s="1"/>
  <c r="W49" i="1"/>
  <c r="AE48" i="1"/>
  <c r="CR3" i="14" s="1"/>
  <c r="AC48" i="1"/>
  <c r="AB48" i="1"/>
  <c r="CQ3" i="14" s="1"/>
  <c r="Z48" i="1"/>
  <c r="Y48" i="1"/>
  <c r="CP3" i="14" s="1"/>
  <c r="W48" i="1"/>
  <c r="Y47" i="1"/>
  <c r="CN3" i="14" s="1"/>
  <c r="W47" i="1"/>
  <c r="Y46" i="1"/>
  <c r="CL3" i="14" s="1"/>
  <c r="W46" i="1"/>
  <c r="V46" i="1"/>
  <c r="AB45" i="1"/>
  <c r="AZ3" i="14" s="1"/>
  <c r="Z45" i="1"/>
  <c r="Y45" i="1"/>
  <c r="AY3" i="14" s="1"/>
  <c r="W45" i="1"/>
  <c r="AH44" i="1"/>
  <c r="AW3" i="14" s="1"/>
  <c r="AF44" i="1"/>
  <c r="AE44" i="1"/>
  <c r="AV3" i="14" s="1"/>
  <c r="AC44" i="1"/>
  <c r="AB44" i="1"/>
  <c r="AU3" i="14" s="1"/>
  <c r="Z44" i="1"/>
  <c r="Y44" i="1"/>
  <c r="AT3" i="14" s="1"/>
  <c r="W44" i="1"/>
  <c r="V44" i="1"/>
  <c r="Y43" i="1"/>
  <c r="AR3" i="14" s="1"/>
  <c r="W43" i="1"/>
  <c r="AB42" i="1"/>
  <c r="AO3" i="14" s="1"/>
  <c r="Z42" i="1"/>
  <c r="Y42" i="1"/>
  <c r="AP3" i="14" s="1"/>
  <c r="W42" i="1"/>
  <c r="V42" i="1"/>
  <c r="Y41" i="1"/>
  <c r="AM3" i="14" s="1"/>
  <c r="W41" i="1"/>
  <c r="Y40" i="1"/>
  <c r="AK3" i="14" s="1"/>
  <c r="W40" i="1"/>
  <c r="V40" i="1"/>
  <c r="AB39" i="1"/>
  <c r="DJ3" i="14" s="1"/>
  <c r="Z39" i="1"/>
  <c r="Y39" i="1"/>
  <c r="DI3" i="14" s="1"/>
  <c r="W39" i="1"/>
  <c r="V39" i="1"/>
  <c r="AH38" i="1"/>
  <c r="AJ3" i="14" s="1"/>
  <c r="AF38" i="1"/>
  <c r="AE38" i="1"/>
  <c r="CJ3" i="14" s="1"/>
  <c r="AC38" i="1"/>
  <c r="AB38" i="1"/>
  <c r="CI3" i="14" s="1"/>
  <c r="Z38" i="1"/>
  <c r="Y38" i="1"/>
  <c r="AG3" i="14" s="1"/>
  <c r="W38" i="1"/>
  <c r="V38" i="1"/>
  <c r="Y37" i="1"/>
  <c r="CG3" i="14" s="1"/>
  <c r="W37" i="1"/>
  <c r="Y36" i="1"/>
  <c r="CE3" i="14" s="1"/>
  <c r="W36" i="1"/>
  <c r="Y35" i="1"/>
  <c r="CC3" i="14" s="1"/>
  <c r="W35" i="1"/>
  <c r="V35" i="1"/>
  <c r="AB34" i="1"/>
  <c r="CB3" i="14" s="1"/>
  <c r="W34" i="1"/>
  <c r="AE33" i="1"/>
  <c r="Y3" i="14" s="1"/>
  <c r="AC33" i="1"/>
  <c r="AB33" i="1"/>
  <c r="BZ3" i="14" s="1"/>
  <c r="Z33" i="1"/>
  <c r="Y33" i="1"/>
  <c r="Z3" i="14" s="1"/>
  <c r="W33" i="1"/>
  <c r="V33" i="1"/>
  <c r="AH32" i="1"/>
  <c r="X3" i="14" s="1"/>
  <c r="AF32" i="1"/>
  <c r="AE32" i="1"/>
  <c r="W3" i="14" s="1"/>
  <c r="AC32" i="1"/>
  <c r="AB32" i="1"/>
  <c r="V3" i="14" s="1"/>
  <c r="Z32" i="1"/>
  <c r="Y32" i="1"/>
  <c r="U3" i="14" s="1"/>
  <c r="W32" i="1"/>
  <c r="AH31" i="1"/>
  <c r="T3" i="14" s="1"/>
  <c r="AF31" i="1"/>
  <c r="AE31" i="1"/>
  <c r="S3" i="14" s="1"/>
  <c r="AC31" i="1"/>
  <c r="AB31" i="1"/>
  <c r="R3" i="14" s="1"/>
  <c r="Z31" i="1"/>
  <c r="Y31" i="1"/>
  <c r="Q3" i="14" s="1"/>
  <c r="W31" i="1"/>
  <c r="V31" i="1"/>
  <c r="Y30" i="1"/>
  <c r="J3" i="14" s="1"/>
  <c r="J4" i="14" s="1"/>
  <c r="W30" i="1"/>
  <c r="Y29" i="1"/>
  <c r="I3" i="14" s="1"/>
  <c r="I4" i="14" s="1"/>
  <c r="W29" i="1"/>
  <c r="V29" i="1"/>
  <c r="AE28" i="1"/>
  <c r="G3" i="14" s="1"/>
  <c r="AB28" i="1"/>
  <c r="AA28" i="1"/>
  <c r="F3" i="14" s="1"/>
  <c r="Z28" i="1"/>
  <c r="Y28" i="1"/>
  <c r="E3" i="14" s="1"/>
  <c r="W28" i="1"/>
  <c r="AD24" i="1"/>
  <c r="U3" i="13" s="1"/>
  <c r="AB24" i="1"/>
  <c r="V3" i="13" s="1"/>
  <c r="Z24" i="1"/>
  <c r="W3" i="13" s="1"/>
  <c r="Z23" i="1"/>
  <c r="AJ3" i="13" s="1"/>
  <c r="AJ4" i="13" s="1"/>
  <c r="Y23" i="1"/>
  <c r="X23" i="1"/>
  <c r="AI3" i="13" s="1"/>
  <c r="W23" i="1"/>
  <c r="AD22" i="1"/>
  <c r="AH3" i="13" s="1"/>
  <c r="AC22" i="1"/>
  <c r="AB22" i="1"/>
  <c r="AG3" i="13" s="1"/>
  <c r="AA22" i="1"/>
  <c r="Z22" i="1"/>
  <c r="AF3" i="13" s="1"/>
  <c r="W22" i="1"/>
  <c r="V22" i="1"/>
  <c r="Z19" i="1"/>
  <c r="G3" i="13" s="1"/>
  <c r="Y19" i="1"/>
  <c r="X19" i="1"/>
  <c r="F3" i="13" s="1"/>
  <c r="W19" i="1"/>
  <c r="AB18" i="1"/>
  <c r="E3" i="13" s="1"/>
  <c r="AA18" i="1"/>
  <c r="Z18" i="1"/>
  <c r="Y18" i="1"/>
  <c r="X18" i="1"/>
  <c r="C3" i="13" s="1"/>
  <c r="W18" i="1"/>
  <c r="W14" i="1"/>
  <c r="V14" i="1"/>
  <c r="X12" i="1"/>
  <c r="W12" i="1"/>
  <c r="AB11" i="1"/>
  <c r="N3" i="12" s="1"/>
  <c r="AA11" i="1"/>
  <c r="Z11" i="1"/>
  <c r="P3" i="12" s="1"/>
  <c r="Y11" i="1"/>
  <c r="X11" i="1"/>
  <c r="T3" i="12" s="1"/>
  <c r="T4" i="12" s="1"/>
  <c r="W11" i="1"/>
  <c r="AD10" i="1"/>
  <c r="M3" i="12" s="1"/>
  <c r="AC10" i="1"/>
  <c r="AB10" i="1"/>
  <c r="O3" i="12" s="1"/>
  <c r="AA10" i="1"/>
  <c r="Z10" i="1"/>
  <c r="Y10" i="1"/>
  <c r="X10" i="1"/>
  <c r="L3" i="12" s="1"/>
  <c r="W10" i="1"/>
  <c r="V10" i="1"/>
  <c r="AI3" i="1"/>
  <c r="AI3" i="12" s="1"/>
  <c r="AG3" i="1"/>
  <c r="AH3" i="12" s="1"/>
  <c r="AE3" i="1"/>
  <c r="AL3" i="13" s="1"/>
  <c r="AC3" i="1"/>
  <c r="X3" i="1" a="1"/>
  <c r="X3" i="1" s="1"/>
  <c r="W3" i="1"/>
  <c r="AN3" i="13" l="1"/>
  <c r="AG3" i="12"/>
  <c r="E8" i="2"/>
  <c r="B3" i="14"/>
  <c r="C13" i="1"/>
  <c r="AF3" i="12"/>
  <c r="AB12" i="2"/>
  <c r="R12" i="2" s="1"/>
  <c r="D3" i="13"/>
  <c r="V3" i="12"/>
  <c r="Q3" i="12"/>
  <c r="C3" i="12"/>
  <c r="B3" i="15"/>
  <c r="B3" i="13"/>
  <c r="U5" i="3"/>
  <c r="U4" i="3"/>
  <c r="U3" i="3"/>
  <c r="J22" i="18" l="1"/>
  <c r="K65" i="1"/>
  <c r="Y65" i="1" l="1"/>
  <c r="G3" i="15"/>
  <c r="BC2" i="15"/>
  <c r="BC4" i="15" s="1"/>
  <c r="N10" i="18"/>
  <c r="DF2" i="14"/>
  <c r="DF4" i="14" s="1"/>
  <c r="AY2" i="15"/>
  <c r="AY4" i="15" s="1"/>
  <c r="BB2" i="15"/>
  <c r="BB4" i="15" s="1"/>
  <c r="AX2" i="15"/>
  <c r="AX4" i="15" s="1"/>
  <c r="AF49" i="2"/>
  <c r="Q5" i="19"/>
  <c r="O5" i="19"/>
  <c r="L5" i="19"/>
  <c r="K80" i="1" l="1"/>
  <c r="T23" i="2"/>
  <c r="AJ2" i="14"/>
  <c r="AJ4" i="14" s="1"/>
  <c r="DE2" i="14"/>
  <c r="DE4" i="14" s="1"/>
  <c r="M14" i="18" l="1"/>
  <c r="X6" i="18"/>
  <c r="V6" i="18"/>
  <c r="S6" i="18"/>
  <c r="N41" i="2"/>
  <c r="Q70" i="1"/>
  <c r="R3" i="15" s="1"/>
  <c r="AW3" i="15"/>
  <c r="K79" i="1" l="1"/>
  <c r="I3" i="15"/>
  <c r="AF2" i="12"/>
  <c r="AF4" i="12" s="1"/>
  <c r="M15" i="18"/>
  <c r="M16" i="18"/>
  <c r="X27" i="18"/>
  <c r="V27" i="18"/>
  <c r="S27" i="18"/>
  <c r="O27" i="18"/>
  <c r="M27" i="18"/>
  <c r="J27" i="18"/>
  <c r="J20" i="18"/>
  <c r="J19" i="18"/>
  <c r="J18" i="18"/>
  <c r="N79" i="1" l="1"/>
  <c r="AV3" i="15" s="1"/>
  <c r="AU3" i="15"/>
  <c r="DI2" i="14"/>
  <c r="DI4" i="14" s="1"/>
  <c r="DJ2" i="14"/>
  <c r="DJ4" i="14" s="1"/>
  <c r="AL2" i="13"/>
  <c r="AL4" i="13" s="1"/>
  <c r="AG2" i="12"/>
  <c r="AG4" i="12" s="1"/>
  <c r="AN2" i="13"/>
  <c r="AN4" i="13" s="1"/>
  <c r="AI2" i="12"/>
  <c r="AI4" i="12" s="1"/>
  <c r="AM2" i="13"/>
  <c r="AM4" i="13" s="1"/>
  <c r="AH2" i="12"/>
  <c r="AH4" i="12" s="1"/>
  <c r="DH2" i="14"/>
  <c r="DH4" i="14" s="1"/>
  <c r="F66" i="3" l="1"/>
  <c r="F67" i="3"/>
  <c r="F68" i="3"/>
  <c r="F69" i="3"/>
  <c r="F70" i="3"/>
  <c r="F71" i="3"/>
  <c r="F72" i="3"/>
  <c r="F73" i="3"/>
  <c r="F74" i="3"/>
  <c r="F75" i="3"/>
  <c r="F76" i="3"/>
  <c r="F77" i="3"/>
  <c r="F78" i="3"/>
  <c r="F79" i="3"/>
  <c r="F80" i="3"/>
  <c r="F81" i="3"/>
  <c r="F82" i="3"/>
  <c r="F83" i="3"/>
  <c r="F84" i="3"/>
  <c r="F85" i="3"/>
  <c r="F86" i="3"/>
  <c r="F87" i="3"/>
  <c r="F88" i="3"/>
  <c r="F89" i="3"/>
  <c r="F90" i="3"/>
  <c r="F91" i="3"/>
  <c r="F92" i="3"/>
  <c r="F93" i="3"/>
  <c r="F94" i="3"/>
  <c r="F95" i="3"/>
  <c r="F96" i="3"/>
  <c r="F97" i="3"/>
  <c r="F98" i="3"/>
  <c r="F99" i="3"/>
  <c r="F62" i="3"/>
  <c r="F63" i="3"/>
  <c r="F64" i="3"/>
  <c r="F65" i="3"/>
  <c r="F61" i="3"/>
  <c r="F60" i="3"/>
  <c r="F57" i="3"/>
  <c r="F58" i="3"/>
  <c r="F59" i="3"/>
  <c r="F53" i="3"/>
  <c r="F54" i="3"/>
  <c r="F55" i="3"/>
  <c r="F56" i="3"/>
  <c r="F48" i="3"/>
  <c r="F49" i="3"/>
  <c r="F50" i="3"/>
  <c r="F51" i="3"/>
  <c r="F52" i="3"/>
  <c r="F31" i="3"/>
  <c r="F32" i="3"/>
  <c r="F33" i="3"/>
  <c r="F34" i="3"/>
  <c r="F35" i="3"/>
  <c r="F36" i="3"/>
  <c r="F37" i="3"/>
  <c r="F38" i="3"/>
  <c r="F39" i="3"/>
  <c r="F40" i="3"/>
  <c r="F41" i="3"/>
  <c r="F42" i="3"/>
  <c r="F43" i="3"/>
  <c r="F44" i="3"/>
  <c r="F45" i="3"/>
  <c r="F46" i="3"/>
  <c r="F47" i="3"/>
  <c r="F3" i="3"/>
  <c r="F4" i="3"/>
  <c r="F5" i="3"/>
  <c r="F6" i="3"/>
  <c r="F7" i="3"/>
  <c r="F8" i="3"/>
  <c r="F9" i="3"/>
  <c r="F10" i="3"/>
  <c r="F11" i="3"/>
  <c r="F12" i="3"/>
  <c r="F13" i="3"/>
  <c r="F14" i="3"/>
  <c r="F15" i="3"/>
  <c r="F16" i="3"/>
  <c r="F17" i="3"/>
  <c r="F18" i="3"/>
  <c r="F19" i="3"/>
  <c r="F20" i="3"/>
  <c r="F21" i="3"/>
  <c r="F22" i="3"/>
  <c r="F23" i="3"/>
  <c r="F24" i="3"/>
  <c r="F25" i="3"/>
  <c r="F26" i="3"/>
  <c r="F27" i="3"/>
  <c r="F28" i="3"/>
  <c r="F29" i="3"/>
  <c r="F30" i="3"/>
  <c r="F2" i="3"/>
  <c r="Q76" i="1" l="1"/>
  <c r="AS3" i="15" s="1"/>
  <c r="Q74" i="1"/>
  <c r="AL3" i="15" s="1"/>
  <c r="Q73" i="1"/>
  <c r="AG3" i="15" s="1"/>
  <c r="Q72" i="1"/>
  <c r="AB3" i="15" s="1"/>
  <c r="Q71" i="1"/>
  <c r="W3" i="15" s="1"/>
  <c r="T24" i="2" l="1"/>
  <c r="I77" i="1"/>
  <c r="K77" i="1"/>
  <c r="Q77" i="1" l="1"/>
  <c r="T92" i="1" l="1"/>
  <c r="O63" i="1"/>
  <c r="F3" i="15" s="1"/>
  <c r="DG2" i="14" l="1"/>
  <c r="DG4" i="14" s="1"/>
  <c r="CM2" i="14" l="1"/>
  <c r="CM4" i="14" s="1"/>
  <c r="DD2" i="14"/>
  <c r="DD4" i="14" s="1"/>
  <c r="CV2" i="14"/>
  <c r="CV4" i="14" s="1"/>
  <c r="CT2" i="14"/>
  <c r="CT4" i="14" s="1"/>
  <c r="CO2" i="14"/>
  <c r="CO4" i="14" s="1"/>
  <c r="CL2" i="14"/>
  <c r="CL4" i="14" s="1"/>
  <c r="DC2" i="14" l="1"/>
  <c r="DC4" i="14" s="1"/>
  <c r="DA2" i="14"/>
  <c r="DA4" i="14" s="1"/>
  <c r="DB2" i="14"/>
  <c r="DB4" i="14" s="1"/>
  <c r="BA2" i="14" l="1"/>
  <c r="BA4" i="14" s="1"/>
  <c r="AZ2" i="14"/>
  <c r="AZ4" i="14" s="1"/>
  <c r="AS2" i="14"/>
  <c r="AS4" i="14" s="1"/>
  <c r="AB2" i="13"/>
  <c r="AB4" i="13" s="1"/>
  <c r="AA2" i="13"/>
  <c r="AA4" i="13" s="1"/>
  <c r="X2" i="13"/>
  <c r="X4" i="13" s="1"/>
  <c r="Z2" i="13"/>
  <c r="Z4" i="13" s="1"/>
  <c r="Y2" i="13"/>
  <c r="Y4" i="13" s="1"/>
  <c r="AI2" i="13"/>
  <c r="AI4" i="13" s="1"/>
  <c r="AH2" i="13"/>
  <c r="AH4" i="13" s="1"/>
  <c r="AG2" i="13"/>
  <c r="AG4" i="13" s="1"/>
  <c r="AF2" i="13"/>
  <c r="AF4" i="13" s="1"/>
  <c r="AW2" i="14" l="1"/>
  <c r="AW4" i="14" s="1"/>
  <c r="AT2" i="14"/>
  <c r="AT4" i="14" s="1"/>
  <c r="AY2" i="14"/>
  <c r="AY4" i="14" s="1"/>
  <c r="AU2" i="14"/>
  <c r="AU4" i="14" s="1"/>
  <c r="AV2" i="14"/>
  <c r="AV4" i="14" s="1"/>
  <c r="AF54" i="2"/>
  <c r="AF55" i="2"/>
  <c r="AF56" i="2"/>
  <c r="AF57" i="2"/>
  <c r="AF53" i="2"/>
  <c r="AF52" i="2"/>
  <c r="CQ2" i="14" l="1"/>
  <c r="CQ4" i="14" s="1"/>
  <c r="CS2" i="14"/>
  <c r="CS4" i="14" s="1"/>
  <c r="CR2" i="14"/>
  <c r="CR4" i="14" s="1"/>
  <c r="CP2" i="14"/>
  <c r="CP4" i="14" s="1"/>
  <c r="CN2" i="14"/>
  <c r="CN4" i="14" s="1"/>
  <c r="AO2" i="14"/>
  <c r="AO4" i="14" s="1"/>
  <c r="CZ2" i="14"/>
  <c r="CZ4" i="14" s="1"/>
  <c r="CY2" i="14"/>
  <c r="CY4" i="14" s="1"/>
  <c r="CX2" i="14"/>
  <c r="CX4" i="14" s="1"/>
  <c r="CW2" i="14"/>
  <c r="CW4" i="14" s="1"/>
  <c r="CU2" i="14"/>
  <c r="CU4" i="14" s="1"/>
  <c r="AP2" i="14" l="1"/>
  <c r="AP4" i="14" s="1"/>
  <c r="AQ2" i="14"/>
  <c r="AQ4" i="14" s="1"/>
  <c r="AR2" i="14"/>
  <c r="AR4" i="14" s="1"/>
  <c r="CK2" i="14" l="1"/>
  <c r="CK4" i="14" s="1"/>
  <c r="CB2" i="14" l="1"/>
  <c r="CB4" i="14" s="1"/>
  <c r="AN2" i="14"/>
  <c r="AN4" i="14" s="1"/>
  <c r="H2" i="14"/>
  <c r="H4" i="14" s="1"/>
  <c r="BZ2" i="14"/>
  <c r="BZ4" i="14" s="1"/>
  <c r="CF2" i="14"/>
  <c r="CF4" i="14" s="1"/>
  <c r="Y2" i="14"/>
  <c r="Y4" i="14" s="1"/>
  <c r="CD2" i="14"/>
  <c r="CD4" i="14" s="1"/>
  <c r="AD2" i="14"/>
  <c r="AD4" i="14" s="1"/>
  <c r="N2" i="14"/>
  <c r="N4" i="14" s="1"/>
  <c r="M2" i="14"/>
  <c r="M4" i="14" s="1"/>
  <c r="O2" i="14"/>
  <c r="O4" i="14" s="1"/>
  <c r="L2" i="14"/>
  <c r="L4" i="14" s="1"/>
  <c r="L2" i="12"/>
  <c r="L4" i="12" s="1"/>
  <c r="M2" i="12"/>
  <c r="M4" i="12" s="1"/>
  <c r="N2" i="12"/>
  <c r="N4" i="12" s="1"/>
  <c r="O2" i="12"/>
  <c r="O4" i="12" s="1"/>
  <c r="P2" i="12"/>
  <c r="P4" i="12" s="1"/>
  <c r="Q2" i="12"/>
  <c r="Q4" i="12" s="1"/>
  <c r="R2" i="12"/>
  <c r="R4" i="12" s="1"/>
  <c r="V2" i="12"/>
  <c r="V4" i="12" s="1"/>
  <c r="D2" i="15"/>
  <c r="C2" i="15"/>
  <c r="C4" i="15" s="1"/>
  <c r="H2" i="13"/>
  <c r="H4" i="13" s="1"/>
  <c r="G2" i="13"/>
  <c r="G4" i="13" s="1"/>
  <c r="F2" i="13"/>
  <c r="F4" i="13" s="1"/>
  <c r="E2" i="13"/>
  <c r="E4" i="13" s="1"/>
  <c r="D2" i="13"/>
  <c r="D4" i="13" s="1"/>
  <c r="W2" i="12"/>
  <c r="W4" i="12" s="1"/>
  <c r="B27" i="18"/>
  <c r="D2" i="12"/>
  <c r="D4" i="12" s="1"/>
  <c r="BT2" i="14"/>
  <c r="BT4" i="14" s="1"/>
  <c r="J2" i="15"/>
  <c r="J4" i="15" s="1"/>
  <c r="X2" i="12"/>
  <c r="X4" i="12" s="1"/>
  <c r="A2" i="12"/>
  <c r="A4" i="12" s="1"/>
  <c r="I2" i="12"/>
  <c r="I4" i="12" s="1"/>
  <c r="H2" i="12"/>
  <c r="H4" i="12" s="1"/>
  <c r="G2" i="12"/>
  <c r="G4" i="12" s="1"/>
  <c r="F2" i="12"/>
  <c r="F4" i="12" s="1"/>
  <c r="E2" i="12"/>
  <c r="E4" i="12" s="1"/>
  <c r="K2" i="15"/>
  <c r="K4" i="15" s="1"/>
  <c r="AM2" i="15"/>
  <c r="AM4" i="15" s="1"/>
  <c r="N2" i="15"/>
  <c r="N4" i="15" s="1"/>
  <c r="BW2" i="14"/>
  <c r="BW4" i="14" s="1"/>
  <c r="E2" i="16"/>
  <c r="C2" i="16"/>
  <c r="A2" i="16"/>
  <c r="AT2" i="15"/>
  <c r="AT4" i="15" s="1"/>
  <c r="AS2" i="15"/>
  <c r="AS4" i="15" s="1"/>
  <c r="O76" i="1"/>
  <c r="M76" i="1"/>
  <c r="AO2" i="15"/>
  <c r="AO4" i="15" s="1"/>
  <c r="AP2" i="15"/>
  <c r="AP4" i="15" s="1"/>
  <c r="AL2" i="15"/>
  <c r="AL4" i="15" s="1"/>
  <c r="O74" i="1"/>
  <c r="M74" i="1"/>
  <c r="AH2" i="15"/>
  <c r="AH4" i="15" s="1"/>
  <c r="AI2" i="15"/>
  <c r="AI4" i="15" s="1"/>
  <c r="AG2" i="15"/>
  <c r="AG4" i="15" s="1"/>
  <c r="O73" i="1"/>
  <c r="M73" i="1"/>
  <c r="AC2" i="15"/>
  <c r="AC4" i="15" s="1"/>
  <c r="AD2" i="15"/>
  <c r="AD4" i="15" s="1"/>
  <c r="AB2" i="15"/>
  <c r="AB4" i="15" s="1"/>
  <c r="O72" i="1"/>
  <c r="M72" i="1"/>
  <c r="X2" i="15"/>
  <c r="X4" i="15" s="1"/>
  <c r="Y2" i="15"/>
  <c r="Y4" i="15" s="1"/>
  <c r="W2" i="15"/>
  <c r="W4" i="15" s="1"/>
  <c r="O71" i="1"/>
  <c r="M71" i="1"/>
  <c r="S2" i="15"/>
  <c r="S4" i="15" s="1"/>
  <c r="T2" i="15"/>
  <c r="T4" i="15" s="1"/>
  <c r="R2" i="15"/>
  <c r="R4" i="15" s="1"/>
  <c r="O70" i="1"/>
  <c r="M70" i="1"/>
  <c r="O2" i="15"/>
  <c r="O4" i="15" s="1"/>
  <c r="M2" i="15"/>
  <c r="M4" i="15" s="1"/>
  <c r="L2" i="15"/>
  <c r="L4" i="15" s="1"/>
  <c r="O64" i="1"/>
  <c r="E2" i="15"/>
  <c r="E4" i="15" s="1"/>
  <c r="A2" i="15"/>
  <c r="A4" i="15" s="1"/>
  <c r="AG2" i="14"/>
  <c r="AG4" i="14" s="1"/>
  <c r="X2" i="14"/>
  <c r="X4" i="14" s="1"/>
  <c r="W2" i="14"/>
  <c r="W4" i="14" s="1"/>
  <c r="U2" i="14"/>
  <c r="U4" i="14" s="1"/>
  <c r="A2" i="14"/>
  <c r="A4" i="14" s="1"/>
  <c r="W2" i="13"/>
  <c r="W4" i="13" s="1"/>
  <c r="V2" i="13"/>
  <c r="V4" i="13" s="1"/>
  <c r="U2" i="13"/>
  <c r="U4" i="13" s="1"/>
  <c r="P2" i="13"/>
  <c r="P4" i="13" s="1"/>
  <c r="O2" i="13"/>
  <c r="O4" i="13" s="1"/>
  <c r="N2" i="13"/>
  <c r="N4" i="13" s="1"/>
  <c r="M2" i="13"/>
  <c r="M4" i="13" s="1"/>
  <c r="L2" i="13"/>
  <c r="L4" i="13" s="1"/>
  <c r="K2" i="13"/>
  <c r="K4" i="13" s="1"/>
  <c r="J2" i="13"/>
  <c r="J4" i="13" s="1"/>
  <c r="I2" i="13"/>
  <c r="I4" i="13" s="1"/>
  <c r="A2" i="13"/>
  <c r="A4" i="13" s="1"/>
  <c r="AE2" i="12"/>
  <c r="AE4" i="12" s="1"/>
  <c r="AD2" i="12"/>
  <c r="AD4" i="12" s="1"/>
  <c r="AC2" i="12"/>
  <c r="AC4" i="12" s="1"/>
  <c r="AB2" i="12"/>
  <c r="AB4" i="12" s="1"/>
  <c r="AA2" i="12"/>
  <c r="AA4" i="12" s="1"/>
  <c r="Z2" i="12"/>
  <c r="Z4" i="12" s="1"/>
  <c r="Y2" i="12"/>
  <c r="Y4" i="12" s="1"/>
  <c r="B2" i="12"/>
  <c r="B4" i="12" s="1"/>
  <c r="M75" i="1"/>
  <c r="T16" i="2"/>
  <c r="T17" i="2"/>
  <c r="AK2" i="15" l="1"/>
  <c r="AK3" i="15"/>
  <c r="P2" i="15"/>
  <c r="P3" i="15"/>
  <c r="AR2" i="15"/>
  <c r="AR3" i="15"/>
  <c r="AQ2" i="15"/>
  <c r="AQ3" i="15"/>
  <c r="AA2" i="15"/>
  <c r="AA3" i="15"/>
  <c r="Q2" i="15"/>
  <c r="Q3" i="15"/>
  <c r="AF2" i="15"/>
  <c r="AF3" i="15"/>
  <c r="AJ2" i="15"/>
  <c r="AJ3" i="15"/>
  <c r="AJ4" i="15" s="1"/>
  <c r="Z2" i="15"/>
  <c r="Z3" i="15"/>
  <c r="V2" i="15"/>
  <c r="V3" i="15"/>
  <c r="AN2" i="15"/>
  <c r="AN3" i="15"/>
  <c r="F2" i="15"/>
  <c r="F4" i="15" s="1"/>
  <c r="D3" i="15"/>
  <c r="D4" i="15" s="1"/>
  <c r="AE2" i="15"/>
  <c r="AE3" i="15"/>
  <c r="U2" i="15"/>
  <c r="U3" i="15"/>
  <c r="J2" i="12"/>
  <c r="J4" i="12" s="1"/>
  <c r="CJ2" i="14"/>
  <c r="CJ4" i="14" s="1"/>
  <c r="AI2" i="14"/>
  <c r="AI4" i="14" s="1"/>
  <c r="AK2" i="14"/>
  <c r="AK4" i="14" s="1"/>
  <c r="CI2" i="14"/>
  <c r="CI4" i="14" s="1"/>
  <c r="AH2" i="14"/>
  <c r="AH4" i="14" s="1"/>
  <c r="G2" i="15"/>
  <c r="G4" i="15" s="1"/>
  <c r="BX2" i="14"/>
  <c r="BX4" i="14" s="1"/>
  <c r="BU2" i="14"/>
  <c r="BU4" i="14" s="1"/>
  <c r="BV2" i="14"/>
  <c r="BV4" i="14" s="1"/>
  <c r="F2" i="14"/>
  <c r="F4" i="14" s="1"/>
  <c r="AC2" i="14"/>
  <c r="AC4" i="14" s="1"/>
  <c r="G2" i="14"/>
  <c r="G4" i="14" s="1"/>
  <c r="O77" i="1"/>
  <c r="M77" i="1"/>
  <c r="I2" i="15"/>
  <c r="I4" i="15" s="1"/>
  <c r="T18" i="2"/>
  <c r="O65" i="1"/>
  <c r="CG2" i="14"/>
  <c r="CG4" i="14" s="1"/>
  <c r="AM2" i="14"/>
  <c r="AM4" i="14" s="1"/>
  <c r="T2" i="14"/>
  <c r="T4" i="14" s="1"/>
  <c r="R2" i="14"/>
  <c r="R4" i="14" s="1"/>
  <c r="CE2" i="14"/>
  <c r="CE4" i="14" s="1"/>
  <c r="BY2" i="14"/>
  <c r="BY4" i="14" s="1"/>
  <c r="Z2" i="14"/>
  <c r="Z4" i="14" s="1"/>
  <c r="E2" i="14"/>
  <c r="E4" i="14" s="1"/>
  <c r="Q2" i="14"/>
  <c r="Q4" i="14" s="1"/>
  <c r="B2" i="15"/>
  <c r="B4" i="15" s="1"/>
  <c r="E83" i="1"/>
  <c r="V2" i="14"/>
  <c r="V4" i="14" s="1"/>
  <c r="P2" i="14"/>
  <c r="P4" i="14" s="1"/>
  <c r="S2" i="14"/>
  <c r="S4" i="14" s="1"/>
  <c r="C2" i="13"/>
  <c r="C4" i="13" s="1"/>
  <c r="CH2" i="14"/>
  <c r="CH4" i="14" s="1"/>
  <c r="CC2" i="14"/>
  <c r="CC4" i="14" s="1"/>
  <c r="K2" i="14"/>
  <c r="K4" i="14" s="1"/>
  <c r="Q4" i="15" l="1"/>
  <c r="AK4" i="15"/>
  <c r="AA4" i="15"/>
  <c r="AN4" i="15"/>
  <c r="AQ4" i="15"/>
  <c r="AR4" i="15"/>
  <c r="AE4" i="15"/>
  <c r="AF4" i="15"/>
  <c r="P4" i="15"/>
  <c r="Z4" i="15"/>
  <c r="H2" i="15"/>
  <c r="H3" i="15"/>
  <c r="V4" i="15"/>
  <c r="U4" i="15"/>
  <c r="C18" i="2"/>
  <c r="AU2" i="15"/>
  <c r="AU4" i="15" s="1"/>
  <c r="AV2" i="15"/>
  <c r="AV4" i="15" s="1"/>
  <c r="AC23" i="2"/>
  <c r="B2" i="16"/>
  <c r="C2" i="12"/>
  <c r="C4" i="12" s="1"/>
  <c r="B2" i="13"/>
  <c r="B4" i="13" s="1"/>
  <c r="B2" i="14"/>
  <c r="B4" i="14" s="1"/>
  <c r="G16" i="2" l="1"/>
  <c r="AB15" i="2"/>
  <c r="B20" i="2" s="1"/>
  <c r="H4" i="15"/>
  <c r="AW2" i="15"/>
  <c r="AW4" i="1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安達　聡子</author>
  </authors>
  <commentList>
    <comment ref="B4" authorId="0" shapeId="0" xr:uid="{1D37D5E7-70EE-42BF-B983-3A6B211B86E4}">
      <text>
        <r>
          <rPr>
            <b/>
            <sz val="11"/>
            <color indexed="81"/>
            <rFont val="BIZ UDPゴシック"/>
            <family val="3"/>
            <charset val="128"/>
          </rPr>
          <t>連名で申請する場合は、代表事業者１者を記入してください。 （例：○○株式会社 ほか３社）
その他の事業者については、「第２号様式（事業者連名用別紙）」に記入してください。</t>
        </r>
      </text>
    </comment>
    <comment ref="C6" authorId="0" shapeId="0" xr:uid="{0E531C45-998A-4101-B702-5A52F0A611EB}">
      <text>
        <r>
          <rPr>
            <b/>
            <sz val="11"/>
            <color indexed="81"/>
            <rFont val="BIZ UDPゴシック"/>
            <family val="3"/>
            <charset val="128"/>
          </rPr>
          <t>申請者が法人の場合は、法人名、代表者氏名を記入してください。</t>
        </r>
      </text>
    </comment>
    <comment ref="C7" authorId="0" shapeId="0" xr:uid="{F7AF9DB2-53BF-4279-A3A1-F4D9A603AC85}">
      <text>
        <r>
          <rPr>
            <b/>
            <sz val="11"/>
            <color indexed="81"/>
            <rFont val="BIZ UDPゴシック"/>
            <family val="3"/>
            <charset val="128"/>
          </rPr>
          <t>申請者が法人の場合は、主たる事務所の所在地を記入してください。</t>
        </r>
      </text>
    </comment>
    <comment ref="L16" authorId="0" shapeId="0" xr:uid="{37CDAC49-0D3C-4CCE-944F-4E47457636CB}">
      <text>
        <r>
          <rPr>
            <b/>
            <sz val="11"/>
            <color indexed="81"/>
            <rFont val="BIZ UDPゴシック"/>
            <family val="3"/>
            <charset val="128"/>
          </rPr>
          <t>計算対象床面積の合計値を入力してください。なお、建築基準法上の延べ面積ではありませんので、ご注意ください。
•標準入力法の場合
「様式1（共通条件）」の「室仕様」に記載されている室面積の合計値を入力してください。
•モデル建物法（単用途）の場合
「単用途計算結果」に記載されている床面積を入力してください。
•モデル建物法（複数用途）の場合
「複数用途集計」の「4.内訳」に記載されている「計算対象床面積」の合計値を入力してください。</t>
        </r>
      </text>
    </comment>
    <comment ref="C20" authorId="0" shapeId="0" xr:uid="{E3819769-4C31-4F66-9A74-D230BE7BCD0C}">
      <text>
        <r>
          <rPr>
            <b/>
            <sz val="11"/>
            <color indexed="81"/>
            <rFont val="BIZ UDPゴシック"/>
            <family val="3"/>
            <charset val="128"/>
          </rPr>
          <t xml:space="preserve">用途ごとの床面積を入力してください。
•標準入力法の場合
「様式1（共通条件）」の「室仕様」に記載されている各用途の室面積の合計値を入力してください。
•モデル建物法（単用途）の場合
「単用途計算結果」に記載されている床面積を入力してください。
•モデル建物法（複数用途）の場合
「複数用途集計」の「4.内訳」に記載されている各用途の「計算対象床面積」を入力してください。
</t>
        </r>
      </text>
    </comment>
    <comment ref="F29" authorId="0" shapeId="0" xr:uid="{F3D9F4C1-F146-4CAC-9314-A0B36437ACF1}">
      <text>
        <r>
          <rPr>
            <b/>
            <sz val="11"/>
            <color indexed="81"/>
            <rFont val="BIZ UDPゴシック"/>
            <family val="3"/>
            <charset val="128"/>
          </rPr>
          <t>該当する断熱材が選択肢にない場合は、断熱材の種類および熱伝導率をプルダウンセルへ直接入力してください。なお、プルダウンで選択した内容についても、必要に応じて修正が可能です。</t>
        </r>
      </text>
    </comment>
    <comment ref="F30" authorId="0" shapeId="0" xr:uid="{E8CF7C69-A1F8-4A7B-ADAF-2E9E7ABB0BAA}">
      <text>
        <r>
          <rPr>
            <b/>
            <sz val="11"/>
            <color indexed="81"/>
            <rFont val="BIZ UDPゴシック"/>
            <family val="3"/>
            <charset val="128"/>
          </rPr>
          <t>該当する断熱材が選択肢にない場合は、断熱材の種類および熱伝導率をプルダウンセルへ直接入力してください。なお、プルダウンで選択した内容についても、必要に応じて修正が可能です。</t>
        </r>
      </text>
    </comment>
    <comment ref="F53" authorId="0" shapeId="0" xr:uid="{D8E76686-8D5F-41E4-A28F-F95238C418AB}">
      <text>
        <r>
          <rPr>
            <b/>
            <sz val="11"/>
            <color indexed="81"/>
            <rFont val="BIZ UDPゴシック"/>
            <family val="3"/>
            <charset val="128"/>
          </rPr>
          <t>浸水対策等の取組内容を記入してください。 （例：入居者への浸水リスクの周知、避難訓練の実施、土のうの備蓄等）</t>
        </r>
      </text>
    </comment>
    <comment ref="B61" authorId="0" shapeId="0" xr:uid="{CAEA97D8-04D0-4E49-B190-099A5093D6E4}">
      <text>
        <r>
          <rPr>
            <b/>
            <sz val="11"/>
            <color indexed="81"/>
            <rFont val="BIZ UDPゴシック"/>
            <family val="3"/>
            <charset val="128"/>
          </rPr>
          <t>チェック項目にない省エネルギー技術やＰＲしたい取組がある場合は、あわせて記入してください。</t>
        </r>
      </text>
    </comment>
    <comment ref="B62" authorId="0" shapeId="0" xr:uid="{60590CC0-CD1B-4313-830B-D7FCE2618C24}">
      <text>
        <r>
          <rPr>
            <b/>
            <sz val="11"/>
            <color indexed="81"/>
            <rFont val="BIZ UDPゴシック"/>
            <family val="3"/>
            <charset val="128"/>
          </rPr>
          <t>区へ共有しておきたい非公開情報がある場合は記入してください。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
    <author>Administrator</author>
  </authors>
  <commentList>
    <comment ref="N8" authorId="0" shapeId="0" xr:uid="{00000000-0006-0000-0200-000002000000}">
      <text>
        <r>
          <rPr>
            <sz val="11"/>
            <color indexed="81"/>
            <rFont val="BIZ UDPゴシック"/>
            <family val="3"/>
            <charset val="128"/>
          </rPr>
          <t>申請者が法人の場合は、法人名、代表者氏名および主たる事務所の所在地を記入してください。 
連名で申請する場合は、代表事業者１者を記入してください。 （例：○○株式会社 ほか３社） 
その他の事業者については、「第２号様式（事業者連名用別紙）」に記入してください。</t>
        </r>
      </text>
    </comment>
    <comment ref="Q28" authorId="1" shapeId="0" xr:uid="{00000000-0006-0000-0200-000004000000}">
      <text>
        <r>
          <rPr>
            <sz val="11"/>
            <color indexed="81"/>
            <rFont val="BIZ UDPゴシック"/>
            <family val="3"/>
            <charset val="128"/>
          </rPr>
          <t>千代田区ホームページに届出一覧を掲載します。事業者名の公表可否を選択してください。</t>
        </r>
      </text>
    </comment>
    <comment ref="E41" authorId="1" shapeId="0" xr:uid="{00000000-0006-0000-0200-000005000000}">
      <text>
        <r>
          <rPr>
            <sz val="11"/>
            <color indexed="81"/>
            <rFont val="BIZ UDPゴシック"/>
            <family val="3"/>
            <charset val="128"/>
          </rPr>
          <t>検査済証の発行日等を記入してください。</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3">
    <bk>
      <extLst>
        <ext uri="{3e2802c4-a4d2-4d8b-9148-e3be6c30e623}">
          <xlrd:rvb i="0"/>
        </ext>
      </extLst>
    </bk>
    <bk>
      <extLst>
        <ext uri="{3e2802c4-a4d2-4d8b-9148-e3be6c30e623}">
          <xlrd:rvb i="1"/>
        </ext>
      </extLst>
    </bk>
    <bk>
      <extLst>
        <ext uri="{3e2802c4-a4d2-4d8b-9148-e3be6c30e623}">
          <xlrd:rvb i="2"/>
        </ext>
      </extLst>
    </bk>
  </futureMetadata>
  <cellMetadata count="1">
    <bk>
      <rc t="1" v="0"/>
    </bk>
  </cellMetadata>
  <valueMetadata count="3">
    <bk>
      <rc t="2" v="0"/>
    </bk>
    <bk>
      <rc t="2" v="1"/>
    </bk>
    <bk>
      <rc t="2" v="2"/>
    </bk>
  </valueMetadata>
</metadata>
</file>

<file path=xl/sharedStrings.xml><?xml version="1.0" encoding="utf-8"?>
<sst xmlns="http://schemas.openxmlformats.org/spreadsheetml/2006/main" count="1444" uniqueCount="1051">
  <si>
    <t>建築主</t>
    <rPh sb="0" eb="2">
      <t>ケンチク</t>
    </rPh>
    <rPh sb="2" eb="3">
      <t>ヌシ</t>
    </rPh>
    <phoneticPr fontId="7"/>
  </si>
  <si>
    <t>氏名</t>
    <rPh sb="0" eb="2">
      <t>シメイ</t>
    </rPh>
    <phoneticPr fontId="7"/>
  </si>
  <si>
    <t>住所</t>
    <rPh sb="0" eb="2">
      <t>ジュウショ</t>
    </rPh>
    <phoneticPr fontId="7"/>
  </si>
  <si>
    <t>設計者</t>
    <rPh sb="0" eb="3">
      <t>セッケイシャ</t>
    </rPh>
    <phoneticPr fontId="7"/>
  </si>
  <si>
    <t>建築計画</t>
    <rPh sb="0" eb="2">
      <t>ケンチク</t>
    </rPh>
    <rPh sb="2" eb="4">
      <t>ケイカク</t>
    </rPh>
    <phoneticPr fontId="7"/>
  </si>
  <si>
    <t>用途</t>
    <rPh sb="0" eb="2">
      <t>ヨウト</t>
    </rPh>
    <phoneticPr fontId="7"/>
  </si>
  <si>
    <t>工事着手</t>
    <rPh sb="0" eb="2">
      <t>コウジ</t>
    </rPh>
    <rPh sb="2" eb="4">
      <t>チャクシュ</t>
    </rPh>
    <phoneticPr fontId="7"/>
  </si>
  <si>
    <t>敷地面積</t>
    <rPh sb="0" eb="2">
      <t>シキチ</t>
    </rPh>
    <rPh sb="2" eb="4">
      <t>メンセキ</t>
    </rPh>
    <phoneticPr fontId="7"/>
  </si>
  <si>
    <t>㎡</t>
    <phoneticPr fontId="7"/>
  </si>
  <si>
    <t>建築面積</t>
    <rPh sb="0" eb="2">
      <t>ケンチク</t>
    </rPh>
    <rPh sb="2" eb="4">
      <t>メンセキ</t>
    </rPh>
    <phoneticPr fontId="7"/>
  </si>
  <si>
    <t>延床面積</t>
    <rPh sb="0" eb="2">
      <t>ノベユカ</t>
    </rPh>
    <rPh sb="2" eb="4">
      <t>メンセキ</t>
    </rPh>
    <phoneticPr fontId="7"/>
  </si>
  <si>
    <t>階数</t>
    <rPh sb="0" eb="2">
      <t>カイスウ</t>
    </rPh>
    <phoneticPr fontId="7"/>
  </si>
  <si>
    <t>構造</t>
    <rPh sb="0" eb="2">
      <t>コウゾウ</t>
    </rPh>
    <phoneticPr fontId="7"/>
  </si>
  <si>
    <t>用途：</t>
    <rPh sb="0" eb="2">
      <t>ヨウト</t>
    </rPh>
    <phoneticPr fontId="7"/>
  </si>
  <si>
    <t>設備概要</t>
    <rPh sb="0" eb="2">
      <t>セツビ</t>
    </rPh>
    <rPh sb="2" eb="4">
      <t>ガイヨウ</t>
    </rPh>
    <phoneticPr fontId="5"/>
  </si>
  <si>
    <t>熱源システム</t>
    <rPh sb="0" eb="2">
      <t>ネツゲン</t>
    </rPh>
    <phoneticPr fontId="5"/>
  </si>
  <si>
    <t>空調システム</t>
    <rPh sb="0" eb="2">
      <t>クウチョウ</t>
    </rPh>
    <phoneticPr fontId="5"/>
  </si>
  <si>
    <t>受電方式</t>
    <rPh sb="0" eb="2">
      <t>ジュデン</t>
    </rPh>
    <rPh sb="2" eb="4">
      <t>ホウシキ</t>
    </rPh>
    <phoneticPr fontId="5"/>
  </si>
  <si>
    <t>最大電力</t>
    <rPh sb="0" eb="2">
      <t>サイダイ</t>
    </rPh>
    <rPh sb="2" eb="4">
      <t>デンリョク</t>
    </rPh>
    <phoneticPr fontId="5"/>
  </si>
  <si>
    <t>協議メモ</t>
    <rPh sb="0" eb="2">
      <t>キョウギ</t>
    </rPh>
    <phoneticPr fontId="7"/>
  </si>
  <si>
    <t>受付欄</t>
    <rPh sb="2" eb="3">
      <t>ラン</t>
    </rPh>
    <phoneticPr fontId="7"/>
  </si>
  <si>
    <t>計画の進捗や協議の経過に応じて、内容を更新してください。</t>
    <rPh sb="0" eb="2">
      <t>ケイカク</t>
    </rPh>
    <rPh sb="3" eb="5">
      <t>シンチョク</t>
    </rPh>
    <rPh sb="6" eb="8">
      <t>キョウギ</t>
    </rPh>
    <rPh sb="9" eb="11">
      <t>ケイカ</t>
    </rPh>
    <rPh sb="12" eb="13">
      <t>オウ</t>
    </rPh>
    <rPh sb="16" eb="18">
      <t>ナイヨウ</t>
    </rPh>
    <rPh sb="19" eb="21">
      <t>コウシン</t>
    </rPh>
    <phoneticPr fontId="5"/>
  </si>
  <si>
    <t>創エネ手法</t>
    <rPh sb="0" eb="1">
      <t>ソウ</t>
    </rPh>
    <rPh sb="3" eb="5">
      <t>シュホウ</t>
    </rPh>
    <phoneticPr fontId="5"/>
  </si>
  <si>
    <t>建物用途</t>
    <rPh sb="0" eb="2">
      <t>タテモノ</t>
    </rPh>
    <rPh sb="2" eb="4">
      <t>ヨウト</t>
    </rPh>
    <phoneticPr fontId="5"/>
  </si>
  <si>
    <t>竣工日</t>
    <rPh sb="0" eb="2">
      <t>シュンコウ</t>
    </rPh>
    <rPh sb="2" eb="3">
      <t>ビ</t>
    </rPh>
    <phoneticPr fontId="5"/>
  </si>
  <si>
    <t>敷地面積</t>
    <rPh sb="0" eb="2">
      <t>シキチ</t>
    </rPh>
    <rPh sb="2" eb="4">
      <t>メンセキ</t>
    </rPh>
    <phoneticPr fontId="5"/>
  </si>
  <si>
    <t>建築面積</t>
    <rPh sb="0" eb="2">
      <t>ケンチク</t>
    </rPh>
    <rPh sb="2" eb="4">
      <t>メンセキ</t>
    </rPh>
    <phoneticPr fontId="5"/>
  </si>
  <si>
    <t>階数</t>
    <rPh sb="0" eb="2">
      <t>カイスウ</t>
    </rPh>
    <phoneticPr fontId="5"/>
  </si>
  <si>
    <t>構造</t>
    <rPh sb="0" eb="2">
      <t>コウゾウ</t>
    </rPh>
    <phoneticPr fontId="5"/>
  </si>
  <si>
    <t>竣工日</t>
    <rPh sb="0" eb="2">
      <t>シュンコウ</t>
    </rPh>
    <rPh sb="2" eb="3">
      <t>ビ</t>
    </rPh>
    <phoneticPr fontId="7"/>
  </si>
  <si>
    <t>㎡</t>
  </si>
  <si>
    <t>地上</t>
    <rPh sb="0" eb="2">
      <t>チジョウ</t>
    </rPh>
    <phoneticPr fontId="5"/>
  </si>
  <si>
    <t>階</t>
    <rPh sb="0" eb="1">
      <t>カイ</t>
    </rPh>
    <phoneticPr fontId="5"/>
  </si>
  <si>
    <t>％</t>
    <phoneticPr fontId="5"/>
  </si>
  <si>
    <t>地下</t>
    <phoneticPr fontId="5"/>
  </si>
  <si>
    <t>削減率</t>
    <rPh sb="0" eb="2">
      <t>サクゲン</t>
    </rPh>
    <rPh sb="2" eb="3">
      <t>リツ</t>
    </rPh>
    <phoneticPr fontId="5"/>
  </si>
  <si>
    <t>t-CO2・年</t>
    <rPh sb="6" eb="7">
      <t>ネン</t>
    </rPh>
    <phoneticPr fontId="5"/>
  </si>
  <si>
    <t>建物性能</t>
    <rPh sb="0" eb="2">
      <t>タテモノ</t>
    </rPh>
    <rPh sb="2" eb="4">
      <t>セイノウ</t>
    </rPh>
    <phoneticPr fontId="5"/>
  </si>
  <si>
    <t>下水熱</t>
    <rPh sb="0" eb="2">
      <t>ゲスイ</t>
    </rPh>
    <rPh sb="2" eb="3">
      <t>ネツ</t>
    </rPh>
    <phoneticPr fontId="5"/>
  </si>
  <si>
    <t>面的エネルギー活用</t>
    <rPh sb="0" eb="2">
      <t>メンテキ</t>
    </rPh>
    <rPh sb="7" eb="9">
      <t>カツヨウ</t>
    </rPh>
    <phoneticPr fontId="5"/>
  </si>
  <si>
    <t>基準一次エネルギー消費量</t>
    <rPh sb="0" eb="2">
      <t>キジュン</t>
    </rPh>
    <rPh sb="2" eb="4">
      <t>イチジ</t>
    </rPh>
    <rPh sb="9" eb="12">
      <t>ショウヒリョウ</t>
    </rPh>
    <phoneticPr fontId="5"/>
  </si>
  <si>
    <t>設計一次エネルギー消費量</t>
    <rPh sb="0" eb="2">
      <t>セッケイ</t>
    </rPh>
    <rPh sb="2" eb="4">
      <t>イチジ</t>
    </rPh>
    <rPh sb="9" eb="12">
      <t>ショウヒリョウ</t>
    </rPh>
    <phoneticPr fontId="5"/>
  </si>
  <si>
    <t>一次エネルギー消費削減量</t>
    <rPh sb="0" eb="2">
      <t>イチジ</t>
    </rPh>
    <rPh sb="7" eb="9">
      <t>ショウヒ</t>
    </rPh>
    <rPh sb="9" eb="11">
      <t>サクゲン</t>
    </rPh>
    <rPh sb="11" eb="12">
      <t>リョウ</t>
    </rPh>
    <phoneticPr fontId="5"/>
  </si>
  <si>
    <t>CO2排出削減量</t>
    <rPh sb="3" eb="5">
      <t>ハイシュツ</t>
    </rPh>
    <rPh sb="5" eb="7">
      <t>サクゲン</t>
    </rPh>
    <rPh sb="7" eb="8">
      <t>リョウ</t>
    </rPh>
    <phoneticPr fontId="5"/>
  </si>
  <si>
    <t>空調</t>
    <rPh sb="0" eb="2">
      <t>クウチョウ</t>
    </rPh>
    <phoneticPr fontId="5"/>
  </si>
  <si>
    <t>空調以外の機械換気</t>
    <rPh sb="0" eb="2">
      <t>クウチョウ</t>
    </rPh>
    <rPh sb="2" eb="4">
      <t>イガイ</t>
    </rPh>
    <rPh sb="5" eb="7">
      <t>キカイ</t>
    </rPh>
    <rPh sb="7" eb="9">
      <t>カンキ</t>
    </rPh>
    <phoneticPr fontId="5"/>
  </si>
  <si>
    <t>照明</t>
    <rPh sb="0" eb="2">
      <t>ショウメイ</t>
    </rPh>
    <phoneticPr fontId="5"/>
  </si>
  <si>
    <t>給湯</t>
    <rPh sb="0" eb="2">
      <t>キュウトウ</t>
    </rPh>
    <phoneticPr fontId="5"/>
  </si>
  <si>
    <t>昇降機</t>
    <rPh sb="0" eb="3">
      <t>ショウコウキ</t>
    </rPh>
    <phoneticPr fontId="5"/>
  </si>
  <si>
    <t>※</t>
    <phoneticPr fontId="5"/>
  </si>
  <si>
    <t>省エネルギー基準</t>
    <rPh sb="0" eb="1">
      <t>ショウ</t>
    </rPh>
    <rPh sb="6" eb="8">
      <t>キジュン</t>
    </rPh>
    <phoneticPr fontId="5"/>
  </si>
  <si>
    <t>BEI（設計値/基準値）</t>
  </si>
  <si>
    <t>[t-CO2・年]</t>
    <rPh sb="7" eb="8">
      <t>ネン</t>
    </rPh>
    <phoneticPr fontId="5"/>
  </si>
  <si>
    <t>階</t>
    <phoneticPr fontId="5"/>
  </si>
  <si>
    <t>地上</t>
    <rPh sb="0" eb="2">
      <t>チジョウ</t>
    </rPh>
    <phoneticPr fontId="7"/>
  </si>
  <si>
    <t>地下</t>
    <phoneticPr fontId="5"/>
  </si>
  <si>
    <t>ＲＣ造</t>
    <phoneticPr fontId="5"/>
  </si>
  <si>
    <t>木造</t>
    <phoneticPr fontId="5"/>
  </si>
  <si>
    <t>ＳＲＣ造</t>
    <phoneticPr fontId="5"/>
  </si>
  <si>
    <t>その他</t>
    <phoneticPr fontId="5"/>
  </si>
  <si>
    <t>S造</t>
    <phoneticPr fontId="5"/>
  </si>
  <si>
    <t>kW</t>
    <phoneticPr fontId="5"/>
  </si>
  <si>
    <t>㎡</t>
    <phoneticPr fontId="5"/>
  </si>
  <si>
    <t>BEMS</t>
  </si>
  <si>
    <t>その他</t>
    <rPh sb="2" eb="3">
      <t>タ</t>
    </rPh>
    <phoneticPr fontId="5"/>
  </si>
  <si>
    <t>BEMS</t>
    <phoneticPr fontId="5"/>
  </si>
  <si>
    <t>コージェネ</t>
    <phoneticPr fontId="5"/>
  </si>
  <si>
    <t>太陽光発電</t>
    <rPh sb="0" eb="3">
      <t>タイヨウコウ</t>
    </rPh>
    <rPh sb="3" eb="5">
      <t>ハツデン</t>
    </rPh>
    <phoneticPr fontId="5"/>
  </si>
  <si>
    <t>河川水熱</t>
    <rPh sb="0" eb="3">
      <t>カセンスイ</t>
    </rPh>
    <rPh sb="3" eb="4">
      <t>ネツ</t>
    </rPh>
    <phoneticPr fontId="5"/>
  </si>
  <si>
    <t>太陽熱利用</t>
    <rPh sb="0" eb="3">
      <t>タイヨウネツ</t>
    </rPh>
    <rPh sb="3" eb="5">
      <t>リヨウ</t>
    </rPh>
    <phoneticPr fontId="5"/>
  </si>
  <si>
    <t>地下鉄排熱</t>
    <rPh sb="0" eb="3">
      <t>チカテツ</t>
    </rPh>
    <rPh sb="3" eb="5">
      <t>ハイネツ</t>
    </rPh>
    <phoneticPr fontId="5"/>
  </si>
  <si>
    <t>コージェネ</t>
  </si>
  <si>
    <t>DHC受入</t>
    <rPh sb="3" eb="5">
      <t>ウケイレ</t>
    </rPh>
    <phoneticPr fontId="5"/>
  </si>
  <si>
    <t>各階空調機</t>
    <rPh sb="0" eb="2">
      <t>カクカイ</t>
    </rPh>
    <rPh sb="2" eb="4">
      <t>クウチョウ</t>
    </rPh>
    <rPh sb="4" eb="5">
      <t>キ</t>
    </rPh>
    <phoneticPr fontId="5"/>
  </si>
  <si>
    <t>特別高圧</t>
    <rPh sb="0" eb="2">
      <t>トクベツ</t>
    </rPh>
    <rPh sb="2" eb="4">
      <t>コウアツ</t>
    </rPh>
    <phoneticPr fontId="5"/>
  </si>
  <si>
    <t>中央熱源方式</t>
    <rPh sb="0" eb="2">
      <t>チュウオウ</t>
    </rPh>
    <rPh sb="2" eb="4">
      <t>ネツゲン</t>
    </rPh>
    <rPh sb="4" eb="6">
      <t>ホウシキ</t>
    </rPh>
    <phoneticPr fontId="5"/>
  </si>
  <si>
    <t>分散空調（ビルマル）</t>
    <rPh sb="0" eb="2">
      <t>ブンサン</t>
    </rPh>
    <rPh sb="2" eb="4">
      <t>クウチョウ</t>
    </rPh>
    <phoneticPr fontId="5"/>
  </si>
  <si>
    <t>高圧</t>
    <rPh sb="0" eb="2">
      <t>コウアツ</t>
    </rPh>
    <phoneticPr fontId="5"/>
  </si>
  <si>
    <t>中央空調機</t>
    <rPh sb="0" eb="2">
      <t>チュウオウ</t>
    </rPh>
    <rPh sb="2" eb="4">
      <t>クウチョウ</t>
    </rPh>
    <rPh sb="4" eb="5">
      <t>キ</t>
    </rPh>
    <phoneticPr fontId="5"/>
  </si>
  <si>
    <t>低圧</t>
    <rPh sb="0" eb="2">
      <t>テイアツ</t>
    </rPh>
    <phoneticPr fontId="5"/>
  </si>
  <si>
    <t>年</t>
    <rPh sb="0" eb="1">
      <t>ネン</t>
    </rPh>
    <phoneticPr fontId="5"/>
  </si>
  <si>
    <t>月</t>
    <rPh sb="0" eb="1">
      <t>ガツ</t>
    </rPh>
    <phoneticPr fontId="5"/>
  </si>
  <si>
    <t>その他　（</t>
    <rPh sb="2" eb="3">
      <t>タ</t>
    </rPh>
    <phoneticPr fontId="5"/>
  </si>
  <si>
    <t>削減量</t>
    <rPh sb="0" eb="2">
      <t>サクゲン</t>
    </rPh>
    <rPh sb="2" eb="3">
      <t>リョウ</t>
    </rPh>
    <phoneticPr fontId="5"/>
  </si>
  <si>
    <t>その他　（</t>
    <rPh sb="2" eb="3">
      <t>タ</t>
    </rPh>
    <phoneticPr fontId="7"/>
  </si>
  <si>
    <t>　）</t>
    <phoneticPr fontId="5"/>
  </si>
  <si>
    <t>電力需要</t>
    <rPh sb="0" eb="2">
      <t>デンリョク</t>
    </rPh>
    <rPh sb="2" eb="4">
      <t>ジュヨウ</t>
    </rPh>
    <phoneticPr fontId="5"/>
  </si>
  <si>
    <t>削減率</t>
    <rPh sb="0" eb="2">
      <t>サクゲン</t>
    </rPh>
    <rPh sb="2" eb="3">
      <t>リツ</t>
    </rPh>
    <phoneticPr fontId="5"/>
  </si>
  <si>
    <t>事前協議書</t>
  </si>
  <si>
    <t>事務所</t>
  </si>
  <si>
    <t>事務所</t>
    <phoneticPr fontId="5"/>
  </si>
  <si>
    <t>ホテル</t>
    <phoneticPr fontId="5"/>
  </si>
  <si>
    <t>病院</t>
    <phoneticPr fontId="5"/>
  </si>
  <si>
    <t>物販店舗</t>
    <phoneticPr fontId="5"/>
  </si>
  <si>
    <t>学校</t>
    <phoneticPr fontId="5"/>
  </si>
  <si>
    <t>飲食店</t>
  </si>
  <si>
    <t>飲食店</t>
    <phoneticPr fontId="5"/>
  </si>
  <si>
    <t>集会所</t>
    <phoneticPr fontId="5"/>
  </si>
  <si>
    <t>住宅</t>
    <phoneticPr fontId="5"/>
  </si>
  <si>
    <t>建築物の名称</t>
    <rPh sb="0" eb="3">
      <t>ケンチクブツ</t>
    </rPh>
    <rPh sb="4" eb="6">
      <t>メイショウ</t>
    </rPh>
    <phoneticPr fontId="7"/>
  </si>
  <si>
    <t>建築物の名称</t>
    <rPh sb="0" eb="3">
      <t>ケンチクブツ</t>
    </rPh>
    <rPh sb="4" eb="6">
      <t>メイショウ</t>
    </rPh>
    <phoneticPr fontId="5"/>
  </si>
  <si>
    <t>建築物の所在地</t>
    <rPh sb="0" eb="3">
      <t>ケンチクブツ</t>
    </rPh>
    <rPh sb="4" eb="7">
      <t>ショザイチ</t>
    </rPh>
    <phoneticPr fontId="7"/>
  </si>
  <si>
    <t>建築物の所在地</t>
    <rPh sb="4" eb="7">
      <t>ショザイチ</t>
    </rPh>
    <phoneticPr fontId="5"/>
  </si>
  <si>
    <t>事務所</t>
    <rPh sb="0" eb="3">
      <t>ジムショ</t>
    </rPh>
    <phoneticPr fontId="5"/>
  </si>
  <si>
    <t>%</t>
    <phoneticPr fontId="5"/>
  </si>
  <si>
    <t>努力目標達成</t>
    <rPh sb="0" eb="2">
      <t>ドリョク</t>
    </rPh>
    <rPh sb="2" eb="4">
      <t>モクヒョウ</t>
    </rPh>
    <rPh sb="4" eb="6">
      <t>タッセイ</t>
    </rPh>
    <phoneticPr fontId="5"/>
  </si>
  <si>
    <t>判定文言</t>
    <rPh sb="0" eb="2">
      <t>ハンテイ</t>
    </rPh>
    <rPh sb="2" eb="4">
      <t>モンゴン</t>
    </rPh>
    <phoneticPr fontId="5"/>
  </si>
  <si>
    <t>努力目標未達</t>
    <rPh sb="4" eb="6">
      <t>ミタツ</t>
    </rPh>
    <phoneticPr fontId="5"/>
  </si>
  <si>
    <t>屋上に高反射率塗料を塗布</t>
  </si>
  <si>
    <t>雨水または中水を利用する設備を設置</t>
    <rPh sb="5" eb="7">
      <t>チュウスイ</t>
    </rPh>
    <rPh sb="8" eb="10">
      <t>リヨウ</t>
    </rPh>
    <rPh sb="12" eb="14">
      <t>セツビ</t>
    </rPh>
    <rPh sb="15" eb="17">
      <t>セッチ</t>
    </rPh>
    <phoneticPr fontId="5"/>
  </si>
  <si>
    <t>環境負荷低減の取り組み</t>
    <rPh sb="0" eb="2">
      <t>カンキョウ</t>
    </rPh>
    <rPh sb="2" eb="4">
      <t>フカ</t>
    </rPh>
    <rPh sb="4" eb="6">
      <t>テイゲン</t>
    </rPh>
    <rPh sb="7" eb="8">
      <t>ト</t>
    </rPh>
    <rPh sb="9" eb="10">
      <t>ク</t>
    </rPh>
    <phoneticPr fontId="5"/>
  </si>
  <si>
    <t>省CO2効果</t>
    <rPh sb="0" eb="1">
      <t>ショウ</t>
    </rPh>
    <rPh sb="4" eb="6">
      <t>コウカ</t>
    </rPh>
    <phoneticPr fontId="5"/>
  </si>
  <si>
    <t>Grade_mark_Best</t>
    <phoneticPr fontId="5"/>
  </si>
  <si>
    <t>Grade_mark_Good</t>
    <phoneticPr fontId="5"/>
  </si>
  <si>
    <t>水循環</t>
    <phoneticPr fontId="5"/>
  </si>
  <si>
    <t>優良環境建築</t>
    <rPh sb="0" eb="2">
      <t>ユウリョウ</t>
    </rPh>
    <rPh sb="2" eb="4">
      <t>カンキョウ</t>
    </rPh>
    <rPh sb="4" eb="6">
      <t>ケンチク</t>
    </rPh>
    <phoneticPr fontId="5"/>
  </si>
  <si>
    <t>特別優良環境建築</t>
    <rPh sb="0" eb="2">
      <t>トクベツ</t>
    </rPh>
    <rPh sb="2" eb="4">
      <t>ユウリョウ</t>
    </rPh>
    <rPh sb="4" eb="6">
      <t>カンキョウ</t>
    </rPh>
    <rPh sb="6" eb="8">
      <t>ケンチク</t>
    </rPh>
    <phoneticPr fontId="5"/>
  </si>
  <si>
    <t>文言</t>
    <rPh sb="0" eb="2">
      <t>モンゴン</t>
    </rPh>
    <phoneticPr fontId="5"/>
  </si>
  <si>
    <t>ランク表示用</t>
    <rPh sb="3" eb="6">
      <t>ヒョウジヨウ</t>
    </rPh>
    <phoneticPr fontId="5"/>
  </si>
  <si>
    <t>ランクマーク</t>
    <phoneticPr fontId="5"/>
  </si>
  <si>
    <t>削減率ランク</t>
    <rPh sb="0" eb="2">
      <t>サクゲン</t>
    </rPh>
    <rPh sb="2" eb="3">
      <t>リツ</t>
    </rPh>
    <phoneticPr fontId="5"/>
  </si>
  <si>
    <t>Grade_mark_Non</t>
    <phoneticPr fontId="5"/>
  </si>
  <si>
    <t>なし</t>
    <phoneticPr fontId="5"/>
  </si>
  <si>
    <t>千代田区建築物環境計画書制度　事前協議書（非住宅）</t>
    <rPh sb="0" eb="4">
      <t>チヨダク</t>
    </rPh>
    <rPh sb="4" eb="6">
      <t>ケンチク</t>
    </rPh>
    <rPh sb="6" eb="7">
      <t>ブツ</t>
    </rPh>
    <rPh sb="7" eb="9">
      <t>カンキョウ</t>
    </rPh>
    <rPh sb="9" eb="12">
      <t>ケイカクショ</t>
    </rPh>
    <rPh sb="12" eb="14">
      <t>セイド</t>
    </rPh>
    <rPh sb="15" eb="17">
      <t>ジゼン</t>
    </rPh>
    <rPh sb="17" eb="19">
      <t>キョウギ</t>
    </rPh>
    <rPh sb="19" eb="20">
      <t>ショ</t>
    </rPh>
    <rPh sb="21" eb="22">
      <t>ヒ</t>
    </rPh>
    <rPh sb="22" eb="24">
      <t>ジュウタク</t>
    </rPh>
    <phoneticPr fontId="7"/>
  </si>
  <si>
    <t>省CO2設備手法</t>
    <rPh sb="0" eb="1">
      <t>ショウ</t>
    </rPh>
    <rPh sb="4" eb="6">
      <t>セツビ</t>
    </rPh>
    <rPh sb="6" eb="8">
      <t>シュホウ</t>
    </rPh>
    <phoneticPr fontId="5"/>
  </si>
  <si>
    <t>複層ガラス</t>
    <rPh sb="0" eb="2">
      <t>フクソウ</t>
    </rPh>
    <phoneticPr fontId="5"/>
  </si>
  <si>
    <t>外気導入量制御</t>
    <rPh sb="0" eb="2">
      <t>ガイキ</t>
    </rPh>
    <rPh sb="2" eb="4">
      <t>ドウニュウ</t>
    </rPh>
    <rPh sb="4" eb="5">
      <t>リョウ</t>
    </rPh>
    <rPh sb="5" eb="7">
      <t>セイギョ</t>
    </rPh>
    <phoneticPr fontId="5"/>
  </si>
  <si>
    <t>全熱交換器</t>
    <rPh sb="0" eb="1">
      <t>ゼン</t>
    </rPh>
    <rPh sb="1" eb="2">
      <t>ネツ</t>
    </rPh>
    <rPh sb="2" eb="5">
      <t>コウカンキ</t>
    </rPh>
    <phoneticPr fontId="5"/>
  </si>
  <si>
    <t>未利用・再生可能エネルギー活用</t>
    <rPh sb="0" eb="3">
      <t>ミリヨウ</t>
    </rPh>
    <rPh sb="4" eb="6">
      <t>サイセイ</t>
    </rPh>
    <rPh sb="6" eb="8">
      <t>カノウ</t>
    </rPh>
    <rPh sb="13" eb="15">
      <t>カツヨウ</t>
    </rPh>
    <phoneticPr fontId="5"/>
  </si>
  <si>
    <t>（範囲：</t>
    <phoneticPr fontId="5"/>
  </si>
  <si>
    <t>外気導入量制御</t>
    <phoneticPr fontId="5"/>
  </si>
  <si>
    <t>外気冷房</t>
    <phoneticPr fontId="5"/>
  </si>
  <si>
    <t>建物用途_住宅</t>
    <rPh sb="0" eb="2">
      <t>タテモノ</t>
    </rPh>
    <rPh sb="2" eb="4">
      <t>ヨウト</t>
    </rPh>
    <rPh sb="5" eb="7">
      <t>ジュウタク</t>
    </rPh>
    <phoneticPr fontId="5"/>
  </si>
  <si>
    <t>分譲集合住宅</t>
    <rPh sb="0" eb="2">
      <t>ブンジョウ</t>
    </rPh>
    <rPh sb="2" eb="4">
      <t>シュウゴウ</t>
    </rPh>
    <rPh sb="4" eb="6">
      <t>ジュウタク</t>
    </rPh>
    <phoneticPr fontId="5"/>
  </si>
  <si>
    <t>賃貸集合住宅</t>
    <rPh sb="0" eb="2">
      <t>チンタイ</t>
    </rPh>
    <rPh sb="2" eb="4">
      <t>シュウゴウ</t>
    </rPh>
    <rPh sb="4" eb="6">
      <t>ジュウタク</t>
    </rPh>
    <phoneticPr fontId="5"/>
  </si>
  <si>
    <t>戸建住宅</t>
    <rPh sb="0" eb="2">
      <t>コダ</t>
    </rPh>
    <rPh sb="2" eb="4">
      <t>ジュウタク</t>
    </rPh>
    <phoneticPr fontId="5"/>
  </si>
  <si>
    <t>ホテル</t>
  </si>
  <si>
    <t>病院</t>
  </si>
  <si>
    <t>物販店舗</t>
  </si>
  <si>
    <t>学校</t>
  </si>
  <si>
    <t>集会所</t>
  </si>
  <si>
    <t>その他</t>
  </si>
  <si>
    <t>建物用途_非住宅</t>
    <rPh sb="0" eb="2">
      <t>タテモノ</t>
    </rPh>
    <rPh sb="2" eb="4">
      <t>ヨウト</t>
    </rPh>
    <rPh sb="5" eb="6">
      <t>ヒ</t>
    </rPh>
    <rPh sb="6" eb="8">
      <t>ジュウタク</t>
    </rPh>
    <phoneticPr fontId="5"/>
  </si>
  <si>
    <t>和泉橋地域</t>
  </si>
  <si>
    <t>万世橋地域</t>
  </si>
  <si>
    <t>富士見地域</t>
  </si>
  <si>
    <t>番町地域</t>
  </si>
  <si>
    <t>大丸有・永田町地域</t>
  </si>
  <si>
    <t>神保町地域</t>
  </si>
  <si>
    <t>神田公園地域</t>
  </si>
  <si>
    <t>地域地区</t>
    <rPh sb="0" eb="2">
      <t>チイキ</t>
    </rPh>
    <rPh sb="2" eb="4">
      <t>チク</t>
    </rPh>
    <phoneticPr fontId="5"/>
  </si>
  <si>
    <t>省エネルギー性能</t>
    <rPh sb="0" eb="1">
      <t>ショウ</t>
    </rPh>
    <rPh sb="6" eb="8">
      <t>セイノウ</t>
    </rPh>
    <phoneticPr fontId="5"/>
  </si>
  <si>
    <t>効率化設備創エネルギー量</t>
    <rPh sb="0" eb="3">
      <t>コウリツカ</t>
    </rPh>
    <rPh sb="3" eb="5">
      <t>セツビ</t>
    </rPh>
    <rPh sb="5" eb="6">
      <t>ソウ</t>
    </rPh>
    <rPh sb="11" eb="12">
      <t>リョウ</t>
    </rPh>
    <phoneticPr fontId="5"/>
  </si>
  <si>
    <t>↓非表示</t>
    <rPh sb="1" eb="4">
      <t>ヒヒョウジ</t>
    </rPh>
    <phoneticPr fontId="5"/>
  </si>
  <si>
    <t>目標削減率</t>
    <rPh sb="0" eb="2">
      <t>モクヒョウ</t>
    </rPh>
    <rPh sb="2" eb="4">
      <t>サクゲン</t>
    </rPh>
    <rPh sb="4" eb="5">
      <t>リツ</t>
    </rPh>
    <phoneticPr fontId="5"/>
  </si>
  <si>
    <t>判定削減率</t>
    <rPh sb="0" eb="2">
      <t>ハンテイ</t>
    </rPh>
    <rPh sb="2" eb="4">
      <t>サクゲン</t>
    </rPh>
    <rPh sb="4" eb="5">
      <t>リツ</t>
    </rPh>
    <phoneticPr fontId="5"/>
  </si>
  <si>
    <t>※目標削減率、判定削減率の変更対応</t>
    <rPh sb="1" eb="3">
      <t>モクヒョウ</t>
    </rPh>
    <rPh sb="3" eb="5">
      <t>サクゲン</t>
    </rPh>
    <rPh sb="5" eb="6">
      <t>リツ</t>
    </rPh>
    <rPh sb="7" eb="9">
      <t>ハンテイ</t>
    </rPh>
    <rPh sb="9" eb="11">
      <t>サクゲン</t>
    </rPh>
    <rPh sb="11" eb="12">
      <t>リツ</t>
    </rPh>
    <rPh sb="13" eb="15">
      <t>ヘンコウ</t>
    </rPh>
    <rPh sb="15" eb="17">
      <t>タイオウ</t>
    </rPh>
    <phoneticPr fontId="5"/>
  </si>
  <si>
    <t>下記のセル値を変更する</t>
    <rPh sb="0" eb="2">
      <t>カキ</t>
    </rPh>
    <rPh sb="5" eb="6">
      <t>チ</t>
    </rPh>
    <rPh sb="7" eb="9">
      <t>ヘンコウ</t>
    </rPh>
    <phoneticPr fontId="5"/>
  </si>
  <si>
    <t>目標削減率</t>
  </si>
  <si>
    <t>判定削減率(優良)</t>
    <rPh sb="6" eb="8">
      <t>ユウリョウ</t>
    </rPh>
    <phoneticPr fontId="5"/>
  </si>
  <si>
    <t>判定削減率(特優)</t>
    <rPh sb="6" eb="7">
      <t>トク</t>
    </rPh>
    <rPh sb="7" eb="8">
      <t>ユウ</t>
    </rPh>
    <phoneticPr fontId="5"/>
  </si>
  <si>
    <t>GJ/年</t>
    <phoneticPr fontId="5"/>
  </si>
  <si>
    <t>地域</t>
    <rPh sb="0" eb="2">
      <t>チイキ</t>
    </rPh>
    <phoneticPr fontId="5"/>
  </si>
  <si>
    <t>千代田区長　殿</t>
  </si>
  <si>
    <t>１　第13条第１項の規定による届出をします。</t>
  </si>
  <si>
    <t>３　第16条第１項の規定による完了の届出をします。</t>
  </si>
  <si>
    <t>特定建築物の名称</t>
  </si>
  <si>
    <t>特定建築物の所在地</t>
  </si>
  <si>
    <t>設計者</t>
  </si>
  <si>
    <t>氏名</t>
  </si>
  <si>
    <t>住所</t>
  </si>
  <si>
    <t>連絡先</t>
  </si>
  <si>
    <t>名称／住所</t>
  </si>
  <si>
    <t>部署・担当者氏名</t>
  </si>
  <si>
    <t>電話番号</t>
  </si>
  <si>
    <t>・建築物概要</t>
  </si>
  <si>
    <t>別添のとおり</t>
  </si>
  <si>
    <t>変更前</t>
  </si>
  <si>
    <t>変更後</t>
  </si>
  <si>
    <t>添付図書</t>
  </si>
  <si>
    <t>変更時</t>
    <rPh sb="0" eb="2">
      <t>ヘンコウ</t>
    </rPh>
    <rPh sb="2" eb="3">
      <t>ジ</t>
    </rPh>
    <phoneticPr fontId="5"/>
  </si>
  <si>
    <t>工事完了時</t>
    <rPh sb="0" eb="2">
      <t>コウジ</t>
    </rPh>
    <rPh sb="2" eb="4">
      <t>カンリョウ</t>
    </rPh>
    <rPh sb="4" eb="5">
      <t>ジ</t>
    </rPh>
    <phoneticPr fontId="5"/>
  </si>
  <si>
    <t>セキュリティメモ</t>
    <phoneticPr fontId="5"/>
  </si>
  <si>
    <t>シートの保護</t>
    <rPh sb="4" eb="6">
      <t>ホゴ</t>
    </rPh>
    <phoneticPr fontId="5"/>
  </si>
  <si>
    <t>非表示エリア</t>
    <rPh sb="0" eb="3">
      <t>ヒヒョウジ</t>
    </rPh>
    <phoneticPr fontId="5"/>
  </si>
  <si>
    <t>要</t>
    <rPh sb="0" eb="1">
      <t>ヨウ</t>
    </rPh>
    <phoneticPr fontId="5"/>
  </si>
  <si>
    <t>List</t>
  </si>
  <si>
    <t>ブックの保護</t>
    <rPh sb="4" eb="6">
      <t>ホゴ</t>
    </rPh>
    <phoneticPr fontId="5"/>
  </si>
  <si>
    <t>要※①</t>
    <rPh sb="0" eb="1">
      <t>ヨウ</t>
    </rPh>
    <phoneticPr fontId="5"/>
  </si>
  <si>
    <t>要※①②</t>
    <rPh sb="0" eb="1">
      <t>ヨウ</t>
    </rPh>
    <phoneticPr fontId="5"/>
  </si>
  <si>
    <t>※ユーザに許可する操作のチェック</t>
    <rPh sb="5" eb="7">
      <t>キョカ</t>
    </rPh>
    <rPh sb="9" eb="11">
      <t>ソウサ</t>
    </rPh>
    <phoneticPr fontId="5"/>
  </si>
  <si>
    <t>①</t>
    <phoneticPr fontId="5"/>
  </si>
  <si>
    <t>ロックされていないセルの選択範囲</t>
    <rPh sb="12" eb="14">
      <t>センタク</t>
    </rPh>
    <rPh sb="14" eb="16">
      <t>ハンイ</t>
    </rPh>
    <phoneticPr fontId="5"/>
  </si>
  <si>
    <t>②</t>
    <phoneticPr fontId="5"/>
  </si>
  <si>
    <t>オブジェクトの編集</t>
    <rPh sb="7" eb="9">
      <t>ヘンシュウ</t>
    </rPh>
    <phoneticPr fontId="5"/>
  </si>
  <si>
    <t>日</t>
    <rPh sb="0" eb="1">
      <t>ヒ</t>
    </rPh>
    <phoneticPr fontId="5"/>
  </si>
  <si>
    <t>月</t>
    <rPh sb="0" eb="1">
      <t>ツキ</t>
    </rPh>
    <phoneticPr fontId="5"/>
  </si>
  <si>
    <t>第2号様式</t>
  </si>
  <si>
    <t>第4号様式</t>
  </si>
  <si>
    <t>第２号様式（第13条、第15条、第16条関係）</t>
    <rPh sb="11" eb="12">
      <t>ダイ</t>
    </rPh>
    <rPh sb="14" eb="15">
      <t>ジョウ</t>
    </rPh>
    <rPh sb="16" eb="17">
      <t>ダイ</t>
    </rPh>
    <rPh sb="19" eb="20">
      <t>ジョウ</t>
    </rPh>
    <phoneticPr fontId="5"/>
  </si>
  <si>
    <t>建築物環境計画書</t>
    <phoneticPr fontId="5"/>
  </si>
  <si>
    <t>２　第15条第１項の規定による変更の届出をします。</t>
    <phoneticPr fontId="5"/>
  </si>
  <si>
    <t>環境評価書</t>
  </si>
  <si>
    <t>シートの非表示</t>
    <rPh sb="4" eb="5">
      <t>ヒ</t>
    </rPh>
    <rPh sb="5" eb="7">
      <t>ヒョウジ</t>
    </rPh>
    <phoneticPr fontId="5"/>
  </si>
  <si>
    <t>省CO2建築手法</t>
    <rPh sb="0" eb="1">
      <t>ショウ</t>
    </rPh>
    <rPh sb="4" eb="6">
      <t>ケンチク</t>
    </rPh>
    <rPh sb="6" eb="8">
      <t>シュホウ</t>
    </rPh>
    <phoneticPr fontId="5"/>
  </si>
  <si>
    <t>外気冷房</t>
    <phoneticPr fontId="5"/>
  </si>
  <si>
    <t>高効率分散熱源</t>
    <rPh sb="0" eb="3">
      <t>コウコウリツ</t>
    </rPh>
    <rPh sb="3" eb="5">
      <t>ブンサン</t>
    </rPh>
    <rPh sb="5" eb="7">
      <t>ネツゲン</t>
    </rPh>
    <phoneticPr fontId="5"/>
  </si>
  <si>
    <t>高効率中央熱源</t>
    <rPh sb="0" eb="3">
      <t>コウコウリツ</t>
    </rPh>
    <rPh sb="3" eb="5">
      <t>チュウオウ</t>
    </rPh>
    <rPh sb="5" eb="7">
      <t>ネツゲン</t>
    </rPh>
    <phoneticPr fontId="5"/>
  </si>
  <si>
    <t>省CO2建築手法</t>
    <rPh sb="0" eb="1">
      <t>ショウ</t>
    </rPh>
    <rPh sb="4" eb="6">
      <t>ケンチク</t>
    </rPh>
    <rPh sb="6" eb="8">
      <t>シュホウ</t>
    </rPh>
    <phoneticPr fontId="5"/>
  </si>
  <si>
    <t>地中熱</t>
    <rPh sb="0" eb="2">
      <t>チチュウ</t>
    </rPh>
    <rPh sb="2" eb="3">
      <t>ネツ</t>
    </rPh>
    <phoneticPr fontId="5"/>
  </si>
  <si>
    <t>CO2排出量</t>
    <phoneticPr fontId="5"/>
  </si>
  <si>
    <t>省エネルギー基準</t>
    <phoneticPr fontId="5"/>
  </si>
  <si>
    <t>名前の管理</t>
    <rPh sb="0" eb="2">
      <t>ナマエ</t>
    </rPh>
    <rPh sb="3" eb="5">
      <t>カンリ</t>
    </rPh>
    <phoneticPr fontId="5"/>
  </si>
  <si>
    <t>Grade_mark_Non</t>
    <phoneticPr fontId="5"/>
  </si>
  <si>
    <t>Grade_mark_Good</t>
  </si>
  <si>
    <t>Grade_mark_Best</t>
  </si>
  <si>
    <t>表示させる範囲</t>
    <rPh sb="0" eb="2">
      <t>ヒョウジ</t>
    </rPh>
    <rPh sb="5" eb="7">
      <t>ハンイ</t>
    </rPh>
    <phoneticPr fontId="5"/>
  </si>
  <si>
    <t>過去採用マーク</t>
    <rPh sb="0" eb="2">
      <t>カコ</t>
    </rPh>
    <rPh sb="2" eb="4">
      <t>サイヨウ</t>
    </rPh>
    <phoneticPr fontId="5"/>
  </si>
  <si>
    <t>2016/09/27マーク設定</t>
    <rPh sb="13" eb="15">
      <t>セッテイ</t>
    </rPh>
    <phoneticPr fontId="5"/>
  </si>
  <si>
    <t>計算プログラム</t>
    <rPh sb="0" eb="2">
      <t>ケイサン</t>
    </rPh>
    <phoneticPr fontId="5"/>
  </si>
  <si>
    <t>モデル建物法</t>
    <phoneticPr fontId="5"/>
  </si>
  <si>
    <t>標準入力法・主要室入力法</t>
    <phoneticPr fontId="5"/>
  </si>
  <si>
    <t>BEST</t>
    <phoneticPr fontId="5"/>
  </si>
  <si>
    <t>計算プログラム</t>
    <rPh sb="0" eb="2">
      <t>ケイサン</t>
    </rPh>
    <phoneticPr fontId="5"/>
  </si>
  <si>
    <t>ランクマークメモ</t>
    <phoneticPr fontId="5"/>
  </si>
  <si>
    <t>㎡</t>
    <phoneticPr fontId="7"/>
  </si>
  <si>
    <t>GJ/年</t>
  </si>
  <si>
    <t>MJ/㎡・年</t>
    <phoneticPr fontId="5"/>
  </si>
  <si>
    <t>一次エネルギー消費量[GJ/年]</t>
    <rPh sb="0" eb="2">
      <t>１ジ</t>
    </rPh>
    <rPh sb="7" eb="10">
      <t>ショウヒリョウ</t>
    </rPh>
    <phoneticPr fontId="5"/>
  </si>
  <si>
    <t>単位床面積当たり[MJ/㎡・年]</t>
    <rPh sb="0" eb="2">
      <t>タンイ</t>
    </rPh>
    <rPh sb="2" eb="5">
      <t>ユカメンセキ</t>
    </rPh>
    <rPh sb="5" eb="6">
      <t>ア</t>
    </rPh>
    <phoneticPr fontId="5"/>
  </si>
  <si>
    <t>合計（その他を除く）</t>
    <rPh sb="0" eb="2">
      <t>ゴウケイ</t>
    </rPh>
    <rPh sb="5" eb="6">
      <t>タ</t>
    </rPh>
    <rPh sb="7" eb="8">
      <t>ノゾ</t>
    </rPh>
    <phoneticPr fontId="5"/>
  </si>
  <si>
    <t>-</t>
    <phoneticPr fontId="5"/>
  </si>
  <si>
    <t>PAL* （BPI）</t>
    <phoneticPr fontId="5"/>
  </si>
  <si>
    <t>㎡ ：  計算対象</t>
    <phoneticPr fontId="5"/>
  </si>
  <si>
    <t>㎡</t>
    <phoneticPr fontId="5"/>
  </si>
  <si>
    <t>[GJ/年]</t>
    <phoneticPr fontId="5"/>
  </si>
  <si>
    <t>・</t>
    <phoneticPr fontId="5"/>
  </si>
  <si>
    <t>-</t>
    <phoneticPr fontId="5"/>
  </si>
  <si>
    <t>雨水を浸透させる施設を設置（雨水浸透ます、透水性舗装、地表面の緑化、玉石敷き　等）</t>
    <rPh sb="14" eb="16">
      <t>ウスイ</t>
    </rPh>
    <rPh sb="16" eb="18">
      <t>シントウ</t>
    </rPh>
    <rPh sb="21" eb="24">
      <t>トウスイセイ</t>
    </rPh>
    <rPh sb="24" eb="26">
      <t>ホソウ</t>
    </rPh>
    <rPh sb="27" eb="30">
      <t>チヒョウメン</t>
    </rPh>
    <rPh sb="31" eb="33">
      <t>リョクカ</t>
    </rPh>
    <rPh sb="34" eb="36">
      <t>ギョクセキ</t>
    </rPh>
    <rPh sb="36" eb="37">
      <t>シキ</t>
    </rPh>
    <rPh sb="39" eb="40">
      <t>トウ</t>
    </rPh>
    <phoneticPr fontId="5"/>
  </si>
  <si>
    <t>受付欄</t>
    <rPh sb="0" eb="2">
      <t>ウケツケ</t>
    </rPh>
    <rPh sb="2" eb="3">
      <t>ラン</t>
    </rPh>
    <phoneticPr fontId="5"/>
  </si>
  <si>
    <t>確認欄</t>
    <rPh sb="0" eb="2">
      <t>カクニン</t>
    </rPh>
    <rPh sb="2" eb="3">
      <t>ラン</t>
    </rPh>
    <phoneticPr fontId="5"/>
  </si>
  <si>
    <t>職員記入欄</t>
    <rPh sb="2" eb="4">
      <t>キニュウ</t>
    </rPh>
    <phoneticPr fontId="5"/>
  </si>
  <si>
    <t>BEI・BPI</t>
    <phoneticPr fontId="5"/>
  </si>
  <si>
    <t>高効率給湯機</t>
    <rPh sb="0" eb="3">
      <t>コウコウリツ</t>
    </rPh>
    <rPh sb="3" eb="5">
      <t>キュウトウ</t>
    </rPh>
    <rPh sb="5" eb="6">
      <t>キ</t>
    </rPh>
    <phoneticPr fontId="5"/>
  </si>
  <si>
    <t>変更時</t>
  </si>
  <si>
    <t>工事完了時</t>
  </si>
  <si>
    <t>協議の段階</t>
    <rPh sb="0" eb="2">
      <t>キョウギ</t>
    </rPh>
    <rPh sb="3" eb="5">
      <t>ダンカイ</t>
    </rPh>
    <phoneticPr fontId="5"/>
  </si>
  <si>
    <t>提出日</t>
    <rPh sb="0" eb="2">
      <t>テイシュツ</t>
    </rPh>
    <rPh sb="2" eb="3">
      <t>ビ</t>
    </rPh>
    <phoneticPr fontId="5"/>
  </si>
  <si>
    <t>DHC区域内</t>
  </si>
  <si>
    <t>DHC区域に近接</t>
  </si>
  <si>
    <t>DHC区域外</t>
    <rPh sb="5" eb="6">
      <t>ガイ</t>
    </rPh>
    <phoneticPr fontId="5"/>
  </si>
  <si>
    <t>地域冷暖房(DHC)の導入</t>
  </si>
  <si>
    <t>DHCを導入</t>
  </si>
  <si>
    <t>DHCを将来導入</t>
  </si>
  <si>
    <t>既存DHCから受入</t>
  </si>
  <si>
    <t>サブプラントを設置</t>
  </si>
  <si>
    <t xml:space="preserve">DHCを導入しない </t>
  </si>
  <si>
    <t>特定電気事業等(特電)</t>
  </si>
  <si>
    <t>特電等を導入</t>
  </si>
  <si>
    <t>特電等を将来導入</t>
  </si>
  <si>
    <t>特電等を受入</t>
  </si>
  <si>
    <t>面的エネルギー対策</t>
  </si>
  <si>
    <t>熱融通</t>
  </si>
  <si>
    <t>電力融通</t>
  </si>
  <si>
    <t>AEMS</t>
  </si>
  <si>
    <t>あり</t>
    <phoneticPr fontId="5"/>
  </si>
  <si>
    <t>なし</t>
    <phoneticPr fontId="5"/>
  </si>
  <si>
    <t>有無</t>
    <rPh sb="0" eb="2">
      <t>ウム</t>
    </rPh>
    <phoneticPr fontId="5"/>
  </si>
  <si>
    <t>地域冷暖房(DHC)区域</t>
    <phoneticPr fontId="5"/>
  </si>
  <si>
    <t>mm）</t>
    <phoneticPr fontId="5"/>
  </si>
  <si>
    <t>を</t>
    <phoneticPr fontId="5"/>
  </si>
  <si>
    <t>選択</t>
    <rPh sb="0" eb="2">
      <t>センタク</t>
    </rPh>
    <phoneticPr fontId="5"/>
  </si>
  <si>
    <t>□</t>
  </si>
  <si>
    <t>□</t>
    <phoneticPr fontId="5"/>
  </si>
  <si>
    <t>■</t>
    <phoneticPr fontId="5"/>
  </si>
  <si>
    <t>熱・電力融通</t>
    <rPh sb="2" eb="4">
      <t>デンリョク</t>
    </rPh>
    <phoneticPr fontId="5"/>
  </si>
  <si>
    <t>AEMSを導入</t>
    <phoneticPr fontId="5"/>
  </si>
  <si>
    <t>導入なし</t>
    <phoneticPr fontId="5"/>
  </si>
  <si>
    <t>導入しない</t>
    <rPh sb="0" eb="2">
      <t>ドウニュウ</t>
    </rPh>
    <phoneticPr fontId="5"/>
  </si>
  <si>
    <t>基準</t>
    <phoneticPr fontId="5"/>
  </si>
  <si>
    <t>設計値</t>
    <phoneticPr fontId="5"/>
  </si>
  <si>
    <t>届出内容</t>
    <rPh sb="0" eb="2">
      <t>トドケデ</t>
    </rPh>
    <rPh sb="2" eb="4">
      <t>ナイヨウ</t>
    </rPh>
    <phoneticPr fontId="5"/>
  </si>
  <si>
    <t>計画書ステータス</t>
    <rPh sb="0" eb="3">
      <t>ケイカクショ</t>
    </rPh>
    <phoneticPr fontId="5"/>
  </si>
  <si>
    <t>公表</t>
    <rPh sb="0" eb="2">
      <t>コウヒョウ</t>
    </rPh>
    <phoneticPr fontId="5"/>
  </si>
  <si>
    <t>可</t>
    <rPh sb="0" eb="1">
      <t>カ</t>
    </rPh>
    <phoneticPr fontId="5"/>
  </si>
  <si>
    <t>不可</t>
    <rPh sb="0" eb="2">
      <t>フカ</t>
    </rPh>
    <phoneticPr fontId="5"/>
  </si>
  <si>
    <t>有無</t>
    <rPh sb="0" eb="2">
      <t>ウム</t>
    </rPh>
    <phoneticPr fontId="5"/>
  </si>
  <si>
    <t>有</t>
    <rPh sb="0" eb="1">
      <t>アリ</t>
    </rPh>
    <phoneticPr fontId="5"/>
  </si>
  <si>
    <t>無</t>
    <rPh sb="0" eb="1">
      <t>ナシ</t>
    </rPh>
    <phoneticPr fontId="5"/>
  </si>
  <si>
    <t>（計　画）</t>
    <phoneticPr fontId="5"/>
  </si>
  <si>
    <t>（変　更）</t>
    <phoneticPr fontId="5"/>
  </si>
  <si>
    <t>（完　了）</t>
    <phoneticPr fontId="5"/>
  </si>
  <si>
    <t>バージョン</t>
    <phoneticPr fontId="5"/>
  </si>
  <si>
    <t>建物ID</t>
    <rPh sb="0" eb="2">
      <t>タテモノ</t>
    </rPh>
    <phoneticPr fontId="5"/>
  </si>
  <si>
    <t>千代田区番号</t>
    <rPh sb="0" eb="4">
      <t>チヨダク</t>
    </rPh>
    <rPh sb="4" eb="6">
      <t>バンゴウ</t>
    </rPh>
    <phoneticPr fontId="5"/>
  </si>
  <si>
    <t>協議段階</t>
    <rPh sb="0" eb="2">
      <t>キョウギ</t>
    </rPh>
    <rPh sb="2" eb="4">
      <t>ダンカイ</t>
    </rPh>
    <phoneticPr fontId="5"/>
  </si>
  <si>
    <t>建築主_氏名</t>
    <rPh sb="0" eb="2">
      <t>ケンチク</t>
    </rPh>
    <rPh sb="2" eb="3">
      <t>ヌシ</t>
    </rPh>
    <phoneticPr fontId="7"/>
  </si>
  <si>
    <t>建築主_住所</t>
    <rPh sb="0" eb="2">
      <t>ケンチク</t>
    </rPh>
    <rPh sb="2" eb="3">
      <t>ヌシ</t>
    </rPh>
    <phoneticPr fontId="7"/>
  </si>
  <si>
    <t>建物_名称</t>
    <rPh sb="0" eb="2">
      <t>タテモノ</t>
    </rPh>
    <rPh sb="3" eb="5">
      <t>メイショウ</t>
    </rPh>
    <phoneticPr fontId="7"/>
  </si>
  <si>
    <t>建物_所在地</t>
    <rPh sb="0" eb="2">
      <t>タテモノ</t>
    </rPh>
    <rPh sb="3" eb="6">
      <t>ショザイチ</t>
    </rPh>
    <phoneticPr fontId="7"/>
  </si>
  <si>
    <t>省CO2目標率</t>
    <rPh sb="0" eb="1">
      <t>ショウ</t>
    </rPh>
    <rPh sb="4" eb="6">
      <t>モクヒョウ</t>
    </rPh>
    <rPh sb="6" eb="7">
      <t>リツ</t>
    </rPh>
    <phoneticPr fontId="5"/>
  </si>
  <si>
    <t>生態系配慮_敷地内緑化</t>
  </si>
  <si>
    <t>設計値</t>
    <rPh sb="0" eb="3">
      <t>セッケイチ</t>
    </rPh>
    <phoneticPr fontId="5"/>
  </si>
  <si>
    <t>導入なし</t>
    <rPh sb="0" eb="2">
      <t>ドウニュウ</t>
    </rPh>
    <phoneticPr fontId="5"/>
  </si>
  <si>
    <t>設計者_氏名</t>
  </si>
  <si>
    <t>設計者_住所</t>
  </si>
  <si>
    <t>用途_事務所</t>
  </si>
  <si>
    <t>用途_ホテル</t>
  </si>
  <si>
    <t>用途_病院</t>
  </si>
  <si>
    <t>用途_物販店舗</t>
  </si>
  <si>
    <t>用途_学校</t>
  </si>
  <si>
    <t>用途_飲食店</t>
  </si>
  <si>
    <t>用途_集会所</t>
  </si>
  <si>
    <t>用途_住宅</t>
    <rPh sb="3" eb="5">
      <t>ジュウタク</t>
    </rPh>
    <phoneticPr fontId="5"/>
  </si>
  <si>
    <t>用途_その他</t>
  </si>
  <si>
    <t>用途_その他_内容</t>
    <rPh sb="7" eb="9">
      <t>ナイヨウ</t>
    </rPh>
    <phoneticPr fontId="5"/>
  </si>
  <si>
    <t>予定_着手日</t>
    <rPh sb="0" eb="2">
      <t>ヨテイ</t>
    </rPh>
    <rPh sb="3" eb="5">
      <t>チャクシュ</t>
    </rPh>
    <rPh sb="5" eb="6">
      <t>ヒ</t>
    </rPh>
    <phoneticPr fontId="5"/>
  </si>
  <si>
    <t>予定_竣工日</t>
    <rPh sb="0" eb="2">
      <t>ヨテイ</t>
    </rPh>
    <rPh sb="3" eb="5">
      <t>シュンコウ</t>
    </rPh>
    <rPh sb="5" eb="6">
      <t>ヒ</t>
    </rPh>
    <phoneticPr fontId="5"/>
  </si>
  <si>
    <t>延床面積_計算対象</t>
    <rPh sb="0" eb="2">
      <t>ノベユカ</t>
    </rPh>
    <rPh sb="2" eb="4">
      <t>メンセキ</t>
    </rPh>
    <rPh sb="5" eb="7">
      <t>ケイサン</t>
    </rPh>
    <rPh sb="7" eb="9">
      <t>タイショウ</t>
    </rPh>
    <phoneticPr fontId="7"/>
  </si>
  <si>
    <t>階数_地上</t>
    <rPh sb="0" eb="2">
      <t>カイスウ</t>
    </rPh>
    <rPh sb="3" eb="5">
      <t>チジョウ</t>
    </rPh>
    <phoneticPr fontId="7"/>
  </si>
  <si>
    <t>階数_地下</t>
    <rPh sb="0" eb="2">
      <t>カイスウ</t>
    </rPh>
    <rPh sb="3" eb="5">
      <t>チカ</t>
    </rPh>
    <phoneticPr fontId="7"/>
  </si>
  <si>
    <t>構造_RC造</t>
  </si>
  <si>
    <t>構造_SRC造</t>
  </si>
  <si>
    <t>構造_S造</t>
  </si>
  <si>
    <t>構造_木造</t>
  </si>
  <si>
    <t>構造_その他</t>
  </si>
  <si>
    <t>構造_その他_内容</t>
    <rPh sb="7" eb="9">
      <t>ナイヨウ</t>
    </rPh>
    <phoneticPr fontId="5"/>
  </si>
  <si>
    <t>対象面積1_用途</t>
    <rPh sb="0" eb="2">
      <t>タイショウ</t>
    </rPh>
    <rPh sb="2" eb="4">
      <t>メンセキ</t>
    </rPh>
    <rPh sb="6" eb="8">
      <t>ヨウト</t>
    </rPh>
    <phoneticPr fontId="5"/>
  </si>
  <si>
    <t>対象面積1_延床</t>
    <rPh sb="0" eb="2">
      <t>タイショウ</t>
    </rPh>
    <rPh sb="2" eb="4">
      <t>メンセキ</t>
    </rPh>
    <rPh sb="6" eb="8">
      <t>ノベユカ</t>
    </rPh>
    <phoneticPr fontId="5"/>
  </si>
  <si>
    <t>対象面積2_用途</t>
    <rPh sb="0" eb="2">
      <t>タイショウ</t>
    </rPh>
    <rPh sb="2" eb="4">
      <t>メンセキ</t>
    </rPh>
    <rPh sb="6" eb="8">
      <t>ヨウト</t>
    </rPh>
    <phoneticPr fontId="5"/>
  </si>
  <si>
    <t>対象面積2_延床</t>
    <rPh sb="0" eb="2">
      <t>タイショウ</t>
    </rPh>
    <rPh sb="2" eb="4">
      <t>メンセキ</t>
    </rPh>
    <rPh sb="6" eb="8">
      <t>ノベユカ</t>
    </rPh>
    <phoneticPr fontId="5"/>
  </si>
  <si>
    <t>対象面積3_用途</t>
    <rPh sb="0" eb="2">
      <t>タイショウ</t>
    </rPh>
    <rPh sb="2" eb="4">
      <t>メンセキ</t>
    </rPh>
    <rPh sb="6" eb="8">
      <t>ヨウト</t>
    </rPh>
    <phoneticPr fontId="5"/>
  </si>
  <si>
    <t>対象面積3_延床</t>
    <rPh sb="0" eb="2">
      <t>タイショウ</t>
    </rPh>
    <rPh sb="2" eb="4">
      <t>メンセキ</t>
    </rPh>
    <rPh sb="6" eb="8">
      <t>ノベユカ</t>
    </rPh>
    <phoneticPr fontId="5"/>
  </si>
  <si>
    <t>対象面積4_用途</t>
    <rPh sb="0" eb="2">
      <t>タイショウ</t>
    </rPh>
    <rPh sb="2" eb="4">
      <t>メンセキ</t>
    </rPh>
    <rPh sb="6" eb="8">
      <t>ヨウト</t>
    </rPh>
    <phoneticPr fontId="5"/>
  </si>
  <si>
    <t>対象面積4_延床</t>
    <rPh sb="0" eb="2">
      <t>タイショウ</t>
    </rPh>
    <rPh sb="2" eb="4">
      <t>メンセキ</t>
    </rPh>
    <rPh sb="6" eb="8">
      <t>ノベユカ</t>
    </rPh>
    <phoneticPr fontId="5"/>
  </si>
  <si>
    <t>制度適用_内容</t>
    <rPh sb="0" eb="2">
      <t>セイド</t>
    </rPh>
    <rPh sb="2" eb="4">
      <t>テキヨウ</t>
    </rPh>
    <rPh sb="5" eb="7">
      <t>ナイヨウ</t>
    </rPh>
    <phoneticPr fontId="5"/>
  </si>
  <si>
    <t>周辺開発計画_内容</t>
    <rPh sb="0" eb="2">
      <t>シュウヘン</t>
    </rPh>
    <rPh sb="2" eb="4">
      <t>カイハツ</t>
    </rPh>
    <rPh sb="4" eb="6">
      <t>ケイカク</t>
    </rPh>
    <rPh sb="7" eb="9">
      <t>ナイヨウ</t>
    </rPh>
    <phoneticPr fontId="5"/>
  </si>
  <si>
    <t>熱源_DHC受入</t>
  </si>
  <si>
    <t>熱源_中央熱源方式</t>
  </si>
  <si>
    <t>熱源_分散熱源_ビルマル</t>
  </si>
  <si>
    <t>空調_各階空調機</t>
  </si>
  <si>
    <t>空調_分散空調_ビルマル</t>
  </si>
  <si>
    <t>空調_中央空調機</t>
  </si>
  <si>
    <t>空調_その他</t>
  </si>
  <si>
    <t>空調_その他_内容</t>
    <rPh sb="7" eb="9">
      <t>ナイヨウ</t>
    </rPh>
    <phoneticPr fontId="5"/>
  </si>
  <si>
    <t>受電方式_特別高圧</t>
  </si>
  <si>
    <t>受電方式_高圧</t>
  </si>
  <si>
    <t>受電方式_低圧</t>
  </si>
  <si>
    <t>目標率_未満時理由</t>
    <rPh sb="0" eb="2">
      <t>モクヒョウ</t>
    </rPh>
    <rPh sb="2" eb="3">
      <t>リツ</t>
    </rPh>
    <rPh sb="4" eb="6">
      <t>ミマン</t>
    </rPh>
    <rPh sb="6" eb="7">
      <t>ジ</t>
    </rPh>
    <rPh sb="7" eb="9">
      <t>リユウ</t>
    </rPh>
    <phoneticPr fontId="5"/>
  </si>
  <si>
    <t>省CO2建築手法_LowEガラス</t>
  </si>
  <si>
    <t>省CO2建築手法_複層ガラス</t>
  </si>
  <si>
    <t>省CO2建築手法_庇ルーバー</t>
  </si>
  <si>
    <t>省CO2建築手法_外壁高断熱化</t>
  </si>
  <si>
    <t>省CO2設備手法_高効率分散熱源</t>
  </si>
  <si>
    <t>省CO2設備手法_高効率中央熱源</t>
  </si>
  <si>
    <t>省CO2設備手法_高効率空調機</t>
  </si>
  <si>
    <t>省CO2設備手法_変流量制御</t>
  </si>
  <si>
    <t>省CO2設備手法_大温度差送水</t>
  </si>
  <si>
    <t>省CO2設備手法_変風量制御</t>
  </si>
  <si>
    <t>省CO2設備手法_外気導入量制御</t>
  </si>
  <si>
    <t>省CO2設備手法_外気冷房</t>
  </si>
  <si>
    <t>省CO2設備手法_自然換気</t>
  </si>
  <si>
    <t>省CO2設備手法_全熱交換器</t>
  </si>
  <si>
    <t>省CO2設備手法_駐車場換気量制御</t>
  </si>
  <si>
    <t>省CO2設備手法_機械室換気量制御</t>
  </si>
  <si>
    <t>省CO2設備手法_LED照明</t>
  </si>
  <si>
    <t>省CO2設備手法_LED照明_範囲</t>
  </si>
  <si>
    <t>省CO2設備手法_照明制御</t>
  </si>
  <si>
    <t>省CO2設備手法_照明制御_種類</t>
  </si>
  <si>
    <t>省CO2設備手法_高効率給湯機</t>
  </si>
  <si>
    <t>省CO2設備手法_BEMS</t>
  </si>
  <si>
    <t>省CO2設備手法_見える化装置</t>
  </si>
  <si>
    <t>省CO2設備手法_その他</t>
  </si>
  <si>
    <t>省CO2設備手法_その他_内容</t>
  </si>
  <si>
    <t>創エネ手法_コージェネ</t>
  </si>
  <si>
    <t>創エネ手法_太陽光発電</t>
  </si>
  <si>
    <t>創エネ手法_太陽光発電_容量kW</t>
  </si>
  <si>
    <t>創エネ手法_その他</t>
  </si>
  <si>
    <t>創エネ手法_その他_内容</t>
  </si>
  <si>
    <t>未利用エネ_下水熱</t>
  </si>
  <si>
    <t>未利用エネ_河川水熱</t>
  </si>
  <si>
    <t>未利用エネ_地下鉄排熱</t>
  </si>
  <si>
    <t>未利用エネ_地中熱</t>
  </si>
  <si>
    <t>未利用エネ_バイオマス</t>
  </si>
  <si>
    <t>未利用エネ_太陽熱利用</t>
  </si>
  <si>
    <t>未利用エネ_その他</t>
  </si>
  <si>
    <t>未利用エネ_その他_内容</t>
  </si>
  <si>
    <t>DHC導入_導入しない_理由</t>
  </si>
  <si>
    <t>地域CO2削減目標_per</t>
    <rPh sb="0" eb="2">
      <t>チイキ</t>
    </rPh>
    <rPh sb="5" eb="7">
      <t>サクゲン</t>
    </rPh>
    <rPh sb="7" eb="9">
      <t>モクヒョウ</t>
    </rPh>
    <phoneticPr fontId="5"/>
  </si>
  <si>
    <t>省CO2対策の概要</t>
  </si>
  <si>
    <t>非常時対応_発電機</t>
    <rPh sb="6" eb="9">
      <t>ハツデンキ</t>
    </rPh>
    <phoneticPr fontId="5"/>
  </si>
  <si>
    <t>非常時対応_その他</t>
    <rPh sb="8" eb="9">
      <t>タ</t>
    </rPh>
    <phoneticPr fontId="5"/>
  </si>
  <si>
    <t>非常時対応_その他_内容</t>
    <rPh sb="8" eb="9">
      <t>タ</t>
    </rPh>
    <rPh sb="10" eb="12">
      <t>ナイヨウ</t>
    </rPh>
    <phoneticPr fontId="5"/>
  </si>
  <si>
    <t>オゾン層保護_破壊物質_不使用</t>
  </si>
  <si>
    <t>オゾン層保護_温暖化係数小_使用</t>
  </si>
  <si>
    <t>被覆対策_被覆材</t>
  </si>
  <si>
    <t>被覆対策_屋上壁面緑化</t>
  </si>
  <si>
    <t>被覆対策_高反射率塗料</t>
  </si>
  <si>
    <t>水循環_雨水利用設備</t>
  </si>
  <si>
    <t>水循環_雨水浸透施設</t>
  </si>
  <si>
    <t>基準一次エネ消費量_GJ_年</t>
    <rPh sb="0" eb="2">
      <t>キジュン</t>
    </rPh>
    <rPh sb="2" eb="4">
      <t>イチジ</t>
    </rPh>
    <rPh sb="6" eb="9">
      <t>ショウヒリョウ</t>
    </rPh>
    <phoneticPr fontId="5"/>
  </si>
  <si>
    <t>基準一次エネ消費量_MJ_m2年</t>
    <rPh sb="0" eb="2">
      <t>キジュン</t>
    </rPh>
    <rPh sb="2" eb="4">
      <t>イチジ</t>
    </rPh>
    <rPh sb="6" eb="9">
      <t>ショウヒリョウ</t>
    </rPh>
    <phoneticPr fontId="5"/>
  </si>
  <si>
    <t>設計一次エネ消費量_GJ_年</t>
  </si>
  <si>
    <t>設計一次エネ消費量_MJ_m2年</t>
  </si>
  <si>
    <t>一次エネ消費削減量_GJ_年</t>
  </si>
  <si>
    <t>一次エネ消費削減量_MJ_m2年</t>
  </si>
  <si>
    <t>BEI</t>
  </si>
  <si>
    <t>PAL_基準_MJ_m2年</t>
  </si>
  <si>
    <t>PAL_設計値_MJ_m2年</t>
  </si>
  <si>
    <t>PAL_BPI</t>
  </si>
  <si>
    <t>空調_一次エネ_基準_GJ_年</t>
    <rPh sb="3" eb="5">
      <t>イチジ</t>
    </rPh>
    <phoneticPr fontId="5"/>
  </si>
  <si>
    <t>空調_一次エネ_設計値_GJ_年</t>
  </si>
  <si>
    <t>空調_一次エネ_基準_MJ_m2年</t>
  </si>
  <si>
    <t>空調_一次エネ_設計値_MJ_m2年</t>
  </si>
  <si>
    <t>空調_BEI</t>
  </si>
  <si>
    <t>空調以外_一次エネ_基準_GJ_年</t>
  </si>
  <si>
    <t>空調以外_一次エネ_設計値_GJ_年</t>
  </si>
  <si>
    <t>空調以外_一次エネ_基準_MJ_m2年</t>
  </si>
  <si>
    <t>空調以外_一次エネ_設計値_MJ_m2年</t>
  </si>
  <si>
    <t>空調以外_BEI</t>
  </si>
  <si>
    <t>照明_一次エネ_基準_GJ_年</t>
  </si>
  <si>
    <t>照明_一次エネ_設計値_GJ_年</t>
  </si>
  <si>
    <t>照明_一次エネ_基準_MJ_m2年</t>
  </si>
  <si>
    <t>照明_一次エネ_設計値_MJ_m2年</t>
  </si>
  <si>
    <t>照明_BEI</t>
  </si>
  <si>
    <t>給湯_一次エネ_基準_GJ_年</t>
  </si>
  <si>
    <t>給湯_一次エネ_設計値_GJ_年</t>
  </si>
  <si>
    <t>給湯_一次エネ_基準_MJ_m2年</t>
  </si>
  <si>
    <t>給湯_一次エネ_設計値_MJ_m2年</t>
  </si>
  <si>
    <t>給湯_BEI</t>
  </si>
  <si>
    <t>昇降機_一次エネ_基準_GJ_年</t>
  </si>
  <si>
    <t>昇降機_一次エネ_設計値_GJ_年</t>
    <phoneticPr fontId="5"/>
  </si>
  <si>
    <t>昇降機_一次エネ_基準_MJ_m2年</t>
  </si>
  <si>
    <t>昇降機_一次エネ_設計値_MJ_m2年</t>
  </si>
  <si>
    <t>昇降機_BEI</t>
  </si>
  <si>
    <t>効率化創エネ量_一次エネ_設計値_GJ_年</t>
    <phoneticPr fontId="5"/>
  </si>
  <si>
    <t>効率化創エネ量_一次エネ_設計値_MJ_m2年</t>
    <phoneticPr fontId="5"/>
  </si>
  <si>
    <t>その他_一次エネ_基準_GJ_年</t>
  </si>
  <si>
    <t>その他_一次エネ_設計値_GJ_年</t>
  </si>
  <si>
    <t>その他_一次エネ_基準_MJ_m2年</t>
  </si>
  <si>
    <t>その他_一次エネ_設計値_MJ_m2年</t>
    <phoneticPr fontId="5"/>
  </si>
  <si>
    <t>その他_BEI</t>
  </si>
  <si>
    <t>電力需要_最大kW</t>
    <rPh sb="0" eb="2">
      <t>デンリョク</t>
    </rPh>
    <rPh sb="2" eb="4">
      <t>ジュヨウ</t>
    </rPh>
    <rPh sb="5" eb="7">
      <t>サイダイ</t>
    </rPh>
    <phoneticPr fontId="5"/>
  </si>
  <si>
    <t>省エネ性能_削減率</t>
    <rPh sb="0" eb="1">
      <t>ショウ</t>
    </rPh>
    <rPh sb="3" eb="5">
      <t>セイノウ</t>
    </rPh>
    <rPh sb="6" eb="8">
      <t>サクゲン</t>
    </rPh>
    <rPh sb="8" eb="9">
      <t>リツ</t>
    </rPh>
    <phoneticPr fontId="5"/>
  </si>
  <si>
    <t>省エネ性能_結果</t>
    <rPh sb="0" eb="1">
      <t>ショウ</t>
    </rPh>
    <rPh sb="3" eb="5">
      <t>セイノウ</t>
    </rPh>
    <rPh sb="6" eb="8">
      <t>ケッカ</t>
    </rPh>
    <phoneticPr fontId="5"/>
  </si>
  <si>
    <t>省エネ性能_CO2排出削減量_tCO2年</t>
    <rPh sb="0" eb="1">
      <t>ショウ</t>
    </rPh>
    <rPh sb="3" eb="5">
      <t>セイノウ</t>
    </rPh>
    <rPh sb="9" eb="11">
      <t>ハイシュツ</t>
    </rPh>
    <rPh sb="11" eb="13">
      <t>サクゲン</t>
    </rPh>
    <rPh sb="13" eb="14">
      <t>リョウ</t>
    </rPh>
    <rPh sb="19" eb="20">
      <t>ネン</t>
    </rPh>
    <phoneticPr fontId="5"/>
  </si>
  <si>
    <t>協議メモ</t>
    <rPh sb="0" eb="2">
      <t>キョウギ</t>
    </rPh>
    <phoneticPr fontId="5"/>
  </si>
  <si>
    <t>完了欄</t>
    <rPh sb="0" eb="2">
      <t>カンリョウ</t>
    </rPh>
    <rPh sb="2" eb="3">
      <t>ラン</t>
    </rPh>
    <phoneticPr fontId="5"/>
  </si>
  <si>
    <t>□</t>
    <phoneticPr fontId="5"/>
  </si>
  <si>
    <t>[プルダウンから選択]</t>
  </si>
  <si>
    <t>AA列から右、69行から下</t>
    <rPh sb="2" eb="3">
      <t>レツ</t>
    </rPh>
    <rPh sb="5" eb="6">
      <t>ミギ</t>
    </rPh>
    <rPh sb="9" eb="10">
      <t>ギョウ</t>
    </rPh>
    <rPh sb="12" eb="13">
      <t>シタ</t>
    </rPh>
    <phoneticPr fontId="5"/>
  </si>
  <si>
    <t>未利用・再生可能エネルギーの活用</t>
    <rPh sb="0" eb="3">
      <t>ミリヨウ</t>
    </rPh>
    <rPh sb="4" eb="6">
      <t>サイセイ</t>
    </rPh>
    <rPh sb="6" eb="8">
      <t>カノウ</t>
    </rPh>
    <rPh sb="14" eb="16">
      <t>カツヨウ</t>
    </rPh>
    <phoneticPr fontId="7"/>
  </si>
  <si>
    <t>103</t>
    <phoneticPr fontId="5"/>
  </si>
  <si>
    <t>209</t>
    <phoneticPr fontId="5"/>
  </si>
  <si>
    <t>409</t>
    <phoneticPr fontId="5"/>
  </si>
  <si>
    <t>0</t>
    <phoneticPr fontId="5"/>
  </si>
  <si>
    <t>401</t>
    <phoneticPr fontId="5"/>
  </si>
  <si>
    <t>402</t>
    <phoneticPr fontId="5"/>
  </si>
  <si>
    <t>403</t>
    <phoneticPr fontId="5"/>
  </si>
  <si>
    <t>490</t>
    <phoneticPr fontId="5"/>
  </si>
  <si>
    <t>301</t>
    <phoneticPr fontId="5"/>
  </si>
  <si>
    <t>302</t>
    <phoneticPr fontId="5"/>
  </si>
  <si>
    <t>303</t>
    <phoneticPr fontId="5"/>
  </si>
  <si>
    <t>309</t>
    <phoneticPr fontId="5"/>
  </si>
  <si>
    <t>制度適用_有無</t>
    <rPh sb="0" eb="2">
      <t>セイド</t>
    </rPh>
    <rPh sb="2" eb="4">
      <t>テキヨウ</t>
    </rPh>
    <rPh sb="5" eb="6">
      <t>アリ</t>
    </rPh>
    <phoneticPr fontId="5"/>
  </si>
  <si>
    <t>周辺開発計画_有無</t>
    <rPh sb="0" eb="2">
      <t>シュウヘン</t>
    </rPh>
    <rPh sb="2" eb="4">
      <t>カイハツ</t>
    </rPh>
    <rPh sb="4" eb="6">
      <t>ケイカク</t>
    </rPh>
    <rPh sb="7" eb="8">
      <t>アリ</t>
    </rPh>
    <phoneticPr fontId="5"/>
  </si>
  <si>
    <t>DHC区域_区域CD</t>
    <phoneticPr fontId="5"/>
  </si>
  <si>
    <t>DHC導入_導入CD</t>
    <phoneticPr fontId="5"/>
  </si>
  <si>
    <t>面的_エネ対策CD</t>
    <rPh sb="5" eb="7">
      <t>タイサク</t>
    </rPh>
    <phoneticPr fontId="5"/>
  </si>
  <si>
    <t>AEMS_導入CD</t>
    <phoneticPr fontId="5"/>
  </si>
  <si>
    <t>地域CO2取組_内容</t>
    <rPh sb="0" eb="2">
      <t>チイキ</t>
    </rPh>
    <rPh sb="5" eb="7">
      <t>トリクミ</t>
    </rPh>
    <rPh sb="8" eb="10">
      <t>ナイヨウ</t>
    </rPh>
    <phoneticPr fontId="5"/>
  </si>
  <si>
    <t>地域CO2削減目標_CD</t>
    <rPh sb="0" eb="2">
      <t>チイキ</t>
    </rPh>
    <rPh sb="5" eb="7">
      <t>サクゲン</t>
    </rPh>
    <rPh sb="7" eb="9">
      <t>モクヒョウ</t>
    </rPh>
    <phoneticPr fontId="5"/>
  </si>
  <si>
    <t>地域CO2取組_CD</t>
    <rPh sb="0" eb="2">
      <t>チイキ</t>
    </rPh>
    <rPh sb="5" eb="7">
      <t>トリクミ</t>
    </rPh>
    <phoneticPr fontId="5"/>
  </si>
  <si>
    <t>201</t>
    <phoneticPr fontId="5"/>
  </si>
  <si>
    <t>202</t>
    <phoneticPr fontId="5"/>
  </si>
  <si>
    <t>204</t>
    <phoneticPr fontId="5"/>
  </si>
  <si>
    <t>Low-E複層ガラス</t>
    <rPh sb="5" eb="7">
      <t>フクソウ</t>
    </rPh>
    <phoneticPr fontId="5"/>
  </si>
  <si>
    <t>事前協議開始時に、”※”で示した項目は、わかる範囲で全て記入してください。</t>
    <rPh sb="13" eb="14">
      <t>シメ</t>
    </rPh>
    <rPh sb="16" eb="18">
      <t>コウモク</t>
    </rPh>
    <rPh sb="23" eb="25">
      <t>ハンイ</t>
    </rPh>
    <rPh sb="26" eb="27">
      <t>スベ</t>
    </rPh>
    <rPh sb="28" eb="30">
      <t>キニュウ</t>
    </rPh>
    <phoneticPr fontId="5"/>
  </si>
  <si>
    <t>建物性能の項目は、省エネルギー計算が完了次第記入して提出してください。</t>
    <phoneticPr fontId="5"/>
  </si>
  <si>
    <t>省CO2建築手法_外壁高断熱化_屋根CD</t>
    <rPh sb="16" eb="18">
      <t>ヤネ</t>
    </rPh>
    <phoneticPr fontId="5"/>
  </si>
  <si>
    <t>省CO2建築手法_外壁高断熱化_屋根mm</t>
    <rPh sb="16" eb="18">
      <t>ヤネ</t>
    </rPh>
    <phoneticPr fontId="5"/>
  </si>
  <si>
    <t>省CO2建築手法_外壁高断熱化_壁CD</t>
    <rPh sb="16" eb="17">
      <t>カベ</t>
    </rPh>
    <phoneticPr fontId="5"/>
  </si>
  <si>
    <t>省CO2建築手法_外壁高断熱化_壁mm</t>
    <rPh sb="16" eb="17">
      <t>カベ</t>
    </rPh>
    <phoneticPr fontId="5"/>
  </si>
  <si>
    <t>Low-E複層ガラス</t>
    <phoneticPr fontId="5"/>
  </si>
  <si>
    <t>特電_導入CD</t>
    <phoneticPr fontId="5"/>
  </si>
  <si>
    <t>シート名</t>
    <rPh sb="3" eb="4">
      <t>メイ</t>
    </rPh>
    <phoneticPr fontId="5"/>
  </si>
  <si>
    <t>xls11_建物概要</t>
  </si>
  <si>
    <t>xls12_設備概要</t>
  </si>
  <si>
    <t>xls13_環境対策</t>
  </si>
  <si>
    <t>xls14_建物性能</t>
  </si>
  <si>
    <t>xls15_備考</t>
  </si>
  <si>
    <t>備考</t>
    <rPh sb="0" eb="2">
      <t>ビコウ</t>
    </rPh>
    <phoneticPr fontId="5"/>
  </si>
  <si>
    <t>〇オブジェクト使用廃止→②不要（2017/09/13）</t>
    <rPh sb="7" eb="9">
      <t>シヨウ</t>
    </rPh>
    <rPh sb="9" eb="11">
      <t>ハイシ</t>
    </rPh>
    <rPh sb="13" eb="15">
      <t>フヨウ</t>
    </rPh>
    <phoneticPr fontId="5"/>
  </si>
  <si>
    <t>101</t>
    <phoneticPr fontId="5"/>
  </si>
  <si>
    <t>102</t>
    <phoneticPr fontId="5"/>
  </si>
  <si>
    <t>DHC区域_区域名称</t>
    <phoneticPr fontId="5"/>
  </si>
  <si>
    <t>203</t>
    <phoneticPr fontId="5"/>
  </si>
  <si>
    <t>2017998</t>
    <phoneticPr fontId="5"/>
  </si>
  <si>
    <t>Demo998</t>
    <phoneticPr fontId="5"/>
  </si>
  <si>
    <t>届出者（建築主）</t>
    <phoneticPr fontId="5"/>
  </si>
  <si>
    <t>住所</t>
    <phoneticPr fontId="5"/>
  </si>
  <si>
    <t>氏名</t>
    <phoneticPr fontId="5"/>
  </si>
  <si>
    <t>千代田区地球温暖化対策条例施行規則　　　</t>
    <phoneticPr fontId="5"/>
  </si>
  <si>
    <t>(法人にあっては名称、代表者の氏名)</t>
    <phoneticPr fontId="5"/>
  </si>
  <si>
    <t>(法人にあっては主たる事務所の所在地)</t>
    <phoneticPr fontId="5"/>
  </si>
  <si>
    <t>工事着手</t>
    <phoneticPr fontId="5"/>
  </si>
  <si>
    <t>工事完了</t>
    <phoneticPr fontId="5"/>
  </si>
  <si>
    <t>建築主の氏名の公表</t>
    <phoneticPr fontId="5"/>
  </si>
  <si>
    <t>可　・　不可</t>
    <phoneticPr fontId="5"/>
  </si>
  <si>
    <t>・環境への配慮のための措置</t>
    <phoneticPr fontId="5"/>
  </si>
  <si>
    <t>設計者の氏名の公表</t>
    <phoneticPr fontId="5"/>
  </si>
  <si>
    <t>可　・　不可</t>
  </si>
  <si>
    <t>有　・　無</t>
  </si>
  <si>
    <r>
      <t>要※①</t>
    </r>
    <r>
      <rPr>
        <strike/>
        <sz val="9"/>
        <color rgb="FFFF0000"/>
        <rFont val="ＭＳ Ｐゴシック"/>
        <family val="3"/>
        <charset val="128"/>
      </rPr>
      <t>②</t>
    </r>
    <r>
      <rPr>
        <sz val="9"/>
        <color rgb="FF0000FF"/>
        <rFont val="ＭＳ Ｐゴシック"/>
        <family val="3"/>
        <charset val="128"/>
      </rPr>
      <t>②</t>
    </r>
    <rPh sb="0" eb="1">
      <t>ヨウ</t>
    </rPh>
    <phoneticPr fontId="5"/>
  </si>
  <si>
    <t>【様式】　2017/11/09 　不要</t>
    <rPh sb="1" eb="3">
      <t>ヨウシキ</t>
    </rPh>
    <rPh sb="17" eb="19">
      <t>フヨウ</t>
    </rPh>
    <phoneticPr fontId="5"/>
  </si>
  <si>
    <t>→プルダウン版却下により②保護復活(2017/11/09)</t>
    <phoneticPr fontId="5"/>
  </si>
  <si>
    <t>省エネ基準範囲チェック用</t>
    <rPh sb="0" eb="1">
      <t>ショウ</t>
    </rPh>
    <rPh sb="3" eb="5">
      <t>キジュン</t>
    </rPh>
    <rPh sb="5" eb="7">
      <t>ハンイ</t>
    </rPh>
    <rPh sb="11" eb="12">
      <t>ヨウ</t>
    </rPh>
    <phoneticPr fontId="5"/>
  </si>
  <si>
    <t>・許容範囲</t>
    <rPh sb="1" eb="3">
      <t>キョヨウ</t>
    </rPh>
    <rPh sb="3" eb="5">
      <t>ハンイ</t>
    </rPh>
    <phoneticPr fontId="5"/>
  </si>
  <si>
    <t>・表示文言</t>
    <rPh sb="1" eb="3">
      <t>ヒョウジ</t>
    </rPh>
    <rPh sb="3" eb="5">
      <t>モンゴン</t>
    </rPh>
    <phoneticPr fontId="5"/>
  </si>
  <si>
    <t>設計値および基準値の「一次エネルギー消費量合計値（その他を除く）」と「消費先別の一次エネルギー消費量の合計（その他を除く）」の値がことなっていますので、数値を見直してください。</t>
    <phoneticPr fontId="5"/>
  </si>
  <si>
    <t>「基準一次エネルギー消費量合計値（その他を除く）」と「消費先別の一次エネルギー消費量基準値の合計（その他を除く）」の値がことなっていますので、数値を見直してください。</t>
    <phoneticPr fontId="5"/>
  </si>
  <si>
    <t>「設計一次エネルギー消費量合計値（その他を除く）」と「消費先別の一次エネルギー消費量設計値の合計（その他を除く）」の値がことなっていますので、数値を見直してください。</t>
    <phoneticPr fontId="5"/>
  </si>
  <si>
    <t>MJ/㎡・年</t>
    <phoneticPr fontId="5"/>
  </si>
  <si>
    <t>2018/09/14 0.05⇒0.15変更(2018/11/28v24より再設定の為)</t>
    <rPh sb="20" eb="22">
      <t>ヘンコウ</t>
    </rPh>
    <rPh sb="38" eb="41">
      <t>サイセッテイ</t>
    </rPh>
    <rPh sb="42" eb="43">
      <t>タメ</t>
    </rPh>
    <phoneticPr fontId="5"/>
  </si>
  <si>
    <t>CD</t>
    <phoneticPr fontId="5"/>
  </si>
  <si>
    <t>省CO2建築手法_外壁高断熱化_屋根自由記述</t>
    <rPh sb="16" eb="18">
      <t>ヤネ</t>
    </rPh>
    <rPh sb="18" eb="20">
      <t>ジユウ</t>
    </rPh>
    <rPh sb="20" eb="22">
      <t>キジュツ</t>
    </rPh>
    <phoneticPr fontId="5"/>
  </si>
  <si>
    <t>省CO2建築手法_外壁高断熱化_壁自由記述</t>
    <rPh sb="16" eb="17">
      <t>カベ</t>
    </rPh>
    <rPh sb="17" eb="19">
      <t>ジユウ</t>
    </rPh>
    <rPh sb="19" eb="21">
      <t>キジュツ</t>
    </rPh>
    <phoneticPr fontId="5"/>
  </si>
  <si>
    <t>（自由記入CD）</t>
    <rPh sb="1" eb="3">
      <t>ジユウ</t>
    </rPh>
    <rPh sb="3" eb="5">
      <t>キニュウ</t>
    </rPh>
    <phoneticPr fontId="5"/>
  </si>
  <si>
    <t>2018/07/02add　⇒2019/02/12 v28 解除</t>
    <rPh sb="30" eb="32">
      <t>カイジョ</t>
    </rPh>
    <phoneticPr fontId="5"/>
  </si>
  <si>
    <t>空調</t>
    <rPh sb="0" eb="2">
      <t>クウチョウ</t>
    </rPh>
    <phoneticPr fontId="5"/>
  </si>
  <si>
    <t>換気</t>
    <rPh sb="0" eb="2">
      <t>カンキ</t>
    </rPh>
    <phoneticPr fontId="5"/>
  </si>
  <si>
    <t>人感センサ</t>
    <rPh sb="0" eb="2">
      <t>ジンカン</t>
    </rPh>
    <phoneticPr fontId="5"/>
  </si>
  <si>
    <t>明るさセンサ</t>
    <rPh sb="0" eb="1">
      <t>アカ</t>
    </rPh>
    <phoneticPr fontId="5"/>
  </si>
  <si>
    <t>スケジュール制御</t>
    <rPh sb="6" eb="8">
      <t>セイギョ</t>
    </rPh>
    <phoneticPr fontId="5"/>
  </si>
  <si>
    <t>給湯</t>
    <rPh sb="0" eb="2">
      <t>キュウトウ</t>
    </rPh>
    <phoneticPr fontId="5"/>
  </si>
  <si>
    <t>その他</t>
    <rPh sb="2" eb="3">
      <t>タ</t>
    </rPh>
    <phoneticPr fontId="5"/>
  </si>
  <si>
    <t>自動給湯栓</t>
    <rPh sb="0" eb="2">
      <t>ジドウ</t>
    </rPh>
    <rPh sb="2" eb="4">
      <t>キュウトウ</t>
    </rPh>
    <rPh sb="4" eb="5">
      <t>セン</t>
    </rPh>
    <phoneticPr fontId="5"/>
  </si>
  <si>
    <t>省CO2設備手法_人感センサ</t>
    <rPh sb="9" eb="11">
      <t>ジンカン</t>
    </rPh>
    <phoneticPr fontId="5"/>
  </si>
  <si>
    <t>省CO2設備手法_人感センサ_範囲</t>
    <rPh sb="9" eb="11">
      <t>ジンカン</t>
    </rPh>
    <phoneticPr fontId="5"/>
  </si>
  <si>
    <t>省CO2設備手法_明るさセンサ</t>
    <rPh sb="9" eb="10">
      <t>アカ</t>
    </rPh>
    <phoneticPr fontId="5"/>
  </si>
  <si>
    <t>省CO2設備手法_明るさセンサ_範囲</t>
    <rPh sb="9" eb="10">
      <t>アカ</t>
    </rPh>
    <phoneticPr fontId="5"/>
  </si>
  <si>
    <t>省CO2設備手法_スケジュール</t>
    <phoneticPr fontId="5"/>
  </si>
  <si>
    <t>省CO2設備手法_照度補正</t>
    <rPh sb="9" eb="11">
      <t>ショウド</t>
    </rPh>
    <rPh sb="11" eb="13">
      <t>ホセイ</t>
    </rPh>
    <phoneticPr fontId="5"/>
  </si>
  <si>
    <t>分散熱源（パッケージ・ビルマル等）</t>
    <rPh sb="0" eb="2">
      <t>ブンサン</t>
    </rPh>
    <rPh sb="2" eb="4">
      <t>ネツゲン</t>
    </rPh>
    <rPh sb="15" eb="16">
      <t>トウ</t>
    </rPh>
    <phoneticPr fontId="5"/>
  </si>
  <si>
    <t>高効率電動機</t>
    <rPh sb="0" eb="3">
      <t>コウコウリツ</t>
    </rPh>
    <rPh sb="3" eb="6">
      <t>デンドウキ</t>
    </rPh>
    <phoneticPr fontId="5"/>
  </si>
  <si>
    <t>自然換気(自動制御)</t>
    <phoneticPr fontId="5"/>
  </si>
  <si>
    <t>全熱交換器</t>
    <phoneticPr fontId="5"/>
  </si>
  <si>
    <t>自然換気（自動制御）</t>
    <rPh sb="5" eb="7">
      <t>ジドウ</t>
    </rPh>
    <rPh sb="7" eb="9">
      <t>セイギョ</t>
    </rPh>
    <phoneticPr fontId="5"/>
  </si>
  <si>
    <t>送風量制御</t>
    <rPh sb="0" eb="2">
      <t>ソウフウ</t>
    </rPh>
    <rPh sb="2" eb="3">
      <t>リョウ</t>
    </rPh>
    <rPh sb="3" eb="5">
      <t>セイギョ</t>
    </rPh>
    <phoneticPr fontId="5"/>
  </si>
  <si>
    <t>明るさセンサ</t>
    <rPh sb="0" eb="1">
      <t>アカ</t>
    </rPh>
    <phoneticPr fontId="5"/>
  </si>
  <si>
    <t>スケジュール制御</t>
    <rPh sb="6" eb="8">
      <t>セイギョ</t>
    </rPh>
    <phoneticPr fontId="5"/>
  </si>
  <si>
    <t>自動給湯栓</t>
    <phoneticPr fontId="5"/>
  </si>
  <si>
    <t>小流量シャワー</t>
    <phoneticPr fontId="5"/>
  </si>
  <si>
    <t>省CO2設備手法_高効率電動機</t>
    <rPh sb="9" eb="12">
      <t>コウコウリツ</t>
    </rPh>
    <rPh sb="12" eb="15">
      <t>デンドウキ</t>
    </rPh>
    <phoneticPr fontId="5"/>
  </si>
  <si>
    <t>省CO2設備手法_インバータ制御</t>
    <rPh sb="14" eb="16">
      <t>セイギョ</t>
    </rPh>
    <phoneticPr fontId="5"/>
  </si>
  <si>
    <t>省CO2設備手法_送風量制御</t>
    <rPh sb="9" eb="14">
      <t>ソウフウリョウセイギョ</t>
    </rPh>
    <phoneticPr fontId="5"/>
  </si>
  <si>
    <t>省CO2設備手法_自動給湯栓</t>
    <rPh sb="9" eb="11">
      <t>ジドウ</t>
    </rPh>
    <rPh sb="11" eb="13">
      <t>キュウトウ</t>
    </rPh>
    <rPh sb="13" eb="14">
      <t>セン</t>
    </rPh>
    <phoneticPr fontId="16"/>
  </si>
  <si>
    <t>省CO2設備手法_小流量シャワー</t>
    <rPh sb="9" eb="12">
      <t>ショウリュウリョウ</t>
    </rPh>
    <phoneticPr fontId="16"/>
  </si>
  <si>
    <t>v29 2019/03/15時点より</t>
    <rPh sb="14" eb="16">
      <t>ジテン</t>
    </rPh>
    <phoneticPr fontId="5"/>
  </si>
  <si>
    <t>断熱材CD</t>
    <rPh sb="0" eb="3">
      <t>ダンネツザイ</t>
    </rPh>
    <phoneticPr fontId="5"/>
  </si>
  <si>
    <t>0101</t>
  </si>
  <si>
    <t>0102</t>
  </si>
  <si>
    <t>0103</t>
  </si>
  <si>
    <t>0104</t>
  </si>
  <si>
    <t>0105</t>
  </si>
  <si>
    <t>0106</t>
  </si>
  <si>
    <t>0107</t>
  </si>
  <si>
    <t>0108</t>
  </si>
  <si>
    <t>0109</t>
  </si>
  <si>
    <t>0110</t>
  </si>
  <si>
    <t>0111</t>
  </si>
  <si>
    <t>0202</t>
  </si>
  <si>
    <t>0203</t>
  </si>
  <si>
    <t>0204</t>
  </si>
  <si>
    <t>0205</t>
  </si>
  <si>
    <t>0206</t>
  </si>
  <si>
    <t>0207</t>
  </si>
  <si>
    <t>0208</t>
  </si>
  <si>
    <t>0209</t>
  </si>
  <si>
    <t>0210</t>
  </si>
  <si>
    <t>0211</t>
  </si>
  <si>
    <t>0212</t>
  </si>
  <si>
    <t>断熱材（ver.30より　モデル建物法マニュアル）</t>
    <rPh sb="0" eb="3">
      <t>ダンネツザイ</t>
    </rPh>
    <rPh sb="16" eb="19">
      <t>タテモノホウ</t>
    </rPh>
    <phoneticPr fontId="5"/>
  </si>
  <si>
    <t>9000</t>
    <phoneticPr fontId="5"/>
  </si>
  <si>
    <t>断熱材_備考</t>
    <rPh sb="0" eb="3">
      <t>ダンネツザイ</t>
    </rPh>
    <rPh sb="4" eb="6">
      <t>ビコウ</t>
    </rPh>
    <phoneticPr fontId="5"/>
  </si>
  <si>
    <t>改定年月：</t>
    <rPh sb="0" eb="2">
      <t>カイテイ</t>
    </rPh>
    <rPh sb="2" eb="4">
      <t>ネンゲツ</t>
    </rPh>
    <phoneticPr fontId="5"/>
  </si>
  <si>
    <t>←[事前協議書]シート記載</t>
    <phoneticPr fontId="5"/>
  </si>
  <si>
    <t>高効率電動機</t>
    <rPh sb="0" eb="1">
      <t>コウ</t>
    </rPh>
    <rPh sb="1" eb="3">
      <t>コウリツ</t>
    </rPh>
    <rPh sb="3" eb="6">
      <t>デンドウキ</t>
    </rPh>
    <phoneticPr fontId="5"/>
  </si>
  <si>
    <t>事前協議開始時、事前協議時に、本書を区に提出・協議を実施し、受付印を受けてください。</t>
    <rPh sb="15" eb="17">
      <t>ホンショ</t>
    </rPh>
    <rPh sb="18" eb="19">
      <t>ク</t>
    </rPh>
    <rPh sb="20" eb="22">
      <t>テイシュツ</t>
    </rPh>
    <rPh sb="23" eb="25">
      <t>キョウギ</t>
    </rPh>
    <rPh sb="26" eb="28">
      <t>ジッシ</t>
    </rPh>
    <rPh sb="30" eb="33">
      <t>ウケツケイン</t>
    </rPh>
    <rPh sb="34" eb="35">
      <t>ウ</t>
    </rPh>
    <phoneticPr fontId="5"/>
  </si>
  <si>
    <t>千代田区低炭素助成制度</t>
    <rPh sb="0" eb="4">
      <t>チヨダク</t>
    </rPh>
    <rPh sb="4" eb="7">
      <t>テイタンソ</t>
    </rPh>
    <rPh sb="7" eb="9">
      <t>ジョセイ</t>
    </rPh>
    <rPh sb="9" eb="11">
      <t>セイド</t>
    </rPh>
    <phoneticPr fontId="5"/>
  </si>
  <si>
    <t>申請を検討している（もしくは申請予定）</t>
    <rPh sb="0" eb="2">
      <t>シンセイ</t>
    </rPh>
    <rPh sb="3" eb="5">
      <t>ケントウ</t>
    </rPh>
    <rPh sb="14" eb="16">
      <t>シンセイ</t>
    </rPh>
    <rPh sb="16" eb="18">
      <t>ヨテイ</t>
    </rPh>
    <phoneticPr fontId="5"/>
  </si>
  <si>
    <t>v35</t>
    <phoneticPr fontId="5"/>
  </si>
  <si>
    <t>対応：2021/03/09</t>
    <rPh sb="0" eb="2">
      <t>タイオウ</t>
    </rPh>
    <phoneticPr fontId="5"/>
  </si>
  <si>
    <t>「事前協議開始時」を削除</t>
    <phoneticPr fontId="5"/>
  </si>
  <si>
    <t>修正内容は、下部に記載</t>
    <rPh sb="0" eb="2">
      <t>シュウセイ</t>
    </rPh>
    <rPh sb="2" eb="4">
      <t>ナイヨウ</t>
    </rPh>
    <rPh sb="6" eb="8">
      <t>カブ</t>
    </rPh>
    <rPh sb="9" eb="11">
      <t>キサイ</t>
    </rPh>
    <phoneticPr fontId="5"/>
  </si>
  <si>
    <t>過去2v分を記載</t>
    <rPh sb="0" eb="2">
      <t>カコ</t>
    </rPh>
    <rPh sb="4" eb="5">
      <t>ブン</t>
    </rPh>
    <rPh sb="6" eb="8">
      <t>キサイ</t>
    </rPh>
    <phoneticPr fontId="5"/>
  </si>
  <si>
    <t>[第4号様式]シート削除</t>
    <rPh sb="1" eb="2">
      <t>ダイ</t>
    </rPh>
    <rPh sb="3" eb="4">
      <t>ゴウ</t>
    </rPh>
    <rPh sb="4" eb="6">
      <t>ヨウシキ</t>
    </rPh>
    <rPh sb="10" eb="12">
      <t>サクジョ</t>
    </rPh>
    <phoneticPr fontId="5"/>
  </si>
  <si>
    <r>
      <rPr>
        <sz val="9"/>
        <color rgb="FFFF0000"/>
        <rFont val="ＭＳ Ｐゴシック"/>
        <family val="3"/>
        <charset val="128"/>
      </rPr>
      <t>V</t>
    </r>
    <r>
      <rPr>
        <sz val="9"/>
        <color theme="1"/>
        <rFont val="ＭＳ Ｐゴシック"/>
        <family val="2"/>
        <charset val="128"/>
      </rPr>
      <t>列から右、100行から下</t>
    </r>
    <rPh sb="1" eb="2">
      <t>レツ</t>
    </rPh>
    <rPh sb="4" eb="5">
      <t>ミギ</t>
    </rPh>
    <rPh sb="9" eb="10">
      <t>ギョウ</t>
    </rPh>
    <rPh sb="12" eb="13">
      <t>シタ</t>
    </rPh>
    <phoneticPr fontId="5"/>
  </si>
  <si>
    <t>[事前協議書]シート、[環境評価書]シートの省CO2設備手法の文言の修正</t>
    <rPh sb="1" eb="3">
      <t>ジゼン</t>
    </rPh>
    <rPh sb="3" eb="5">
      <t>キョウギ</t>
    </rPh>
    <rPh sb="5" eb="6">
      <t>ショ</t>
    </rPh>
    <rPh sb="12" eb="14">
      <t>カンキョウ</t>
    </rPh>
    <rPh sb="14" eb="16">
      <t>ヒョウカ</t>
    </rPh>
    <rPh sb="16" eb="17">
      <t>ショ</t>
    </rPh>
    <rPh sb="22" eb="23">
      <t>ショウ</t>
    </rPh>
    <rPh sb="26" eb="28">
      <t>セツビ</t>
    </rPh>
    <rPh sb="28" eb="30">
      <t>シュホウ</t>
    </rPh>
    <rPh sb="31" eb="33">
      <t>モンゴン</t>
    </rPh>
    <rPh sb="34" eb="36">
      <t>シュウセイ</t>
    </rPh>
    <phoneticPr fontId="5"/>
  </si>
  <si>
    <t>空調</t>
    <rPh sb="0" eb="2">
      <t>クウチョウ</t>
    </rPh>
    <phoneticPr fontId="5"/>
  </si>
  <si>
    <t>換気</t>
    <rPh sb="0" eb="2">
      <t>カンキ</t>
    </rPh>
    <phoneticPr fontId="5"/>
  </si>
  <si>
    <t>インバーター制御→変風量制御</t>
    <phoneticPr fontId="5"/>
  </si>
  <si>
    <t>省CO2設備手法_スケジュール_範囲</t>
    <phoneticPr fontId="5"/>
  </si>
  <si>
    <t>照明</t>
    <rPh sb="0" eb="2">
      <t>ショウメイ</t>
    </rPh>
    <phoneticPr fontId="5"/>
  </si>
  <si>
    <t>スケジュール制御に(範囲：　　)を追加</t>
    <rPh sb="6" eb="8">
      <t>セイギョ</t>
    </rPh>
    <rPh sb="10" eb="12">
      <t>ハンイ</t>
    </rPh>
    <rPh sb="17" eb="19">
      <t>ツイカ</t>
    </rPh>
    <phoneticPr fontId="5"/>
  </si>
  <si>
    <t>[環境評価書]シート</t>
    <phoneticPr fontId="5"/>
  </si>
  <si>
    <t>□スケジュール制御の下に(範囲：　　)を行追加</t>
    <rPh sb="10" eb="11">
      <t>シタ</t>
    </rPh>
    <rPh sb="20" eb="21">
      <t>ギョウ</t>
    </rPh>
    <phoneticPr fontId="5"/>
  </si>
  <si>
    <t>対応：2021/03/23</t>
    <rPh sb="0" eb="2">
      <t>タイオウ</t>
    </rPh>
    <phoneticPr fontId="5"/>
  </si>
  <si>
    <t>高効率空調機(中央熱源)</t>
    <rPh sb="0" eb="3">
      <t>コウコウリツ</t>
    </rPh>
    <rPh sb="3" eb="6">
      <t>クウチョウキ</t>
    </rPh>
    <rPh sb="7" eb="9">
      <t>チュウオウ</t>
    </rPh>
    <rPh sb="9" eb="11">
      <t>ネツゲン</t>
    </rPh>
    <phoneticPr fontId="5"/>
  </si>
  <si>
    <t>大温度差送水(中央熱源)</t>
    <phoneticPr fontId="5"/>
  </si>
  <si>
    <t>変風量制御(中央熱源)</t>
    <rPh sb="0" eb="1">
      <t>ヘン</t>
    </rPh>
    <rPh sb="1" eb="3">
      <t>フウリョウ</t>
    </rPh>
    <rPh sb="3" eb="5">
      <t>セイギョ</t>
    </rPh>
    <phoneticPr fontId="5"/>
  </si>
  <si>
    <t>変流量制御(中央熱源)</t>
    <rPh sb="0" eb="1">
      <t>ヘン</t>
    </rPh>
    <rPh sb="1" eb="3">
      <t>リュウリョウ</t>
    </rPh>
    <rPh sb="3" eb="5">
      <t>セイギョ</t>
    </rPh>
    <phoneticPr fontId="5"/>
  </si>
  <si>
    <t>大温度差送水(中央熱源)</t>
    <rPh sb="0" eb="1">
      <t>ダイ</t>
    </rPh>
    <rPh sb="1" eb="4">
      <t>オンドサ</t>
    </rPh>
    <rPh sb="4" eb="6">
      <t>ソウスイ</t>
    </rPh>
    <phoneticPr fontId="5"/>
  </si>
  <si>
    <t>高効率空調機→高効率空調機（中央熱源）</t>
    <rPh sb="14" eb="16">
      <t>チュウオウ</t>
    </rPh>
    <rPh sb="16" eb="18">
      <t>ネツゲン</t>
    </rPh>
    <phoneticPr fontId="5"/>
  </si>
  <si>
    <t>変流量制御→変流量制御（中央熱源）</t>
    <phoneticPr fontId="5"/>
  </si>
  <si>
    <t>大温度差送水→大温度差送水（中央熱源）</t>
    <phoneticPr fontId="5"/>
  </si>
  <si>
    <t>変風量制御→変風量制御（中央熱源）</t>
    <phoneticPr fontId="5"/>
  </si>
  <si>
    <t>対応：2021/03/24</t>
    <rPh sb="0" eb="2">
      <t>タイオウ</t>
    </rPh>
    <phoneticPr fontId="5"/>
  </si>
  <si>
    <t>[第2号様式]シート</t>
    <phoneticPr fontId="5"/>
  </si>
  <si>
    <t>「氏名が自署の場合は押印省略可（法人の場合を除く。）」追加</t>
    <rPh sb="27" eb="29">
      <t>ツイカ</t>
    </rPh>
    <phoneticPr fontId="5"/>
  </si>
  <si>
    <t>・</t>
    <phoneticPr fontId="5"/>
  </si>
  <si>
    <t>0.5m未満</t>
    <rPh sb="4" eb="6">
      <t>ミマン</t>
    </rPh>
    <phoneticPr fontId="5"/>
  </si>
  <si>
    <t>3m未満</t>
    <rPh sb="2" eb="4">
      <t>ミマン</t>
    </rPh>
    <phoneticPr fontId="5"/>
  </si>
  <si>
    <t>5m未満</t>
    <rPh sb="2" eb="4">
      <t>ミマン</t>
    </rPh>
    <phoneticPr fontId="5"/>
  </si>
  <si>
    <t>5m以上</t>
    <rPh sb="2" eb="4">
      <t>イジョウ</t>
    </rPh>
    <phoneticPr fontId="5"/>
  </si>
  <si>
    <t>浸水リスクの低い場所への電気設備の設置</t>
    <rPh sb="0" eb="2">
      <t>シンスイ</t>
    </rPh>
    <rPh sb="6" eb="7">
      <t>ヒク</t>
    </rPh>
    <rPh sb="8" eb="10">
      <t>バショ</t>
    </rPh>
    <rPh sb="12" eb="14">
      <t>デンキ</t>
    </rPh>
    <rPh sb="14" eb="16">
      <t>セツビ</t>
    </rPh>
    <rPh sb="17" eb="19">
      <t>セッチ</t>
    </rPh>
    <phoneticPr fontId="5"/>
  </si>
  <si>
    <t>浸水対策</t>
    <rPh sb="0" eb="2">
      <t>シンスイ</t>
    </rPh>
    <rPh sb="2" eb="4">
      <t>タイサク</t>
    </rPh>
    <phoneticPr fontId="5"/>
  </si>
  <si>
    <t>実施する浸水対策</t>
    <phoneticPr fontId="5"/>
  </si>
  <si>
    <t>浸水対策　　　</t>
    <rPh sb="0" eb="2">
      <t>シンスイ</t>
    </rPh>
    <rPh sb="2" eb="4">
      <t>タイサク</t>
    </rPh>
    <phoneticPr fontId="5"/>
  </si>
  <si>
    <t>浸水深（エリア内時記入）</t>
    <rPh sb="8" eb="9">
      <t>ジ</t>
    </rPh>
    <phoneticPr fontId="5"/>
  </si>
  <si>
    <t>ハザードマップエリア内</t>
    <rPh sb="10" eb="11">
      <t>ナイ</t>
    </rPh>
    <phoneticPr fontId="5"/>
  </si>
  <si>
    <t>被覆対策</t>
    <rPh sb="0" eb="2">
      <t>ヒフク</t>
    </rPh>
    <rPh sb="2" eb="4">
      <t>タイサク</t>
    </rPh>
    <phoneticPr fontId="5"/>
  </si>
  <si>
    <t>）</t>
    <phoneticPr fontId="5"/>
  </si>
  <si>
    <t>削減率（努力目標：35%)</t>
    <rPh sb="0" eb="2">
      <t>サクゲン</t>
    </rPh>
    <rPh sb="2" eb="3">
      <t>リツ</t>
    </rPh>
    <rPh sb="4" eb="6">
      <t>ドリョク</t>
    </rPh>
    <rPh sb="6" eb="8">
      <t>モクヒョウ</t>
    </rPh>
    <phoneticPr fontId="5"/>
  </si>
  <si>
    <t>熱融通</t>
    <rPh sb="0" eb="1">
      <t>ネツ</t>
    </rPh>
    <rPh sb="1" eb="3">
      <t>ユウズウ</t>
    </rPh>
    <phoneticPr fontId="5"/>
  </si>
  <si>
    <t>電力融通</t>
    <rPh sb="0" eb="2">
      <t>デンリョク</t>
    </rPh>
    <rPh sb="2" eb="4">
      <t>ユウヅウ</t>
    </rPh>
    <phoneticPr fontId="5"/>
  </si>
  <si>
    <t>再開発等促進区を定める地区計画</t>
    <phoneticPr fontId="5"/>
  </si>
  <si>
    <t>高度利用地区</t>
    <phoneticPr fontId="5"/>
  </si>
  <si>
    <t>都市開発諸制度の適用_高度利用地区</t>
    <phoneticPr fontId="5"/>
  </si>
  <si>
    <t>都市開発諸制度の適用_特定街区</t>
    <phoneticPr fontId="5"/>
  </si>
  <si>
    <t>都市開発諸制度の適用_総合設計</t>
    <phoneticPr fontId="5"/>
  </si>
  <si>
    <t>面的エネルギーの活用</t>
    <rPh sb="0" eb="2">
      <t>メンテキ</t>
    </rPh>
    <rPh sb="8" eb="10">
      <t>カツヨウ</t>
    </rPh>
    <phoneticPr fontId="7"/>
  </si>
  <si>
    <t>地域冷暖房(DHC)の導入</t>
    <rPh sb="0" eb="2">
      <t>チイキ</t>
    </rPh>
    <rPh sb="2" eb="5">
      <t>レイダンボウ</t>
    </rPh>
    <rPh sb="11" eb="13">
      <t>ドウニュウ</t>
    </rPh>
    <phoneticPr fontId="5"/>
  </si>
  <si>
    <t>地域冷暖房(DHC)の受入</t>
    <rPh sb="0" eb="2">
      <t>チイキ</t>
    </rPh>
    <rPh sb="2" eb="5">
      <t>レイダンボウ</t>
    </rPh>
    <rPh sb="11" eb="13">
      <t>ウケイレ</t>
    </rPh>
    <phoneticPr fontId="5"/>
  </si>
  <si>
    <t>（区域名称：</t>
    <rPh sb="1" eb="3">
      <t>クイキ</t>
    </rPh>
    <rPh sb="3" eb="5">
      <t>メイショウ</t>
    </rPh>
    <phoneticPr fontId="5"/>
  </si>
  <si>
    <t>AEMS（エリアエネルギーマネジメントシステム）</t>
    <phoneticPr fontId="5"/>
  </si>
  <si>
    <t>洪水ハザード_エリア内</t>
    <rPh sb="0" eb="2">
      <t>コウズイ</t>
    </rPh>
    <rPh sb="10" eb="11">
      <t>ナイ</t>
    </rPh>
    <phoneticPr fontId="5"/>
  </si>
  <si>
    <t>洪水ハザード_エリア外</t>
    <rPh sb="0" eb="2">
      <t>コウズイ</t>
    </rPh>
    <rPh sb="10" eb="11">
      <t>ガイ</t>
    </rPh>
    <phoneticPr fontId="5"/>
  </si>
  <si>
    <t>浸水深_0.5m未満</t>
    <rPh sb="8" eb="10">
      <t>ミマン</t>
    </rPh>
    <phoneticPr fontId="5"/>
  </si>
  <si>
    <r>
      <t>浸水深</t>
    </r>
    <r>
      <rPr>
        <sz val="9"/>
        <color theme="1"/>
        <rFont val="ＭＳ Ｐゴシック"/>
        <family val="3"/>
        <charset val="128"/>
      </rPr>
      <t>_3m未満</t>
    </r>
    <rPh sb="6" eb="8">
      <t>ミマン</t>
    </rPh>
    <phoneticPr fontId="5"/>
  </si>
  <si>
    <r>
      <t>浸水深</t>
    </r>
    <r>
      <rPr>
        <sz val="9"/>
        <color theme="1"/>
        <rFont val="ＭＳ Ｐゴシック"/>
        <family val="3"/>
        <charset val="128"/>
      </rPr>
      <t>_5m未満</t>
    </r>
    <phoneticPr fontId="5"/>
  </si>
  <si>
    <r>
      <t>浸水深</t>
    </r>
    <r>
      <rPr>
        <sz val="9"/>
        <color theme="1"/>
        <rFont val="ＭＳ Ｐゴシック"/>
        <family val="3"/>
        <charset val="128"/>
      </rPr>
      <t>_5m以上</t>
    </r>
    <phoneticPr fontId="5"/>
  </si>
  <si>
    <t>面的_その他</t>
    <rPh sb="5" eb="6">
      <t>タ</t>
    </rPh>
    <phoneticPr fontId="5"/>
  </si>
  <si>
    <t>面的_DHC導入</t>
    <rPh sb="6" eb="8">
      <t>ドウニュウ</t>
    </rPh>
    <phoneticPr fontId="5"/>
  </si>
  <si>
    <t>面的_DHC導入_区域名称</t>
    <rPh sb="6" eb="8">
      <t>ドウニュウ</t>
    </rPh>
    <rPh sb="9" eb="11">
      <t>クイキ</t>
    </rPh>
    <rPh sb="11" eb="13">
      <t>メイショウ</t>
    </rPh>
    <phoneticPr fontId="5"/>
  </si>
  <si>
    <t>面的_DHC受入</t>
    <rPh sb="6" eb="8">
      <t>ウケイレ</t>
    </rPh>
    <phoneticPr fontId="5"/>
  </si>
  <si>
    <t>面的_DHC受入_区域名称</t>
    <rPh sb="6" eb="8">
      <t>ウケイレ</t>
    </rPh>
    <rPh sb="9" eb="11">
      <t>クイキ</t>
    </rPh>
    <rPh sb="11" eb="13">
      <t>メイショウ</t>
    </rPh>
    <phoneticPr fontId="5"/>
  </si>
  <si>
    <t>面的_熱融通</t>
    <rPh sb="3" eb="4">
      <t>ネツ</t>
    </rPh>
    <rPh sb="4" eb="6">
      <t>ユウヅウ</t>
    </rPh>
    <phoneticPr fontId="5"/>
  </si>
  <si>
    <t>面的_電力融通</t>
    <rPh sb="3" eb="5">
      <t>デンリョク</t>
    </rPh>
    <rPh sb="5" eb="7">
      <t>ユウヅウ</t>
    </rPh>
    <phoneticPr fontId="5"/>
  </si>
  <si>
    <t>面的_AEMS</t>
    <phoneticPr fontId="5"/>
  </si>
  <si>
    <t>面的_その他_内容</t>
    <rPh sb="5" eb="6">
      <t>タ</t>
    </rPh>
    <rPh sb="7" eb="9">
      <t>ナイヨウ</t>
    </rPh>
    <phoneticPr fontId="5"/>
  </si>
  <si>
    <t>浸水対策_浸水リスクの低い場所への電気設備の設置</t>
    <phoneticPr fontId="5"/>
  </si>
  <si>
    <t>浸水対策_その他</t>
    <rPh sb="7" eb="8">
      <t>タ</t>
    </rPh>
    <phoneticPr fontId="5"/>
  </si>
  <si>
    <t>浸水対策_その他_内容</t>
    <rPh sb="7" eb="8">
      <t>タ</t>
    </rPh>
    <rPh sb="9" eb="11">
      <t>ナイヨウ</t>
    </rPh>
    <phoneticPr fontId="5"/>
  </si>
  <si>
    <t>備考欄</t>
    <rPh sb="0" eb="2">
      <t>ビコウ</t>
    </rPh>
    <rPh sb="2" eb="3">
      <t>ラン</t>
    </rPh>
    <phoneticPr fontId="5"/>
  </si>
  <si>
    <t>採用する
省CO2対策</t>
    <phoneticPr fontId="5"/>
  </si>
  <si>
    <t>v36</t>
    <phoneticPr fontId="5"/>
  </si>
  <si>
    <t>都市開発諸制度の適用_再開発等促進区を定める地区計画</t>
    <phoneticPr fontId="5"/>
  </si>
  <si>
    <t>面的_その他_内容→CO列で参照に変更</t>
    <rPh sb="12" eb="13">
      <t>レツ</t>
    </rPh>
    <rPh sb="14" eb="16">
      <t>サンショウ</t>
    </rPh>
    <rPh sb="17" eb="19">
      <t>ヘンコウ</t>
    </rPh>
    <phoneticPr fontId="5"/>
  </si>
  <si>
    <t>断熱材修正：安達さん対応済み。コードが過去と異なるのは気にしなくてよい(安達さん確認済)</t>
    <rPh sb="0" eb="3">
      <t>ダンネツザイ</t>
    </rPh>
    <rPh sb="3" eb="5">
      <t>シュウセイ</t>
    </rPh>
    <rPh sb="6" eb="8">
      <t>アダチ</t>
    </rPh>
    <rPh sb="10" eb="12">
      <t>タイオウ</t>
    </rPh>
    <rPh sb="12" eb="13">
      <t>ズ</t>
    </rPh>
    <rPh sb="19" eb="21">
      <t>カコ</t>
    </rPh>
    <rPh sb="22" eb="23">
      <t>コト</t>
    </rPh>
    <rPh sb="27" eb="28">
      <t>キ</t>
    </rPh>
    <rPh sb="36" eb="38">
      <t>アダチ</t>
    </rPh>
    <rPh sb="40" eb="42">
      <t>カクニン</t>
    </rPh>
    <rPh sb="42" eb="43">
      <t>スミ</t>
    </rPh>
    <phoneticPr fontId="5"/>
  </si>
  <si>
    <t>面的エネルギーの活用：「AEMS」だけの項目から、複数項目へ変更</t>
    <rPh sb="0" eb="2">
      <t>メンテキ</t>
    </rPh>
    <rPh sb="8" eb="10">
      <t>カツヨウ</t>
    </rPh>
    <phoneticPr fontId="5"/>
  </si>
  <si>
    <t>省CO2対策の概要：削除</t>
    <phoneticPr fontId="5"/>
  </si>
  <si>
    <t>非常時の対応：削除</t>
    <phoneticPr fontId="5"/>
  </si>
  <si>
    <t>浸水対策：追加</t>
    <phoneticPr fontId="5"/>
  </si>
  <si>
    <t>被覆対策：「敷地と建物の被覆対策」と「緑の量・質の確保、生態系への配慮」の項目をまとめた</t>
    <phoneticPr fontId="5"/>
  </si>
  <si>
    <t>対応：2022/07/26～</t>
    <rPh sb="0" eb="2">
      <t>タイオウ</t>
    </rPh>
    <phoneticPr fontId="5"/>
  </si>
  <si>
    <t>空調システムの表示復活</t>
    <rPh sb="0" eb="2">
      <t>クウチョウ</t>
    </rPh>
    <rPh sb="7" eb="9">
      <t>ヒョウジ</t>
    </rPh>
    <rPh sb="9" eb="11">
      <t>フッカツ</t>
    </rPh>
    <phoneticPr fontId="5"/>
  </si>
  <si>
    <t>他</t>
    <rPh sb="0" eb="1">
      <t>ホカ</t>
    </rPh>
    <phoneticPr fontId="5"/>
  </si>
  <si>
    <t>List!$P$2:$R$12</t>
    <phoneticPr fontId="5"/>
  </si>
  <si>
    <t>List!$P$13:$R$23</t>
    <phoneticPr fontId="5"/>
  </si>
  <si>
    <t>List!$P$24:$R$34</t>
    <phoneticPr fontId="5"/>
  </si>
  <si>
    <t>ハザードマップ</t>
    <phoneticPr fontId="5"/>
  </si>
  <si>
    <t>ハザードエリア内</t>
    <rPh sb="7" eb="8">
      <t>ナイ</t>
    </rPh>
    <phoneticPr fontId="5"/>
  </si>
  <si>
    <t>ハザードエリア外</t>
    <rPh sb="7" eb="8">
      <t>ガイ</t>
    </rPh>
    <phoneticPr fontId="5"/>
  </si>
  <si>
    <t>千代田区緑化推進要綱の基準を満足</t>
    <phoneticPr fontId="5"/>
  </si>
  <si>
    <t>※対象：敷地面積250㎡以上</t>
    <rPh sb="1" eb="3">
      <t>タイショウ</t>
    </rPh>
    <rPh sb="4" eb="6">
      <t>シキチ</t>
    </rPh>
    <rPh sb="12" eb="14">
      <t>イジョウ</t>
    </rPh>
    <phoneticPr fontId="5"/>
  </si>
  <si>
    <t>出入口等における止水板の設置</t>
    <rPh sb="0" eb="3">
      <t>デイリグチ</t>
    </rPh>
    <rPh sb="3" eb="4">
      <t>トウ</t>
    </rPh>
    <rPh sb="8" eb="10">
      <t>シスイ</t>
    </rPh>
    <rPh sb="10" eb="11">
      <t>イタ</t>
    </rPh>
    <rPh sb="12" eb="14">
      <t>セッチ</t>
    </rPh>
    <phoneticPr fontId="5"/>
  </si>
  <si>
    <t>浸水対策_出入口等における止水板の設置</t>
    <phoneticPr fontId="5"/>
  </si>
  <si>
    <t>出入口等における止水板の設置</t>
    <phoneticPr fontId="5"/>
  </si>
  <si>
    <t>緑の量、質の確保
生態系への配慮</t>
    <rPh sb="0" eb="1">
      <t>ミドリ</t>
    </rPh>
    <rPh sb="2" eb="3">
      <t>リョウ</t>
    </rPh>
    <rPh sb="4" eb="5">
      <t>シツ</t>
    </rPh>
    <rPh sb="6" eb="8">
      <t>カクホ</t>
    </rPh>
    <phoneticPr fontId="5"/>
  </si>
  <si>
    <t>総合設計</t>
    <rPh sb="0" eb="2">
      <t>ソウゴウ</t>
    </rPh>
    <rPh sb="2" eb="4">
      <t>セッケイ</t>
    </rPh>
    <phoneticPr fontId="5"/>
  </si>
  <si>
    <t>特定街区</t>
    <rPh sb="0" eb="2">
      <t>トクテイ</t>
    </rPh>
    <rPh sb="2" eb="4">
      <t>ガイク</t>
    </rPh>
    <phoneticPr fontId="5"/>
  </si>
  <si>
    <t>都市開発諸制度等の適用</t>
    <rPh sb="0" eb="2">
      <t>トシ</t>
    </rPh>
    <rPh sb="2" eb="4">
      <t>カイハツ</t>
    </rPh>
    <rPh sb="4" eb="5">
      <t>ショ</t>
    </rPh>
    <rPh sb="5" eb="7">
      <t>セイド</t>
    </rPh>
    <rPh sb="7" eb="8">
      <t>トウ</t>
    </rPh>
    <rPh sb="9" eb="11">
      <t>テキヨウ</t>
    </rPh>
    <phoneticPr fontId="7"/>
  </si>
  <si>
    <t>地表面または屋上に保水性の高い被覆材を採用</t>
  </si>
  <si>
    <t>削減率35％未満の場合は理由</t>
    <rPh sb="2" eb="3">
      <t>リツ</t>
    </rPh>
    <rPh sb="6" eb="8">
      <t>ミマン</t>
    </rPh>
    <rPh sb="9" eb="11">
      <t>バアイ</t>
    </rPh>
    <rPh sb="12" eb="14">
      <t>リユウ</t>
    </rPh>
    <phoneticPr fontId="5"/>
  </si>
  <si>
    <t>建設コスト</t>
    <rPh sb="0" eb="2">
      <t>ケンセツ</t>
    </rPh>
    <phoneticPr fontId="5"/>
  </si>
  <si>
    <t>その他　（</t>
    <phoneticPr fontId="5"/>
  </si>
  <si>
    <t>緑の量・質の確保、生態系への配慮</t>
  </si>
  <si>
    <t>被覆対策</t>
  </si>
  <si>
    <t>水循環</t>
  </si>
  <si>
    <t>運用上の制約</t>
    <rPh sb="0" eb="2">
      <t>ウンヨウ</t>
    </rPh>
    <rPh sb="2" eb="3">
      <t>ジョウ</t>
    </rPh>
    <rPh sb="4" eb="6">
      <t>セイヤク</t>
    </rPh>
    <phoneticPr fontId="5"/>
  </si>
  <si>
    <t>←計画時の届出の副本の受付日・番号（変更の届出をしている場合は変更時のもの）</t>
    <rPh sb="1" eb="3">
      <t>ケイカク</t>
    </rPh>
    <rPh sb="3" eb="4">
      <t>ジ</t>
    </rPh>
    <rPh sb="5" eb="7">
      <t>トドケデ</t>
    </rPh>
    <rPh sb="8" eb="10">
      <t>フクホン</t>
    </rPh>
    <rPh sb="11" eb="14">
      <t>ウケツケビ</t>
    </rPh>
    <rPh sb="15" eb="17">
      <t>バンゴウ</t>
    </rPh>
    <rPh sb="18" eb="20">
      <t>ヘンコウ</t>
    </rPh>
    <rPh sb="21" eb="23">
      <t>トドケデ</t>
    </rPh>
    <rPh sb="28" eb="30">
      <t>バアイ</t>
    </rPh>
    <rPh sb="31" eb="33">
      <t>ヘンコウ</t>
    </rPh>
    <rPh sb="33" eb="34">
      <t>ジ</t>
    </rPh>
    <phoneticPr fontId="5"/>
  </si>
  <si>
    <t>別添「事前協議書」「環境評価書」のとおり</t>
    <rPh sb="3" eb="5">
      <t>ジゼン</t>
    </rPh>
    <rPh sb="5" eb="7">
      <t>キョウギ</t>
    </rPh>
    <rPh sb="7" eb="8">
      <t>ショ</t>
    </rPh>
    <rPh sb="10" eb="12">
      <t>カンキョウ</t>
    </rPh>
    <rPh sb="12" eb="14">
      <t>ヒョウカ</t>
    </rPh>
    <rPh sb="14" eb="15">
      <t>ショ</t>
    </rPh>
    <phoneticPr fontId="5"/>
  </si>
  <si>
    <t>住所</t>
    <phoneticPr fontId="35"/>
  </si>
  <si>
    <t>氏名</t>
    <rPh sb="0" eb="2">
      <t>シメイ</t>
    </rPh>
    <phoneticPr fontId="35"/>
  </si>
  <si>
    <t>職員記入欄</t>
    <rPh sb="0" eb="2">
      <t>ショクイン</t>
    </rPh>
    <rPh sb="2" eb="4">
      <t>キニュウ</t>
    </rPh>
    <rPh sb="4" eb="5">
      <t>ラン</t>
    </rPh>
    <phoneticPr fontId="5"/>
  </si>
  <si>
    <t>確認欄</t>
    <rPh sb="0" eb="2">
      <t>カクニン</t>
    </rPh>
    <rPh sb="2" eb="3">
      <t>ラン</t>
    </rPh>
    <phoneticPr fontId="35"/>
  </si>
  <si>
    <t>共用部</t>
    <rPh sb="0" eb="3">
      <t>キョウヨウブ</t>
    </rPh>
    <phoneticPr fontId="5"/>
  </si>
  <si>
    <t>トイレ</t>
    <phoneticPr fontId="5"/>
  </si>
  <si>
    <r>
      <rPr>
        <sz val="7"/>
        <color rgb="FF464646"/>
        <rFont val="Meiryo UI"/>
        <family val="3"/>
        <charset val="128"/>
      </rPr>
      <t>建材名称</t>
    </r>
  </si>
  <si>
    <r>
      <rPr>
        <sz val="7"/>
        <color rgb="FF2F2F2F"/>
        <rFont val="Meiryo UI"/>
        <family val="3"/>
        <charset val="128"/>
      </rPr>
      <t>グラスウ</t>
    </r>
    <r>
      <rPr>
        <sz val="7"/>
        <rFont val="Meiryo UI"/>
        <family val="3"/>
        <charset val="128"/>
      </rPr>
      <t>ー</t>
    </r>
    <r>
      <rPr>
        <sz val="7"/>
        <color rgb="FF2F2F2F"/>
        <rFont val="Meiryo UI"/>
        <family val="3"/>
        <charset val="128"/>
      </rPr>
      <t>ル断熱材  10</t>
    </r>
    <r>
      <rPr>
        <sz val="8"/>
        <color rgb="FF1F1F1F"/>
        <rFont val="Meiryo UI"/>
        <family val="3"/>
        <charset val="128"/>
      </rPr>
      <t>K</t>
    </r>
    <r>
      <rPr>
        <sz val="7"/>
        <color rgb="FF464646"/>
        <rFont val="Meiryo UI"/>
        <family val="3"/>
        <charset val="128"/>
      </rPr>
      <t>相当</t>
    </r>
    <phoneticPr fontId="7"/>
  </si>
  <si>
    <r>
      <rPr>
        <sz val="7"/>
        <color rgb="FF464646"/>
        <rFont val="Meiryo UI"/>
        <family val="3"/>
        <charset val="128"/>
      </rPr>
      <t xml:space="preserve">高性能グラスウール断熱材   </t>
    </r>
    <r>
      <rPr>
        <sz val="8"/>
        <color rgb="FF1F1F1F"/>
        <rFont val="Meiryo UI"/>
        <family val="3"/>
        <charset val="128"/>
      </rPr>
      <t>24K</t>
    </r>
    <r>
      <rPr>
        <sz val="7"/>
        <color rgb="FF464646"/>
        <rFont val="Meiryo UI"/>
        <family val="3"/>
        <charset val="128"/>
      </rPr>
      <t>相当</t>
    </r>
  </si>
  <si>
    <r>
      <rPr>
        <sz val="7"/>
        <color rgb="FF464646"/>
        <rFont val="Meiryo UI"/>
        <family val="3"/>
        <charset val="128"/>
      </rPr>
      <t xml:space="preserve">高性能グラスウール断熱材   </t>
    </r>
    <r>
      <rPr>
        <sz val="8"/>
        <color rgb="FF1F1F1F"/>
        <rFont val="Meiryo UI"/>
        <family val="3"/>
        <charset val="128"/>
      </rPr>
      <t>32K</t>
    </r>
    <r>
      <rPr>
        <sz val="7"/>
        <color rgb="FF464646"/>
        <rFont val="Meiryo UI"/>
        <family val="3"/>
        <charset val="128"/>
      </rPr>
      <t>相当</t>
    </r>
  </si>
  <si>
    <r>
      <rPr>
        <sz val="7"/>
        <color rgb="FF464646"/>
        <rFont val="Meiryo UI"/>
        <family val="3"/>
        <charset val="128"/>
      </rPr>
      <t xml:space="preserve">高性能グラスウール断熱材   </t>
    </r>
    <r>
      <rPr>
        <sz val="8"/>
        <color rgb="FF1F1F1F"/>
        <rFont val="Meiryo UI"/>
        <family val="3"/>
        <charset val="128"/>
      </rPr>
      <t>40K</t>
    </r>
    <r>
      <rPr>
        <sz val="7"/>
        <color rgb="FF464646"/>
        <rFont val="Meiryo UI"/>
        <family val="3"/>
        <charset val="128"/>
      </rPr>
      <t>相当</t>
    </r>
  </si>
  <si>
    <r>
      <rPr>
        <sz val="7"/>
        <color rgb="FF464646"/>
        <rFont val="Meiryo UI"/>
        <family val="3"/>
        <charset val="128"/>
      </rPr>
      <t xml:space="preserve">高性能グラスウール断熱材   </t>
    </r>
    <r>
      <rPr>
        <sz val="8"/>
        <color rgb="FF1F1F1F"/>
        <rFont val="Meiryo UI"/>
        <family val="3"/>
        <charset val="128"/>
      </rPr>
      <t>48K</t>
    </r>
    <r>
      <rPr>
        <sz val="7"/>
        <color rgb="FF464646"/>
        <rFont val="Meiryo UI"/>
        <family val="3"/>
        <charset val="128"/>
      </rPr>
      <t>相当</t>
    </r>
  </si>
  <si>
    <r>
      <rPr>
        <sz val="7"/>
        <color rgb="FF464646"/>
        <rFont val="Meiryo UI"/>
        <family val="3"/>
        <charset val="128"/>
      </rPr>
      <t xml:space="preserve">吹込み用グラスウール  </t>
    </r>
    <r>
      <rPr>
        <sz val="8"/>
        <color rgb="FF1F1F1F"/>
        <rFont val="Meiryo UI"/>
        <family val="3"/>
        <charset val="128"/>
      </rPr>
      <t>13K</t>
    </r>
    <r>
      <rPr>
        <sz val="7"/>
        <color rgb="FF1F1F1F"/>
        <rFont val="Meiryo UI"/>
        <family val="3"/>
        <charset val="128"/>
      </rPr>
      <t>相</t>
    </r>
    <r>
      <rPr>
        <sz val="7"/>
        <color rgb="FF464646"/>
        <rFont val="Meiryo UI"/>
        <family val="3"/>
        <charset val="128"/>
      </rPr>
      <t>当</t>
    </r>
  </si>
  <si>
    <r>
      <rPr>
        <sz val="7"/>
        <color rgb="FF464646"/>
        <rFont val="Meiryo UI"/>
        <family val="3"/>
        <charset val="128"/>
      </rPr>
      <t>吹込み用グラスウ</t>
    </r>
    <r>
      <rPr>
        <sz val="7"/>
        <rFont val="Meiryo UI"/>
        <family val="3"/>
        <charset val="128"/>
      </rPr>
      <t>ー</t>
    </r>
    <r>
      <rPr>
        <sz val="7"/>
        <color rgb="FF1F1F1F"/>
        <rFont val="Meiryo UI"/>
        <family val="3"/>
        <charset val="128"/>
      </rPr>
      <t xml:space="preserve">ル  </t>
    </r>
    <r>
      <rPr>
        <sz val="8"/>
        <color rgb="FF1F1F1F"/>
        <rFont val="Meiryo UI"/>
        <family val="3"/>
        <charset val="128"/>
      </rPr>
      <t>18K</t>
    </r>
    <r>
      <rPr>
        <sz val="7"/>
        <color rgb="FF464646"/>
        <rFont val="Meiryo UI"/>
        <family val="3"/>
        <charset val="128"/>
      </rPr>
      <t>相当</t>
    </r>
  </si>
  <si>
    <r>
      <rPr>
        <sz val="7"/>
        <color rgb="FF464646"/>
        <rFont val="Meiryo UI"/>
        <family val="3"/>
        <charset val="128"/>
      </rPr>
      <t xml:space="preserve">吹込み用グラスウール  </t>
    </r>
    <r>
      <rPr>
        <sz val="8"/>
        <color rgb="FF2F2F2F"/>
        <rFont val="Meiryo UI"/>
        <family val="3"/>
        <charset val="128"/>
      </rPr>
      <t>30K</t>
    </r>
    <r>
      <rPr>
        <sz val="7"/>
        <color rgb="FF2F2F2F"/>
        <rFont val="Meiryo UI"/>
        <family val="3"/>
        <charset val="128"/>
      </rPr>
      <t>相当</t>
    </r>
  </si>
  <si>
    <r>
      <rPr>
        <sz val="7"/>
        <color rgb="FF464646"/>
        <rFont val="Meiryo UI"/>
        <family val="3"/>
        <charset val="128"/>
      </rPr>
      <t xml:space="preserve">吹込み用グラスウール  </t>
    </r>
    <r>
      <rPr>
        <sz val="8"/>
        <color rgb="FF2F2F2F"/>
        <rFont val="Meiryo UI"/>
        <family val="3"/>
        <charset val="128"/>
      </rPr>
      <t>35K</t>
    </r>
    <r>
      <rPr>
        <sz val="7"/>
        <color rgb="FF2F2F2F"/>
        <rFont val="Meiryo UI"/>
        <family val="3"/>
        <charset val="128"/>
      </rPr>
      <t>相当</t>
    </r>
  </si>
  <si>
    <r>
      <rPr>
        <sz val="7"/>
        <color rgb="FF464646"/>
        <rFont val="Meiryo UI"/>
        <family val="3"/>
        <charset val="128"/>
      </rPr>
      <t>吹付けロックウール</t>
    </r>
  </si>
  <si>
    <r>
      <rPr>
        <sz val="7"/>
        <color rgb="FF2F2F2F"/>
        <rFont val="Meiryo UI"/>
        <family val="3"/>
        <charset val="128"/>
      </rPr>
      <t>ロックウ</t>
    </r>
    <r>
      <rPr>
        <sz val="7"/>
        <rFont val="Meiryo UI"/>
        <family val="3"/>
        <charset val="128"/>
      </rPr>
      <t>ー</t>
    </r>
    <r>
      <rPr>
        <sz val="7"/>
        <color rgb="FF2F2F2F"/>
        <rFont val="Meiryo UI"/>
        <family val="3"/>
        <charset val="128"/>
      </rPr>
      <t>ル断熱材（マット）</t>
    </r>
  </si>
  <si>
    <r>
      <rPr>
        <sz val="7"/>
        <color rgb="FF2F2F2F"/>
        <rFont val="Meiryo UI"/>
        <family val="3"/>
        <charset val="128"/>
      </rPr>
      <t>ロックウール断熱材（フェルト）</t>
    </r>
  </si>
  <si>
    <r>
      <rPr>
        <sz val="7"/>
        <color rgb="FF2F2F2F"/>
        <rFont val="Meiryo UI"/>
        <family val="3"/>
        <charset val="128"/>
      </rPr>
      <t>ロックウ</t>
    </r>
    <r>
      <rPr>
        <sz val="7"/>
        <rFont val="Meiryo UI"/>
        <family val="3"/>
        <charset val="128"/>
      </rPr>
      <t>ー</t>
    </r>
    <r>
      <rPr>
        <sz val="7"/>
        <color rgb="FF2F2F2F"/>
        <rFont val="Meiryo UI"/>
        <family val="3"/>
        <charset val="128"/>
      </rPr>
      <t>ル断熱材（ボ</t>
    </r>
    <r>
      <rPr>
        <sz val="7"/>
        <rFont val="Meiryo UI"/>
        <family val="3"/>
        <charset val="128"/>
      </rPr>
      <t>ー</t>
    </r>
    <r>
      <rPr>
        <sz val="7"/>
        <color rgb="FF2F2F2F"/>
        <rFont val="Meiryo UI"/>
        <family val="3"/>
        <charset val="128"/>
      </rPr>
      <t>ド）</t>
    </r>
  </si>
  <si>
    <r>
      <rPr>
        <sz val="7"/>
        <color rgb="FF464646"/>
        <rFont val="Meiryo UI"/>
        <family val="3"/>
        <charset val="128"/>
      </rPr>
      <t xml:space="preserve">吹込み用ロックウール  </t>
    </r>
    <r>
      <rPr>
        <sz val="8"/>
        <color rgb="FF1F1F1F"/>
        <rFont val="Meiryo UI"/>
        <family val="3"/>
        <charset val="128"/>
      </rPr>
      <t>25K</t>
    </r>
    <r>
      <rPr>
        <sz val="7"/>
        <color rgb="FF464646"/>
        <rFont val="Meiryo UI"/>
        <family val="3"/>
        <charset val="128"/>
      </rPr>
      <t>相当</t>
    </r>
    <phoneticPr fontId="7"/>
  </si>
  <si>
    <r>
      <rPr>
        <sz val="7"/>
        <color rgb="FF464646"/>
        <rFont val="Meiryo UI"/>
        <family val="3"/>
        <charset val="128"/>
      </rPr>
      <t xml:space="preserve">吹込み用ロックウール  </t>
    </r>
    <r>
      <rPr>
        <sz val="8"/>
        <color rgb="FF1F1F1F"/>
        <rFont val="Meiryo UI"/>
        <family val="3"/>
        <charset val="128"/>
      </rPr>
      <t>65K</t>
    </r>
    <r>
      <rPr>
        <sz val="7"/>
        <color rgb="FF464646"/>
        <rFont val="Meiryo UI"/>
        <family val="3"/>
        <charset val="128"/>
      </rPr>
      <t>相当</t>
    </r>
  </si>
  <si>
    <r>
      <rPr>
        <sz val="7"/>
        <color rgb="FF464646"/>
        <rFont val="Meiryo UI"/>
        <family val="3"/>
        <charset val="128"/>
      </rPr>
      <t xml:space="preserve">吹込み用セルローズファイバー  </t>
    </r>
    <r>
      <rPr>
        <sz val="8"/>
        <color rgb="FF2F2F2F"/>
        <rFont val="Meiryo UI"/>
        <family val="3"/>
        <charset val="128"/>
      </rPr>
      <t>25K</t>
    </r>
  </si>
  <si>
    <r>
      <rPr>
        <sz val="7"/>
        <color rgb="FF464646"/>
        <rFont val="Meiryo UI"/>
        <family val="3"/>
        <charset val="128"/>
      </rPr>
      <t>吹込み用セルロ</t>
    </r>
    <r>
      <rPr>
        <sz val="7"/>
        <rFont val="Meiryo UI"/>
        <family val="3"/>
        <charset val="128"/>
      </rPr>
      <t>ー</t>
    </r>
    <r>
      <rPr>
        <sz val="7"/>
        <color rgb="FF2F2F2F"/>
        <rFont val="Meiryo UI"/>
        <family val="3"/>
        <charset val="128"/>
      </rPr>
      <t>ズファイバ</t>
    </r>
    <r>
      <rPr>
        <sz val="7"/>
        <rFont val="Meiryo UI"/>
        <family val="3"/>
        <charset val="128"/>
      </rPr>
      <t xml:space="preserve">ー  </t>
    </r>
    <r>
      <rPr>
        <sz val="8"/>
        <color rgb="FF2F2F2F"/>
        <rFont val="Meiryo UI"/>
        <family val="3"/>
        <charset val="128"/>
      </rPr>
      <t>45K</t>
    </r>
  </si>
  <si>
    <r>
      <rPr>
        <sz val="7"/>
        <color rgb="FF464646"/>
        <rFont val="Meiryo UI"/>
        <family val="3"/>
        <charset val="128"/>
      </rPr>
      <t xml:space="preserve">吹込み用セルローズファイバー  </t>
    </r>
    <r>
      <rPr>
        <sz val="8"/>
        <color rgb="FF2F2F2F"/>
        <rFont val="Meiryo UI"/>
        <family val="3"/>
        <charset val="128"/>
      </rPr>
      <t>55K</t>
    </r>
  </si>
  <si>
    <r>
      <rPr>
        <sz val="7"/>
        <color rgb="FF464646"/>
        <rFont val="Meiryo UI"/>
        <family val="3"/>
        <charset val="128"/>
      </rPr>
      <t>押出法ポ</t>
    </r>
    <r>
      <rPr>
        <sz val="7"/>
        <color rgb="FF1F1F1F"/>
        <rFont val="Meiryo UI"/>
        <family val="3"/>
        <charset val="128"/>
      </rPr>
      <t>リスチレンフ</t>
    </r>
    <r>
      <rPr>
        <sz val="7"/>
        <color rgb="FF464646"/>
        <rFont val="Meiryo UI"/>
        <family val="3"/>
        <charset val="128"/>
      </rPr>
      <t>ォ</t>
    </r>
    <r>
      <rPr>
        <sz val="7"/>
        <rFont val="Meiryo UI"/>
        <family val="3"/>
        <charset val="128"/>
      </rPr>
      <t>ー</t>
    </r>
    <r>
      <rPr>
        <sz val="7"/>
        <color rgb="FF2F2F2F"/>
        <rFont val="Meiryo UI"/>
        <family val="3"/>
        <charset val="128"/>
      </rPr>
      <t xml:space="preserve">ム  </t>
    </r>
    <r>
      <rPr>
        <sz val="7"/>
        <color rgb="FF464646"/>
        <rFont val="Meiryo UI"/>
        <family val="3"/>
        <charset val="128"/>
      </rPr>
      <t xml:space="preserve">保温板  </t>
    </r>
    <r>
      <rPr>
        <sz val="8"/>
        <color rgb="FF1F1F1F"/>
        <rFont val="Meiryo UI"/>
        <family val="3"/>
        <charset val="128"/>
      </rPr>
      <t>1</t>
    </r>
    <r>
      <rPr>
        <sz val="7"/>
        <color rgb="FF464646"/>
        <rFont val="Meiryo UI"/>
        <family val="3"/>
        <charset val="128"/>
      </rPr>
      <t>種</t>
    </r>
  </si>
  <si>
    <r>
      <rPr>
        <sz val="7"/>
        <color rgb="FF464646"/>
        <rFont val="Meiryo UI"/>
        <family val="3"/>
        <charset val="128"/>
      </rPr>
      <t xml:space="preserve">押出法ポリスチレンフォーム  保温板  </t>
    </r>
    <r>
      <rPr>
        <sz val="8"/>
        <color rgb="FF1F1F1F"/>
        <rFont val="Meiryo UI"/>
        <family val="3"/>
        <charset val="128"/>
      </rPr>
      <t>2</t>
    </r>
    <r>
      <rPr>
        <sz val="7"/>
        <color rgb="FF464646"/>
        <rFont val="Meiryo UI"/>
        <family val="3"/>
        <charset val="128"/>
      </rPr>
      <t>種</t>
    </r>
    <phoneticPr fontId="7"/>
  </si>
  <si>
    <r>
      <rPr>
        <sz val="7"/>
        <color rgb="FF464646"/>
        <rFont val="Meiryo UI"/>
        <family val="3"/>
        <charset val="128"/>
      </rPr>
      <t xml:space="preserve">押出法ポリスチレンフォーム  保温板  </t>
    </r>
    <r>
      <rPr>
        <sz val="8"/>
        <color rgb="FF2F2F2F"/>
        <rFont val="Meiryo UI"/>
        <family val="3"/>
        <charset val="128"/>
      </rPr>
      <t>3</t>
    </r>
    <r>
      <rPr>
        <sz val="7"/>
        <color rgb="FF2F2F2F"/>
        <rFont val="Meiryo UI"/>
        <family val="3"/>
        <charset val="128"/>
      </rPr>
      <t>種</t>
    </r>
  </si>
  <si>
    <r>
      <rPr>
        <sz val="8"/>
        <color rgb="FF2F2F2F"/>
        <rFont val="Meiryo UI"/>
        <family val="3"/>
        <charset val="128"/>
      </rPr>
      <t>A</t>
    </r>
    <r>
      <rPr>
        <sz val="7"/>
        <color rgb="FF2F2F2F"/>
        <rFont val="Meiryo UI"/>
        <family val="3"/>
        <charset val="128"/>
      </rPr>
      <t xml:space="preserve">種ポリエチレンフォーム  </t>
    </r>
    <r>
      <rPr>
        <sz val="7"/>
        <color rgb="FF464646"/>
        <rFont val="Meiryo UI"/>
        <family val="3"/>
        <charset val="128"/>
      </rPr>
      <t xml:space="preserve">保温板  </t>
    </r>
    <r>
      <rPr>
        <sz val="8"/>
        <color rgb="FF1F1F1F"/>
        <rFont val="Meiryo UI"/>
        <family val="3"/>
        <charset val="128"/>
      </rPr>
      <t>1</t>
    </r>
    <r>
      <rPr>
        <sz val="7"/>
        <color rgb="FF464646"/>
        <rFont val="Meiryo UI"/>
        <family val="3"/>
        <charset val="128"/>
      </rPr>
      <t>種</t>
    </r>
    <r>
      <rPr>
        <sz val="8"/>
        <color rgb="FF464646"/>
        <rFont val="Meiryo UI"/>
        <family val="3"/>
        <charset val="128"/>
      </rPr>
      <t>2</t>
    </r>
    <r>
      <rPr>
        <sz val="7"/>
        <color rgb="FF464646"/>
        <rFont val="Meiryo UI"/>
        <family val="3"/>
        <charset val="128"/>
      </rPr>
      <t>号</t>
    </r>
  </si>
  <si>
    <r>
      <rPr>
        <sz val="8"/>
        <color rgb="FF2F2F2F"/>
        <rFont val="Meiryo UI"/>
        <family val="3"/>
        <charset val="128"/>
      </rPr>
      <t>A</t>
    </r>
    <r>
      <rPr>
        <sz val="7"/>
        <color rgb="FF2F2F2F"/>
        <rFont val="Meiryo UI"/>
        <family val="3"/>
        <charset val="128"/>
      </rPr>
      <t xml:space="preserve">種ポリエチレンフォーム  </t>
    </r>
    <r>
      <rPr>
        <sz val="7"/>
        <color rgb="FF464646"/>
        <rFont val="Meiryo UI"/>
        <family val="3"/>
        <charset val="128"/>
      </rPr>
      <t xml:space="preserve">保温板  </t>
    </r>
    <r>
      <rPr>
        <sz val="8"/>
        <color rgb="FF1F1F1F"/>
        <rFont val="Meiryo UI"/>
        <family val="3"/>
        <charset val="128"/>
      </rPr>
      <t>2</t>
    </r>
    <r>
      <rPr>
        <sz val="7"/>
        <color rgb="FF464646"/>
        <rFont val="Meiryo UI"/>
        <family val="3"/>
        <charset val="128"/>
      </rPr>
      <t>種</t>
    </r>
  </si>
  <si>
    <r>
      <rPr>
        <sz val="7"/>
        <color rgb="FF2F2F2F"/>
        <rFont val="Meiryo UI"/>
        <family val="3"/>
        <charset val="128"/>
      </rPr>
      <t xml:space="preserve">ビーズ法ポリスチレンフォーム  </t>
    </r>
    <r>
      <rPr>
        <sz val="7"/>
        <color rgb="FF464646"/>
        <rFont val="Meiryo UI"/>
        <family val="3"/>
        <charset val="128"/>
      </rPr>
      <t>保温板  特号</t>
    </r>
  </si>
  <si>
    <r>
      <rPr>
        <sz val="7"/>
        <color rgb="FF2F2F2F"/>
        <rFont val="Meiryo UI"/>
        <family val="3"/>
        <charset val="128"/>
      </rPr>
      <t xml:space="preserve">ビーズ法ポリスチレンフォーム  </t>
    </r>
    <r>
      <rPr>
        <sz val="7"/>
        <color rgb="FF464646"/>
        <rFont val="Meiryo UI"/>
        <family val="3"/>
        <charset val="128"/>
      </rPr>
      <t xml:space="preserve">保温板  </t>
    </r>
    <r>
      <rPr>
        <sz val="8"/>
        <color rgb="FF1F1F1F"/>
        <rFont val="Meiryo UI"/>
        <family val="3"/>
        <charset val="128"/>
      </rPr>
      <t>1</t>
    </r>
    <r>
      <rPr>
        <sz val="7"/>
        <color rgb="FF464646"/>
        <rFont val="Meiryo UI"/>
        <family val="3"/>
        <charset val="128"/>
      </rPr>
      <t>号</t>
    </r>
  </si>
  <si>
    <r>
      <rPr>
        <sz val="7"/>
        <color rgb="FF2F2F2F"/>
        <rFont val="Meiryo UI"/>
        <family val="3"/>
        <charset val="128"/>
      </rPr>
      <t xml:space="preserve">ビーズ法ポリスチレンフォーム  </t>
    </r>
    <r>
      <rPr>
        <sz val="7"/>
        <color rgb="FF464646"/>
        <rFont val="Meiryo UI"/>
        <family val="3"/>
        <charset val="128"/>
      </rPr>
      <t xml:space="preserve">保温板  </t>
    </r>
    <r>
      <rPr>
        <sz val="8"/>
        <color rgb="FF1F1F1F"/>
        <rFont val="Meiryo UI"/>
        <family val="3"/>
        <charset val="128"/>
      </rPr>
      <t>2</t>
    </r>
    <r>
      <rPr>
        <sz val="7"/>
        <color rgb="FF464646"/>
        <rFont val="Meiryo UI"/>
        <family val="3"/>
        <charset val="128"/>
      </rPr>
      <t>号</t>
    </r>
  </si>
  <si>
    <r>
      <rPr>
        <sz val="7"/>
        <color rgb="FF2F2F2F"/>
        <rFont val="Meiryo UI"/>
        <family val="3"/>
        <charset val="128"/>
      </rPr>
      <t xml:space="preserve">ビーズ法ポリスチレンフォーム  </t>
    </r>
    <r>
      <rPr>
        <sz val="7"/>
        <color rgb="FF464646"/>
        <rFont val="Meiryo UI"/>
        <family val="3"/>
        <charset val="128"/>
      </rPr>
      <t xml:space="preserve">保温板  </t>
    </r>
    <r>
      <rPr>
        <sz val="8"/>
        <color rgb="FF2F2F2F"/>
        <rFont val="Meiryo UI"/>
        <family val="3"/>
        <charset val="128"/>
      </rPr>
      <t>3</t>
    </r>
    <r>
      <rPr>
        <sz val="7"/>
        <color rgb="FF2F2F2F"/>
        <rFont val="Meiryo UI"/>
        <family val="3"/>
        <charset val="128"/>
      </rPr>
      <t>号</t>
    </r>
  </si>
  <si>
    <r>
      <rPr>
        <sz val="7"/>
        <color rgb="FF2F2F2F"/>
        <rFont val="Meiryo UI"/>
        <family val="3"/>
        <charset val="128"/>
      </rPr>
      <t>ビーズ法ポリスチレンフォ</t>
    </r>
    <r>
      <rPr>
        <sz val="7"/>
        <rFont val="Meiryo UI"/>
        <family val="3"/>
        <charset val="128"/>
      </rPr>
      <t>ー</t>
    </r>
    <r>
      <rPr>
        <sz val="7"/>
        <color rgb="FF2F2F2F"/>
        <rFont val="Meiryo UI"/>
        <family val="3"/>
        <charset val="128"/>
      </rPr>
      <t xml:space="preserve">ム  </t>
    </r>
    <r>
      <rPr>
        <sz val="7"/>
        <color rgb="FF464646"/>
        <rFont val="Meiryo UI"/>
        <family val="3"/>
        <charset val="128"/>
      </rPr>
      <t xml:space="preserve">保温板  </t>
    </r>
    <r>
      <rPr>
        <sz val="8"/>
        <color rgb="FF2F2F2F"/>
        <rFont val="Meiryo UI"/>
        <family val="3"/>
        <charset val="128"/>
      </rPr>
      <t>4</t>
    </r>
    <r>
      <rPr>
        <sz val="7"/>
        <color rgb="FF2F2F2F"/>
        <rFont val="Meiryo UI"/>
        <family val="3"/>
        <charset val="128"/>
      </rPr>
      <t>号</t>
    </r>
  </si>
  <si>
    <r>
      <rPr>
        <sz val="7"/>
        <color rgb="FF464646"/>
        <rFont val="Meiryo UI"/>
        <family val="3"/>
        <charset val="128"/>
      </rPr>
      <t xml:space="preserve">硬質ウレタンフォーム  保温板  </t>
    </r>
    <r>
      <rPr>
        <sz val="8"/>
        <color rgb="FF1F1F1F"/>
        <rFont val="Meiryo UI"/>
        <family val="3"/>
        <charset val="128"/>
      </rPr>
      <t>2</t>
    </r>
    <r>
      <rPr>
        <sz val="7"/>
        <color rgb="FF464646"/>
        <rFont val="Meiryo UI"/>
        <family val="3"/>
        <charset val="128"/>
      </rPr>
      <t>種</t>
    </r>
    <r>
      <rPr>
        <sz val="8"/>
        <color rgb="FF1F1F1F"/>
        <rFont val="Meiryo UI"/>
        <family val="3"/>
        <charset val="128"/>
      </rPr>
      <t>1</t>
    </r>
    <r>
      <rPr>
        <sz val="7"/>
        <color rgb="FF464646"/>
        <rFont val="Meiryo UI"/>
        <family val="3"/>
        <charset val="128"/>
      </rPr>
      <t>号</t>
    </r>
  </si>
  <si>
    <r>
      <rPr>
        <sz val="7"/>
        <color rgb="FF464646"/>
        <rFont val="Meiryo UI"/>
        <family val="3"/>
        <charset val="128"/>
      </rPr>
      <t xml:space="preserve">硬質ウレタンフォーム  保温板  </t>
    </r>
    <r>
      <rPr>
        <sz val="8"/>
        <color rgb="FF1F1F1F"/>
        <rFont val="Meiryo UI"/>
        <family val="3"/>
        <charset val="128"/>
      </rPr>
      <t>2</t>
    </r>
    <r>
      <rPr>
        <sz val="7"/>
        <color rgb="FF464646"/>
        <rFont val="Meiryo UI"/>
        <family val="3"/>
        <charset val="128"/>
      </rPr>
      <t>種</t>
    </r>
    <r>
      <rPr>
        <sz val="8"/>
        <color rgb="FF1F1F1F"/>
        <rFont val="Meiryo UI"/>
        <family val="3"/>
        <charset val="128"/>
      </rPr>
      <t>2</t>
    </r>
    <r>
      <rPr>
        <sz val="7"/>
        <color rgb="FF464646"/>
        <rFont val="Meiryo UI"/>
        <family val="3"/>
        <charset val="128"/>
      </rPr>
      <t>号</t>
    </r>
  </si>
  <si>
    <r>
      <rPr>
        <sz val="7"/>
        <color rgb="FF464646"/>
        <rFont val="Meiryo UI"/>
        <family val="3"/>
        <charset val="128"/>
      </rPr>
      <t>吹付け硬質ウ</t>
    </r>
    <r>
      <rPr>
        <sz val="7"/>
        <color rgb="FF1F1F1F"/>
        <rFont val="Meiryo UI"/>
        <family val="3"/>
        <charset val="128"/>
      </rPr>
      <t>レタンフォーム</t>
    </r>
    <r>
      <rPr>
        <sz val="8"/>
        <color rgb="FF1F1F1F"/>
        <rFont val="Meiryo UI"/>
        <family val="3"/>
        <charset val="128"/>
      </rPr>
      <t>A</t>
    </r>
    <r>
      <rPr>
        <sz val="7"/>
        <color rgb="FF464646"/>
        <rFont val="Meiryo UI"/>
        <family val="3"/>
        <charset val="128"/>
      </rPr>
      <t>種</t>
    </r>
    <r>
      <rPr>
        <sz val="8"/>
        <color rgb="FF1F1F1F"/>
        <rFont val="Meiryo UI"/>
        <family val="3"/>
        <charset val="128"/>
      </rPr>
      <t>1</t>
    </r>
  </si>
  <si>
    <r>
      <rPr>
        <sz val="7"/>
        <color rgb="FF464646"/>
        <rFont val="Meiryo UI"/>
        <family val="3"/>
        <charset val="128"/>
      </rPr>
      <t>吹付け硬質ウ</t>
    </r>
    <r>
      <rPr>
        <sz val="7"/>
        <color rgb="FF1F1F1F"/>
        <rFont val="Meiryo UI"/>
        <family val="3"/>
        <charset val="128"/>
      </rPr>
      <t>レタンフォ</t>
    </r>
    <r>
      <rPr>
        <sz val="7"/>
        <rFont val="Meiryo UI"/>
        <family val="3"/>
        <charset val="128"/>
      </rPr>
      <t>ー</t>
    </r>
    <r>
      <rPr>
        <sz val="7"/>
        <color rgb="FF2F2F2F"/>
        <rFont val="Meiryo UI"/>
        <family val="3"/>
        <charset val="128"/>
      </rPr>
      <t>ム</t>
    </r>
    <r>
      <rPr>
        <sz val="8"/>
        <color rgb="FF2F2F2F"/>
        <rFont val="Meiryo UI"/>
        <family val="3"/>
        <charset val="128"/>
      </rPr>
      <t>A</t>
    </r>
    <r>
      <rPr>
        <sz val="7"/>
        <color rgb="FF2F2F2F"/>
        <rFont val="Meiryo UI"/>
        <family val="3"/>
        <charset val="128"/>
      </rPr>
      <t>種</t>
    </r>
    <r>
      <rPr>
        <sz val="8"/>
        <color rgb="FF2F2F2F"/>
        <rFont val="Meiryo UI"/>
        <family val="3"/>
        <charset val="128"/>
      </rPr>
      <t>3</t>
    </r>
  </si>
  <si>
    <r>
      <rPr>
        <sz val="7"/>
        <color rgb="FF2F2F2F"/>
        <rFont val="Meiryo UI"/>
        <family val="3"/>
        <charset val="128"/>
      </rPr>
      <t xml:space="preserve">フェノールフォーム  </t>
    </r>
    <r>
      <rPr>
        <sz val="7"/>
        <color rgb="FF464646"/>
        <rFont val="Meiryo UI"/>
        <family val="3"/>
        <charset val="128"/>
      </rPr>
      <t xml:space="preserve">保温板  </t>
    </r>
    <r>
      <rPr>
        <sz val="8"/>
        <color rgb="FF1F1F1F"/>
        <rFont val="Meiryo UI"/>
        <family val="3"/>
        <charset val="128"/>
      </rPr>
      <t>1</t>
    </r>
    <r>
      <rPr>
        <sz val="7"/>
        <color rgb="FF464646"/>
        <rFont val="Meiryo UI"/>
        <family val="3"/>
        <charset val="128"/>
      </rPr>
      <t>種</t>
    </r>
    <r>
      <rPr>
        <sz val="8"/>
        <color rgb="FF1F1F1F"/>
        <rFont val="Meiryo UI"/>
        <family val="3"/>
        <charset val="128"/>
      </rPr>
      <t>1</t>
    </r>
    <r>
      <rPr>
        <sz val="7"/>
        <color rgb="FF464646"/>
        <rFont val="Meiryo UI"/>
        <family val="3"/>
        <charset val="128"/>
      </rPr>
      <t>号</t>
    </r>
  </si>
  <si>
    <r>
      <rPr>
        <sz val="7"/>
        <color rgb="FF2F2F2F"/>
        <rFont val="Meiryo UI"/>
        <family val="3"/>
        <charset val="128"/>
      </rPr>
      <t>フェノ</t>
    </r>
    <r>
      <rPr>
        <sz val="7"/>
        <rFont val="Meiryo UI"/>
        <family val="3"/>
        <charset val="128"/>
      </rPr>
      <t>ー</t>
    </r>
    <r>
      <rPr>
        <sz val="7"/>
        <color rgb="FF2F2F2F"/>
        <rFont val="Meiryo UI"/>
        <family val="3"/>
        <charset val="128"/>
      </rPr>
      <t>ルフォ</t>
    </r>
    <r>
      <rPr>
        <sz val="7"/>
        <rFont val="Meiryo UI"/>
        <family val="3"/>
        <charset val="128"/>
      </rPr>
      <t>ー</t>
    </r>
    <r>
      <rPr>
        <sz val="7"/>
        <color rgb="FF2F2F2F"/>
        <rFont val="Meiryo UI"/>
        <family val="3"/>
        <charset val="128"/>
      </rPr>
      <t xml:space="preserve">ム  </t>
    </r>
    <r>
      <rPr>
        <sz val="7"/>
        <color rgb="FF464646"/>
        <rFont val="Meiryo UI"/>
        <family val="3"/>
        <charset val="128"/>
      </rPr>
      <t xml:space="preserve">保温板  </t>
    </r>
    <r>
      <rPr>
        <sz val="8"/>
        <color rgb="FF1F1F1F"/>
        <rFont val="Meiryo UI"/>
        <family val="3"/>
        <charset val="128"/>
      </rPr>
      <t>1</t>
    </r>
    <r>
      <rPr>
        <sz val="7"/>
        <color rgb="FF464646"/>
        <rFont val="Meiryo UI"/>
        <family val="3"/>
        <charset val="128"/>
      </rPr>
      <t>種</t>
    </r>
    <r>
      <rPr>
        <sz val="8"/>
        <color rgb="FF464646"/>
        <rFont val="Meiryo UI"/>
        <family val="3"/>
        <charset val="128"/>
      </rPr>
      <t>2</t>
    </r>
    <r>
      <rPr>
        <sz val="7"/>
        <color rgb="FF464646"/>
        <rFont val="Meiryo UI"/>
        <family val="3"/>
        <charset val="128"/>
      </rPr>
      <t>号</t>
    </r>
  </si>
  <si>
    <r>
      <rPr>
        <sz val="7"/>
        <color rgb="FF464646"/>
        <rFont val="Meiryo UI"/>
        <family val="3"/>
        <charset val="128"/>
      </rPr>
      <t>分類</t>
    </r>
  </si>
  <si>
    <r>
      <rPr>
        <sz val="7"/>
        <color rgb="FF464646"/>
        <rFont val="Meiryo UI"/>
        <family val="3"/>
        <charset val="128"/>
      </rPr>
      <t>建材番号</t>
    </r>
  </si>
  <si>
    <r>
      <rPr>
        <sz val="7"/>
        <color rgb="FF464646"/>
        <rFont val="Meiryo UI"/>
        <family val="3"/>
        <charset val="128"/>
      </rPr>
      <t xml:space="preserve">熱伝導率
</t>
    </r>
    <r>
      <rPr>
        <sz val="8"/>
        <color rgb="FF1F1F1F"/>
        <rFont val="Meiryo UI"/>
        <family val="3"/>
        <charset val="128"/>
      </rPr>
      <t>[W/mK]</t>
    </r>
  </si>
  <si>
    <r>
      <rPr>
        <sz val="7"/>
        <color rgb="FF464646"/>
        <rFont val="Meiryo UI"/>
        <family val="3"/>
        <charset val="128"/>
      </rPr>
      <t xml:space="preserve">容積比熱
</t>
    </r>
    <r>
      <rPr>
        <sz val="8"/>
        <color rgb="FF2F2F2F"/>
        <rFont val="Meiryo UI"/>
        <family val="3"/>
        <charset val="128"/>
      </rPr>
      <t>[</t>
    </r>
    <r>
      <rPr>
        <sz val="8"/>
        <rFont val="Meiryo UI"/>
        <family val="3"/>
        <charset val="128"/>
      </rPr>
      <t>J</t>
    </r>
    <r>
      <rPr>
        <sz val="8"/>
        <color rgb="FF464646"/>
        <rFont val="Meiryo UI"/>
        <family val="3"/>
        <charset val="128"/>
      </rPr>
      <t>/</t>
    </r>
    <r>
      <rPr>
        <sz val="8"/>
        <rFont val="Meiryo UI"/>
        <family val="3"/>
        <charset val="128"/>
      </rPr>
      <t>L</t>
    </r>
    <r>
      <rPr>
        <sz val="8"/>
        <color rgb="FF1F1F1F"/>
        <rFont val="Meiryo UI"/>
        <family val="3"/>
        <charset val="128"/>
      </rPr>
      <t>K</t>
    </r>
    <r>
      <rPr>
        <sz val="8"/>
        <rFont val="Meiryo UI"/>
        <family val="3"/>
        <charset val="128"/>
      </rPr>
      <t>]</t>
    </r>
  </si>
  <si>
    <r>
      <rPr>
        <sz val="7"/>
        <color rgb="FF464646"/>
        <rFont val="Meiryo UI"/>
        <family val="3"/>
        <charset val="128"/>
      </rPr>
      <t xml:space="preserve">比熱
</t>
    </r>
    <r>
      <rPr>
        <sz val="8"/>
        <color rgb="FF1F1F1F"/>
        <rFont val="Meiryo UI"/>
        <family val="3"/>
        <charset val="128"/>
      </rPr>
      <t>[J/gK]</t>
    </r>
  </si>
  <si>
    <r>
      <rPr>
        <sz val="7"/>
        <color rgb="FF464646"/>
        <rFont val="Meiryo UI"/>
        <family val="3"/>
        <charset val="128"/>
      </rPr>
      <t xml:space="preserve">密度
</t>
    </r>
    <r>
      <rPr>
        <sz val="8"/>
        <color rgb="FF1F1F1F"/>
        <rFont val="Meiryo UI"/>
        <family val="3"/>
        <charset val="128"/>
      </rPr>
      <t>[g/L]</t>
    </r>
  </si>
  <si>
    <r>
      <rPr>
        <sz val="7"/>
        <color rgb="FF464646"/>
        <rFont val="Meiryo UI"/>
        <family val="3"/>
        <charset val="128"/>
      </rPr>
      <t>繊維系断熱材</t>
    </r>
  </si>
  <si>
    <r>
      <rPr>
        <sz val="7"/>
        <color rgb="FF464646"/>
        <rFont val="Meiryo UI"/>
        <family val="3"/>
        <charset val="128"/>
      </rPr>
      <t>発泡系断熱材</t>
    </r>
  </si>
  <si>
    <r>
      <rPr>
        <sz val="9"/>
        <rFont val="HG丸ｺﾞｼｯｸM-PRO"/>
        <family val="3"/>
      </rPr>
      <t>大分類</t>
    </r>
  </si>
  <si>
    <r>
      <rPr>
        <sz val="9"/>
        <rFont val="HG丸ｺﾞｼｯｸM-PRO"/>
        <family val="3"/>
      </rPr>
      <t>小分類</t>
    </r>
  </si>
  <si>
    <r>
      <rPr>
        <sz val="9"/>
        <rFont val="HG丸ｺﾞｼｯｸM-PRO"/>
        <family val="3"/>
      </rPr>
      <t xml:space="preserve">熱伝導率
</t>
    </r>
    <r>
      <rPr>
        <sz val="9"/>
        <rFont val="HG丸ｺﾞｼｯｸM-PRO"/>
        <family val="3"/>
      </rPr>
      <t>W/(m•K)</t>
    </r>
  </si>
  <si>
    <r>
      <rPr>
        <sz val="9"/>
        <rFont val="HG丸ｺﾞｼｯｸM-PRO"/>
        <family val="3"/>
      </rPr>
      <t>グラスウール断熱材通常品</t>
    </r>
  </si>
  <si>
    <r>
      <rPr>
        <sz val="9"/>
        <rFont val="HG丸ｺﾞｼｯｸM-PRO"/>
        <family val="3"/>
      </rPr>
      <t>＊</t>
    </r>
  </si>
  <si>
    <r>
      <rPr>
        <sz val="9"/>
        <rFont val="HG丸ｺﾞｼｯｸM-PRO"/>
        <family val="3"/>
      </rPr>
      <t>グラスウール断熱材１０K</t>
    </r>
  </si>
  <si>
    <r>
      <rPr>
        <sz val="9"/>
        <rFont val="HG丸ｺﾞｼｯｸM-PRO"/>
        <family val="3"/>
      </rPr>
      <t>グラスウール断熱材１２K</t>
    </r>
  </si>
  <si>
    <r>
      <rPr>
        <sz val="9"/>
        <rFont val="HG丸ｺﾞｼｯｸM-PRO"/>
        <family val="3"/>
      </rPr>
      <t>グラスウール断熱材１６K</t>
    </r>
  </si>
  <si>
    <r>
      <rPr>
        <sz val="9"/>
        <rFont val="HG丸ｺﾞｼｯｸM-PRO"/>
        <family val="3"/>
      </rPr>
      <t>グラスウール断熱材２０K</t>
    </r>
  </si>
  <si>
    <r>
      <rPr>
        <sz val="9"/>
        <rFont val="HG丸ｺﾞｼｯｸM-PRO"/>
        <family val="3"/>
      </rPr>
      <t>グラスウール断熱材２４K</t>
    </r>
  </si>
  <si>
    <r>
      <rPr>
        <sz val="9"/>
        <rFont val="HG丸ｺﾞｼｯｸM-PRO"/>
        <family val="3"/>
      </rPr>
      <t>グラスウール断熱材３２K</t>
    </r>
  </si>
  <si>
    <r>
      <rPr>
        <sz val="9"/>
        <rFont val="HG丸ｺﾞｼｯｸM-PRO"/>
        <family val="3"/>
      </rPr>
      <t>グラスウール断熱材４０K</t>
    </r>
  </si>
  <si>
    <r>
      <rPr>
        <sz val="9"/>
        <rFont val="HG丸ｺﾞｼｯｸM-PRO"/>
        <family val="3"/>
      </rPr>
      <t>グラスウール断熱材４８K</t>
    </r>
  </si>
  <si>
    <r>
      <rPr>
        <sz val="9"/>
        <rFont val="HG丸ｺﾞｼｯｸM-PRO"/>
        <family val="3"/>
      </rPr>
      <t>グラスウール断熱材６４K</t>
    </r>
  </si>
  <si>
    <r>
      <rPr>
        <sz val="9"/>
        <rFont val="HG丸ｺﾞｼｯｸM-PRO"/>
        <family val="3"/>
      </rPr>
      <t>グラスウール断熱材８０K</t>
    </r>
  </si>
  <si>
    <r>
      <rPr>
        <sz val="9"/>
        <rFont val="HG丸ｺﾞｼｯｸM-PRO"/>
        <family val="3"/>
      </rPr>
      <t>グラスウール断熱材９６K</t>
    </r>
  </si>
  <si>
    <r>
      <rPr>
        <sz val="9"/>
        <rFont val="HG丸ｺﾞｼｯｸM-PRO"/>
        <family val="3"/>
      </rPr>
      <t>グラスウール断熱材高性能品</t>
    </r>
  </si>
  <si>
    <r>
      <rPr>
        <sz val="9"/>
        <rFont val="HG丸ｺﾞｼｯｸM-PRO"/>
        <family val="3"/>
      </rPr>
      <t>高性能グラスウール断熱材１０K</t>
    </r>
  </si>
  <si>
    <r>
      <rPr>
        <sz val="9"/>
        <rFont val="HG丸ｺﾞｼｯｸM-PRO"/>
        <family val="3"/>
      </rPr>
      <t>高性能グラスウール断熱材１２K</t>
    </r>
  </si>
  <si>
    <r>
      <rPr>
        <sz val="9"/>
        <rFont val="HG丸ｺﾞｼｯｸM-PRO"/>
        <family val="3"/>
      </rPr>
      <t>高性能グラスウール断熱材１４Ｋ</t>
    </r>
  </si>
  <si>
    <r>
      <rPr>
        <sz val="9"/>
        <rFont val="HG丸ｺﾞｼｯｸM-PRO"/>
        <family val="3"/>
      </rPr>
      <t>高性能グラスウール断熱材１６K</t>
    </r>
  </si>
  <si>
    <r>
      <rPr>
        <sz val="9"/>
        <rFont val="HG丸ｺﾞｼｯｸM-PRO"/>
        <family val="3"/>
      </rPr>
      <t>高性能グラスウール断熱材２０K</t>
    </r>
  </si>
  <si>
    <r>
      <rPr>
        <sz val="9"/>
        <rFont val="HG丸ｺﾞｼｯｸM-PRO"/>
        <family val="3"/>
      </rPr>
      <t>高性能グラスウール断熱材２４K</t>
    </r>
  </si>
  <si>
    <r>
      <rPr>
        <sz val="9"/>
        <rFont val="HG丸ｺﾞｼｯｸM-PRO"/>
        <family val="3"/>
      </rPr>
      <t>高性能グラスウール断熱材２８K</t>
    </r>
  </si>
  <si>
    <r>
      <rPr>
        <sz val="9"/>
        <rFont val="HG丸ｺﾞｼｯｸM-PRO"/>
        <family val="3"/>
      </rPr>
      <t>高性能グラスウール断熱材３２K</t>
    </r>
  </si>
  <si>
    <r>
      <rPr>
        <sz val="9"/>
        <rFont val="HG丸ｺﾞｼｯｸM-PRO"/>
        <family val="3"/>
      </rPr>
      <t>高性能グラスウール断熱材３６K</t>
    </r>
  </si>
  <si>
    <r>
      <rPr>
        <sz val="9"/>
        <rFont val="HG丸ｺﾞｼｯｸM-PRO"/>
        <family val="3"/>
      </rPr>
      <t>高性能グラスウール断熱材３８K</t>
    </r>
  </si>
  <si>
    <r>
      <rPr>
        <sz val="9"/>
        <rFont val="HG丸ｺﾞｼｯｸM-PRO"/>
        <family val="3"/>
      </rPr>
      <t>高性能グラスウール断熱材４０K</t>
    </r>
  </si>
  <si>
    <r>
      <rPr>
        <sz val="9"/>
        <rFont val="HG丸ｺﾞｼｯｸM-PRO"/>
        <family val="3"/>
      </rPr>
      <t>高性能グラスウール断熱材４８K</t>
    </r>
  </si>
  <si>
    <r>
      <rPr>
        <sz val="9"/>
        <rFont val="HG丸ｺﾞｼｯｸM-PRO"/>
        <family val="3"/>
      </rPr>
      <t>吹込み用グラスウール断熱材</t>
    </r>
  </si>
  <si>
    <r>
      <rPr>
        <sz val="9"/>
        <rFont val="HG丸ｺﾞｼｯｸM-PRO"/>
        <family val="3"/>
      </rPr>
      <t>天井用</t>
    </r>
  </si>
  <si>
    <r>
      <rPr>
        <sz val="9"/>
        <rFont val="HG丸ｺﾞｼｯｸM-PRO"/>
        <family val="3"/>
      </rPr>
      <t>屋根•床•壁用</t>
    </r>
  </si>
  <si>
    <r>
      <rPr>
        <sz val="9"/>
        <rFont val="HG丸ｺﾞｼｯｸM-PRO"/>
        <family val="3"/>
      </rPr>
      <t>ロックウール断熱材</t>
    </r>
  </si>
  <si>
    <r>
      <rPr>
        <sz val="9"/>
        <rFont val="HG丸ｺﾞｼｯｸM-PRO"/>
        <family val="3"/>
      </rPr>
      <t>ロックウール断熱材•マット 24Ｋ以上</t>
    </r>
  </si>
  <si>
    <r>
      <rPr>
        <sz val="9"/>
        <rFont val="HG丸ｺﾞｼｯｸM-PRO"/>
        <family val="3"/>
      </rPr>
      <t>ロックウール断熱材•フェルト</t>
    </r>
  </si>
  <si>
    <r>
      <rPr>
        <sz val="9"/>
        <rFont val="HG丸ｺﾞｼｯｸM-PRO"/>
        <family val="3"/>
      </rPr>
      <t>ロックウール断熱材•ボード</t>
    </r>
  </si>
  <si>
    <r>
      <rPr>
        <sz val="9"/>
        <rFont val="HG丸ｺﾞｼｯｸM-PRO"/>
        <family val="3"/>
      </rPr>
      <t>吹込み用ロックウール断熱材</t>
    </r>
  </si>
  <si>
    <r>
      <rPr>
        <sz val="9"/>
        <rFont val="HG丸ｺﾞｼｯｸM-PRO"/>
        <family val="3"/>
      </rPr>
      <t>吹付けロックウール</t>
    </r>
  </si>
  <si>
    <r>
      <rPr>
        <sz val="9"/>
        <rFont val="HG丸ｺﾞｼｯｸM-PRO"/>
        <family val="3"/>
      </rPr>
      <t>吹込み用セルローズファイバー断熱材</t>
    </r>
  </si>
  <si>
    <r>
      <rPr>
        <sz val="9"/>
        <rFont val="HG丸ｺﾞｼｯｸM-PRO"/>
        <family val="3"/>
      </rPr>
      <t>天井用•屋根•床•壁用</t>
    </r>
  </si>
  <si>
    <r>
      <rPr>
        <sz val="9"/>
        <rFont val="HG丸ｺﾞｼｯｸM-PRO"/>
        <family val="3"/>
      </rPr>
      <t>押出法ポリスチレンフォーム断熱材</t>
    </r>
  </si>
  <si>
    <r>
      <rPr>
        <sz val="9"/>
        <rFont val="HG丸ｺﾞｼｯｸM-PRO"/>
        <family val="3"/>
      </rPr>
      <t>押出法ポリスチレンフォーム１種</t>
    </r>
  </si>
  <si>
    <r>
      <rPr>
        <sz val="9"/>
        <rFont val="HG丸ｺﾞｼｯｸM-PRO"/>
        <family val="3"/>
      </rPr>
      <t>押出法ポリスチレンフォーム２種</t>
    </r>
  </si>
  <si>
    <r>
      <rPr>
        <sz val="9"/>
        <rFont val="HG丸ｺﾞｼｯｸM-PRO"/>
        <family val="3"/>
      </rPr>
      <t>押出法ポリスチレンフォーム３種</t>
    </r>
  </si>
  <si>
    <r>
      <rPr>
        <sz val="9"/>
        <rFont val="HG丸ｺﾞｼｯｸM-PRO"/>
        <family val="3"/>
      </rPr>
      <t>ポリエチレンフォーム断熱材</t>
    </r>
  </si>
  <si>
    <r>
      <rPr>
        <sz val="9"/>
        <rFont val="HG丸ｺﾞｼｯｸM-PRO"/>
        <family val="3"/>
      </rPr>
      <t>A 種ポリエチレンフォーム保温板 1 種</t>
    </r>
  </si>
  <si>
    <r>
      <rPr>
        <sz val="9"/>
        <rFont val="HG丸ｺﾞｼｯｸM-PRO"/>
        <family val="3"/>
      </rPr>
      <t>A 種ポリエチレンフォーム保温板 2 種</t>
    </r>
  </si>
  <si>
    <r>
      <rPr>
        <sz val="9"/>
        <rFont val="HG丸ｺﾞｼｯｸM-PRO"/>
        <family val="3"/>
      </rPr>
      <t>A 種ポリエチレンフォーム保温板 3 種</t>
    </r>
  </si>
  <si>
    <r>
      <rPr>
        <sz val="9"/>
        <rFont val="HG丸ｺﾞｼｯｸM-PRO"/>
        <family val="3"/>
      </rPr>
      <t>ビーズ法ポリスチレンフォーム断熱材</t>
    </r>
  </si>
  <si>
    <r>
      <rPr>
        <sz val="9"/>
        <rFont val="HG丸ｺﾞｼｯｸM-PRO"/>
        <family val="3"/>
      </rPr>
      <t>ビーズ法ポリスチレンフォーム 1 号</t>
    </r>
  </si>
  <si>
    <r>
      <rPr>
        <sz val="9"/>
        <rFont val="HG丸ｺﾞｼｯｸM-PRO"/>
        <family val="3"/>
      </rPr>
      <t>ビーズ法ポリスチレンフォーム 2 号</t>
    </r>
  </si>
  <si>
    <r>
      <rPr>
        <sz val="9"/>
        <rFont val="HG丸ｺﾞｼｯｸM-PRO"/>
        <family val="3"/>
      </rPr>
      <t>ビーズ法ポリスチレンフォーム 3 号</t>
    </r>
  </si>
  <si>
    <r>
      <rPr>
        <sz val="9"/>
        <rFont val="HG丸ｺﾞｼｯｸM-PRO"/>
        <family val="3"/>
      </rPr>
      <t>ビーズ法ポリスチレンフォーム 4 号</t>
    </r>
  </si>
  <si>
    <r>
      <rPr>
        <sz val="9"/>
        <rFont val="HG丸ｺﾞｼｯｸM-PRO"/>
        <family val="3"/>
      </rPr>
      <t>硬質ウレタンフォーム断熱材</t>
    </r>
  </si>
  <si>
    <r>
      <rPr>
        <sz val="9"/>
        <rFont val="HG丸ｺﾞｼｯｸM-PRO"/>
        <family val="3"/>
      </rPr>
      <t>硬質ウレタンフォーム 1 種</t>
    </r>
  </si>
  <si>
    <r>
      <rPr>
        <sz val="9"/>
        <rFont val="HG丸ｺﾞｼｯｸM-PRO"/>
        <family val="3"/>
      </rPr>
      <t>硬質ウレタンフォーム 2 種 1 号</t>
    </r>
  </si>
  <si>
    <r>
      <rPr>
        <sz val="9"/>
        <rFont val="HG丸ｺﾞｼｯｸM-PRO"/>
        <family val="3"/>
      </rPr>
      <t>硬質ウレタンフォーム 2 種 2 号</t>
    </r>
  </si>
  <si>
    <r>
      <rPr>
        <sz val="9"/>
        <rFont val="HG丸ｺﾞｼｯｸM-PRO"/>
        <family val="3"/>
      </rPr>
      <t>硬質ウレタンフォーム 2 種 3 号</t>
    </r>
  </si>
  <si>
    <r>
      <rPr>
        <sz val="9"/>
        <rFont val="HG丸ｺﾞｼｯｸM-PRO"/>
        <family val="3"/>
      </rPr>
      <t>硬質ウレタンフォーム 2 種 4 号</t>
    </r>
  </si>
  <si>
    <r>
      <rPr>
        <sz val="9"/>
        <rFont val="HG丸ｺﾞｼｯｸM-PRO"/>
        <family val="3"/>
      </rPr>
      <t>吹付け硬質ウレタンフォーム</t>
    </r>
  </si>
  <si>
    <r>
      <rPr>
        <sz val="9"/>
        <rFont val="HG丸ｺﾞｼｯｸM-PRO"/>
        <family val="3"/>
      </rPr>
      <t>吹付け硬質ウレタンフォーム A 種１</t>
    </r>
  </si>
  <si>
    <r>
      <rPr>
        <sz val="9"/>
        <rFont val="HG丸ｺﾞｼｯｸM-PRO"/>
        <family val="3"/>
      </rPr>
      <t>吹付け硬質ウレタンフォーム A 種１H</t>
    </r>
  </si>
  <si>
    <r>
      <rPr>
        <sz val="9"/>
        <rFont val="HG丸ｺﾞｼｯｸM-PRO"/>
        <family val="3"/>
      </rPr>
      <t>吹付け硬質ウレタンフォーム A 種３</t>
    </r>
  </si>
  <si>
    <r>
      <rPr>
        <sz val="9"/>
        <rFont val="HG丸ｺﾞｼｯｸM-PRO"/>
        <family val="3"/>
      </rPr>
      <t>フェノールフォーム断熱材</t>
    </r>
  </si>
  <si>
    <r>
      <rPr>
        <sz val="9"/>
        <rFont val="HG丸ｺﾞｼｯｸM-PRO"/>
        <family val="3"/>
      </rPr>
      <t>フェノールフォーム１種</t>
    </r>
  </si>
  <si>
    <r>
      <rPr>
        <sz val="9"/>
        <rFont val="HG丸ｺﾞｼｯｸM-PRO"/>
        <family val="3"/>
      </rPr>
      <t>フェノールフォーム 2 種 1 号</t>
    </r>
  </si>
  <si>
    <r>
      <rPr>
        <sz val="9"/>
        <rFont val="HG丸ｺﾞｼｯｸM-PRO"/>
        <family val="3"/>
      </rPr>
      <t>フェノールフォーム 2 種 2 号</t>
    </r>
  </si>
  <si>
    <r>
      <rPr>
        <sz val="9"/>
        <rFont val="HG丸ｺﾞｼｯｸM-PRO"/>
        <family val="3"/>
      </rPr>
      <t>フェノールフォーム 2 種 3 号</t>
    </r>
  </si>
  <si>
    <r>
      <rPr>
        <sz val="9"/>
        <rFont val="HG丸ｺﾞｼｯｸM-PRO"/>
        <family val="3"/>
      </rPr>
      <t>フェノールフォーム 3 種 1 号</t>
    </r>
  </si>
  <si>
    <r>
      <rPr>
        <sz val="9"/>
        <rFont val="HG丸ｺﾞｼｯｸM-PRO"/>
        <family val="3"/>
      </rPr>
      <t>インシュレーションファイバー断熱材</t>
    </r>
  </si>
  <si>
    <r>
      <rPr>
        <sz val="9"/>
        <rFont val="HG丸ｺﾞｼｯｸM-PRO"/>
        <family val="3"/>
      </rPr>
      <t>ファイバーマット</t>
    </r>
  </si>
  <si>
    <r>
      <rPr>
        <sz val="9"/>
        <rFont val="HG丸ｺﾞｼｯｸM-PRO"/>
        <family val="3"/>
      </rPr>
      <t>ファイバーボード</t>
    </r>
  </si>
  <si>
    <t>ロックウール断熱材•マット 30K以上</t>
    <phoneticPr fontId="5"/>
  </si>
  <si>
    <t>ロックウール断熱材•マット 40K以上</t>
    <phoneticPr fontId="5"/>
  </si>
  <si>
    <r>
      <rPr>
        <sz val="7"/>
        <color rgb="FF2F2F2F"/>
        <rFont val="Meiryo UI"/>
        <family val="3"/>
        <charset val="128"/>
      </rPr>
      <t>グラスウール断熱材  16</t>
    </r>
    <r>
      <rPr>
        <sz val="8"/>
        <color rgb="FF1F1F1F"/>
        <rFont val="Meiryo UI"/>
        <family val="3"/>
        <charset val="128"/>
      </rPr>
      <t>K</t>
    </r>
    <r>
      <rPr>
        <sz val="7"/>
        <color rgb="FF464646"/>
        <rFont val="Meiryo UI"/>
        <family val="3"/>
        <charset val="128"/>
      </rPr>
      <t>相当</t>
    </r>
    <phoneticPr fontId="5"/>
  </si>
  <si>
    <r>
      <rPr>
        <sz val="7"/>
        <color rgb="FF2F2F2F"/>
        <rFont val="Meiryo UI"/>
        <family val="3"/>
        <charset val="128"/>
      </rPr>
      <t>グラスウール断熱材   20</t>
    </r>
    <r>
      <rPr>
        <sz val="8"/>
        <color rgb="FF2F2F2F"/>
        <rFont val="Meiryo UI"/>
        <family val="3"/>
        <charset val="128"/>
      </rPr>
      <t>K</t>
    </r>
    <r>
      <rPr>
        <sz val="7"/>
        <color rgb="FF2F2F2F"/>
        <rFont val="Meiryo UI"/>
        <family val="3"/>
        <charset val="128"/>
      </rPr>
      <t>相当</t>
    </r>
    <phoneticPr fontId="5"/>
  </si>
  <si>
    <r>
      <rPr>
        <sz val="7"/>
        <color rgb="FF2F2F2F"/>
        <rFont val="Meiryo UI"/>
        <family val="3"/>
        <charset val="128"/>
      </rPr>
      <t>グラスウール断熱材   24</t>
    </r>
    <r>
      <rPr>
        <sz val="8"/>
        <color rgb="FF1F1F1F"/>
        <rFont val="Meiryo UI"/>
        <family val="3"/>
        <charset val="128"/>
      </rPr>
      <t>K</t>
    </r>
    <r>
      <rPr>
        <sz val="7"/>
        <color rgb="FF464646"/>
        <rFont val="Meiryo UI"/>
        <family val="3"/>
        <charset val="128"/>
      </rPr>
      <t>相当</t>
    </r>
    <phoneticPr fontId="5"/>
  </si>
  <si>
    <r>
      <rPr>
        <sz val="7"/>
        <color rgb="FF2F2F2F"/>
        <rFont val="Meiryo UI"/>
        <family val="3"/>
        <charset val="128"/>
      </rPr>
      <t>グラスウ</t>
    </r>
    <r>
      <rPr>
        <sz val="7"/>
        <rFont val="Meiryo UI"/>
        <family val="3"/>
        <charset val="128"/>
      </rPr>
      <t>ー</t>
    </r>
    <r>
      <rPr>
        <sz val="7"/>
        <color rgb="FF1F1F1F"/>
        <rFont val="Meiryo UI"/>
        <family val="3"/>
        <charset val="128"/>
      </rPr>
      <t>ル</t>
    </r>
    <r>
      <rPr>
        <sz val="7"/>
        <color rgb="FF464646"/>
        <rFont val="Meiryo UI"/>
        <family val="3"/>
        <charset val="128"/>
      </rPr>
      <t>断熱材  32</t>
    </r>
    <r>
      <rPr>
        <sz val="8"/>
        <color rgb="FF1F1F1F"/>
        <rFont val="Meiryo UI"/>
        <family val="3"/>
        <charset val="128"/>
      </rPr>
      <t>K</t>
    </r>
    <r>
      <rPr>
        <sz val="7"/>
        <color rgb="FF464646"/>
        <rFont val="Meiryo UI"/>
        <family val="3"/>
        <charset val="128"/>
      </rPr>
      <t>相当</t>
    </r>
    <phoneticPr fontId="5"/>
  </si>
  <si>
    <r>
      <rPr>
        <sz val="7"/>
        <color rgb="FF464646"/>
        <rFont val="Meiryo UI"/>
        <family val="3"/>
        <charset val="128"/>
      </rPr>
      <t>高性能グラスウール断熱材   16</t>
    </r>
    <r>
      <rPr>
        <sz val="8"/>
        <color rgb="FF1F1F1F"/>
        <rFont val="Meiryo UI"/>
        <family val="3"/>
        <charset val="128"/>
      </rPr>
      <t>K</t>
    </r>
    <r>
      <rPr>
        <sz val="7"/>
        <color rgb="FF464646"/>
        <rFont val="Meiryo UI"/>
        <family val="3"/>
        <charset val="128"/>
      </rPr>
      <t>相当</t>
    </r>
    <phoneticPr fontId="5"/>
  </si>
  <si>
    <t>0112</t>
  </si>
  <si>
    <t>0113</t>
  </si>
  <si>
    <t>0114</t>
  </si>
  <si>
    <t>0115</t>
  </si>
  <si>
    <t>0116</t>
  </si>
  <si>
    <t>0117</t>
  </si>
  <si>
    <t>0118</t>
  </si>
  <si>
    <t>0119</t>
  </si>
  <si>
    <t>0120</t>
  </si>
  <si>
    <t>0121</t>
  </si>
  <si>
    <t>0122</t>
  </si>
  <si>
    <t>0123</t>
  </si>
  <si>
    <t>0124</t>
  </si>
  <si>
    <t>0125</t>
  </si>
  <si>
    <t>0126</t>
  </si>
  <si>
    <t>0127</t>
  </si>
  <si>
    <t>0128</t>
  </si>
  <si>
    <t>0129</t>
  </si>
  <si>
    <t>0130</t>
  </si>
  <si>
    <t>0131</t>
  </si>
  <si>
    <t>0132</t>
  </si>
  <si>
    <t>0133</t>
  </si>
  <si>
    <t>0134</t>
  </si>
  <si>
    <t>0135</t>
  </si>
  <si>
    <t>0136</t>
  </si>
  <si>
    <t>0137</t>
  </si>
  <si>
    <t>0138</t>
  </si>
  <si>
    <t>0139</t>
  </si>
  <si>
    <t>0140</t>
  </si>
  <si>
    <t>0141</t>
  </si>
  <si>
    <t>0142</t>
  </si>
  <si>
    <t>0143</t>
  </si>
  <si>
    <t>0144</t>
  </si>
  <si>
    <t>0145</t>
  </si>
  <si>
    <t>0146</t>
  </si>
  <si>
    <t>0147</t>
  </si>
  <si>
    <t>0148</t>
  </si>
  <si>
    <t>0149</t>
  </si>
  <si>
    <t>0150</t>
  </si>
  <si>
    <t>0151</t>
  </si>
  <si>
    <t>0152</t>
  </si>
  <si>
    <t>0153</t>
  </si>
  <si>
    <t>0154</t>
  </si>
  <si>
    <t>0155</t>
  </si>
  <si>
    <t>0156</t>
  </si>
  <si>
    <t>0157</t>
  </si>
  <si>
    <t>0158</t>
  </si>
  <si>
    <t>0159</t>
  </si>
  <si>
    <t>0201</t>
    <phoneticPr fontId="5"/>
  </si>
  <si>
    <t>0213</t>
  </si>
  <si>
    <t>0214</t>
  </si>
  <si>
    <t>0215</t>
  </si>
  <si>
    <t>0216</t>
  </si>
  <si>
    <t>0217</t>
  </si>
  <si>
    <t>0218</t>
  </si>
  <si>
    <t>0219</t>
  </si>
  <si>
    <t>0220</t>
  </si>
  <si>
    <t>0221</t>
  </si>
  <si>
    <t>0222</t>
  </si>
  <si>
    <t>0223</t>
  </si>
  <si>
    <t>0224</t>
  </si>
  <si>
    <t>0225</t>
  </si>
  <si>
    <t>0226</t>
  </si>
  <si>
    <t>0227</t>
  </si>
  <si>
    <t>0228</t>
  </si>
  <si>
    <t>0229</t>
  </si>
  <si>
    <t>0230</t>
  </si>
  <si>
    <t>0231</t>
  </si>
  <si>
    <t>0232</t>
  </si>
  <si>
    <t>0233</t>
  </si>
  <si>
    <t>0234</t>
  </si>
  <si>
    <t>0235</t>
  </si>
  <si>
    <t>0236</t>
  </si>
  <si>
    <t>0237</t>
  </si>
  <si>
    <t>0238</t>
  </si>
  <si>
    <t>0239</t>
  </si>
  <si>
    <t>-</t>
    <phoneticPr fontId="5"/>
  </si>
  <si>
    <t>R4.4時点マニュアル</t>
    <rPh sb="4" eb="6">
      <t>ジテン</t>
    </rPh>
    <phoneticPr fontId="5"/>
  </si>
  <si>
    <t>計画時</t>
    <rPh sb="0" eb="3">
      <t>ケイカクジ</t>
    </rPh>
    <phoneticPr fontId="5"/>
  </si>
  <si>
    <t>事前協議時</t>
    <rPh sb="0" eb="2">
      <t>ジゼン</t>
    </rPh>
    <phoneticPr fontId="5"/>
  </si>
  <si>
    <t>新築</t>
    <rPh sb="0" eb="2">
      <t>シンチク</t>
    </rPh>
    <phoneticPr fontId="5"/>
  </si>
  <si>
    <t>増築</t>
    <rPh sb="0" eb="2">
      <t>ゾウチク</t>
    </rPh>
    <phoneticPr fontId="5"/>
  </si>
  <si>
    <t>改築</t>
    <rPh sb="0" eb="2">
      <t>カイチク</t>
    </rPh>
    <phoneticPr fontId="5"/>
  </si>
  <si>
    <t>工事種別</t>
    <rPh sb="0" eb="4">
      <t>コウジシュベツ</t>
    </rPh>
    <phoneticPr fontId="5"/>
  </si>
  <si>
    <t>工事種別</t>
    <rPh sb="0" eb="4">
      <t>コウジシュベツ</t>
    </rPh>
    <phoneticPr fontId="5"/>
  </si>
  <si>
    <t>昇降機</t>
    <rPh sb="0" eb="3">
      <t>ショウコウキ</t>
    </rPh>
    <phoneticPr fontId="5"/>
  </si>
  <si>
    <t>VVVF（回生なし）</t>
    <rPh sb="5" eb="7">
      <t>カイセイ</t>
    </rPh>
    <phoneticPr fontId="5"/>
  </si>
  <si>
    <t>VVVF（回生あり）</t>
    <rPh sb="5" eb="7">
      <t>カイセイ</t>
    </rPh>
    <phoneticPr fontId="5"/>
  </si>
  <si>
    <t>昇降機_交流帰還制御</t>
    <rPh sb="0" eb="3">
      <t>ショウコウキ</t>
    </rPh>
    <rPh sb="4" eb="10">
      <t>コウリュウキカンセイギョ</t>
    </rPh>
    <phoneticPr fontId="5"/>
  </si>
  <si>
    <t>昇降機_VVVF（回生なし）</t>
    <rPh sb="0" eb="3">
      <t>ショウコウキ</t>
    </rPh>
    <rPh sb="9" eb="11">
      <t>カイセイ</t>
    </rPh>
    <phoneticPr fontId="5"/>
  </si>
  <si>
    <t>昇降機_VVVF（回生あり）</t>
    <rPh sb="0" eb="3">
      <t>ショウコウキ</t>
    </rPh>
    <rPh sb="9" eb="11">
      <t>カイセイ</t>
    </rPh>
    <phoneticPr fontId="5"/>
  </si>
  <si>
    <t>VVVF(回生なし)</t>
    <rPh sb="5" eb="7">
      <t>カイセイ</t>
    </rPh>
    <phoneticPr fontId="5"/>
  </si>
  <si>
    <t>VVVF(回生あり)</t>
    <rPh sb="5" eb="7">
      <t>カイセイ</t>
    </rPh>
    <phoneticPr fontId="5"/>
  </si>
  <si>
    <t>工事種別_新築</t>
    <rPh sb="0" eb="4">
      <t>コウジシュベツ</t>
    </rPh>
    <rPh sb="5" eb="7">
      <t>シンチク</t>
    </rPh>
    <phoneticPr fontId="5"/>
  </si>
  <si>
    <t>工事種別_増築</t>
    <rPh sb="0" eb="4">
      <t>コウジシュベツ</t>
    </rPh>
    <rPh sb="5" eb="7">
      <t>ゾウチク</t>
    </rPh>
    <phoneticPr fontId="5"/>
  </si>
  <si>
    <t>工事種別_改築</t>
    <rPh sb="0" eb="4">
      <t>コウジシュベツ</t>
    </rPh>
    <rPh sb="5" eb="7">
      <t>カイチク</t>
    </rPh>
    <phoneticPr fontId="5"/>
  </si>
  <si>
    <t>グラフ内訳用</t>
    <rPh sb="3" eb="6">
      <t>ウチワケヨウ</t>
    </rPh>
    <phoneticPr fontId="5"/>
  </si>
  <si>
    <t>基準値</t>
    <rPh sb="0" eb="3">
      <t>キジュンチ</t>
    </rPh>
    <phoneticPr fontId="5"/>
  </si>
  <si>
    <t>合計</t>
    <rPh sb="0" eb="2">
      <t>ゴウケイ</t>
    </rPh>
    <phoneticPr fontId="5"/>
  </si>
  <si>
    <t>小流量シャワー</t>
    <rPh sb="0" eb="3">
      <t>ショウリュウリョウ</t>
    </rPh>
    <phoneticPr fontId="5"/>
  </si>
  <si>
    <t>設計一次エネルギー消費量（その他を除く）</t>
    <rPh sb="0" eb="2">
      <t>セッケイ</t>
    </rPh>
    <rPh sb="2" eb="4">
      <t>イチジ</t>
    </rPh>
    <rPh sb="9" eb="12">
      <t>ショウヒリョウ</t>
    </rPh>
    <rPh sb="15" eb="16">
      <t>タ</t>
    </rPh>
    <rPh sb="17" eb="18">
      <t>ノゾ</t>
    </rPh>
    <phoneticPr fontId="5"/>
  </si>
  <si>
    <t>基準一次エネルギー消費量（その他を除く）</t>
    <rPh sb="0" eb="2">
      <t>キジュン</t>
    </rPh>
    <rPh sb="2" eb="4">
      <t>イチジ</t>
    </rPh>
    <rPh sb="9" eb="12">
      <t>ショウヒリョウ</t>
    </rPh>
    <phoneticPr fontId="5"/>
  </si>
  <si>
    <t>基準値</t>
    <rPh sb="0" eb="2">
      <t>キジュン</t>
    </rPh>
    <rPh sb="2" eb="3">
      <t>チ</t>
    </rPh>
    <phoneticPr fontId="5"/>
  </si>
  <si>
    <t>備考欄(公開用)</t>
    <rPh sb="0" eb="2">
      <t>ビコウ</t>
    </rPh>
    <rPh sb="2" eb="3">
      <t>ラン</t>
    </rPh>
    <rPh sb="4" eb="7">
      <t>コウカイヨウ</t>
    </rPh>
    <phoneticPr fontId="5"/>
  </si>
  <si>
    <t>備考欄（非公開用）</t>
    <rPh sb="0" eb="2">
      <t>ビコウ</t>
    </rPh>
    <rPh sb="2" eb="3">
      <t>ラン</t>
    </rPh>
    <rPh sb="4" eb="8">
      <t>ヒコウカイヨウ</t>
    </rPh>
    <phoneticPr fontId="5"/>
  </si>
  <si>
    <t>備考欄</t>
    <rPh sb="0" eb="3">
      <t>ビコウラン</t>
    </rPh>
    <phoneticPr fontId="5"/>
  </si>
  <si>
    <t>太陽光発電</t>
  </si>
  <si>
    <t>建築面積／敷地面積</t>
    <rPh sb="0" eb="2">
      <t>ケンチク</t>
    </rPh>
    <rPh sb="2" eb="4">
      <t>メンセキ</t>
    </rPh>
    <rPh sb="5" eb="7">
      <t>シキチ</t>
    </rPh>
    <rPh sb="7" eb="9">
      <t>メンセキ</t>
    </rPh>
    <phoneticPr fontId="7"/>
  </si>
  <si>
    <t>敷地面積</t>
    <rPh sb="0" eb="4">
      <t>シキチメンセキ</t>
    </rPh>
    <phoneticPr fontId="5"/>
  </si>
  <si>
    <t>複合建築物</t>
    <rPh sb="0" eb="5">
      <t>フクゴウケンチクブツ</t>
    </rPh>
    <phoneticPr fontId="7"/>
  </si>
  <si>
    <t>■</t>
  </si>
  <si>
    <t>千代田区建築物環境計画書制度　環境評価書（非住宅）</t>
  </si>
  <si>
    <t>千代田区建築物環境計画書制度　環境評価書（複合：非住宅）</t>
    <rPh sb="21" eb="23">
      <t>フクゴウ</t>
    </rPh>
    <phoneticPr fontId="5"/>
  </si>
  <si>
    <t>標準_硬質ウレタンフォーム  保温板  2種2号[0.024]</t>
  </si>
  <si>
    <t>第13条第１項の規定による届出をします。</t>
  </si>
  <si>
    <t>第15条第１項の規定による変更の届出をします。</t>
  </si>
  <si>
    <t>第16条第１項の規定による完了の届出をします。</t>
  </si>
  <si>
    <t>庇・ルーバー・バルコニー・ブラインド</t>
    <rPh sb="0" eb="1">
      <t>ヒサシ</t>
    </rPh>
    <phoneticPr fontId="5"/>
  </si>
  <si>
    <t>送風量制御（CO, CO2濃度・室内温度・インバータ制御等）</t>
    <rPh sb="0" eb="2">
      <t>ソウフウ</t>
    </rPh>
    <rPh sb="2" eb="3">
      <t>リョウ</t>
    </rPh>
    <rPh sb="3" eb="5">
      <t>セイギョ</t>
    </rPh>
    <rPh sb="28" eb="29">
      <t>トウ</t>
    </rPh>
    <phoneticPr fontId="5"/>
  </si>
  <si>
    <t>給湯配管保温</t>
    <rPh sb="0" eb="2">
      <t>キュウトウ</t>
    </rPh>
    <rPh sb="2" eb="4">
      <t>ハイカン</t>
    </rPh>
    <rPh sb="4" eb="6">
      <t>ホオン</t>
    </rPh>
    <phoneticPr fontId="5"/>
  </si>
  <si>
    <t>非住宅と住宅の複合建築物</t>
    <rPh sb="0" eb="3">
      <t>ヒジュウタク</t>
    </rPh>
    <rPh sb="4" eb="6">
      <t>ジュウタク</t>
    </rPh>
    <rPh sb="7" eb="12">
      <t>フクゴウケンチクブツ</t>
    </rPh>
    <phoneticPr fontId="5"/>
  </si>
  <si>
    <t>飲食店</t>
    <rPh sb="0" eb="3">
      <t>インショクテン</t>
    </rPh>
    <phoneticPr fontId="7"/>
  </si>
  <si>
    <t>物販店舗</t>
    <rPh sb="0" eb="4">
      <t>ブッパンテンポ</t>
    </rPh>
    <phoneticPr fontId="7"/>
  </si>
  <si>
    <t>駐輪場</t>
    <rPh sb="0" eb="3">
      <t>チュウリンジョウ</t>
    </rPh>
    <phoneticPr fontId="5"/>
  </si>
  <si>
    <t>建築物上の緑化、壁面の緑化</t>
    <rPh sb="0" eb="4">
      <t>ケンチクブツジョウ</t>
    </rPh>
    <rPh sb="5" eb="7">
      <t>リョクカ</t>
    </rPh>
    <rPh sb="8" eb="10">
      <t>ヘキメン</t>
    </rPh>
    <rPh sb="11" eb="13">
      <t>リョクカ</t>
    </rPh>
    <phoneticPr fontId="5"/>
  </si>
  <si>
    <t>（</t>
    <phoneticPr fontId="5"/>
  </si>
  <si>
    <t>スケルトン施工</t>
    <rPh sb="5" eb="7">
      <t>セコウ</t>
    </rPh>
    <phoneticPr fontId="5"/>
  </si>
  <si>
    <t>学校</t>
    <rPh sb="0" eb="2">
      <t>ガッコウ</t>
    </rPh>
    <phoneticPr fontId="5"/>
  </si>
  <si>
    <t>病院</t>
    <rPh sb="0" eb="2">
      <t>ビョウイン</t>
    </rPh>
    <phoneticPr fontId="5"/>
  </si>
  <si>
    <t>ソフト面の対策</t>
    <rPh sb="3" eb="4">
      <t>メン</t>
    </rPh>
    <rPh sb="5" eb="7">
      <t>タイサク</t>
    </rPh>
    <phoneticPr fontId="5"/>
  </si>
  <si>
    <t>建築面積</t>
    <phoneticPr fontId="5"/>
  </si>
  <si>
    <t>浸水対策＿ソフト面対策</t>
    <rPh sb="0" eb="4">
      <t>シンスイタイサク</t>
    </rPh>
    <rPh sb="8" eb="9">
      <t>メン</t>
    </rPh>
    <rPh sb="9" eb="11">
      <t>タイサク</t>
    </rPh>
    <phoneticPr fontId="5"/>
  </si>
  <si>
    <t>浸水対策＿ソフト面対策内容</t>
    <rPh sb="0" eb="4">
      <t>シンスイタイサク</t>
    </rPh>
    <rPh sb="8" eb="9">
      <t>メン</t>
    </rPh>
    <rPh sb="9" eb="11">
      <t>タイサク</t>
    </rPh>
    <rPh sb="11" eb="13">
      <t>ナイヨウ</t>
    </rPh>
    <phoneticPr fontId="5"/>
  </si>
  <si>
    <t>35%削減未達理由_コスト</t>
    <rPh sb="3" eb="5">
      <t>サクゲン</t>
    </rPh>
    <rPh sb="5" eb="7">
      <t>ミタツ</t>
    </rPh>
    <rPh sb="7" eb="9">
      <t>リユウ</t>
    </rPh>
    <phoneticPr fontId="5"/>
  </si>
  <si>
    <t>配管保温</t>
    <rPh sb="0" eb="2">
      <t>ハイカン</t>
    </rPh>
    <rPh sb="2" eb="4">
      <t>ホオン</t>
    </rPh>
    <phoneticPr fontId="5"/>
  </si>
  <si>
    <t>照明</t>
    <rPh sb="0" eb="2">
      <t>ショウメイ</t>
    </rPh>
    <phoneticPr fontId="5"/>
  </si>
  <si>
    <t>延べ面積</t>
    <rPh sb="0" eb="1">
      <t>ノ</t>
    </rPh>
    <rPh sb="2" eb="4">
      <t>メンセキ</t>
    </rPh>
    <phoneticPr fontId="7"/>
  </si>
  <si>
    <t>延べ面積</t>
    <phoneticPr fontId="5"/>
  </si>
  <si>
    <t>計算対象床面積の合計</t>
    <rPh sb="0" eb="2">
      <t>ケイサン</t>
    </rPh>
    <rPh sb="2" eb="4">
      <t>タイショウ</t>
    </rPh>
    <rPh sb="4" eb="7">
      <t>ユカメンセキ</t>
    </rPh>
    <rPh sb="8" eb="10">
      <t>ゴウケイ</t>
    </rPh>
    <phoneticPr fontId="5"/>
  </si>
  <si>
    <t>屋根高断熱化  （屋根断熱材：</t>
    <rPh sb="0" eb="2">
      <t>ヤネ</t>
    </rPh>
    <phoneticPr fontId="5"/>
  </si>
  <si>
    <t>壁高断熱化  　 （壁断熱材：</t>
    <rPh sb="0" eb="1">
      <t>カベ</t>
    </rPh>
    <rPh sb="1" eb="5">
      <t>コウダンネツカ</t>
    </rPh>
    <rPh sb="10" eb="11">
      <t>カベ</t>
    </rPh>
    <phoneticPr fontId="5"/>
  </si>
  <si>
    <t>延べ面積</t>
    <rPh sb="0" eb="1">
      <t>ノ</t>
    </rPh>
    <rPh sb="2" eb="4">
      <t>メンセキ</t>
    </rPh>
    <phoneticPr fontId="5"/>
  </si>
  <si>
    <t>屋根高断熱化</t>
    <rPh sb="0" eb="2">
      <t>ヤネ</t>
    </rPh>
    <rPh sb="2" eb="5">
      <t>コウダンネツ</t>
    </rPh>
    <rPh sb="5" eb="6">
      <t>カ</t>
    </rPh>
    <phoneticPr fontId="5"/>
  </si>
  <si>
    <t>壁高断熱化</t>
    <rPh sb="0" eb="1">
      <t>カベ</t>
    </rPh>
    <rPh sb="1" eb="4">
      <t>コウダンネツ</t>
    </rPh>
    <rPh sb="4" eb="5">
      <t>カ</t>
    </rPh>
    <phoneticPr fontId="5"/>
  </si>
  <si>
    <r>
      <t xml:space="preserve">省CO2設備手法
</t>
    </r>
    <r>
      <rPr>
        <sz val="11"/>
        <rFont val="BIZ UDPゴシック"/>
        <family val="3"/>
        <charset val="128"/>
      </rPr>
      <t xml:space="preserve">※高効率分散熱源、全熱交換器は過半以上で採用とする。その他の項目は一部採用とする。
</t>
    </r>
    <rPh sb="11" eb="14">
      <t>コウコウリツ</t>
    </rPh>
    <rPh sb="14" eb="18">
      <t>ブンサンネツゲン</t>
    </rPh>
    <rPh sb="19" eb="20">
      <t>ゼン</t>
    </rPh>
    <rPh sb="20" eb="21">
      <t>ネツ</t>
    </rPh>
    <rPh sb="21" eb="24">
      <t>コウカンキ</t>
    </rPh>
    <rPh sb="25" eb="27">
      <t>カハン</t>
    </rPh>
    <rPh sb="27" eb="29">
      <t>イジョウ</t>
    </rPh>
    <rPh sb="30" eb="32">
      <t>サイヨウ</t>
    </rPh>
    <rPh sb="38" eb="39">
      <t>ホカ</t>
    </rPh>
    <rPh sb="40" eb="42">
      <t>コウモク</t>
    </rPh>
    <rPh sb="43" eb="45">
      <t>イチブ</t>
    </rPh>
    <rPh sb="45" eb="47">
      <t>サイヨウ</t>
    </rPh>
    <phoneticPr fontId="5"/>
  </si>
  <si>
    <r>
      <t>用途別床面積の合計</t>
    </r>
    <r>
      <rPr>
        <sz val="11"/>
        <rFont val="BIZ UDPゴシック"/>
        <family val="3"/>
        <charset val="128"/>
      </rPr>
      <t xml:space="preserve">
（計算対象部分）</t>
    </r>
    <rPh sb="0" eb="2">
      <t>ヨウト</t>
    </rPh>
    <rPh sb="2" eb="3">
      <t>ベツ</t>
    </rPh>
    <rPh sb="3" eb="6">
      <t>ユカメンセキ</t>
    </rPh>
    <rPh sb="4" eb="6">
      <t>メンセキ</t>
    </rPh>
    <rPh sb="7" eb="9">
      <t>ゴウケイ</t>
    </rPh>
    <rPh sb="11" eb="13">
      <t>ケイサン</t>
    </rPh>
    <rPh sb="13" eb="15">
      <t>タイショウ</t>
    </rPh>
    <rPh sb="15" eb="17">
      <t>ブブン</t>
    </rPh>
    <phoneticPr fontId="7"/>
  </si>
  <si>
    <t>モデル建物法（小規模版）</t>
    <rPh sb="3" eb="5">
      <t>タテモノ</t>
    </rPh>
    <rPh sb="5" eb="6">
      <t>ホウ</t>
    </rPh>
    <rPh sb="7" eb="10">
      <t>ショウキボ</t>
    </rPh>
    <rPh sb="10" eb="11">
      <t>バン</t>
    </rPh>
    <phoneticPr fontId="5"/>
  </si>
  <si>
    <t>モデル建物法</t>
  </si>
  <si>
    <t>モデル建物法等を使用する場合には、「千代田区モデル建物法等計算結果処理シート」を使用し、一次エネルギー消費量を算出してください。</t>
    <rPh sb="3" eb="5">
      <t>タテモノ</t>
    </rPh>
    <rPh sb="5" eb="6">
      <t>ホウ</t>
    </rPh>
    <rPh sb="6" eb="7">
      <t>トウ</t>
    </rPh>
    <rPh sb="8" eb="10">
      <t>シヨウ</t>
    </rPh>
    <rPh sb="12" eb="14">
      <t>バアイ</t>
    </rPh>
    <rPh sb="18" eb="22">
      <t>チヨダク</t>
    </rPh>
    <rPh sb="25" eb="27">
      <t>タテモノ</t>
    </rPh>
    <rPh sb="27" eb="28">
      <t>ホウ</t>
    </rPh>
    <rPh sb="28" eb="29">
      <t>トウ</t>
    </rPh>
    <rPh sb="29" eb="31">
      <t>ケイサン</t>
    </rPh>
    <rPh sb="31" eb="33">
      <t>ケッカ</t>
    </rPh>
    <rPh sb="33" eb="35">
      <t>ショリ</t>
    </rPh>
    <rPh sb="40" eb="42">
      <t>シヨウ</t>
    </rPh>
    <rPh sb="44" eb="46">
      <t>イチジ</t>
    </rPh>
    <rPh sb="45" eb="46">
      <t>ジ</t>
    </rPh>
    <rPh sb="51" eb="54">
      <t>ショウヒリョウ</t>
    </rPh>
    <rPh sb="55" eb="57">
      <t>サンシュツ</t>
    </rPh>
    <phoneticPr fontId="5"/>
  </si>
  <si>
    <t>以下は完了（変更）届出時にご記入ください。</t>
    <rPh sb="0" eb="2">
      <t>イカ</t>
    </rPh>
    <rPh sb="3" eb="5">
      <t>カンリョウ</t>
    </rPh>
    <rPh sb="6" eb="8">
      <t>ヘンコウ</t>
    </rPh>
    <rPh sb="9" eb="10">
      <t>トド</t>
    </rPh>
    <rPh sb="10" eb="11">
      <t>デ</t>
    </rPh>
    <rPh sb="11" eb="12">
      <t>ジ</t>
    </rPh>
    <rPh sb="14" eb="16">
      <t>キニュウ</t>
    </rPh>
    <phoneticPr fontId="5"/>
  </si>
  <si>
    <t>受付番号</t>
    <rPh sb="0" eb="2">
      <t>ウケツケ</t>
    </rPh>
    <rPh sb="2" eb="4">
      <t>バンゴウ</t>
    </rPh>
    <phoneticPr fontId="5"/>
  </si>
  <si>
    <t>受付日：</t>
    <rPh sb="0" eb="2">
      <t>ウケツケ</t>
    </rPh>
    <rPh sb="2" eb="3">
      <t>ビ</t>
    </rPh>
    <phoneticPr fontId="5"/>
  </si>
  <si>
    <t>／受付番号：</t>
    <rPh sb="1" eb="3">
      <t>ウケツケ</t>
    </rPh>
    <rPh sb="3" eb="5">
      <t>バンゴウ</t>
    </rPh>
    <phoneticPr fontId="5"/>
  </si>
  <si>
    <t>工事完了日</t>
    <phoneticPr fontId="5"/>
  </si>
  <si>
    <t>特定建築物の管理者</t>
    <rPh sb="0" eb="5">
      <t>トクテイケンチクブツ</t>
    </rPh>
    <rPh sb="6" eb="9">
      <t>カンリシャ</t>
    </rPh>
    <phoneticPr fontId="5"/>
  </si>
  <si>
    <t>変更の有無</t>
    <phoneticPr fontId="5"/>
  </si>
  <si>
    <t>入居者へ浸水リスクの周知、訓練の実施、土のう袋の準備</t>
    <phoneticPr fontId="5"/>
  </si>
  <si>
    <t>□■設計事務所　千代田区丸の内〇〇</t>
    <rPh sb="2" eb="4">
      <t>セッケイ</t>
    </rPh>
    <rPh sb="4" eb="6">
      <t>ジム</t>
    </rPh>
    <rPh sb="6" eb="7">
      <t>ショ</t>
    </rPh>
    <rPh sb="8" eb="11">
      <t>チヨダ</t>
    </rPh>
    <rPh sb="11" eb="12">
      <t>ク</t>
    </rPh>
    <rPh sb="12" eb="13">
      <t>マル</t>
    </rPh>
    <rPh sb="14" eb="15">
      <t>ウチ</t>
    </rPh>
    <phoneticPr fontId="5"/>
  </si>
  <si>
    <t>設計担当　〇〇　〇〇</t>
    <rPh sb="0" eb="2">
      <t>セッケイ</t>
    </rPh>
    <rPh sb="2" eb="4">
      <t>タントウ</t>
    </rPh>
    <phoneticPr fontId="5"/>
  </si>
  <si>
    <t>０３－〇〇〇〇－〇〇〇〇</t>
    <phoneticPr fontId="5"/>
  </si>
  <si>
    <t>高効率設備や高断熱を積極的に導入して努力目標を達成した</t>
    <rPh sb="18" eb="22">
      <t>ドリョクモクヒョウ</t>
    </rPh>
    <phoneticPr fontId="5"/>
  </si>
  <si>
    <t>※申請対象：延べ面積5,000㎡以下</t>
    <rPh sb="1" eb="3">
      <t>シンセイ</t>
    </rPh>
    <rPh sb="3" eb="5">
      <t>タイショウ</t>
    </rPh>
    <rPh sb="16" eb="18">
      <t>イカ</t>
    </rPh>
    <phoneticPr fontId="5"/>
  </si>
  <si>
    <t>[t-CO2・年]←計算対象延べ面積の基準値CO2排出量</t>
    <rPh sb="10" eb="12">
      <t>ケイサン</t>
    </rPh>
    <rPh sb="12" eb="14">
      <t>タイショウ</t>
    </rPh>
    <rPh sb="19" eb="22">
      <t>キジュンチ</t>
    </rPh>
    <rPh sb="25" eb="27">
      <t>ハイシュツ</t>
    </rPh>
    <rPh sb="27" eb="28">
      <t>リョウ</t>
    </rPh>
    <phoneticPr fontId="5"/>
  </si>
  <si>
    <t>[t-CO2・年]←計算対象延べ面積の設計値CO2排出量</t>
    <rPh sb="10" eb="12">
      <t>ケイサン</t>
    </rPh>
    <rPh sb="12" eb="14">
      <t>タイショウ</t>
    </rPh>
    <rPh sb="19" eb="22">
      <t>セッケイチ</t>
    </rPh>
    <rPh sb="25" eb="27">
      <t>ハイシュツ</t>
    </rPh>
    <rPh sb="27" eb="28">
      <t>リョウ</t>
    </rPh>
    <phoneticPr fontId="5"/>
  </si>
  <si>
    <t>[t-CO2・年]←計算対象延べ面積の削減量CO2排出量(小数点第一位切り捨て)</t>
    <rPh sb="10" eb="12">
      <t>ケイサン</t>
    </rPh>
    <rPh sb="12" eb="14">
      <t>タイショウ</t>
    </rPh>
    <rPh sb="19" eb="21">
      <t>サクゲン</t>
    </rPh>
    <rPh sb="21" eb="22">
      <t>リョウ</t>
    </rPh>
    <rPh sb="25" eb="27">
      <t>ハイシュツ</t>
    </rPh>
    <rPh sb="27" eb="28">
      <t>リョウ</t>
    </rPh>
    <rPh sb="29" eb="32">
      <t>ショウスウテン</t>
    </rPh>
    <rPh sb="32" eb="35">
      <t>ダイイチイ</t>
    </rPh>
    <rPh sb="35" eb="36">
      <t>キ</t>
    </rPh>
    <rPh sb="37" eb="38">
      <t>ス</t>
    </rPh>
    <phoneticPr fontId="5"/>
  </si>
  <si>
    <t>建築物の外観パースや写真などを下記の白枠内に貼り付けてください。</t>
    <rPh sb="0" eb="3">
      <t>ケンチクブツ</t>
    </rPh>
    <rPh sb="4" eb="6">
      <t>ガイカン</t>
    </rPh>
    <rPh sb="10" eb="12">
      <t>シャシン</t>
    </rPh>
    <rPh sb="15" eb="17">
      <t>カキ</t>
    </rPh>
    <rPh sb="18" eb="19">
      <t>シロ</t>
    </rPh>
    <rPh sb="19" eb="21">
      <t>ワクナイ</t>
    </rPh>
    <rPh sb="22" eb="23">
      <t>ハ</t>
    </rPh>
    <rPh sb="24" eb="25">
      <t>ツ</t>
    </rPh>
    <phoneticPr fontId="5"/>
  </si>
  <si>
    <t>複合建築物</t>
    <rPh sb="0" eb="2">
      <t>フクゴウ</t>
    </rPh>
    <rPh sb="2" eb="5">
      <t>ケンチクブツ</t>
    </rPh>
    <phoneticPr fontId="5"/>
  </si>
  <si>
    <t>省CO2設備手法_自動給湯栓</t>
    <rPh sb="9" eb="11">
      <t>ジドウ</t>
    </rPh>
    <rPh sb="11" eb="14">
      <t>キュウトウセン</t>
    </rPh>
    <phoneticPr fontId="5"/>
  </si>
  <si>
    <t>省CO2設備手法_小流量シャワー</t>
    <phoneticPr fontId="5"/>
  </si>
  <si>
    <t>省CO2設備手法_配管保温仕様1</t>
    <phoneticPr fontId="5"/>
  </si>
  <si>
    <t>千代田区低炭素助成制度申請予定</t>
    <rPh sb="0" eb="4">
      <t>チヨダク</t>
    </rPh>
    <rPh sb="4" eb="7">
      <t>テイタンソ</t>
    </rPh>
    <rPh sb="7" eb="9">
      <t>ジョセイ</t>
    </rPh>
    <rPh sb="9" eb="11">
      <t>セイド</t>
    </rPh>
    <rPh sb="11" eb="13">
      <t>シンセイ</t>
    </rPh>
    <rPh sb="13" eb="15">
      <t>ヨテイ</t>
    </rPh>
    <phoneticPr fontId="5"/>
  </si>
  <si>
    <t>創エネ量</t>
    <rPh sb="0" eb="1">
      <t>ソウ</t>
    </rPh>
    <rPh sb="3" eb="4">
      <t>リョウ</t>
    </rPh>
    <phoneticPr fontId="5"/>
  </si>
  <si>
    <t>創エネ</t>
    <rPh sb="0" eb="1">
      <t>ソウ</t>
    </rPh>
    <phoneticPr fontId="5"/>
  </si>
  <si>
    <t>千代田区独自係数</t>
    <rPh sb="0" eb="4">
      <t>チヨダク</t>
    </rPh>
    <rPh sb="4" eb="6">
      <t>ドクジ</t>
    </rPh>
    <rPh sb="6" eb="8">
      <t>ケイスウ</t>
    </rPh>
    <phoneticPr fontId="5"/>
  </si>
  <si>
    <t>M株式会社</t>
    <phoneticPr fontId="5"/>
  </si>
  <si>
    <t>千代田区大手町一丁目○番地○号</t>
    <phoneticPr fontId="5"/>
  </si>
  <si>
    <t>株式会社N設計</t>
    <phoneticPr fontId="5"/>
  </si>
  <si>
    <t>千代田区飯田橋一丁目○番地○号</t>
    <phoneticPr fontId="5"/>
  </si>
  <si>
    <t>千代田区九段北○丁目○番地○号</t>
    <phoneticPr fontId="5"/>
  </si>
  <si>
    <t>○●○●ビル</t>
    <phoneticPr fontId="5"/>
  </si>
  <si>
    <t>↓xls11_建物概要</t>
    <phoneticPr fontId="5"/>
  </si>
  <si>
    <t>→（事前協議時:2,計画時:3,変更時:4,工事完了時:5）</t>
    <rPh sb="12" eb="13">
      <t>ジ</t>
    </rPh>
    <rPh sb="18" eb="19">
      <t>ジ</t>
    </rPh>
    <phoneticPr fontId="5"/>
  </si>
  <si>
    <t>↓xls12_設備概要</t>
    <phoneticPr fontId="5"/>
  </si>
  <si>
    <t>↓xls13_環境対策</t>
    <phoneticPr fontId="5"/>
  </si>
  <si>
    <t>↓xls14_建物性能</t>
    <phoneticPr fontId="5"/>
  </si>
  <si>
    <t>用途_駐輪場</t>
    <rPh sb="3" eb="6">
      <t>チュウリンジョウ</t>
    </rPh>
    <phoneticPr fontId="5"/>
  </si>
  <si>
    <t>追加</t>
    <rPh sb="0" eb="2">
      <t>ツイカ</t>
    </rPh>
    <phoneticPr fontId="5"/>
  </si>
  <si>
    <t>事前協議書のフォーマットのセルが、変更の為ＯＫ</t>
    <rPh sb="0" eb="2">
      <t>ジゼン</t>
    </rPh>
    <rPh sb="2" eb="4">
      <t>キョウギ</t>
    </rPh>
    <rPh sb="4" eb="5">
      <t>ショ</t>
    </rPh>
    <rPh sb="17" eb="19">
      <t>ヘンコウ</t>
    </rPh>
    <rPh sb="20" eb="21">
      <t>タメ</t>
    </rPh>
    <phoneticPr fontId="5"/>
  </si>
  <si>
    <t>元データ空白</t>
    <rPh sb="0" eb="1">
      <t>モト</t>
    </rPh>
    <rPh sb="4" eb="6">
      <t>クウハク</t>
    </rPh>
    <phoneticPr fontId="5"/>
  </si>
  <si>
    <t>都市開発諸制度の適用_その他</t>
    <rPh sb="13" eb="14">
      <t>タ</t>
    </rPh>
    <phoneticPr fontId="5"/>
  </si>
  <si>
    <t>都市開発諸制度の適用_その他_内容</t>
    <rPh sb="13" eb="14">
      <t>タ</t>
    </rPh>
    <phoneticPr fontId="5"/>
  </si>
  <si>
    <t>「xls11_建物概要」に項目ある為不要？</t>
    <rPh sb="13" eb="15">
      <t>コウモク</t>
    </rPh>
    <rPh sb="17" eb="18">
      <t>タメ</t>
    </rPh>
    <rPh sb="18" eb="20">
      <t>フヨウ</t>
    </rPh>
    <phoneticPr fontId="5"/>
  </si>
  <si>
    <t>25～26行目非表示行(データなし)</t>
    <rPh sb="5" eb="7">
      <t>ギョウメ</t>
    </rPh>
    <rPh sb="7" eb="10">
      <t>ヒヒョウジ</t>
    </rPh>
    <rPh sb="10" eb="11">
      <t>ギョウ</t>
    </rPh>
    <phoneticPr fontId="5"/>
  </si>
  <si>
    <t>省CO2建築手法_屋根高断熱化</t>
    <phoneticPr fontId="5"/>
  </si>
  <si>
    <t>省CO2建築手法_壁高断熱化</t>
    <phoneticPr fontId="5"/>
  </si>
  <si>
    <t>項目なし
（IとJ列に変更）</t>
    <rPh sb="0" eb="2">
      <t>コウモク</t>
    </rPh>
    <rPh sb="9" eb="10">
      <t>レツ</t>
    </rPh>
    <rPh sb="11" eb="13">
      <t>ヘンコウ</t>
    </rPh>
    <phoneticPr fontId="5"/>
  </si>
  <si>
    <t>数値同じの為OK</t>
    <rPh sb="0" eb="2">
      <t>スウチ</t>
    </rPh>
    <rPh sb="2" eb="3">
      <t>オナ</t>
    </rPh>
    <rPh sb="5" eb="6">
      <t>タメ</t>
    </rPh>
    <phoneticPr fontId="5"/>
  </si>
  <si>
    <t>新フォーマットに項目なし</t>
    <rPh sb="0" eb="1">
      <t>シン</t>
    </rPh>
    <rPh sb="8" eb="10">
      <t>コウモク</t>
    </rPh>
    <phoneticPr fontId="5"/>
  </si>
  <si>
    <t>参照先が移動になっている</t>
    <rPh sb="0" eb="3">
      <t>サンショウサキ</t>
    </rPh>
    <rPh sb="4" eb="6">
      <t>イドウ</t>
    </rPh>
    <phoneticPr fontId="5"/>
  </si>
  <si>
    <t>元データが参照先違い</t>
    <rPh sb="0" eb="1">
      <t>モト</t>
    </rPh>
    <rPh sb="5" eb="7">
      <t>サンショウ</t>
    </rPh>
    <rPh sb="7" eb="8">
      <t>サキ</t>
    </rPh>
    <rPh sb="8" eb="9">
      <t>チガ</t>
    </rPh>
    <phoneticPr fontId="5"/>
  </si>
  <si>
    <t>35%削減未達理由_運用上の制約</t>
    <rPh sb="3" eb="5">
      <t>サクゲン</t>
    </rPh>
    <rPh sb="5" eb="7">
      <t>ミタツ</t>
    </rPh>
    <rPh sb="7" eb="9">
      <t>リユウ</t>
    </rPh>
    <rPh sb="10" eb="13">
      <t>ウンヨウジョウ</t>
    </rPh>
    <rPh sb="14" eb="16">
      <t>セイヤク</t>
    </rPh>
    <phoneticPr fontId="5"/>
  </si>
  <si>
    <t>35%削減未達理由_スケルトン施工</t>
    <rPh sb="3" eb="5">
      <t>サクゲン</t>
    </rPh>
    <rPh sb="5" eb="7">
      <t>ミタツ</t>
    </rPh>
    <rPh sb="7" eb="9">
      <t>リユウ</t>
    </rPh>
    <rPh sb="15" eb="17">
      <t>セコウ</t>
    </rPh>
    <phoneticPr fontId="5"/>
  </si>
  <si>
    <t>35%削減未達理由_その他</t>
    <rPh sb="3" eb="5">
      <t>サクゲン</t>
    </rPh>
    <rPh sb="5" eb="7">
      <t>ミタツ</t>
    </rPh>
    <rPh sb="7" eb="9">
      <t>リユウ</t>
    </rPh>
    <rPh sb="12" eb="13">
      <t>タ</t>
    </rPh>
    <phoneticPr fontId="5"/>
  </si>
  <si>
    <t>35%削減未達理由_その他_内容</t>
    <rPh sb="3" eb="5">
      <t>サクゲン</t>
    </rPh>
    <rPh sb="5" eb="7">
      <t>ミタツ</t>
    </rPh>
    <rPh sb="7" eb="9">
      <t>リユウ</t>
    </rPh>
    <rPh sb="12" eb="13">
      <t>タ</t>
    </rPh>
    <phoneticPr fontId="5"/>
  </si>
  <si>
    <t>重複（CJ列に同項目あり）</t>
    <rPh sb="0" eb="2">
      <t>チョウフク</t>
    </rPh>
    <rPh sb="5" eb="6">
      <t>レツ</t>
    </rPh>
    <rPh sb="7" eb="10">
      <t>ドウコウモク</t>
    </rPh>
    <phoneticPr fontId="5"/>
  </si>
  <si>
    <t>削減率のランク表示</t>
    <rPh sb="0" eb="3">
      <t>サクゲンリツ</t>
    </rPh>
    <rPh sb="7" eb="9">
      <t>ヒョウジ</t>
    </rPh>
    <phoneticPr fontId="5"/>
  </si>
  <si>
    <t>駐輪場</t>
  </si>
  <si>
    <t>[t-CO2/GJ]</t>
  </si>
  <si>
    <t>→建築物上の緑化、壁面の緑化</t>
    <phoneticPr fontId="5"/>
  </si>
  <si>
    <t>→被覆対策の項目すべてが対象</t>
    <rPh sb="6" eb="8">
      <t>コウモク</t>
    </rPh>
    <rPh sb="12" eb="14">
      <t>タイショウ</t>
    </rPh>
    <phoneticPr fontId="5"/>
  </si>
  <si>
    <t>→水循環の項目すべてが対象</t>
    <rPh sb="5" eb="7">
      <t>コウモク</t>
    </rPh>
    <rPh sb="11" eb="13">
      <t>タイショウ</t>
    </rPh>
    <phoneticPr fontId="5"/>
  </si>
  <si>
    <t>※49.0[kg-CO2/GJ]（千代田区版単位一次エネルギー消費量当りのCO2排出量）</t>
  </si>
  <si>
    <t>庇・ルーバー・バルコニー・ブラインド</t>
  </si>
  <si>
    <t>地域冷暖房(DHC)の受入</t>
  </si>
  <si>
    <t>･･･その他（）に文字がある場合のみ表示</t>
    <rPh sb="5" eb="6">
      <t>タ</t>
    </rPh>
    <rPh sb="9" eb="11">
      <t>モジ</t>
    </rPh>
    <rPh sb="14" eb="16">
      <t>バアイ</t>
    </rPh>
    <rPh sb="18" eb="20">
      <t>ヒョウジ</t>
    </rPh>
    <phoneticPr fontId="5"/>
  </si>
  <si>
    <t>設計割合％</t>
    <rPh sb="0" eb="4">
      <t>セッケイワリアイ</t>
    </rPh>
    <phoneticPr fontId="5"/>
  </si>
  <si>
    <t>v20</t>
    <phoneticPr fontId="5"/>
  </si>
  <si>
    <t>駐車場</t>
    <rPh sb="0" eb="3">
      <t>チュウシャジョウ</t>
    </rPh>
    <phoneticPr fontId="5"/>
  </si>
  <si>
    <t>用途_駐車場</t>
    <rPh sb="3" eb="6">
      <t>チュウシャジョウ</t>
    </rPh>
    <phoneticPr fontId="5"/>
  </si>
  <si>
    <t>2026.10</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</si>
</sst>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76" formatCode="yyyy&quot;年&quot;m&quot;月&quot;d&quot;日&quot;;@"/>
    <numFmt numFmtId="177" formatCode="#,##0&quot; ㎡&quot;"/>
    <numFmt numFmtId="178" formatCode="0.0&quot; kW&quot;"/>
    <numFmt numFmtId="179" formatCode="#,##0_ "/>
    <numFmt numFmtId="180" formatCode="#,##0.0;[Red]\-#,##0.0"/>
    <numFmt numFmtId="181" formatCode="#,##0.0_ "/>
    <numFmt numFmtId="182" formatCode="[$-F800]dddd\,\ mmmm\ dd\,\ yyyy"/>
    <numFmt numFmtId="183" formatCode="#,##0.0"/>
    <numFmt numFmtId="184" formatCode="0.00_ "/>
    <numFmt numFmtId="185" formatCode="#,##0.00_ "/>
    <numFmt numFmtId="186" formatCode="yyyy/m/d;@"/>
    <numFmt numFmtId="187" formatCode="0_);[Red]\(0\)"/>
    <numFmt numFmtId="188" formatCode="General\ &quot;㊞&quot;"/>
    <numFmt numFmtId="189" formatCode="0.000_);[Red]\(0.000\)"/>
    <numFmt numFmtId="190" formatCode="0.0"/>
    <numFmt numFmtId="191" formatCode="0.000"/>
    <numFmt numFmtId="192" formatCode="0_ "/>
    <numFmt numFmtId="193" formatCode="#,##0.000_ "/>
    <numFmt numFmtId="194" formatCode="0.00_);[Red]\(0.00\)"/>
    <numFmt numFmtId="195" formatCode="0.0\ \t\-\C\O\2"/>
    <numFmt numFmtId="196" formatCode="#,##0.000000000"/>
    <numFmt numFmtId="197" formatCode="0.0%"/>
  </numFmts>
  <fonts count="86" x14ac:knownFonts="1">
    <font>
      <sz val="11"/>
      <color theme="1"/>
      <name val="ＭＳ Ｐゴシック"/>
      <family val="2"/>
      <charset val="128"/>
    </font>
    <font>
      <sz val="11"/>
      <color theme="1"/>
      <name val="ＭＳ Ｐゴシック"/>
      <family val="2"/>
      <charset val="128"/>
      <scheme val="minor"/>
    </font>
    <font>
      <sz val="11"/>
      <color theme="1"/>
      <name val="ＭＳ Ｐゴシック"/>
      <family val="2"/>
      <charset val="128"/>
    </font>
    <font>
      <sz val="9"/>
      <color theme="1"/>
      <name val="ＭＳ Ｐゴシック"/>
      <family val="2"/>
      <charset val="128"/>
    </font>
    <font>
      <sz val="11"/>
      <color theme="1"/>
      <name val="ＭＳ Ｐゴシック"/>
      <family val="3"/>
      <charset val="128"/>
      <scheme val="minor"/>
    </font>
    <font>
      <sz val="6"/>
      <name val="ＭＳ Ｐゴシック"/>
      <family val="2"/>
      <charset val="128"/>
    </font>
    <font>
      <b/>
      <sz val="11"/>
      <color theme="0"/>
      <name val="ＭＳ Ｐゴシック"/>
      <family val="3"/>
      <charset val="128"/>
      <scheme val="minor"/>
    </font>
    <font>
      <sz val="6"/>
      <name val="ＭＳ Ｐゴシック"/>
      <family val="3"/>
      <charset val="128"/>
    </font>
    <font>
      <b/>
      <sz val="11"/>
      <color rgb="FF3F3F3F"/>
      <name val="ＭＳ Ｐゴシック"/>
      <family val="3"/>
      <charset val="128"/>
      <scheme val="minor"/>
    </font>
    <font>
      <sz val="9"/>
      <name val="ＭＳ Ｐゴシック"/>
      <family val="2"/>
      <charset val="128"/>
    </font>
    <font>
      <sz val="9"/>
      <name val="ＭＳ Ｐゴシック"/>
      <family val="3"/>
      <charset val="128"/>
    </font>
    <font>
      <strike/>
      <sz val="11"/>
      <color rgb="FFFF0000"/>
      <name val="ＭＳ Ｐゴシック"/>
      <family val="3"/>
      <charset val="128"/>
      <scheme val="minor"/>
    </font>
    <font>
      <sz val="8"/>
      <color theme="1"/>
      <name val="ＭＳ Ｐゴシック"/>
      <family val="2"/>
      <charset val="128"/>
    </font>
    <font>
      <sz val="8"/>
      <color theme="1"/>
      <name val="ＭＳ Ｐゴシック"/>
      <family val="3"/>
      <charset val="128"/>
    </font>
    <font>
      <sz val="9"/>
      <color theme="1"/>
      <name val="ＭＳ Ｐゴシック"/>
      <family val="3"/>
      <charset val="128"/>
    </font>
    <font>
      <sz val="9"/>
      <color theme="1"/>
      <name val="ＭＳ Ｐゴシック"/>
      <family val="3"/>
      <charset val="128"/>
      <scheme val="minor"/>
    </font>
    <font>
      <sz val="9"/>
      <color rgb="FF0070C0"/>
      <name val="ＭＳ Ｐゴシック"/>
      <family val="3"/>
      <charset val="128"/>
      <scheme val="minor"/>
    </font>
    <font>
      <sz val="8"/>
      <color rgb="FFFF0000"/>
      <name val="ＭＳ Ｐゴシック"/>
      <family val="2"/>
      <charset val="128"/>
    </font>
    <font>
      <sz val="9"/>
      <color rgb="FF009999"/>
      <name val="ＭＳ Ｐゴシック"/>
      <family val="2"/>
      <charset val="128"/>
    </font>
    <font>
      <sz val="8"/>
      <color rgb="FFFF0000"/>
      <name val="ＭＳ Ｐゴシック"/>
      <family val="3"/>
      <charset val="128"/>
      <scheme val="minor"/>
    </font>
    <font>
      <b/>
      <sz val="9"/>
      <color rgb="FF0070C0"/>
      <name val="ＭＳ Ｐゴシック"/>
      <family val="3"/>
      <charset val="128"/>
    </font>
    <font>
      <sz val="9"/>
      <color theme="0" tint="-0.34998626667073579"/>
      <name val="ＭＳ Ｐゴシック"/>
      <family val="2"/>
      <charset val="128"/>
    </font>
    <font>
      <sz val="9"/>
      <color rgb="FF0070C0"/>
      <name val="ＭＳ Ｐゴシック"/>
      <family val="2"/>
      <charset val="128"/>
    </font>
    <font>
      <b/>
      <sz val="9"/>
      <color rgb="FFFF0066"/>
      <name val="ＭＳ Ｐゴシック"/>
      <family val="3"/>
      <charset val="128"/>
    </font>
    <font>
      <sz val="9"/>
      <color rgb="FFFF0000"/>
      <name val="ＭＳ Ｐゴシック"/>
      <family val="2"/>
      <charset val="128"/>
    </font>
    <font>
      <sz val="8"/>
      <color rgb="FF009999"/>
      <name val="ＭＳ Ｐゴシック"/>
      <family val="2"/>
      <charset val="128"/>
    </font>
    <font>
      <strike/>
      <sz val="9"/>
      <color rgb="FFFF0000"/>
      <name val="ＭＳ Ｐゴシック"/>
      <family val="3"/>
      <charset val="128"/>
    </font>
    <font>
      <sz val="9"/>
      <color rgb="FF0000FF"/>
      <name val="ＭＳ Ｐゴシック"/>
      <family val="3"/>
      <charset val="128"/>
    </font>
    <font>
      <sz val="9"/>
      <color theme="8"/>
      <name val="ＭＳ Ｐゴシック"/>
      <family val="2"/>
      <charset val="128"/>
    </font>
    <font>
      <sz val="9"/>
      <color rgb="FF0070C0"/>
      <name val="ＭＳ Ｐゴシック"/>
      <family val="3"/>
      <charset val="128"/>
    </font>
    <font>
      <sz val="8"/>
      <color rgb="FFFF0000"/>
      <name val="ＭＳ Ｐゴシック"/>
      <family val="3"/>
      <charset val="128"/>
    </font>
    <font>
      <sz val="9"/>
      <color rgb="FFFF0000"/>
      <name val="ＭＳ Ｐゴシック"/>
      <family val="3"/>
      <charset val="128"/>
    </font>
    <font>
      <sz val="8"/>
      <name val="ＭＳ Ｐゴシック"/>
      <family val="3"/>
      <charset val="128"/>
    </font>
    <font>
      <b/>
      <sz val="9"/>
      <color rgb="FFFF0000"/>
      <name val="ＭＳ Ｐゴシック"/>
      <family val="3"/>
      <charset val="128"/>
    </font>
    <font>
      <sz val="11"/>
      <color theme="1"/>
      <name val="ＭＳ 明朝"/>
      <family val="1"/>
      <charset val="128"/>
    </font>
    <font>
      <sz val="6"/>
      <name val="ＭＳ Ｐゴシック"/>
      <family val="2"/>
      <charset val="128"/>
      <scheme val="minor"/>
    </font>
    <font>
      <b/>
      <sz val="11"/>
      <color rgb="FFFF0000"/>
      <name val="ＭＳ ゴシック"/>
      <family val="3"/>
      <charset val="128"/>
    </font>
    <font>
      <sz val="10.5"/>
      <color theme="1"/>
      <name val="ＭＳ 明朝"/>
      <family val="1"/>
      <charset val="128"/>
    </font>
    <font>
      <sz val="10.5"/>
      <color theme="1"/>
      <name val="Times New Roman"/>
      <family val="1"/>
    </font>
    <font>
      <sz val="11"/>
      <color theme="1"/>
      <name val="Meiryo UI"/>
      <family val="3"/>
      <charset val="128"/>
    </font>
    <font>
      <sz val="7"/>
      <name val="Meiryo UI"/>
      <family val="3"/>
      <charset val="128"/>
    </font>
    <font>
      <sz val="7"/>
      <color rgb="FF464646"/>
      <name val="Meiryo UI"/>
      <family val="3"/>
      <charset val="128"/>
    </font>
    <font>
      <sz val="10"/>
      <color rgb="FF000000"/>
      <name val="Meiryo UI"/>
      <family val="3"/>
      <charset val="128"/>
    </font>
    <font>
      <sz val="7"/>
      <color rgb="FF2F2F2F"/>
      <name val="Meiryo UI"/>
      <family val="3"/>
      <charset val="128"/>
    </font>
    <font>
      <sz val="8"/>
      <color rgb="FF1F1F1F"/>
      <name val="Meiryo UI"/>
      <family val="3"/>
      <charset val="128"/>
    </font>
    <font>
      <sz val="8"/>
      <color rgb="FF2F2F2F"/>
      <name val="Meiryo UI"/>
      <family val="3"/>
      <charset val="128"/>
    </font>
    <font>
      <sz val="7"/>
      <color rgb="FF1F1F1F"/>
      <name val="Meiryo UI"/>
      <family val="3"/>
      <charset val="128"/>
    </font>
    <font>
      <sz val="8"/>
      <color rgb="FF464646"/>
      <name val="Meiryo UI"/>
      <family val="3"/>
      <charset val="128"/>
    </font>
    <font>
      <sz val="8"/>
      <name val="Meiryo UI"/>
      <family val="3"/>
      <charset val="128"/>
    </font>
    <font>
      <sz val="7.5"/>
      <color rgb="FF1F1F1F"/>
      <name val="Meiryo UI"/>
      <family val="3"/>
      <charset val="128"/>
    </font>
    <font>
      <sz val="9"/>
      <name val="HG丸ｺﾞｼｯｸM-PRO"/>
      <family val="3"/>
      <charset val="128"/>
    </font>
    <font>
      <sz val="9"/>
      <name val="HG丸ｺﾞｼｯｸM-PRO"/>
      <family val="3"/>
    </font>
    <font>
      <sz val="9"/>
      <color rgb="FF000000"/>
      <name val="HG丸ｺﾞｼｯｸM-PRO"/>
      <family val="2"/>
    </font>
    <font>
      <sz val="11"/>
      <color rgb="FF2F2F2F"/>
      <name val="Meiryo UI"/>
      <family val="3"/>
      <charset val="128"/>
    </font>
    <font>
      <sz val="9"/>
      <color rgb="FF009999"/>
      <name val="Meiryo UI"/>
      <family val="3"/>
      <charset val="128"/>
    </font>
    <font>
      <sz val="9"/>
      <color theme="1"/>
      <name val="Meiryo UI"/>
      <family val="3"/>
      <charset val="128"/>
    </font>
    <font>
      <sz val="9"/>
      <name val="Meiryo UI"/>
      <family val="3"/>
      <charset val="128"/>
    </font>
    <font>
      <sz val="11"/>
      <name val="Meiryo UI"/>
      <family val="3"/>
      <charset val="128"/>
    </font>
    <font>
      <sz val="9"/>
      <color theme="4"/>
      <name val="ＭＳ Ｐゴシック"/>
      <family val="2"/>
      <charset val="128"/>
    </font>
    <font>
      <b/>
      <sz val="11"/>
      <color indexed="81"/>
      <name val="BIZ UDPゴシック"/>
      <family val="3"/>
      <charset val="128"/>
    </font>
    <font>
      <sz val="11"/>
      <color indexed="81"/>
      <name val="BIZ UDPゴシック"/>
      <family val="3"/>
      <charset val="128"/>
    </font>
    <font>
      <sz val="11"/>
      <color theme="1"/>
      <name val="BIZ UDPゴシック"/>
      <family val="3"/>
      <charset val="128"/>
    </font>
    <font>
      <sz val="11"/>
      <color theme="4"/>
      <name val="BIZ UDPゴシック"/>
      <family val="3"/>
      <charset val="128"/>
    </font>
    <font>
      <sz val="11"/>
      <name val="BIZ UDPゴシック"/>
      <family val="3"/>
      <charset val="128"/>
    </font>
    <font>
      <sz val="11"/>
      <color theme="0"/>
      <name val="BIZ UDPゴシック"/>
      <family val="3"/>
      <charset val="128"/>
    </font>
    <font>
      <b/>
      <sz val="11"/>
      <name val="BIZ UDPゴシック"/>
      <family val="3"/>
      <charset val="128"/>
    </font>
    <font>
      <b/>
      <sz val="11"/>
      <color theme="1"/>
      <name val="BIZ UDPゴシック"/>
      <family val="3"/>
      <charset val="128"/>
    </font>
    <font>
      <sz val="12"/>
      <color theme="1"/>
      <name val="BIZ UDPゴシック"/>
      <family val="3"/>
      <charset val="128"/>
    </font>
    <font>
      <b/>
      <sz val="12"/>
      <color theme="0"/>
      <name val="BIZ UDPゴシック"/>
      <family val="3"/>
      <charset val="128"/>
    </font>
    <font>
      <sz val="9"/>
      <color theme="1"/>
      <name val="BIZ UDPゴシック"/>
      <family val="3"/>
      <charset val="128"/>
    </font>
    <font>
      <sz val="14"/>
      <color theme="1"/>
      <name val="BIZ UDPゴシック"/>
      <family val="3"/>
      <charset val="128"/>
    </font>
    <font>
      <sz val="11"/>
      <name val="ＭＳ Ｐゴシック"/>
      <family val="3"/>
      <charset val="128"/>
      <scheme val="minor"/>
    </font>
    <font>
      <b/>
      <sz val="11"/>
      <color theme="1"/>
      <name val="ＭＳ Ｐゴシック"/>
      <family val="3"/>
      <charset val="128"/>
    </font>
    <font>
      <sz val="9"/>
      <color theme="1"/>
      <name val="ＭＳ ゴシック"/>
      <family val="3"/>
      <charset val="128"/>
    </font>
    <font>
      <sz val="10"/>
      <name val="ＭＳ Ｐゴシック"/>
      <family val="3"/>
      <charset val="128"/>
      <scheme val="minor"/>
    </font>
    <font>
      <sz val="10"/>
      <color rgb="FFFF0000"/>
      <name val="ＭＳ Ｐゴシック"/>
      <family val="2"/>
      <charset val="128"/>
    </font>
    <font>
      <sz val="9"/>
      <color theme="1"/>
      <name val="メイリオ"/>
      <family val="3"/>
      <charset val="128"/>
    </font>
    <font>
      <sz val="9"/>
      <color rgb="FFFF00FF"/>
      <name val="メイリオ"/>
      <family val="3"/>
      <charset val="128"/>
    </font>
    <font>
      <b/>
      <sz val="9"/>
      <color theme="1"/>
      <name val="メイリオ"/>
      <family val="3"/>
      <charset val="128"/>
    </font>
    <font>
      <sz val="11"/>
      <color theme="1"/>
      <name val="メイリオ"/>
      <family val="3"/>
      <charset val="128"/>
    </font>
    <font>
      <sz val="9"/>
      <color rgb="FFFF0000"/>
      <name val="メイリオ"/>
      <family val="3"/>
      <charset val="128"/>
    </font>
    <font>
      <sz val="12"/>
      <color theme="1"/>
      <name val="ＭＳ Ｐゴシック"/>
      <family val="2"/>
      <charset val="128"/>
    </font>
    <font>
      <sz val="10"/>
      <color theme="1"/>
      <name val="メイリオ"/>
      <family val="3"/>
      <charset val="128"/>
    </font>
    <font>
      <sz val="9"/>
      <color rgb="FFFF66FF"/>
      <name val="メイリオ"/>
      <family val="3"/>
      <charset val="128"/>
    </font>
    <font>
      <sz val="8"/>
      <color theme="1"/>
      <name val="メイリオ"/>
      <family val="3"/>
      <charset val="128"/>
    </font>
    <font>
      <sz val="9"/>
      <color rgb="FF0070C0"/>
      <name val="メイリオ"/>
      <family val="3"/>
      <charset val="128"/>
    </font>
  </fonts>
  <fills count="27">
    <fill>
      <patternFill patternType="none"/>
    </fill>
    <fill>
      <patternFill patternType="gray125"/>
    </fill>
    <fill>
      <patternFill patternType="solid">
        <fgColor rgb="FFF2F2F2"/>
      </patternFill>
    </fill>
    <fill>
      <patternFill patternType="solid">
        <fgColor rgb="FFA5A5A5"/>
      </patternFill>
    </fill>
    <fill>
      <patternFill patternType="solid">
        <fgColor rgb="FF000099"/>
        <bgColor indexed="64"/>
      </patternFill>
    </fill>
    <fill>
      <patternFill patternType="solid">
        <fgColor rgb="FFFFFFCC"/>
        <bgColor indexed="64"/>
      </patternFill>
    </fill>
    <fill>
      <patternFill patternType="solid">
        <fgColor theme="9" tint="0.79998168889431442"/>
        <bgColor indexed="64"/>
      </patternFill>
    </fill>
    <fill>
      <patternFill patternType="solid">
        <fgColor theme="0"/>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rgb="FFFFCCCC"/>
        <bgColor indexed="64"/>
      </patternFill>
    </fill>
    <fill>
      <patternFill patternType="solid">
        <fgColor theme="4" tint="0.39997558519241921"/>
        <bgColor indexed="64"/>
      </patternFill>
    </fill>
    <fill>
      <patternFill patternType="solid">
        <fgColor theme="0" tint="-4.9989318521683403E-2"/>
        <bgColor indexed="64"/>
      </patternFill>
    </fill>
    <fill>
      <patternFill patternType="solid">
        <fgColor rgb="FFCCFFFF"/>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D9D9D9"/>
      </patternFill>
    </fill>
    <fill>
      <patternFill patternType="solid">
        <fgColor rgb="FFFFFF00"/>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rgb="FF92D050"/>
        <bgColor indexed="64"/>
      </patternFill>
    </fill>
    <fill>
      <patternFill patternType="solid">
        <fgColor theme="2"/>
        <bgColor indexed="64"/>
      </patternFill>
    </fill>
    <fill>
      <patternFill patternType="solid">
        <fgColor rgb="FF5089BC"/>
        <bgColor indexed="64"/>
      </patternFill>
    </fill>
    <fill>
      <patternFill patternType="solid">
        <fgColor theme="4" tint="0.59999389629810485"/>
        <bgColor indexed="64"/>
      </patternFill>
    </fill>
    <fill>
      <patternFill patternType="solid">
        <fgColor rgb="FFE2AA00"/>
        <bgColor indexed="64"/>
      </patternFill>
    </fill>
    <fill>
      <patternFill patternType="solid">
        <fgColor theme="2" tint="-0.499984740745262"/>
        <bgColor indexed="64"/>
      </patternFill>
    </fill>
  </fills>
  <borders count="112">
    <border>
      <left/>
      <right/>
      <top/>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rgb="FF3F3F3F"/>
      </left>
      <right style="thin">
        <color rgb="FF3F3F3F"/>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hair">
        <color indexed="64"/>
      </right>
      <top style="thin">
        <color indexed="64"/>
      </top>
      <bottom style="hair">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double">
        <color rgb="FF3F3F3F"/>
      </left>
      <right/>
      <top style="double">
        <color rgb="FF3F3F3F"/>
      </top>
      <bottom style="double">
        <color rgb="FF3F3F3F"/>
      </bottom>
      <diagonal/>
    </border>
    <border>
      <left/>
      <right/>
      <top style="double">
        <color rgb="FF3F3F3F"/>
      </top>
      <bottom style="double">
        <color rgb="FF3F3F3F"/>
      </bottom>
      <diagonal/>
    </border>
    <border>
      <left/>
      <right/>
      <top style="double">
        <color rgb="FF3F3F3F"/>
      </top>
      <bottom/>
      <diagonal/>
    </border>
    <border>
      <left/>
      <right/>
      <top/>
      <bottom style="hair">
        <color indexed="64"/>
      </bottom>
      <diagonal/>
    </border>
    <border>
      <left/>
      <right style="dotted">
        <color theme="1" tint="0.34998626667073579"/>
      </right>
      <top style="hair">
        <color indexed="64"/>
      </top>
      <bottom style="hair">
        <color indexed="64"/>
      </bottom>
      <diagonal/>
    </border>
    <border>
      <left style="dotted">
        <color theme="1" tint="0.34998626667073579"/>
      </left>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thin">
        <color indexed="64"/>
      </right>
      <top style="double">
        <color rgb="FF3F3F3F"/>
      </top>
      <bottom/>
      <diagonal/>
    </border>
    <border>
      <left style="thin">
        <color indexed="64"/>
      </left>
      <right/>
      <top style="double">
        <color rgb="FF3F3F3F"/>
      </top>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bottom style="hair">
        <color indexed="64"/>
      </bottom>
      <diagonal/>
    </border>
    <border>
      <left style="hair">
        <color indexed="64"/>
      </left>
      <right/>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bottom style="hair">
        <color indexed="64"/>
      </bottom>
      <diagonal/>
    </border>
    <border>
      <left style="thin">
        <color indexed="64"/>
      </left>
      <right style="thin">
        <color indexed="64"/>
      </right>
      <top style="thin">
        <color indexed="64"/>
      </top>
      <bottom style="thin">
        <color indexed="64"/>
      </bottom>
      <diagonal/>
    </border>
    <border>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dotted">
        <color theme="1" tint="0.34998626667073579"/>
      </left>
      <right/>
      <top style="hair">
        <color indexed="64"/>
      </top>
      <bottom/>
      <diagonal/>
    </border>
    <border>
      <left/>
      <right/>
      <top style="thin">
        <color indexed="64"/>
      </top>
      <bottom style="double">
        <color indexed="64"/>
      </bottom>
      <diagonal/>
    </border>
    <border>
      <left/>
      <right style="thin">
        <color indexed="64"/>
      </right>
      <top style="double">
        <color rgb="FF3F3F3F"/>
      </top>
      <bottom style="thin">
        <color indexed="64"/>
      </bottom>
      <diagonal/>
    </border>
    <border>
      <left style="thin">
        <color indexed="64"/>
      </left>
      <right/>
      <top style="double">
        <color rgb="FF3F3F3F"/>
      </top>
      <bottom style="thin">
        <color indexed="64"/>
      </bottom>
      <diagonal/>
    </border>
    <border>
      <left/>
      <right/>
      <top style="double">
        <color rgb="FF3F3F3F"/>
      </top>
      <bottom style="thin">
        <color indexed="64"/>
      </bottom>
      <diagonal/>
    </border>
    <border>
      <left style="thin">
        <color rgb="FF3F3F3F"/>
      </left>
      <right/>
      <top style="thin">
        <color indexed="64"/>
      </top>
      <bottom style="hair">
        <color rgb="FF3F3F3F"/>
      </bottom>
      <diagonal/>
    </border>
    <border>
      <left/>
      <right style="thin">
        <color indexed="64"/>
      </right>
      <top style="thin">
        <color indexed="64"/>
      </top>
      <bottom style="hair">
        <color rgb="FF3F3F3F"/>
      </bottom>
      <diagonal/>
    </border>
    <border>
      <left/>
      <right style="thin">
        <color indexed="64"/>
      </right>
      <top style="hair">
        <color rgb="FF3F3F3F"/>
      </top>
      <bottom/>
      <diagonal/>
    </border>
    <border>
      <left/>
      <right style="thin">
        <color indexed="64"/>
      </right>
      <top style="hair">
        <color rgb="FF3F3F3F"/>
      </top>
      <bottom style="hair">
        <color rgb="FF3F3F3F"/>
      </bottom>
      <diagonal/>
    </border>
    <border>
      <left/>
      <right style="thin">
        <color indexed="64"/>
      </right>
      <top/>
      <bottom style="hair">
        <color rgb="FF3F3F3F"/>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top style="thin">
        <color rgb="FF3F3F3F"/>
      </top>
      <bottom style="hair">
        <color indexed="64"/>
      </bottom>
      <diagonal/>
    </border>
    <border>
      <left/>
      <right style="thin">
        <color indexed="64"/>
      </right>
      <top style="thin">
        <color rgb="FF3F3F3F"/>
      </top>
      <bottom style="hair">
        <color indexed="64"/>
      </bottom>
      <diagonal/>
    </border>
    <border>
      <left style="hair">
        <color indexed="64"/>
      </left>
      <right style="thin">
        <color indexed="64"/>
      </right>
      <top style="hair">
        <color indexed="64"/>
      </top>
      <bottom/>
      <diagonal/>
    </border>
    <border>
      <left style="thin">
        <color rgb="FF3F3F3F"/>
      </left>
      <right/>
      <top style="hair">
        <color rgb="FF3F3F3F"/>
      </top>
      <bottom style="thin">
        <color indexed="64"/>
      </bottom>
      <diagonal/>
    </border>
    <border>
      <left/>
      <right style="thin">
        <color indexed="64"/>
      </right>
      <top style="hair">
        <color rgb="FF3F3F3F"/>
      </top>
      <bottom style="thin">
        <color indexed="64"/>
      </bottom>
      <diagonal/>
    </border>
    <border>
      <left/>
      <right/>
      <top style="thin">
        <color indexed="64"/>
      </top>
      <bottom style="hair">
        <color rgb="FF3F3F3F"/>
      </bottom>
      <diagonal/>
    </border>
    <border>
      <left/>
      <right/>
      <top style="hair">
        <color rgb="FF3F3F3F"/>
      </top>
      <bottom style="hair">
        <color rgb="FF3F3F3F"/>
      </bottom>
      <diagonal/>
    </border>
    <border>
      <left/>
      <right/>
      <top style="hair">
        <color rgb="FF3F3F3F"/>
      </top>
      <bottom/>
      <diagonal/>
    </border>
    <border>
      <left/>
      <right/>
      <top/>
      <bottom style="hair">
        <color rgb="FF3F3F3F"/>
      </bottom>
      <diagonal/>
    </border>
    <border>
      <left style="thin">
        <color indexed="64"/>
      </left>
      <right/>
      <top style="hair">
        <color rgb="FF3F3F3F"/>
      </top>
      <bottom/>
      <diagonal/>
    </border>
    <border>
      <left style="thin">
        <color indexed="64"/>
      </left>
      <right/>
      <top/>
      <bottom style="thin">
        <color rgb="FF3F3F3F"/>
      </bottom>
      <diagonal/>
    </border>
    <border>
      <left/>
      <right style="thin">
        <color indexed="64"/>
      </right>
      <top/>
      <bottom style="thin">
        <color rgb="FF3F3F3F"/>
      </bottom>
      <diagonal/>
    </border>
    <border>
      <left/>
      <right/>
      <top style="hair">
        <color rgb="FF3F3F3F"/>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double">
        <color rgb="FF3F3F3F"/>
      </right>
      <top style="double">
        <color rgb="FF3F3F3F"/>
      </top>
      <bottom/>
      <diagonal/>
    </border>
    <border>
      <left style="medium">
        <color indexed="64"/>
      </left>
      <right style="medium">
        <color indexed="64"/>
      </right>
      <top style="medium">
        <color indexed="64"/>
      </top>
      <bottom style="medium">
        <color indexed="64"/>
      </bottom>
      <diagonal/>
    </border>
    <border>
      <left style="hair">
        <color indexed="64"/>
      </left>
      <right/>
      <top style="thin">
        <color indexed="64"/>
      </top>
      <bottom/>
      <diagonal/>
    </border>
    <border>
      <left/>
      <right style="hair">
        <color indexed="64"/>
      </right>
      <top style="hair">
        <color indexed="64"/>
      </top>
      <bottom style="hair">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rgb="FFFF0000"/>
      </left>
      <right style="thin">
        <color rgb="FFFF0000"/>
      </right>
      <top style="thin">
        <color rgb="FFFF0000"/>
      </top>
      <bottom style="thin">
        <color rgb="FFFF0000"/>
      </bottom>
      <diagonal/>
    </border>
    <border>
      <left style="thin">
        <color rgb="FFFF0000"/>
      </left>
      <right/>
      <top/>
      <bottom style="thin">
        <color indexed="64"/>
      </bottom>
      <diagonal/>
    </border>
  </borders>
  <cellStyleXfs count="7">
    <xf numFmtId="0" fontId="0" fillId="0" borderId="0">
      <alignment vertical="center"/>
    </xf>
    <xf numFmtId="38" fontId="2" fillId="0" borderId="0" applyFont="0" applyFill="0" applyBorder="0" applyAlignment="0" applyProtection="0">
      <alignment vertical="center"/>
    </xf>
    <xf numFmtId="0" fontId="4" fillId="0" borderId="0">
      <alignment vertical="center"/>
    </xf>
    <xf numFmtId="0" fontId="6" fillId="3" borderId="2" applyNumberFormat="0" applyAlignment="0" applyProtection="0">
      <alignment vertical="center"/>
    </xf>
    <xf numFmtId="0" fontId="8" fillId="2" borderId="1" applyNumberFormat="0" applyAlignment="0" applyProtection="0">
      <alignment vertical="center"/>
    </xf>
    <xf numFmtId="0" fontId="1" fillId="0" borderId="0">
      <alignment vertical="center"/>
    </xf>
    <xf numFmtId="9" fontId="2" fillId="0" borderId="0" applyFont="0" applyFill="0" applyBorder="0" applyAlignment="0" applyProtection="0">
      <alignment vertical="center"/>
    </xf>
  </cellStyleXfs>
  <cellXfs count="896">
    <xf numFmtId="0" fontId="0" fillId="0" borderId="0" xfId="0">
      <alignment vertical="center"/>
    </xf>
    <xf numFmtId="0" fontId="3" fillId="0" borderId="0" xfId="0" applyFont="1">
      <alignment vertical="center"/>
    </xf>
    <xf numFmtId="0" fontId="4" fillId="0" borderId="0" xfId="2">
      <alignment vertical="center"/>
    </xf>
    <xf numFmtId="0" fontId="11" fillId="0" borderId="0" xfId="2" applyFont="1">
      <alignment vertical="center"/>
    </xf>
    <xf numFmtId="14" fontId="11" fillId="0" borderId="0" xfId="2" applyNumberFormat="1" applyFont="1" applyAlignment="1">
      <alignment horizontal="center" vertical="center"/>
    </xf>
    <xf numFmtId="0" fontId="11" fillId="0" borderId="0" xfId="2" applyFont="1" applyAlignment="1">
      <alignment horizontal="center" vertical="center"/>
    </xf>
    <xf numFmtId="0" fontId="13" fillId="0" borderId="0" xfId="0" applyFont="1">
      <alignment vertical="center"/>
    </xf>
    <xf numFmtId="0" fontId="15" fillId="0" borderId="0" xfId="2" applyFont="1">
      <alignment vertical="center"/>
    </xf>
    <xf numFmtId="0" fontId="3" fillId="0" borderId="14" xfId="0" applyFont="1" applyBorder="1">
      <alignment vertical="center"/>
    </xf>
    <xf numFmtId="0" fontId="3" fillId="0" borderId="15" xfId="0" applyFont="1" applyBorder="1">
      <alignment vertical="center"/>
    </xf>
    <xf numFmtId="0" fontId="14" fillId="0" borderId="0" xfId="0" applyFont="1" applyAlignment="1">
      <alignment vertical="center" wrapText="1"/>
    </xf>
    <xf numFmtId="0" fontId="3" fillId="7" borderId="0" xfId="0" applyFont="1" applyFill="1">
      <alignment vertical="center"/>
    </xf>
    <xf numFmtId="0" fontId="17" fillId="0" borderId="0" xfId="0" applyFont="1">
      <alignment vertical="center"/>
    </xf>
    <xf numFmtId="0" fontId="18" fillId="0" borderId="0" xfId="0" applyFont="1">
      <alignment vertical="center"/>
    </xf>
    <xf numFmtId="0" fontId="14" fillId="0" borderId="0" xfId="0" applyFont="1">
      <alignment vertical="center"/>
    </xf>
    <xf numFmtId="0" fontId="19" fillId="0" borderId="0" xfId="2" applyFont="1">
      <alignment vertical="center"/>
    </xf>
    <xf numFmtId="0" fontId="3" fillId="0" borderId="13" xfId="0" applyFont="1" applyBorder="1">
      <alignment vertical="center"/>
    </xf>
    <xf numFmtId="0" fontId="3" fillId="0" borderId="17" xfId="0" applyFont="1" applyBorder="1">
      <alignment vertical="center"/>
    </xf>
    <xf numFmtId="0" fontId="3" fillId="0" borderId="18" xfId="0" applyFont="1" applyBorder="1">
      <alignment vertical="center"/>
    </xf>
    <xf numFmtId="0" fontId="3" fillId="0" borderId="0" xfId="0" applyFont="1" applyAlignment="1">
      <alignment horizontal="right" vertical="center"/>
    </xf>
    <xf numFmtId="0" fontId="20" fillId="0" borderId="0" xfId="0" applyFont="1">
      <alignment vertical="center"/>
    </xf>
    <xf numFmtId="0" fontId="3" fillId="0" borderId="0" xfId="0" applyFont="1" applyAlignment="1"/>
    <xf numFmtId="0" fontId="10" fillId="0" borderId="0" xfId="0" applyFont="1">
      <alignment vertical="center"/>
    </xf>
    <xf numFmtId="0" fontId="21" fillId="0" borderId="0" xfId="0" applyFont="1">
      <alignment vertical="center"/>
    </xf>
    <xf numFmtId="0" fontId="23" fillId="0" borderId="0" xfId="0" applyFont="1">
      <alignment vertical="center"/>
    </xf>
    <xf numFmtId="0" fontId="9" fillId="0" borderId="0" xfId="0" applyFont="1">
      <alignment vertical="center"/>
    </xf>
    <xf numFmtId="49" fontId="3" fillId="0" borderId="0" xfId="0" applyNumberFormat="1" applyFont="1">
      <alignment vertical="center"/>
    </xf>
    <xf numFmtId="186" fontId="3" fillId="0" borderId="0" xfId="0" applyNumberFormat="1" applyFont="1">
      <alignment vertical="center"/>
    </xf>
    <xf numFmtId="49" fontId="24" fillId="0" borderId="0" xfId="0" applyNumberFormat="1" applyFont="1">
      <alignment vertical="center"/>
    </xf>
    <xf numFmtId="0" fontId="3" fillId="0" borderId="62" xfId="0" applyFont="1" applyBorder="1">
      <alignment vertical="center"/>
    </xf>
    <xf numFmtId="0" fontId="3" fillId="0" borderId="16" xfId="0" applyFont="1" applyBorder="1">
      <alignment vertical="center"/>
    </xf>
    <xf numFmtId="0" fontId="12" fillId="0" borderId="14" xfId="0" applyFont="1" applyBorder="1">
      <alignment vertical="center"/>
    </xf>
    <xf numFmtId="0" fontId="12" fillId="0" borderId="0" xfId="0" applyFont="1">
      <alignment vertical="center"/>
    </xf>
    <xf numFmtId="0" fontId="13" fillId="0" borderId="14" xfId="0" applyFont="1" applyBorder="1">
      <alignment vertical="center"/>
    </xf>
    <xf numFmtId="0" fontId="3" fillId="12" borderId="0" xfId="0" applyFont="1" applyFill="1">
      <alignment vertical="center"/>
    </xf>
    <xf numFmtId="0" fontId="22" fillId="12" borderId="0" xfId="0" applyFont="1" applyFill="1">
      <alignment vertical="center"/>
    </xf>
    <xf numFmtId="0" fontId="9" fillId="12" borderId="0" xfId="0" applyFont="1" applyFill="1">
      <alignment vertical="center"/>
    </xf>
    <xf numFmtId="0" fontId="14" fillId="12" borderId="0" xfId="0" applyFont="1" applyFill="1">
      <alignment vertical="center"/>
    </xf>
    <xf numFmtId="0" fontId="28" fillId="0" borderId="0" xfId="0" applyFont="1">
      <alignment vertical="center"/>
    </xf>
    <xf numFmtId="14" fontId="17" fillId="0" borderId="0" xfId="0" applyNumberFormat="1" applyFont="1">
      <alignment vertical="center"/>
    </xf>
    <xf numFmtId="0" fontId="3" fillId="9" borderId="0" xfId="0" applyFont="1" applyFill="1">
      <alignment vertical="center"/>
    </xf>
    <xf numFmtId="0" fontId="3" fillId="13" borderId="0" xfId="0" applyFont="1" applyFill="1">
      <alignment vertical="center"/>
    </xf>
    <xf numFmtId="14" fontId="30" fillId="0" borderId="0" xfId="0" applyNumberFormat="1" applyFont="1">
      <alignment vertical="center"/>
    </xf>
    <xf numFmtId="0" fontId="30" fillId="0" borderId="0" xfId="0" applyFont="1">
      <alignment vertical="center"/>
    </xf>
    <xf numFmtId="0" fontId="9" fillId="13" borderId="0" xfId="0" applyFont="1" applyFill="1">
      <alignment vertical="center"/>
    </xf>
    <xf numFmtId="0" fontId="14" fillId="0" borderId="13" xfId="0" applyFont="1" applyBorder="1">
      <alignment vertical="center"/>
    </xf>
    <xf numFmtId="49" fontId="9" fillId="0" borderId="0" xfId="0" applyNumberFormat="1" applyFont="1">
      <alignment vertical="center"/>
    </xf>
    <xf numFmtId="0" fontId="25" fillId="0" borderId="0" xfId="0" applyFont="1">
      <alignment vertical="center"/>
    </xf>
    <xf numFmtId="0" fontId="32" fillId="0" borderId="0" xfId="0" applyFont="1">
      <alignment vertical="center"/>
    </xf>
    <xf numFmtId="49" fontId="14" fillId="0" borderId="0" xfId="0" applyNumberFormat="1" applyFont="1">
      <alignment vertical="center"/>
    </xf>
    <xf numFmtId="0" fontId="3" fillId="0" borderId="0" xfId="0" applyFont="1" applyAlignment="1">
      <alignment horizontal="right"/>
    </xf>
    <xf numFmtId="0" fontId="17" fillId="0" borderId="0" xfId="0" applyFont="1" applyAlignment="1">
      <alignment horizontal="right" vertical="center"/>
    </xf>
    <xf numFmtId="0" fontId="4" fillId="0" borderId="0" xfId="2" applyAlignment="1">
      <alignment horizontal="left" vertical="center"/>
    </xf>
    <xf numFmtId="0" fontId="30" fillId="0" borderId="0" xfId="2" applyFont="1" applyAlignment="1">
      <alignment horizontal="right" vertical="center"/>
    </xf>
    <xf numFmtId="0" fontId="30" fillId="0" borderId="0" xfId="0" applyFont="1" applyAlignment="1">
      <alignment horizontal="right" vertical="center"/>
    </xf>
    <xf numFmtId="0" fontId="30" fillId="0" borderId="0" xfId="2" applyFont="1">
      <alignment vertical="center"/>
    </xf>
    <xf numFmtId="0" fontId="3" fillId="5" borderId="0" xfId="0" applyFont="1" applyFill="1">
      <alignment vertical="center"/>
    </xf>
    <xf numFmtId="0" fontId="24" fillId="0" borderId="0" xfId="0" applyFont="1" applyAlignment="1">
      <alignment horizontal="right" vertical="center"/>
    </xf>
    <xf numFmtId="0" fontId="3" fillId="0" borderId="0" xfId="0" applyFont="1" applyAlignment="1">
      <alignment vertical="center" wrapText="1"/>
    </xf>
    <xf numFmtId="0" fontId="33" fillId="0" borderId="0" xfId="0" applyFont="1">
      <alignment vertical="center"/>
    </xf>
    <xf numFmtId="0" fontId="1" fillId="0" borderId="0" xfId="5">
      <alignment vertical="center"/>
    </xf>
    <xf numFmtId="0" fontId="34" fillId="0" borderId="0" xfId="5" applyFont="1" applyProtection="1">
      <alignment vertical="center"/>
      <protection locked="0"/>
    </xf>
    <xf numFmtId="0" fontId="36" fillId="0" borderId="0" xfId="5" applyFont="1">
      <alignment vertical="center"/>
    </xf>
    <xf numFmtId="187" fontId="34" fillId="0" borderId="0" xfId="5" applyNumberFormat="1" applyFont="1" applyProtection="1">
      <alignment vertical="center"/>
      <protection locked="0"/>
    </xf>
    <xf numFmtId="0" fontId="37" fillId="0" borderId="0" xfId="5" applyFont="1" applyAlignment="1">
      <alignment vertical="center" wrapText="1"/>
    </xf>
    <xf numFmtId="0" fontId="38" fillId="0" borderId="0" xfId="5" applyFont="1" applyAlignment="1">
      <alignment vertical="center" wrapText="1"/>
    </xf>
    <xf numFmtId="0" fontId="31" fillId="0" borderId="0" xfId="0" applyFont="1">
      <alignment vertical="center"/>
    </xf>
    <xf numFmtId="0" fontId="0" fillId="0" borderId="0" xfId="0" applyAlignment="1">
      <alignment horizontal="left" vertical="top"/>
    </xf>
    <xf numFmtId="0" fontId="39" fillId="0" borderId="0" xfId="0" applyFont="1">
      <alignment vertical="center"/>
    </xf>
    <xf numFmtId="0" fontId="42" fillId="0" borderId="97" xfId="0" applyFont="1" applyBorder="1" applyAlignment="1">
      <alignment horizontal="left" vertical="top" wrapText="1"/>
    </xf>
    <xf numFmtId="0" fontId="39" fillId="0" borderId="97" xfId="0" applyFont="1" applyBorder="1" applyAlignment="1">
      <alignment horizontal="left" vertical="top" wrapText="1"/>
    </xf>
    <xf numFmtId="0" fontId="40" fillId="0" borderId="97" xfId="0" applyFont="1" applyBorder="1" applyAlignment="1">
      <alignment horizontal="left" vertical="top" wrapText="1"/>
    </xf>
    <xf numFmtId="0" fontId="39" fillId="0" borderId="0" xfId="0" applyFont="1" applyAlignment="1">
      <alignment horizontal="left" vertical="top"/>
    </xf>
    <xf numFmtId="189" fontId="39" fillId="0" borderId="0" xfId="0" applyNumberFormat="1" applyFont="1">
      <alignment vertical="center"/>
    </xf>
    <xf numFmtId="1" fontId="45" fillId="0" borderId="97" xfId="0" applyNumberFormat="1" applyFont="1" applyBorder="1" applyAlignment="1">
      <alignment horizontal="center" vertical="top" shrinkToFit="1"/>
    </xf>
    <xf numFmtId="189" fontId="45" fillId="0" borderId="97" xfId="1" applyNumberFormat="1" applyFont="1" applyFill="1" applyBorder="1" applyAlignment="1">
      <alignment vertical="top" shrinkToFit="1"/>
    </xf>
    <xf numFmtId="1" fontId="45" fillId="0" borderId="97" xfId="0" applyNumberFormat="1" applyFont="1" applyBorder="1" applyAlignment="1">
      <alignment horizontal="right" vertical="top" shrinkToFit="1"/>
    </xf>
    <xf numFmtId="1" fontId="44" fillId="0" borderId="97" xfId="0" applyNumberFormat="1" applyFont="1" applyBorder="1" applyAlignment="1">
      <alignment horizontal="center" vertical="top" shrinkToFit="1"/>
    </xf>
    <xf numFmtId="1" fontId="44" fillId="0" borderId="97" xfId="0" applyNumberFormat="1" applyFont="1" applyBorder="1" applyAlignment="1">
      <alignment horizontal="right" vertical="top" shrinkToFit="1"/>
    </xf>
    <xf numFmtId="190" fontId="45" fillId="0" borderId="97" xfId="0" applyNumberFormat="1" applyFont="1" applyBorder="1" applyAlignment="1">
      <alignment horizontal="right" vertical="top" shrinkToFit="1"/>
    </xf>
    <xf numFmtId="190" fontId="44" fillId="0" borderId="97" xfId="0" applyNumberFormat="1" applyFont="1" applyBorder="1" applyAlignment="1">
      <alignment horizontal="right" vertical="top" shrinkToFit="1"/>
    </xf>
    <xf numFmtId="1" fontId="49" fillId="0" borderId="97" xfId="0" applyNumberFormat="1" applyFont="1" applyBorder="1" applyAlignment="1">
      <alignment horizontal="right" vertical="top" shrinkToFit="1"/>
    </xf>
    <xf numFmtId="1" fontId="43" fillId="0" borderId="97" xfId="0" applyNumberFormat="1" applyFont="1" applyBorder="1" applyAlignment="1">
      <alignment horizontal="right" vertical="top" shrinkToFit="1"/>
    </xf>
    <xf numFmtId="189" fontId="39" fillId="0" borderId="0" xfId="1" applyNumberFormat="1" applyFont="1" applyFill="1" applyBorder="1" applyAlignment="1">
      <alignment vertical="top"/>
    </xf>
    <xf numFmtId="0" fontId="40" fillId="16" borderId="97" xfId="0" applyFont="1" applyFill="1" applyBorder="1" applyAlignment="1">
      <alignment horizontal="center" vertical="center" wrapText="1"/>
    </xf>
    <xf numFmtId="0" fontId="40" fillId="16" borderId="97" xfId="0" applyFont="1" applyFill="1" applyBorder="1" applyAlignment="1">
      <alignment horizontal="left" vertical="center" wrapText="1"/>
    </xf>
    <xf numFmtId="189" fontId="39" fillId="16" borderId="97" xfId="1" applyNumberFormat="1" applyFont="1" applyFill="1" applyBorder="1" applyAlignment="1">
      <alignment vertical="center" wrapText="1"/>
    </xf>
    <xf numFmtId="0" fontId="39" fillId="16" borderId="97" xfId="0" applyFont="1" applyFill="1" applyBorder="1" applyAlignment="1">
      <alignment horizontal="center" vertical="center" wrapText="1"/>
    </xf>
    <xf numFmtId="0" fontId="50" fillId="16" borderId="97" xfId="0" applyFont="1" applyFill="1" applyBorder="1" applyAlignment="1">
      <alignment horizontal="center" vertical="center" wrapText="1"/>
    </xf>
    <xf numFmtId="0" fontId="0" fillId="16" borderId="97" xfId="0" applyFill="1" applyBorder="1" applyAlignment="1">
      <alignment horizontal="left" vertical="top" wrapText="1" indent="1"/>
    </xf>
    <xf numFmtId="0" fontId="50" fillId="0" borderId="97" xfId="0" applyFont="1" applyBorder="1" applyAlignment="1">
      <alignment horizontal="center" vertical="top" wrapText="1"/>
    </xf>
    <xf numFmtId="0" fontId="50" fillId="0" borderId="97" xfId="0" applyFont="1" applyBorder="1" applyAlignment="1">
      <alignment horizontal="left" vertical="top" wrapText="1"/>
    </xf>
    <xf numFmtId="191" fontId="52" fillId="0" borderId="97" xfId="0" applyNumberFormat="1" applyFont="1" applyBorder="1" applyAlignment="1">
      <alignment horizontal="center" vertical="top" shrinkToFit="1"/>
    </xf>
    <xf numFmtId="0" fontId="0" fillId="0" borderId="97" xfId="0" applyBorder="1" applyAlignment="1">
      <alignment horizontal="left" vertical="center" wrapText="1"/>
    </xf>
    <xf numFmtId="0" fontId="0" fillId="0" borderId="97" xfId="0" applyBorder="1" applyAlignment="1">
      <alignment horizontal="left" wrapText="1"/>
    </xf>
    <xf numFmtId="0" fontId="51" fillId="0" borderId="97" xfId="0" applyFont="1" applyBorder="1" applyAlignment="1">
      <alignment horizontal="left" vertical="top" wrapText="1"/>
    </xf>
    <xf numFmtId="0" fontId="53" fillId="0" borderId="97" xfId="0" applyFont="1" applyBorder="1" applyAlignment="1">
      <alignment horizontal="left" vertical="top" wrapText="1"/>
    </xf>
    <xf numFmtId="192" fontId="54" fillId="0" borderId="0" xfId="0" applyNumberFormat="1" applyFont="1">
      <alignment vertical="center"/>
    </xf>
    <xf numFmtId="192" fontId="55" fillId="0" borderId="0" xfId="0" applyNumberFormat="1" applyFont="1" applyAlignment="1">
      <alignment vertical="center" wrapText="1"/>
    </xf>
    <xf numFmtId="192" fontId="55" fillId="0" borderId="0" xfId="0" applyNumberFormat="1" applyFont="1">
      <alignment vertical="center"/>
    </xf>
    <xf numFmtId="192" fontId="56" fillId="0" borderId="0" xfId="0" applyNumberFormat="1" applyFont="1">
      <alignment vertical="center"/>
    </xf>
    <xf numFmtId="194" fontId="39" fillId="0" borderId="0" xfId="0" applyNumberFormat="1" applyFont="1">
      <alignment vertical="center"/>
    </xf>
    <xf numFmtId="194" fontId="39" fillId="16" borderId="97" xfId="0" applyNumberFormat="1" applyFont="1" applyFill="1" applyBorder="1" applyAlignment="1">
      <alignment horizontal="center" vertical="center" wrapText="1"/>
    </xf>
    <xf numFmtId="194" fontId="45" fillId="0" borderId="97" xfId="0" applyNumberFormat="1" applyFont="1" applyBorder="1" applyAlignment="1">
      <alignment horizontal="right" vertical="top" shrinkToFit="1"/>
    </xf>
    <xf numFmtId="194" fontId="44" fillId="0" borderId="97" xfId="0" applyNumberFormat="1" applyFont="1" applyBorder="1" applyAlignment="1">
      <alignment horizontal="right" vertical="top" shrinkToFit="1"/>
    </xf>
    <xf numFmtId="194" fontId="39" fillId="0" borderId="0" xfId="0" applyNumberFormat="1" applyFont="1" applyAlignment="1">
      <alignment horizontal="left" vertical="top"/>
    </xf>
    <xf numFmtId="194" fontId="57" fillId="0" borderId="0" xfId="0" applyNumberFormat="1" applyFont="1">
      <alignment vertical="center"/>
    </xf>
    <xf numFmtId="0" fontId="0" fillId="0" borderId="0" xfId="0" applyAlignment="1">
      <alignment horizontal="right" vertical="center"/>
    </xf>
    <xf numFmtId="0" fontId="58" fillId="0" borderId="0" xfId="0" applyFont="1">
      <alignment vertical="center"/>
    </xf>
    <xf numFmtId="0" fontId="61" fillId="0" borderId="0" xfId="5" applyFont="1">
      <alignment vertical="center"/>
    </xf>
    <xf numFmtId="0" fontId="61" fillId="0" borderId="0" xfId="5" applyFont="1" applyAlignment="1">
      <alignment horizontal="right" vertical="center"/>
    </xf>
    <xf numFmtId="0" fontId="61" fillId="0" borderId="0" xfId="0" applyFont="1">
      <alignment vertical="center"/>
    </xf>
    <xf numFmtId="0" fontId="61" fillId="0" borderId="0" xfId="5" applyFont="1" applyAlignment="1">
      <alignment vertical="top" wrapText="1"/>
    </xf>
    <xf numFmtId="0" fontId="61" fillId="0" borderId="0" xfId="5" applyFont="1" applyAlignment="1">
      <alignment horizontal="left" vertical="top" wrapText="1"/>
    </xf>
    <xf numFmtId="0" fontId="61" fillId="0" borderId="0" xfId="5" applyFont="1" applyAlignment="1">
      <alignment vertical="center" wrapText="1"/>
    </xf>
    <xf numFmtId="0" fontId="61" fillId="0" borderId="0" xfId="5" applyFont="1" applyAlignment="1">
      <alignment horizontal="center" vertical="top" wrapText="1"/>
    </xf>
    <xf numFmtId="188" fontId="61" fillId="0" borderId="0" xfId="5" applyNumberFormat="1" applyFont="1" applyAlignment="1">
      <alignment horizontal="center" vertical="center" wrapText="1"/>
    </xf>
    <xf numFmtId="0" fontId="61" fillId="0" borderId="0" xfId="5" applyFont="1" applyAlignment="1">
      <alignment horizontal="center" vertical="center" wrapText="1"/>
    </xf>
    <xf numFmtId="0" fontId="61" fillId="0" borderId="0" xfId="0" applyFont="1" applyAlignment="1">
      <alignment horizontal="right" vertical="center"/>
    </xf>
    <xf numFmtId="0" fontId="61" fillId="0" borderId="16" xfId="0" applyFont="1" applyBorder="1">
      <alignment vertical="center"/>
    </xf>
    <xf numFmtId="0" fontId="61" fillId="0" borderId="17" xfId="0" applyFont="1" applyBorder="1">
      <alignment vertical="center"/>
    </xf>
    <xf numFmtId="0" fontId="61" fillId="0" borderId="18" xfId="0" applyFont="1" applyBorder="1">
      <alignment vertical="center"/>
    </xf>
    <xf numFmtId="0" fontId="61" fillId="0" borderId="34" xfId="0" applyFont="1" applyBorder="1">
      <alignment vertical="center"/>
    </xf>
    <xf numFmtId="0" fontId="61" fillId="0" borderId="19" xfId="0" applyFont="1" applyBorder="1">
      <alignment vertical="center"/>
    </xf>
    <xf numFmtId="0" fontId="61" fillId="0" borderId="20" xfId="0" applyFont="1" applyBorder="1">
      <alignment vertical="center"/>
    </xf>
    <xf numFmtId="0" fontId="61" fillId="0" borderId="29" xfId="0" applyFont="1" applyBorder="1">
      <alignment vertical="center"/>
    </xf>
    <xf numFmtId="0" fontId="61" fillId="0" borderId="30" xfId="0" applyFont="1" applyBorder="1">
      <alignment vertical="center"/>
    </xf>
    <xf numFmtId="0" fontId="61" fillId="0" borderId="21" xfId="0" applyFont="1" applyBorder="1">
      <alignment vertical="center"/>
    </xf>
    <xf numFmtId="0" fontId="61" fillId="0" borderId="22" xfId="0" applyFont="1" applyBorder="1">
      <alignment vertical="center"/>
    </xf>
    <xf numFmtId="0" fontId="61" fillId="0" borderId="23" xfId="0" applyFont="1" applyBorder="1">
      <alignment vertical="center"/>
    </xf>
    <xf numFmtId="0" fontId="61" fillId="0" borderId="17" xfId="0" applyFont="1" applyBorder="1" applyAlignment="1">
      <alignment horizontal="center" vertical="center"/>
    </xf>
    <xf numFmtId="0" fontId="61" fillId="0" borderId="50" xfId="0" applyFont="1" applyBorder="1">
      <alignment vertical="center"/>
    </xf>
    <xf numFmtId="0" fontId="61" fillId="0" borderId="7" xfId="0" applyFont="1" applyBorder="1" applyAlignment="1">
      <alignment horizontal="center" vertical="center"/>
    </xf>
    <xf numFmtId="0" fontId="61" fillId="0" borderId="0" xfId="0" applyFont="1" applyAlignment="1">
      <alignment horizontal="center" vertical="center"/>
    </xf>
    <xf numFmtId="0" fontId="61" fillId="0" borderId="6" xfId="0" applyFont="1" applyBorder="1">
      <alignment vertical="center"/>
    </xf>
    <xf numFmtId="0" fontId="61" fillId="0" borderId="7" xfId="0" applyFont="1" applyBorder="1">
      <alignment vertical="center"/>
    </xf>
    <xf numFmtId="0" fontId="61" fillId="15" borderId="7" xfId="0" applyFont="1" applyFill="1" applyBorder="1" applyAlignment="1" applyProtection="1">
      <alignment horizontal="right" vertical="center" shrinkToFit="1"/>
      <protection locked="0"/>
    </xf>
    <xf numFmtId="0" fontId="61" fillId="0" borderId="8" xfId="0" applyFont="1" applyBorder="1">
      <alignment vertical="center"/>
    </xf>
    <xf numFmtId="0" fontId="61" fillId="0" borderId="3" xfId="0" applyFont="1" applyBorder="1">
      <alignment vertical="center"/>
    </xf>
    <xf numFmtId="0" fontId="61" fillId="0" borderId="4" xfId="0" applyFont="1" applyBorder="1">
      <alignment vertical="center"/>
    </xf>
    <xf numFmtId="0" fontId="63" fillId="0" borderId="34" xfId="0" applyFont="1" applyBorder="1" applyAlignment="1">
      <alignment horizontal="right" vertical="center"/>
    </xf>
    <xf numFmtId="0" fontId="63" fillId="0" borderId="29" xfId="0" applyFont="1" applyBorder="1" applyAlignment="1">
      <alignment horizontal="right" vertical="center"/>
    </xf>
    <xf numFmtId="0" fontId="63" fillId="0" borderId="21" xfId="0" applyFont="1" applyBorder="1" applyAlignment="1">
      <alignment horizontal="right" vertical="center"/>
    </xf>
    <xf numFmtId="179" fontId="61" fillId="0" borderId="19" xfId="0" applyNumberFormat="1" applyFont="1" applyBorder="1">
      <alignment vertical="center"/>
    </xf>
    <xf numFmtId="179" fontId="61" fillId="0" borderId="0" xfId="0" applyNumberFormat="1" applyFont="1">
      <alignment vertical="center"/>
    </xf>
    <xf numFmtId="176" fontId="61" fillId="0" borderId="22" xfId="0" applyNumberFormat="1" applyFont="1" applyBorder="1">
      <alignment vertical="center"/>
    </xf>
    <xf numFmtId="0" fontId="64" fillId="4" borderId="16" xfId="0" applyFont="1" applyFill="1" applyBorder="1">
      <alignment vertical="center"/>
    </xf>
    <xf numFmtId="0" fontId="64" fillId="4" borderId="17" xfId="0" applyFont="1" applyFill="1" applyBorder="1">
      <alignment vertical="center"/>
    </xf>
    <xf numFmtId="0" fontId="64" fillId="4" borderId="18" xfId="0" applyFont="1" applyFill="1" applyBorder="1">
      <alignment vertical="center"/>
    </xf>
    <xf numFmtId="9" fontId="63" fillId="0" borderId="34" xfId="0" applyNumberFormat="1" applyFont="1" applyBorder="1" applyAlignment="1"/>
    <xf numFmtId="9" fontId="63" fillId="0" borderId="19" xfId="0" applyNumberFormat="1" applyFont="1" applyBorder="1" applyAlignment="1"/>
    <xf numFmtId="0" fontId="61" fillId="0" borderId="19" xfId="0" applyFont="1" applyBorder="1" applyAlignment="1"/>
    <xf numFmtId="9" fontId="61" fillId="0" borderId="20" xfId="0" applyNumberFormat="1" applyFont="1" applyBorder="1" applyAlignment="1"/>
    <xf numFmtId="9" fontId="61" fillId="0" borderId="0" xfId="0" applyNumberFormat="1" applyFont="1" applyAlignment="1"/>
    <xf numFmtId="0" fontId="61" fillId="0" borderId="0" xfId="0" applyFont="1" applyAlignment="1"/>
    <xf numFmtId="9" fontId="61" fillId="0" borderId="29" xfId="0" applyNumberFormat="1" applyFont="1" applyBorder="1">
      <alignment vertical="center"/>
    </xf>
    <xf numFmtId="9" fontId="61" fillId="0" borderId="30" xfId="0" applyNumberFormat="1" applyFont="1" applyBorder="1">
      <alignment vertical="center"/>
    </xf>
    <xf numFmtId="9" fontId="61" fillId="0" borderId="0" xfId="0" applyNumberFormat="1" applyFont="1">
      <alignment vertical="center"/>
    </xf>
    <xf numFmtId="0" fontId="61" fillId="0" borderId="21" xfId="0" applyFont="1" applyBorder="1" applyAlignment="1">
      <alignment vertical="top" wrapText="1"/>
    </xf>
    <xf numFmtId="0" fontId="61" fillId="0" borderId="22" xfId="0" applyFont="1" applyBorder="1" applyAlignment="1">
      <alignment vertical="top" wrapText="1"/>
    </xf>
    <xf numFmtId="0" fontId="61" fillId="0" borderId="23" xfId="0" applyFont="1" applyBorder="1" applyAlignment="1">
      <alignment vertical="top" wrapText="1"/>
    </xf>
    <xf numFmtId="0" fontId="61" fillId="0" borderId="0" xfId="0" applyFont="1" applyAlignment="1">
      <alignment vertical="top" wrapText="1"/>
    </xf>
    <xf numFmtId="0" fontId="63" fillId="0" borderId="34" xfId="0" applyFont="1" applyBorder="1" applyAlignment="1">
      <alignment horizontal="center" vertical="center"/>
    </xf>
    <xf numFmtId="0" fontId="63" fillId="0" borderId="19" xfId="0" applyFont="1" applyBorder="1" applyAlignment="1">
      <alignment horizontal="center" vertical="center"/>
    </xf>
    <xf numFmtId="0" fontId="63" fillId="0" borderId="29" xfId="0" applyFont="1" applyBorder="1" applyAlignment="1">
      <alignment horizontal="center" vertical="center"/>
    </xf>
    <xf numFmtId="0" fontId="63" fillId="0" borderId="0" xfId="0" applyFont="1" applyAlignment="1">
      <alignment horizontal="center" vertical="center"/>
    </xf>
    <xf numFmtId="0" fontId="63" fillId="0" borderId="21" xfId="0" applyFont="1" applyBorder="1" applyAlignment="1">
      <alignment horizontal="center" vertical="center"/>
    </xf>
    <xf numFmtId="0" fontId="61" fillId="0" borderId="0" xfId="2" applyFont="1">
      <alignment vertical="center"/>
    </xf>
    <xf numFmtId="176" fontId="61" fillId="0" borderId="0" xfId="2" applyNumberFormat="1" applyFont="1">
      <alignment vertical="center"/>
    </xf>
    <xf numFmtId="0" fontId="65" fillId="0" borderId="73" xfId="4" applyFont="1" applyFill="1" applyBorder="1" applyAlignment="1">
      <alignment vertical="center" wrapText="1"/>
    </xf>
    <xf numFmtId="0" fontId="65" fillId="0" borderId="74" xfId="4" applyFont="1" applyFill="1" applyBorder="1" applyAlignment="1">
      <alignment vertical="center" wrapText="1"/>
    </xf>
    <xf numFmtId="0" fontId="65" fillId="0" borderId="72" xfId="4" applyFont="1" applyFill="1" applyBorder="1" applyAlignment="1">
      <alignment vertical="center" wrapText="1"/>
    </xf>
    <xf numFmtId="0" fontId="61" fillId="0" borderId="41" xfId="2" applyFont="1" applyBorder="1" applyAlignment="1">
      <alignment horizontal="left" vertical="center"/>
    </xf>
    <xf numFmtId="0" fontId="66" fillId="0" borderId="74" xfId="2" applyFont="1" applyBorder="1" applyAlignment="1">
      <alignment horizontal="right" vertical="center"/>
    </xf>
    <xf numFmtId="0" fontId="61" fillId="0" borderId="11" xfId="2" applyFont="1" applyBorder="1">
      <alignment vertical="center"/>
    </xf>
    <xf numFmtId="0" fontId="61" fillId="0" borderId="12" xfId="2" applyFont="1" applyBorder="1" applyAlignment="1">
      <alignment vertical="center" shrinkToFit="1"/>
    </xf>
    <xf numFmtId="0" fontId="61" fillId="0" borderId="10" xfId="2" applyFont="1" applyBorder="1">
      <alignment vertical="center"/>
    </xf>
    <xf numFmtId="0" fontId="63" fillId="0" borderId="11" xfId="2" applyFont="1" applyBorder="1">
      <alignment vertical="center"/>
    </xf>
    <xf numFmtId="0" fontId="61" fillId="0" borderId="42" xfId="2" applyFont="1" applyBorder="1">
      <alignment vertical="center"/>
    </xf>
    <xf numFmtId="0" fontId="61" fillId="0" borderId="11" xfId="2" applyFont="1" applyBorder="1" applyAlignment="1">
      <alignment horizontal="right" vertical="center"/>
    </xf>
    <xf numFmtId="0" fontId="61" fillId="0" borderId="46" xfId="2" applyFont="1" applyBorder="1">
      <alignment vertical="center"/>
    </xf>
    <xf numFmtId="0" fontId="61" fillId="0" borderId="47" xfId="2" applyFont="1" applyBorder="1">
      <alignment vertical="center"/>
    </xf>
    <xf numFmtId="0" fontId="63" fillId="0" borderId="10" xfId="2" applyFont="1" applyBorder="1" applyAlignment="1">
      <alignment horizontal="left" vertical="center"/>
    </xf>
    <xf numFmtId="0" fontId="63" fillId="0" borderId="11" xfId="2" applyFont="1" applyBorder="1" applyAlignment="1">
      <alignment horizontal="left" vertical="center"/>
    </xf>
    <xf numFmtId="0" fontId="63" fillId="0" borderId="45" xfId="2" applyFont="1" applyBorder="1" applyAlignment="1">
      <alignment horizontal="left" vertical="center"/>
    </xf>
    <xf numFmtId="0" fontId="63" fillId="0" borderId="46" xfId="2" applyFont="1" applyBorder="1" applyAlignment="1">
      <alignment horizontal="left" vertical="center"/>
    </xf>
    <xf numFmtId="0" fontId="61" fillId="0" borderId="7" xfId="2" applyFont="1" applyBorder="1">
      <alignment vertical="center"/>
    </xf>
    <xf numFmtId="0" fontId="61" fillId="0" borderId="63" xfId="2" applyFont="1" applyBorder="1">
      <alignment vertical="center"/>
    </xf>
    <xf numFmtId="0" fontId="65" fillId="0" borderId="33" xfId="4" applyFont="1" applyFill="1" applyBorder="1" applyAlignment="1">
      <alignment vertical="center" wrapText="1"/>
    </xf>
    <xf numFmtId="0" fontId="65" fillId="0" borderId="3" xfId="4" applyFont="1" applyFill="1" applyBorder="1" applyAlignment="1">
      <alignment vertical="center" wrapText="1"/>
    </xf>
    <xf numFmtId="0" fontId="65" fillId="0" borderId="5" xfId="4" applyFont="1" applyFill="1" applyBorder="1" applyAlignment="1">
      <alignment vertical="center" wrapText="1"/>
    </xf>
    <xf numFmtId="0" fontId="61" fillId="0" borderId="4" xfId="2" applyFont="1" applyBorder="1">
      <alignment vertical="center"/>
    </xf>
    <xf numFmtId="0" fontId="61" fillId="0" borderId="5" xfId="2" applyFont="1" applyBorder="1">
      <alignment vertical="center"/>
    </xf>
    <xf numFmtId="0" fontId="63" fillId="0" borderId="7" xfId="2" applyFont="1" applyBorder="1" applyAlignment="1">
      <alignment horizontal="left" vertical="center"/>
    </xf>
    <xf numFmtId="0" fontId="63" fillId="0" borderId="7" xfId="2" applyFont="1" applyBorder="1">
      <alignment vertical="center"/>
    </xf>
    <xf numFmtId="0" fontId="63" fillId="0" borderId="8" xfId="2" applyFont="1" applyBorder="1">
      <alignment vertical="center"/>
    </xf>
    <xf numFmtId="0" fontId="63" fillId="0" borderId="11" xfId="0" applyFont="1" applyBorder="1" applyAlignment="1">
      <alignment horizontal="center" vertical="center" shrinkToFit="1"/>
    </xf>
    <xf numFmtId="0" fontId="63" fillId="5" borderId="11" xfId="0" applyFont="1" applyFill="1" applyBorder="1" applyAlignment="1" applyProtection="1">
      <alignment horizontal="center" vertical="center" shrinkToFit="1"/>
      <protection locked="0"/>
    </xf>
    <xf numFmtId="0" fontId="63" fillId="0" borderId="12" xfId="2" applyFont="1" applyBorder="1">
      <alignment vertical="center"/>
    </xf>
    <xf numFmtId="0" fontId="63" fillId="0" borderId="4" xfId="0" applyFont="1" applyBorder="1" applyAlignment="1">
      <alignment horizontal="center" vertical="center" shrinkToFit="1"/>
    </xf>
    <xf numFmtId="0" fontId="63" fillId="5" borderId="4" xfId="0" applyFont="1" applyFill="1" applyBorder="1" applyAlignment="1" applyProtection="1">
      <alignment horizontal="center" vertical="center" shrinkToFit="1"/>
      <protection locked="0"/>
    </xf>
    <xf numFmtId="0" fontId="63" fillId="0" borderId="5" xfId="2" applyFont="1" applyBorder="1">
      <alignment vertical="center"/>
    </xf>
    <xf numFmtId="0" fontId="61" fillId="0" borderId="42" xfId="2" applyFont="1" applyBorder="1" applyAlignment="1">
      <alignment horizontal="center" vertical="center"/>
    </xf>
    <xf numFmtId="0" fontId="63" fillId="0" borderId="12" xfId="2" applyFont="1" applyBorder="1" applyAlignment="1">
      <alignment vertical="center" shrinkToFit="1"/>
    </xf>
    <xf numFmtId="0" fontId="63" fillId="0" borderId="4" xfId="2" applyFont="1" applyBorder="1" applyAlignment="1">
      <alignment horizontal="left" vertical="center"/>
    </xf>
    <xf numFmtId="0" fontId="61" fillId="0" borderId="4" xfId="2" applyFont="1" applyBorder="1" applyAlignment="1">
      <alignment horizontal="left" vertical="center"/>
    </xf>
    <xf numFmtId="0" fontId="61" fillId="0" borderId="5" xfId="2" applyFont="1" applyBorder="1" applyAlignment="1">
      <alignment vertical="center" shrinkToFit="1"/>
    </xf>
    <xf numFmtId="181" fontId="63" fillId="7" borderId="7" xfId="2" applyNumberFormat="1" applyFont="1" applyFill="1" applyBorder="1" applyProtection="1">
      <alignment vertical="center"/>
      <protection locked="0"/>
    </xf>
    <xf numFmtId="0" fontId="63" fillId="0" borderId="11" xfId="2" applyFont="1" applyBorder="1" applyAlignment="1" applyProtection="1">
      <alignment horizontal="center" vertical="center"/>
      <protection locked="0"/>
    </xf>
    <xf numFmtId="178" fontId="61" fillId="0" borderId="7" xfId="2" applyNumberFormat="1" applyFont="1" applyBorder="1" applyAlignment="1">
      <alignment horizontal="left" vertical="center"/>
    </xf>
    <xf numFmtId="0" fontId="61" fillId="0" borderId="8" xfId="2" applyFont="1" applyBorder="1">
      <alignment vertical="center"/>
    </xf>
    <xf numFmtId="0" fontId="61" fillId="0" borderId="7" xfId="2" applyFont="1" applyBorder="1" applyAlignment="1">
      <alignment horizontal="left" vertical="center"/>
    </xf>
    <xf numFmtId="0" fontId="61" fillId="0" borderId="7" xfId="2" applyFont="1" applyBorder="1" applyAlignment="1">
      <alignment horizontal="left" vertical="center" shrinkToFit="1"/>
    </xf>
    <xf numFmtId="0" fontId="61" fillId="0" borderId="8" xfId="2" applyFont="1" applyBorder="1" applyAlignment="1">
      <alignment vertical="center" shrinkToFit="1"/>
    </xf>
    <xf numFmtId="0" fontId="61" fillId="0" borderId="11" xfId="2" applyFont="1" applyBorder="1" applyAlignment="1">
      <alignment horizontal="left" vertical="center"/>
    </xf>
    <xf numFmtId="0" fontId="61" fillId="0" borderId="11" xfId="2" applyFont="1" applyBorder="1" applyAlignment="1">
      <alignment horizontal="left" vertical="center" shrinkToFit="1"/>
    </xf>
    <xf numFmtId="0" fontId="63" fillId="0" borderId="5" xfId="2" applyFont="1" applyBorder="1" applyAlignment="1">
      <alignment vertical="center" shrinkToFit="1"/>
    </xf>
    <xf numFmtId="0" fontId="61" fillId="7" borderId="7" xfId="2" applyFont="1" applyFill="1" applyBorder="1" applyAlignment="1">
      <alignment vertical="top"/>
    </xf>
    <xf numFmtId="0" fontId="61" fillId="7" borderId="8" xfId="2" applyFont="1" applyFill="1" applyBorder="1" applyAlignment="1">
      <alignment vertical="top"/>
    </xf>
    <xf numFmtId="0" fontId="61" fillId="7" borderId="11" xfId="2" applyFont="1" applyFill="1" applyBorder="1" applyAlignment="1">
      <alignment vertical="top"/>
    </xf>
    <xf numFmtId="0" fontId="61" fillId="7" borderId="12" xfId="2" applyFont="1" applyFill="1" applyBorder="1" applyAlignment="1">
      <alignment vertical="top"/>
    </xf>
    <xf numFmtId="0" fontId="65" fillId="0" borderId="22" xfId="4" applyFont="1" applyFill="1" applyBorder="1" applyAlignment="1">
      <alignment vertical="center" wrapText="1"/>
    </xf>
    <xf numFmtId="0" fontId="65" fillId="0" borderId="23" xfId="4" applyFont="1" applyFill="1" applyBorder="1" applyAlignment="1">
      <alignment vertical="center" wrapText="1"/>
    </xf>
    <xf numFmtId="0" fontId="61" fillId="7" borderId="46" xfId="2" applyFont="1" applyFill="1" applyBorder="1" applyAlignment="1">
      <alignment vertical="top"/>
    </xf>
    <xf numFmtId="0" fontId="61" fillId="7" borderId="4" xfId="2" applyFont="1" applyFill="1" applyBorder="1" applyAlignment="1">
      <alignment vertical="top"/>
    </xf>
    <xf numFmtId="0" fontId="61" fillId="7" borderId="5" xfId="2" applyFont="1" applyFill="1" applyBorder="1" applyAlignment="1">
      <alignment vertical="top"/>
    </xf>
    <xf numFmtId="0" fontId="61" fillId="0" borderId="0" xfId="2" applyFont="1" applyAlignment="1">
      <alignment horizontal="left" vertical="center"/>
    </xf>
    <xf numFmtId="2" fontId="61" fillId="0" borderId="0" xfId="2" applyNumberFormat="1" applyFont="1" applyAlignment="1">
      <alignment horizontal="left" vertical="center"/>
    </xf>
    <xf numFmtId="179" fontId="61" fillId="0" borderId="0" xfId="1" applyNumberFormat="1" applyFont="1" applyFill="1" applyBorder="1" applyAlignment="1" applyProtection="1">
      <alignment horizontal="left" vertical="center"/>
    </xf>
    <xf numFmtId="0" fontId="66" fillId="0" borderId="0" xfId="2" applyFont="1" applyAlignment="1">
      <alignment horizontal="left" vertical="center"/>
    </xf>
    <xf numFmtId="0" fontId="61" fillId="0" borderId="19" xfId="2" applyFont="1" applyBorder="1" applyAlignment="1">
      <alignment horizontal="center" vertical="center"/>
    </xf>
    <xf numFmtId="38" fontId="61" fillId="0" borderId="0" xfId="1" applyFont="1" applyFill="1" applyBorder="1" applyAlignment="1" applyProtection="1">
      <alignment horizontal="left" vertical="center"/>
    </xf>
    <xf numFmtId="0" fontId="61" fillId="0" borderId="20" xfId="2" applyFont="1" applyBorder="1" applyAlignment="1">
      <alignment horizontal="left" vertical="center"/>
    </xf>
    <xf numFmtId="0" fontId="63" fillId="0" borderId="7" xfId="2" applyFont="1" applyBorder="1" applyAlignment="1">
      <alignment horizontal="right" vertical="center"/>
    </xf>
    <xf numFmtId="193" fontId="61" fillId="0" borderId="0" xfId="2" applyNumberFormat="1" applyFont="1">
      <alignment vertical="center"/>
    </xf>
    <xf numFmtId="0" fontId="63" fillId="0" borderId="11" xfId="2" applyFont="1" applyBorder="1" applyAlignment="1">
      <alignment horizontal="right" vertical="center"/>
    </xf>
    <xf numFmtId="179" fontId="61" fillId="0" borderId="11" xfId="2" applyNumberFormat="1" applyFont="1" applyBorder="1">
      <alignment vertical="center"/>
    </xf>
    <xf numFmtId="179" fontId="61" fillId="0" borderId="46" xfId="2" applyNumberFormat="1" applyFont="1" applyBorder="1">
      <alignment vertical="center"/>
    </xf>
    <xf numFmtId="2" fontId="61" fillId="0" borderId="46" xfId="2" applyNumberFormat="1" applyFont="1" applyBorder="1" applyAlignment="1">
      <alignment horizontal="right" vertical="center"/>
    </xf>
    <xf numFmtId="0" fontId="61" fillId="0" borderId="34" xfId="2" applyFont="1" applyBorder="1">
      <alignment vertical="center"/>
    </xf>
    <xf numFmtId="0" fontId="61" fillId="0" borderId="19" xfId="2" applyFont="1" applyBorder="1">
      <alignment vertical="center"/>
    </xf>
    <xf numFmtId="0" fontId="61" fillId="0" borderId="20" xfId="2" applyFont="1" applyBorder="1" applyAlignment="1">
      <alignment horizontal="right" vertical="center"/>
    </xf>
    <xf numFmtId="0" fontId="61" fillId="0" borderId="61" xfId="2" applyFont="1" applyBorder="1">
      <alignment vertical="center"/>
    </xf>
    <xf numFmtId="0" fontId="61" fillId="0" borderId="3" xfId="2" applyFont="1" applyBorder="1">
      <alignment vertical="center"/>
    </xf>
    <xf numFmtId="0" fontId="61" fillId="0" borderId="4" xfId="2" applyFont="1" applyBorder="1" applyAlignment="1">
      <alignment horizontal="right" vertical="center"/>
    </xf>
    <xf numFmtId="0" fontId="61" fillId="0" borderId="42" xfId="2" applyFont="1" applyBorder="1" applyAlignment="1">
      <alignment horizontal="right" vertical="center"/>
    </xf>
    <xf numFmtId="0" fontId="65" fillId="0" borderId="16" xfId="4" applyFont="1" applyFill="1" applyBorder="1" applyAlignment="1">
      <alignment vertical="center" wrapText="1"/>
    </xf>
    <xf numFmtId="0" fontId="65" fillId="0" borderId="18" xfId="4" applyFont="1" applyFill="1" applyBorder="1" applyAlignment="1">
      <alignment vertical="center" wrapText="1"/>
    </xf>
    <xf numFmtId="0" fontId="61" fillId="0" borderId="16" xfId="2" applyFont="1" applyBorder="1">
      <alignment vertical="center"/>
    </xf>
    <xf numFmtId="0" fontId="61" fillId="0" borderId="17" xfId="2" applyFont="1" applyBorder="1">
      <alignment vertical="center"/>
    </xf>
    <xf numFmtId="38" fontId="61" fillId="0" borderId="17" xfId="1" applyFont="1" applyBorder="1" applyAlignment="1">
      <alignment vertical="center" wrapText="1"/>
    </xf>
    <xf numFmtId="0" fontId="61" fillId="0" borderId="22" xfId="2" applyFont="1" applyBorder="1">
      <alignment vertical="center"/>
    </xf>
    <xf numFmtId="0" fontId="61" fillId="0" borderId="23" xfId="2" applyFont="1" applyBorder="1">
      <alignment vertical="center"/>
    </xf>
    <xf numFmtId="0" fontId="61" fillId="0" borderId="6" xfId="2" applyFont="1" applyBorder="1">
      <alignment vertical="center"/>
    </xf>
    <xf numFmtId="179" fontId="61" fillId="0" borderId="7" xfId="2" applyNumberFormat="1" applyFont="1" applyBorder="1">
      <alignment vertical="center"/>
    </xf>
    <xf numFmtId="2" fontId="61" fillId="0" borderId="4" xfId="2" applyNumberFormat="1" applyFont="1" applyBorder="1" applyAlignment="1">
      <alignment horizontal="right" vertical="center"/>
    </xf>
    <xf numFmtId="38" fontId="61" fillId="0" borderId="4" xfId="1" applyFont="1" applyBorder="1" applyAlignment="1" applyProtection="1">
      <alignment horizontal="right" vertical="center"/>
    </xf>
    <xf numFmtId="0" fontId="61" fillId="7" borderId="4" xfId="2" applyFont="1" applyFill="1" applyBorder="1">
      <alignment vertical="center"/>
    </xf>
    <xf numFmtId="0" fontId="61" fillId="7" borderId="5" xfId="2" applyFont="1" applyFill="1" applyBorder="1">
      <alignment vertical="center"/>
    </xf>
    <xf numFmtId="0" fontId="61" fillId="0" borderId="24" xfId="2" applyFont="1" applyBorder="1" applyAlignment="1">
      <alignment vertical="top"/>
    </xf>
    <xf numFmtId="0" fontId="61" fillId="0" borderId="25" xfId="2" applyFont="1" applyBorder="1" applyAlignment="1">
      <alignment vertical="top"/>
    </xf>
    <xf numFmtId="0" fontId="61" fillId="0" borderId="25" xfId="2" applyFont="1" applyBorder="1" applyAlignment="1">
      <alignment horizontal="left" vertical="top"/>
    </xf>
    <xf numFmtId="0" fontId="61" fillId="0" borderId="36" xfId="2" applyFont="1" applyBorder="1" applyAlignment="1">
      <alignment vertical="top"/>
    </xf>
    <xf numFmtId="49" fontId="63" fillId="0" borderId="0" xfId="2" applyNumberFormat="1" applyFont="1" applyAlignment="1">
      <alignment horizontal="right" vertical="center"/>
    </xf>
    <xf numFmtId="0" fontId="61" fillId="14" borderId="0" xfId="0" applyFont="1" applyFill="1" applyAlignment="1">
      <alignment horizontal="center" vertical="center"/>
    </xf>
    <xf numFmtId="0" fontId="61" fillId="0" borderId="19" xfId="0" applyFont="1" applyBorder="1" applyAlignment="1">
      <alignment horizontal="center" vertical="center"/>
    </xf>
    <xf numFmtId="0" fontId="63" fillId="0" borderId="42" xfId="2" applyFont="1" applyBorder="1" applyAlignment="1">
      <alignment vertical="center" shrinkToFit="1"/>
    </xf>
    <xf numFmtId="0" fontId="63" fillId="0" borderId="11" xfId="2" applyFont="1" applyBorder="1" applyAlignment="1">
      <alignment vertical="center" shrinkToFit="1"/>
    </xf>
    <xf numFmtId="0" fontId="63" fillId="0" borderId="11" xfId="2" applyFont="1" applyBorder="1" applyAlignment="1">
      <alignment horizontal="left" vertical="center" shrinkToFit="1"/>
    </xf>
    <xf numFmtId="0" fontId="63" fillId="0" borderId="10" xfId="2" applyFont="1" applyBorder="1" applyAlignment="1" applyProtection="1">
      <alignment horizontal="center" vertical="center"/>
      <protection locked="0"/>
    </xf>
    <xf numFmtId="0" fontId="63" fillId="0" borderId="11" xfId="2" applyFont="1" applyBorder="1" applyAlignment="1">
      <alignment horizontal="center" vertical="center"/>
    </xf>
    <xf numFmtId="0" fontId="63" fillId="0" borderId="10" xfId="2" applyFont="1" applyBorder="1">
      <alignment vertical="center"/>
    </xf>
    <xf numFmtId="58" fontId="63" fillId="0" borderId="11" xfId="2" applyNumberFormat="1" applyFont="1" applyBorder="1" applyAlignment="1">
      <alignment horizontal="left" vertical="center"/>
    </xf>
    <xf numFmtId="58" fontId="63" fillId="0" borderId="12" xfId="2" applyNumberFormat="1" applyFont="1" applyBorder="1" applyAlignment="1">
      <alignment horizontal="left" vertical="center"/>
    </xf>
    <xf numFmtId="0" fontId="63" fillId="0" borderId="42" xfId="2" applyFont="1" applyBorder="1">
      <alignment vertical="center"/>
    </xf>
    <xf numFmtId="0" fontId="71" fillId="0" borderId="0" xfId="2" applyFont="1">
      <alignment vertical="center"/>
    </xf>
    <xf numFmtId="0" fontId="63" fillId="0" borderId="46" xfId="2" applyFont="1" applyBorder="1">
      <alignment vertical="center"/>
    </xf>
    <xf numFmtId="0" fontId="63" fillId="0" borderId="47" xfId="2" applyFont="1" applyBorder="1">
      <alignment vertical="center"/>
    </xf>
    <xf numFmtId="177" fontId="63" fillId="0" borderId="11" xfId="2" applyNumberFormat="1" applyFont="1" applyBorder="1" applyAlignment="1">
      <alignment horizontal="right" vertical="center" indent="2"/>
    </xf>
    <xf numFmtId="177" fontId="63" fillId="0" borderId="12" xfId="2" applyNumberFormat="1" applyFont="1" applyBorder="1" applyAlignment="1">
      <alignment horizontal="right" vertical="center" indent="2"/>
    </xf>
    <xf numFmtId="177" fontId="63" fillId="0" borderId="46" xfId="2" applyNumberFormat="1" applyFont="1" applyBorder="1" applyAlignment="1">
      <alignment horizontal="right" vertical="center" indent="2"/>
    </xf>
    <xf numFmtId="177" fontId="63" fillId="0" borderId="47" xfId="2" applyNumberFormat="1" applyFont="1" applyBorder="1" applyAlignment="1">
      <alignment horizontal="right" vertical="center" indent="2"/>
    </xf>
    <xf numFmtId="0" fontId="63" fillId="0" borderId="0" xfId="2" applyFont="1">
      <alignment vertical="center"/>
    </xf>
    <xf numFmtId="0" fontId="63" fillId="0" borderId="0" xfId="2" applyFont="1" applyAlignment="1">
      <alignment vertical="center" shrinkToFit="1"/>
    </xf>
    <xf numFmtId="0" fontId="63" fillId="0" borderId="47" xfId="2" applyFont="1" applyBorder="1" applyAlignment="1">
      <alignment vertical="center" shrinkToFit="1"/>
    </xf>
    <xf numFmtId="0" fontId="63" fillId="0" borderId="16" xfId="2" applyFont="1" applyBorder="1" applyAlignment="1" applyProtection="1">
      <alignment horizontal="center" vertical="center"/>
      <protection locked="0"/>
    </xf>
    <xf numFmtId="0" fontId="63" fillId="0" borderId="17" xfId="2" applyFont="1" applyBorder="1">
      <alignment vertical="center"/>
    </xf>
    <xf numFmtId="0" fontId="71" fillId="0" borderId="17" xfId="2" applyFont="1" applyBorder="1">
      <alignment vertical="center"/>
    </xf>
    <xf numFmtId="0" fontId="63" fillId="0" borderId="17" xfId="2" applyFont="1" applyBorder="1" applyAlignment="1" applyProtection="1">
      <alignment horizontal="center" vertical="center"/>
      <protection locked="0"/>
    </xf>
    <xf numFmtId="0" fontId="63" fillId="0" borderId="18" xfId="2" applyFont="1" applyBorder="1">
      <alignment vertical="center"/>
    </xf>
    <xf numFmtId="0" fontId="63" fillId="0" borderId="61" xfId="2" applyFont="1" applyBorder="1" applyAlignment="1" applyProtection="1">
      <alignment horizontal="center" vertical="center"/>
      <protection locked="0"/>
    </xf>
    <xf numFmtId="0" fontId="63" fillId="0" borderId="42" xfId="2" applyFont="1" applyBorder="1" applyAlignment="1" applyProtection="1">
      <alignment horizontal="center" vertical="center"/>
      <protection locked="0"/>
    </xf>
    <xf numFmtId="0" fontId="63" fillId="0" borderId="63" xfId="2" applyFont="1" applyBorder="1">
      <alignment vertical="center"/>
    </xf>
    <xf numFmtId="0" fontId="63" fillId="0" borderId="3" xfId="2" applyFont="1" applyBorder="1" applyAlignment="1" applyProtection="1">
      <alignment horizontal="center" vertical="center"/>
      <protection locked="0"/>
    </xf>
    <xf numFmtId="0" fontId="63" fillId="0" borderId="4" xfId="2" applyFont="1" applyBorder="1">
      <alignment vertical="center"/>
    </xf>
    <xf numFmtId="0" fontId="63" fillId="0" borderId="4" xfId="2" applyFont="1" applyBorder="1" applyAlignment="1" applyProtection="1">
      <alignment horizontal="center" vertical="center"/>
      <protection locked="0"/>
    </xf>
    <xf numFmtId="0" fontId="63" fillId="0" borderId="7" xfId="2" applyFont="1" applyBorder="1" applyAlignment="1" applyProtection="1">
      <alignment horizontal="center" vertical="center"/>
      <protection locked="0"/>
    </xf>
    <xf numFmtId="0" fontId="63" fillId="0" borderId="42" xfId="2" applyFont="1" applyBorder="1" applyAlignment="1">
      <alignment horizontal="right" vertical="center"/>
    </xf>
    <xf numFmtId="0" fontId="63" fillId="0" borderId="63" xfId="2" applyFont="1" applyBorder="1" applyAlignment="1">
      <alignment vertical="center" shrinkToFit="1"/>
    </xf>
    <xf numFmtId="0" fontId="63" fillId="0" borderId="42" xfId="2" applyFont="1" applyBorder="1" applyAlignment="1">
      <alignment horizontal="center" vertical="center"/>
    </xf>
    <xf numFmtId="0" fontId="63" fillId="0" borderId="60" xfId="0" applyFont="1" applyBorder="1" applyAlignment="1">
      <alignment vertical="center" wrapText="1"/>
    </xf>
    <xf numFmtId="0" fontId="63" fillId="0" borderId="86" xfId="0" applyFont="1" applyBorder="1" applyAlignment="1">
      <alignment vertical="center" wrapText="1"/>
    </xf>
    <xf numFmtId="0" fontId="63" fillId="0" borderId="42" xfId="2" applyFont="1" applyBorder="1" applyAlignment="1">
      <alignment horizontal="left" vertical="center"/>
    </xf>
    <xf numFmtId="0" fontId="63" fillId="7" borderId="7" xfId="2" applyFont="1" applyFill="1" applyBorder="1" applyAlignment="1">
      <alignment vertical="top" wrapText="1"/>
    </xf>
    <xf numFmtId="0" fontId="63" fillId="7" borderId="8" xfId="2" applyFont="1" applyFill="1" applyBorder="1" applyAlignment="1">
      <alignment vertical="top" wrapText="1"/>
    </xf>
    <xf numFmtId="0" fontId="63" fillId="7" borderId="11" xfId="2" applyFont="1" applyFill="1" applyBorder="1" applyAlignment="1">
      <alignment vertical="top" wrapText="1"/>
    </xf>
    <xf numFmtId="0" fontId="63" fillId="7" borderId="12" xfId="2" applyFont="1" applyFill="1" applyBorder="1" applyAlignment="1">
      <alignment vertical="top" wrapText="1"/>
    </xf>
    <xf numFmtId="0" fontId="61" fillId="0" borderId="19" xfId="0" applyFont="1" applyBorder="1" applyAlignment="1">
      <alignment vertical="center" shrinkToFit="1"/>
    </xf>
    <xf numFmtId="0" fontId="61" fillId="15" borderId="17" xfId="0" applyFont="1" applyFill="1" applyBorder="1" applyAlignment="1" applyProtection="1">
      <alignment horizontal="right" vertical="center" shrinkToFit="1"/>
      <protection locked="0"/>
    </xf>
    <xf numFmtId="0" fontId="61" fillId="0" borderId="0" xfId="0" applyFont="1" applyAlignment="1">
      <alignment vertical="center" shrinkToFit="1"/>
    </xf>
    <xf numFmtId="0" fontId="61" fillId="7" borderId="0" xfId="0" applyFont="1" applyFill="1" applyAlignment="1">
      <alignment vertical="center" shrinkToFit="1"/>
    </xf>
    <xf numFmtId="0" fontId="63" fillId="7" borderId="0" xfId="0" applyFont="1" applyFill="1" applyAlignment="1">
      <alignment horizontal="left" vertical="center" shrinkToFit="1"/>
    </xf>
    <xf numFmtId="0" fontId="61" fillId="7" borderId="0" xfId="0" applyFont="1" applyFill="1" applyAlignment="1">
      <alignment horizontal="center" vertical="center" shrinkToFit="1"/>
    </xf>
    <xf numFmtId="0" fontId="61" fillId="7" borderId="0" xfId="0" applyFont="1" applyFill="1" applyAlignment="1">
      <alignment horizontal="center" vertical="center"/>
    </xf>
    <xf numFmtId="0" fontId="61" fillId="0" borderId="20" xfId="0" applyFont="1" applyBorder="1" applyAlignment="1">
      <alignment horizontal="center" vertical="center"/>
    </xf>
    <xf numFmtId="0" fontId="61" fillId="7" borderId="17" xfId="0" applyFont="1" applyFill="1" applyBorder="1" applyAlignment="1">
      <alignment vertical="center" shrinkToFit="1"/>
    </xf>
    <xf numFmtId="0" fontId="61" fillId="7" borderId="18" xfId="0" applyFont="1" applyFill="1" applyBorder="1" applyAlignment="1">
      <alignment vertical="center" shrinkToFit="1"/>
    </xf>
    <xf numFmtId="0" fontId="63" fillId="7" borderId="16" xfId="0" applyFont="1" applyFill="1" applyBorder="1" applyAlignment="1">
      <alignment horizontal="left" vertical="center"/>
    </xf>
    <xf numFmtId="0" fontId="63" fillId="7" borderId="17" xfId="0" applyFont="1" applyFill="1" applyBorder="1" applyAlignment="1">
      <alignment horizontal="left" vertical="center"/>
    </xf>
    <xf numFmtId="0" fontId="61" fillId="0" borderId="5" xfId="0" applyFont="1" applyBorder="1">
      <alignment vertical="center"/>
    </xf>
    <xf numFmtId="0" fontId="63" fillId="7" borderId="0" xfId="0" applyFont="1" applyFill="1">
      <alignment vertical="center"/>
    </xf>
    <xf numFmtId="0" fontId="61" fillId="7" borderId="0" xfId="0" applyFont="1" applyFill="1">
      <alignment vertical="center"/>
    </xf>
    <xf numFmtId="0" fontId="61" fillId="14" borderId="0" xfId="0" applyFont="1" applyFill="1" applyAlignment="1" applyProtection="1">
      <alignment horizontal="right" vertical="center" shrinkToFit="1"/>
      <protection locked="0"/>
    </xf>
    <xf numFmtId="0" fontId="61" fillId="14" borderId="19" xfId="0" applyFont="1" applyFill="1" applyBorder="1" applyAlignment="1" applyProtection="1">
      <alignment horizontal="right" vertical="center" shrinkToFit="1"/>
      <protection locked="0"/>
    </xf>
    <xf numFmtId="0" fontId="63" fillId="7" borderId="7" xfId="2" applyFont="1" applyFill="1" applyBorder="1">
      <alignment vertical="center"/>
    </xf>
    <xf numFmtId="0" fontId="61" fillId="7" borderId="7" xfId="2" applyFont="1" applyFill="1" applyBorder="1">
      <alignment vertical="center"/>
    </xf>
    <xf numFmtId="0" fontId="61" fillId="7" borderId="7" xfId="2" applyFont="1" applyFill="1" applyBorder="1" applyAlignment="1">
      <alignment horizontal="center" vertical="center"/>
    </xf>
    <xf numFmtId="0" fontId="61" fillId="7" borderId="8" xfId="2" applyFont="1" applyFill="1" applyBorder="1">
      <alignment vertical="center"/>
    </xf>
    <xf numFmtId="0" fontId="0" fillId="20" borderId="0" xfId="0" applyFill="1">
      <alignment vertical="center"/>
    </xf>
    <xf numFmtId="0" fontId="72" fillId="20" borderId="0" xfId="0" applyFont="1" applyFill="1">
      <alignment vertical="center"/>
    </xf>
    <xf numFmtId="0" fontId="63" fillId="5" borderId="46" xfId="2" applyFont="1" applyFill="1" applyBorder="1" applyAlignment="1" applyProtection="1">
      <alignment vertical="center" shrinkToFit="1"/>
      <protection locked="0"/>
    </xf>
    <xf numFmtId="0" fontId="61" fillId="0" borderId="22" xfId="0" applyFont="1" applyBorder="1" applyAlignment="1">
      <alignment vertical="center" shrinkToFit="1"/>
    </xf>
    <xf numFmtId="0" fontId="61" fillId="0" borderId="23" xfId="0" applyFont="1" applyBorder="1" applyAlignment="1">
      <alignment vertical="center" shrinkToFit="1"/>
    </xf>
    <xf numFmtId="0" fontId="3" fillId="21" borderId="13" xfId="0" applyFont="1" applyFill="1" applyBorder="1">
      <alignment vertical="center"/>
    </xf>
    <xf numFmtId="0" fontId="3" fillId="21" borderId="14" xfId="0" applyFont="1" applyFill="1" applyBorder="1">
      <alignment vertical="center"/>
    </xf>
    <xf numFmtId="0" fontId="3" fillId="21" borderId="15" xfId="0" applyFont="1" applyFill="1" applyBorder="1">
      <alignment vertical="center"/>
    </xf>
    <xf numFmtId="0" fontId="75" fillId="0" borderId="0" xfId="0" applyFont="1">
      <alignment vertical="center"/>
    </xf>
    <xf numFmtId="0" fontId="76" fillId="0" borderId="34" xfId="2" applyFont="1" applyBorder="1">
      <alignment vertical="center"/>
    </xf>
    <xf numFmtId="49" fontId="76" fillId="14" borderId="20" xfId="2" applyNumberFormat="1" applyFont="1" applyFill="1" applyBorder="1">
      <alignment vertical="center"/>
    </xf>
    <xf numFmtId="0" fontId="77" fillId="0" borderId="0" xfId="2" applyFont="1">
      <alignment vertical="center"/>
    </xf>
    <xf numFmtId="0" fontId="76" fillId="0" borderId="0" xfId="2" applyFont="1">
      <alignment vertical="center"/>
    </xf>
    <xf numFmtId="0" fontId="78" fillId="0" borderId="104" xfId="2" applyFont="1" applyBorder="1">
      <alignment vertical="center"/>
    </xf>
    <xf numFmtId="0" fontId="76" fillId="0" borderId="17" xfId="2" applyFont="1" applyBorder="1">
      <alignment vertical="center"/>
    </xf>
    <xf numFmtId="0" fontId="76" fillId="11" borderId="17" xfId="2" applyFont="1" applyFill="1" applyBorder="1">
      <alignment vertical="center"/>
    </xf>
    <xf numFmtId="0" fontId="76" fillId="0" borderId="18" xfId="2" applyFont="1" applyBorder="1">
      <alignment vertical="center"/>
    </xf>
    <xf numFmtId="0" fontId="76" fillId="0" borderId="16" xfId="2" applyFont="1" applyBorder="1">
      <alignment vertical="center"/>
    </xf>
    <xf numFmtId="0" fontId="76" fillId="0" borderId="107" xfId="2" applyFont="1" applyBorder="1">
      <alignment vertical="center"/>
    </xf>
    <xf numFmtId="0" fontId="76" fillId="11" borderId="108" xfId="2" applyFont="1" applyFill="1" applyBorder="1">
      <alignment vertical="center"/>
    </xf>
    <xf numFmtId="0" fontId="76" fillId="11" borderId="18" xfId="2" applyFont="1" applyFill="1" applyBorder="1">
      <alignment vertical="center"/>
    </xf>
    <xf numFmtId="0" fontId="76" fillId="0" borderId="22" xfId="2" applyFont="1" applyBorder="1">
      <alignment vertical="center"/>
    </xf>
    <xf numFmtId="0" fontId="76" fillId="0" borderId="31" xfId="2" applyFont="1" applyBorder="1">
      <alignment vertical="center"/>
    </xf>
    <xf numFmtId="0" fontId="76" fillId="0" borderId="32" xfId="2" applyFont="1" applyBorder="1">
      <alignment vertical="center"/>
    </xf>
    <xf numFmtId="0" fontId="76" fillId="0" borderId="33" xfId="2" applyFont="1" applyBorder="1">
      <alignment vertical="center"/>
    </xf>
    <xf numFmtId="0" fontId="76" fillId="0" borderId="62" xfId="2" applyFont="1" applyBorder="1">
      <alignment vertical="center"/>
    </xf>
    <xf numFmtId="0" fontId="76" fillId="0" borderId="19" xfId="2" applyFont="1" applyBorder="1">
      <alignment vertical="center"/>
    </xf>
    <xf numFmtId="0" fontId="76" fillId="11" borderId="20" xfId="2" applyFont="1" applyFill="1" applyBorder="1">
      <alignment vertical="center"/>
    </xf>
    <xf numFmtId="0" fontId="76" fillId="0" borderId="33" xfId="2" applyFont="1" applyBorder="1" applyAlignment="1">
      <alignment horizontal="left" vertical="center"/>
    </xf>
    <xf numFmtId="0" fontId="76" fillId="0" borderId="0" xfId="2" applyFont="1" applyAlignment="1">
      <alignment horizontal="left" vertical="center"/>
    </xf>
    <xf numFmtId="0" fontId="76" fillId="0" borderId="31" xfId="2" applyFont="1" applyBorder="1" applyAlignment="1">
      <alignment horizontal="left" vertical="center"/>
    </xf>
    <xf numFmtId="0" fontId="76" fillId="0" borderId="32" xfId="2" applyFont="1" applyBorder="1" applyAlignment="1">
      <alignment horizontal="left" vertical="center"/>
    </xf>
    <xf numFmtId="0" fontId="76" fillId="0" borderId="62" xfId="2" applyFont="1" applyBorder="1" applyAlignment="1">
      <alignment horizontal="left" vertical="center"/>
    </xf>
    <xf numFmtId="0" fontId="4" fillId="0" borderId="17" xfId="2" applyBorder="1">
      <alignment vertical="center"/>
    </xf>
    <xf numFmtId="0" fontId="76" fillId="0" borderId="21" xfId="2" applyFont="1" applyBorder="1">
      <alignment vertical="center"/>
    </xf>
    <xf numFmtId="0" fontId="76" fillId="11" borderId="23" xfId="2" applyFont="1" applyFill="1" applyBorder="1">
      <alignment vertical="center"/>
    </xf>
    <xf numFmtId="193" fontId="76" fillId="0" borderId="0" xfId="2" applyNumberFormat="1" applyFont="1">
      <alignment vertical="center"/>
    </xf>
    <xf numFmtId="0" fontId="79" fillId="0" borderId="0" xfId="2" applyFont="1">
      <alignment vertical="center"/>
    </xf>
    <xf numFmtId="40" fontId="76" fillId="11" borderId="16" xfId="1" applyNumberFormat="1" applyFont="1" applyFill="1" applyBorder="1" applyProtection="1">
      <alignment vertical="center"/>
    </xf>
    <xf numFmtId="0" fontId="79" fillId="0" borderId="17" xfId="2" applyFont="1" applyBorder="1">
      <alignment vertical="center"/>
    </xf>
    <xf numFmtId="2" fontId="61" fillId="0" borderId="46" xfId="2" applyNumberFormat="1" applyFont="1" applyBorder="1" applyAlignment="1">
      <alignment horizontal="left" vertical="center"/>
    </xf>
    <xf numFmtId="0" fontId="24" fillId="0" borderId="104" xfId="0" applyFont="1" applyBorder="1" applyAlignment="1">
      <alignment vertical="top" wrapText="1"/>
    </xf>
    <xf numFmtId="0" fontId="3" fillId="14" borderId="0" xfId="0" applyFont="1" applyFill="1">
      <alignment vertical="center"/>
    </xf>
    <xf numFmtId="0" fontId="76" fillId="0" borderId="0" xfId="0" applyFont="1">
      <alignment vertical="center"/>
    </xf>
    <xf numFmtId="0" fontId="80" fillId="0" borderId="0" xfId="0" applyFont="1" applyAlignment="1">
      <alignment vertical="top" wrapText="1"/>
    </xf>
    <xf numFmtId="0" fontId="3" fillId="0" borderId="0" xfId="0" applyFont="1" applyAlignment="1">
      <alignment vertical="top" wrapText="1"/>
    </xf>
    <xf numFmtId="0" fontId="3" fillId="9" borderId="0" xfId="0" applyFont="1" applyFill="1" applyAlignment="1">
      <alignment vertical="top" wrapText="1"/>
    </xf>
    <xf numFmtId="0" fontId="3" fillId="17" borderId="0" xfId="0" applyFont="1" applyFill="1" applyAlignment="1">
      <alignment vertical="top" wrapText="1"/>
    </xf>
    <xf numFmtId="0" fontId="74" fillId="17" borderId="0" xfId="2" applyFont="1" applyFill="1" applyAlignment="1">
      <alignment vertical="top"/>
    </xf>
    <xf numFmtId="49" fontId="3" fillId="14" borderId="0" xfId="0" applyNumberFormat="1" applyFont="1" applyFill="1">
      <alignment vertical="center"/>
    </xf>
    <xf numFmtId="14" fontId="3" fillId="14" borderId="0" xfId="0" applyNumberFormat="1" applyFont="1" applyFill="1">
      <alignment vertical="center"/>
    </xf>
    <xf numFmtId="0" fontId="76" fillId="0" borderId="0" xfId="0" applyFont="1" applyAlignment="1">
      <alignment vertical="top" wrapText="1"/>
    </xf>
    <xf numFmtId="0" fontId="76" fillId="0" borderId="0" xfId="0" applyFont="1" applyAlignment="1">
      <alignment vertical="top"/>
    </xf>
    <xf numFmtId="0" fontId="31" fillId="0" borderId="104" xfId="0" applyFont="1" applyBorder="1" applyAlignment="1">
      <alignment vertical="top" wrapText="1"/>
    </xf>
    <xf numFmtId="0" fontId="24" fillId="9" borderId="0" xfId="0" applyFont="1" applyFill="1" applyAlignment="1">
      <alignment vertical="top" wrapText="1"/>
    </xf>
    <xf numFmtId="0" fontId="22" fillId="0" borderId="0" xfId="0" applyFont="1" applyAlignment="1">
      <alignment vertical="top" wrapText="1"/>
    </xf>
    <xf numFmtId="0" fontId="22" fillId="9" borderId="0" xfId="0" applyFont="1" applyFill="1" applyAlignment="1">
      <alignment vertical="top" wrapText="1"/>
    </xf>
    <xf numFmtId="0" fontId="24" fillId="0" borderId="0" xfId="0" applyFont="1" applyAlignment="1">
      <alignment vertical="top" wrapText="1"/>
    </xf>
    <xf numFmtId="0" fontId="31" fillId="0" borderId="0" xfId="0" applyFont="1" applyAlignment="1">
      <alignment vertical="top" wrapText="1"/>
    </xf>
    <xf numFmtId="0" fontId="3" fillId="10" borderId="0" xfId="0" applyFont="1" applyFill="1" applyAlignment="1">
      <alignment vertical="top" wrapText="1"/>
    </xf>
    <xf numFmtId="0" fontId="24" fillId="10" borderId="0" xfId="0" applyFont="1" applyFill="1" applyAlignment="1">
      <alignment vertical="top" wrapText="1"/>
    </xf>
    <xf numFmtId="0" fontId="29" fillId="9" borderId="0" xfId="0" applyFont="1" applyFill="1" applyAlignment="1">
      <alignment vertical="top" wrapText="1"/>
    </xf>
    <xf numFmtId="0" fontId="3" fillId="13" borderId="0" xfId="0" applyFont="1" applyFill="1" applyAlignment="1">
      <alignment vertical="top" wrapText="1"/>
    </xf>
    <xf numFmtId="0" fontId="9" fillId="13" borderId="0" xfId="0" applyFont="1" applyFill="1" applyAlignment="1">
      <alignment vertical="top" wrapText="1"/>
    </xf>
    <xf numFmtId="0" fontId="10" fillId="13" borderId="0" xfId="0" applyFont="1" applyFill="1" applyAlignment="1">
      <alignment vertical="top" wrapText="1"/>
    </xf>
    <xf numFmtId="0" fontId="3" fillId="5" borderId="0" xfId="0" applyFont="1" applyFill="1" applyAlignment="1">
      <alignment vertical="top" wrapText="1"/>
    </xf>
    <xf numFmtId="0" fontId="3" fillId="17" borderId="0" xfId="0" applyFont="1" applyFill="1">
      <alignment vertical="center"/>
    </xf>
    <xf numFmtId="0" fontId="76" fillId="0" borderId="0" xfId="0" applyFont="1" applyAlignment="1">
      <alignment vertical="center" wrapText="1"/>
    </xf>
    <xf numFmtId="0" fontId="80" fillId="17" borderId="0" xfId="0" applyFont="1" applyFill="1" applyAlignment="1">
      <alignment vertical="top" wrapText="1"/>
    </xf>
    <xf numFmtId="0" fontId="3" fillId="0" borderId="0" xfId="0" applyFont="1" applyAlignment="1">
      <alignment vertical="top"/>
    </xf>
    <xf numFmtId="2" fontId="3" fillId="14" borderId="0" xfId="0" applyNumberFormat="1" applyFont="1" applyFill="1">
      <alignment vertical="center"/>
    </xf>
    <xf numFmtId="4" fontId="3" fillId="14" borderId="0" xfId="0" applyNumberFormat="1" applyFont="1" applyFill="1">
      <alignment vertical="center"/>
    </xf>
    <xf numFmtId="196" fontId="3" fillId="14" borderId="0" xfId="0" applyNumberFormat="1" applyFont="1" applyFill="1">
      <alignment vertical="center"/>
    </xf>
    <xf numFmtId="38" fontId="3" fillId="14" borderId="0" xfId="0" applyNumberFormat="1" applyFont="1" applyFill="1">
      <alignment vertical="center"/>
    </xf>
    <xf numFmtId="0" fontId="24" fillId="17" borderId="0" xfId="0" applyFont="1" applyFill="1" applyAlignment="1">
      <alignment vertical="top" wrapText="1"/>
    </xf>
    <xf numFmtId="0" fontId="63" fillId="0" borderId="22" xfId="2" applyFont="1" applyBorder="1">
      <alignment vertical="center"/>
    </xf>
    <xf numFmtId="0" fontId="71" fillId="0" borderId="22" xfId="2" applyFont="1" applyBorder="1">
      <alignment vertical="center"/>
    </xf>
    <xf numFmtId="0" fontId="76" fillId="22" borderId="62" xfId="0" applyFont="1" applyFill="1" applyBorder="1" applyAlignment="1">
      <alignment horizontal="center" vertical="center"/>
    </xf>
    <xf numFmtId="2" fontId="76" fillId="15" borderId="18" xfId="2" applyNumberFormat="1" applyFont="1" applyFill="1" applyBorder="1">
      <alignment vertical="center"/>
    </xf>
    <xf numFmtId="0" fontId="83" fillId="17" borderId="104" xfId="2" applyFont="1" applyFill="1" applyBorder="1">
      <alignment vertical="center"/>
    </xf>
    <xf numFmtId="0" fontId="76" fillId="0" borderId="109" xfId="2" applyFont="1" applyBorder="1">
      <alignment vertical="center"/>
    </xf>
    <xf numFmtId="0" fontId="76" fillId="0" borderId="23" xfId="2" applyFont="1" applyBorder="1">
      <alignment vertical="center"/>
    </xf>
    <xf numFmtId="193" fontId="76" fillId="0" borderId="17" xfId="2" applyNumberFormat="1" applyFont="1" applyBorder="1">
      <alignment vertical="center"/>
    </xf>
    <xf numFmtId="193" fontId="76" fillId="0" borderId="18" xfId="2" applyNumberFormat="1" applyFont="1" applyBorder="1">
      <alignment vertical="center"/>
    </xf>
    <xf numFmtId="0" fontId="76" fillId="0" borderId="17" xfId="2" applyFont="1" applyBorder="1" applyAlignment="1">
      <alignment horizontal="left" vertical="center"/>
    </xf>
    <xf numFmtId="180" fontId="85" fillId="0" borderId="62" xfId="1" applyNumberFormat="1" applyFont="1" applyBorder="1" applyProtection="1">
      <alignment vertical="center"/>
    </xf>
    <xf numFmtId="40" fontId="80" fillId="0" borderId="62" xfId="1" applyNumberFormat="1" applyFont="1" applyBorder="1" applyProtection="1">
      <alignment vertical="center"/>
    </xf>
    <xf numFmtId="9" fontId="63" fillId="0" borderId="0" xfId="0" applyNumberFormat="1" applyFont="1">
      <alignment vertical="center"/>
    </xf>
    <xf numFmtId="0" fontId="63" fillId="0" borderId="0" xfId="0" applyFont="1">
      <alignment vertical="center"/>
    </xf>
    <xf numFmtId="0" fontId="82" fillId="0" borderId="0" xfId="0" applyFont="1">
      <alignment vertical="center"/>
    </xf>
    <xf numFmtId="0" fontId="76" fillId="0" borderId="16" xfId="0" applyFont="1" applyBorder="1">
      <alignment vertical="center"/>
    </xf>
    <xf numFmtId="0" fontId="76" fillId="11" borderId="18" xfId="0" applyFont="1" applyFill="1" applyBorder="1">
      <alignment vertical="center"/>
    </xf>
    <xf numFmtId="0" fontId="76" fillId="11" borderId="17" xfId="0" applyFont="1" applyFill="1" applyBorder="1">
      <alignment vertical="center"/>
    </xf>
    <xf numFmtId="0" fontId="76" fillId="0" borderId="17" xfId="0" applyFont="1" applyBorder="1">
      <alignment vertical="center"/>
    </xf>
    <xf numFmtId="191" fontId="83" fillId="17" borderId="104" xfId="0" applyNumberFormat="1" applyFont="1" applyFill="1" applyBorder="1">
      <alignment vertical="center"/>
    </xf>
    <xf numFmtId="0" fontId="76" fillId="0" borderId="18" xfId="0" applyFont="1" applyBorder="1">
      <alignment vertical="center"/>
    </xf>
    <xf numFmtId="0" fontId="76" fillId="11" borderId="21" xfId="0" applyFont="1" applyFill="1" applyBorder="1">
      <alignment vertical="center"/>
    </xf>
    <xf numFmtId="0" fontId="76" fillId="22" borderId="16" xfId="0" applyFont="1" applyFill="1" applyBorder="1">
      <alignment vertical="center"/>
    </xf>
    <xf numFmtId="0" fontId="3" fillId="22" borderId="18" xfId="0" applyFont="1" applyFill="1" applyBorder="1">
      <alignment vertical="center"/>
    </xf>
    <xf numFmtId="0" fontId="76" fillId="23" borderId="62" xfId="0" applyFont="1" applyFill="1" applyBorder="1">
      <alignment vertical="center"/>
    </xf>
    <xf numFmtId="38" fontId="76" fillId="0" borderId="62" xfId="1" applyFont="1" applyBorder="1" applyAlignment="1">
      <alignment vertical="center"/>
    </xf>
    <xf numFmtId="38" fontId="76" fillId="0" borderId="62" xfId="0" applyNumberFormat="1" applyFont="1" applyBorder="1">
      <alignment vertical="center"/>
    </xf>
    <xf numFmtId="0" fontId="76" fillId="24" borderId="62" xfId="0" applyFont="1" applyFill="1" applyBorder="1">
      <alignment vertical="center"/>
    </xf>
    <xf numFmtId="0" fontId="76" fillId="17" borderId="62" xfId="0" applyFont="1" applyFill="1" applyBorder="1">
      <alignment vertical="center"/>
    </xf>
    <xf numFmtId="0" fontId="76" fillId="25" borderId="62" xfId="0" applyFont="1" applyFill="1" applyBorder="1">
      <alignment vertical="center"/>
    </xf>
    <xf numFmtId="0" fontId="76" fillId="26" borderId="31" xfId="0" applyFont="1" applyFill="1" applyBorder="1">
      <alignment vertical="center"/>
    </xf>
    <xf numFmtId="0" fontId="76" fillId="18" borderId="31" xfId="0" applyFont="1" applyFill="1" applyBorder="1">
      <alignment vertical="center"/>
    </xf>
    <xf numFmtId="0" fontId="76" fillId="22" borderId="62" xfId="0" applyFont="1" applyFill="1" applyBorder="1">
      <alignment vertical="center"/>
    </xf>
    <xf numFmtId="38" fontId="76" fillId="22" borderId="62" xfId="0" applyNumberFormat="1" applyFont="1" applyFill="1" applyBorder="1">
      <alignment vertical="center"/>
    </xf>
    <xf numFmtId="195" fontId="76" fillId="22" borderId="62" xfId="0" applyNumberFormat="1" applyFont="1" applyFill="1" applyBorder="1">
      <alignment vertical="center"/>
    </xf>
    <xf numFmtId="0" fontId="84" fillId="0" borderId="0" xfId="0" applyFont="1">
      <alignment vertical="center"/>
    </xf>
    <xf numFmtId="0" fontId="76" fillId="0" borderId="22" xfId="0" applyFont="1" applyBorder="1">
      <alignment vertical="center"/>
    </xf>
    <xf numFmtId="0" fontId="61" fillId="0" borderId="22" xfId="0" applyFont="1" applyBorder="1" applyAlignment="1">
      <alignment horizontal="center" vertical="center"/>
    </xf>
    <xf numFmtId="0" fontId="61" fillId="0" borderId="23" xfId="0" applyFont="1" applyBorder="1" applyAlignment="1">
      <alignment horizontal="center" vertical="center"/>
    </xf>
    <xf numFmtId="0" fontId="82" fillId="11" borderId="17" xfId="0" applyFont="1" applyFill="1" applyBorder="1">
      <alignment vertical="center"/>
    </xf>
    <xf numFmtId="0" fontId="84" fillId="11" borderId="17" xfId="0" applyFont="1" applyFill="1" applyBorder="1">
      <alignment vertical="center"/>
    </xf>
    <xf numFmtId="0" fontId="82" fillId="11" borderId="18" xfId="0" applyFont="1" applyFill="1" applyBorder="1">
      <alignment vertical="center"/>
    </xf>
    <xf numFmtId="0" fontId="61" fillId="0" borderId="34" xfId="0" applyFont="1" applyBorder="1" applyAlignment="1">
      <alignment horizontal="center" vertical="center"/>
    </xf>
    <xf numFmtId="0" fontId="61" fillId="0" borderId="29" xfId="0" applyFont="1" applyBorder="1" applyAlignment="1">
      <alignment horizontal="center" vertical="center"/>
    </xf>
    <xf numFmtId="0" fontId="61" fillId="0" borderId="21" xfId="0" applyFont="1" applyBorder="1" applyAlignment="1">
      <alignment horizontal="center" vertical="center"/>
    </xf>
    <xf numFmtId="0" fontId="76" fillId="0" borderId="34" xfId="0" applyFont="1" applyBorder="1">
      <alignment vertical="center"/>
    </xf>
    <xf numFmtId="0" fontId="76" fillId="0" borderId="19" xfId="0" applyFont="1" applyBorder="1">
      <alignment vertical="center"/>
    </xf>
    <xf numFmtId="0" fontId="76" fillId="0" borderId="20" xfId="0" applyFont="1" applyBorder="1">
      <alignment vertical="center"/>
    </xf>
    <xf numFmtId="0" fontId="76" fillId="0" borderId="29" xfId="0" applyFont="1" applyBorder="1">
      <alignment vertical="center"/>
    </xf>
    <xf numFmtId="0" fontId="76" fillId="0" borderId="30" xfId="0" applyFont="1" applyBorder="1">
      <alignment vertical="center"/>
    </xf>
    <xf numFmtId="0" fontId="76" fillId="0" borderId="21" xfId="0" applyFont="1" applyBorder="1">
      <alignment vertical="center"/>
    </xf>
    <xf numFmtId="0" fontId="76" fillId="0" borderId="23" xfId="0" applyFont="1" applyBorder="1">
      <alignment vertical="center"/>
    </xf>
    <xf numFmtId="0" fontId="76" fillId="0" borderId="110" xfId="0" applyFont="1" applyBorder="1">
      <alignment vertical="center"/>
    </xf>
    <xf numFmtId="0" fontId="80" fillId="0" borderId="0" xfId="0" applyFont="1">
      <alignment vertical="center"/>
    </xf>
    <xf numFmtId="0" fontId="80" fillId="0" borderId="0" xfId="0" applyFont="1" applyAlignment="1"/>
    <xf numFmtId="0" fontId="80" fillId="0" borderId="111" xfId="0" applyFont="1" applyBorder="1" applyAlignment="1"/>
    <xf numFmtId="0" fontId="63" fillId="0" borderId="19" xfId="0" applyFont="1" applyBorder="1">
      <alignment vertical="center"/>
    </xf>
    <xf numFmtId="0" fontId="63" fillId="0" borderId="30" xfId="0" applyFont="1" applyBorder="1">
      <alignment vertical="center"/>
    </xf>
    <xf numFmtId="0" fontId="63" fillId="0" borderId="0" xfId="0" applyFont="1" applyAlignment="1">
      <alignment vertical="center" shrinkToFit="1"/>
    </xf>
    <xf numFmtId="0" fontId="63" fillId="0" borderId="30" xfId="0" applyFont="1" applyBorder="1" applyAlignment="1">
      <alignment vertical="center" shrinkToFit="1"/>
    </xf>
    <xf numFmtId="0" fontId="63" fillId="0" borderId="20" xfId="0" applyFont="1" applyBorder="1">
      <alignment vertical="center"/>
    </xf>
    <xf numFmtId="0" fontId="63" fillId="0" borderId="0" xfId="0" applyFont="1" applyAlignment="1">
      <alignment vertical="center" wrapText="1"/>
    </xf>
    <xf numFmtId="0" fontId="63" fillId="0" borderId="30" xfId="0" applyFont="1" applyBorder="1" applyAlignment="1">
      <alignment vertical="center" wrapText="1"/>
    </xf>
    <xf numFmtId="0" fontId="63" fillId="7" borderId="0" xfId="0" applyFont="1" applyFill="1" applyAlignment="1">
      <alignment vertical="center" shrinkToFit="1"/>
    </xf>
    <xf numFmtId="0" fontId="63" fillId="7" borderId="30" xfId="0" applyFont="1" applyFill="1" applyBorder="1" applyAlignment="1">
      <alignment vertical="center" shrinkToFit="1"/>
    </xf>
    <xf numFmtId="0" fontId="63" fillId="0" borderId="21" xfId="0" applyFont="1" applyBorder="1">
      <alignment vertical="center"/>
    </xf>
    <xf numFmtId="0" fontId="63" fillId="0" borderId="22" xfId="0" applyFont="1" applyBorder="1">
      <alignment vertical="center"/>
    </xf>
    <xf numFmtId="0" fontId="61" fillId="0" borderId="22" xfId="0" applyFont="1" applyBorder="1" applyAlignment="1">
      <alignment vertical="center" wrapText="1"/>
    </xf>
    <xf numFmtId="0" fontId="61" fillId="0" borderId="23" xfId="0" applyFont="1" applyBorder="1" applyAlignment="1">
      <alignment vertical="center" wrapText="1"/>
    </xf>
    <xf numFmtId="0" fontId="63" fillId="0" borderId="23" xfId="0" applyFont="1" applyBorder="1">
      <alignment vertical="center"/>
    </xf>
    <xf numFmtId="0" fontId="82" fillId="17" borderId="104" xfId="0" applyFont="1" applyFill="1" applyBorder="1">
      <alignment vertical="center"/>
    </xf>
    <xf numFmtId="197" fontId="82" fillId="0" borderId="62" xfId="6" applyNumberFormat="1" applyFont="1" applyBorder="1">
      <alignment vertical="center"/>
    </xf>
    <xf numFmtId="0" fontId="76" fillId="17" borderId="62" xfId="0" applyFont="1" applyFill="1" applyBorder="1" applyAlignment="1">
      <alignment horizontal="center" vertical="center"/>
    </xf>
    <xf numFmtId="0" fontId="63" fillId="0" borderId="46" xfId="2" applyFont="1" applyBorder="1" applyAlignment="1" applyProtection="1">
      <alignment horizontal="center" vertical="center"/>
      <protection locked="0"/>
    </xf>
    <xf numFmtId="0" fontId="68" fillId="8" borderId="39" xfId="3" applyFont="1" applyFill="1" applyBorder="1" applyAlignment="1">
      <alignment horizontal="center" vertical="center"/>
    </xf>
    <xf numFmtId="0" fontId="68" fillId="8" borderId="40" xfId="3" applyFont="1" applyFill="1" applyBorder="1" applyAlignment="1">
      <alignment horizontal="center" vertical="center"/>
    </xf>
    <xf numFmtId="0" fontId="68" fillId="8" borderId="41" xfId="3" applyFont="1" applyFill="1" applyBorder="1" applyAlignment="1">
      <alignment horizontal="center" vertical="center"/>
    </xf>
    <xf numFmtId="0" fontId="68" fillId="8" borderId="103" xfId="3" applyFont="1" applyFill="1" applyBorder="1" applyAlignment="1">
      <alignment horizontal="center" vertical="center"/>
    </xf>
    <xf numFmtId="0" fontId="65" fillId="0" borderId="31" xfId="4" applyFont="1" applyFill="1" applyBorder="1" applyAlignment="1">
      <alignment vertical="center" wrapText="1"/>
    </xf>
    <xf numFmtId="0" fontId="65" fillId="0" borderId="33" xfId="4" applyFont="1" applyFill="1" applyBorder="1" applyAlignment="1">
      <alignment vertical="center" wrapText="1"/>
    </xf>
    <xf numFmtId="0" fontId="61" fillId="5" borderId="10" xfId="2" applyFont="1" applyFill="1" applyBorder="1" applyAlignment="1" applyProtection="1">
      <alignment horizontal="left" vertical="center" shrinkToFit="1"/>
      <protection locked="0"/>
    </xf>
    <xf numFmtId="0" fontId="61" fillId="5" borderId="11" xfId="0" applyFont="1" applyFill="1" applyBorder="1" applyAlignment="1" applyProtection="1">
      <alignment horizontal="left" vertical="center" shrinkToFit="1"/>
      <protection locked="0"/>
    </xf>
    <xf numFmtId="0" fontId="61" fillId="5" borderId="12" xfId="0" applyFont="1" applyFill="1" applyBorder="1" applyAlignment="1" applyProtection="1">
      <alignment horizontal="left" vertical="center" shrinkToFit="1"/>
      <protection locked="0"/>
    </xf>
    <xf numFmtId="0" fontId="61" fillId="5" borderId="6" xfId="2" applyFont="1" applyFill="1" applyBorder="1" applyAlignment="1" applyProtection="1">
      <alignment horizontal="left" vertical="center" shrinkToFit="1"/>
      <protection locked="0"/>
    </xf>
    <xf numFmtId="0" fontId="61" fillId="5" borderId="7" xfId="2" applyFont="1" applyFill="1" applyBorder="1" applyAlignment="1" applyProtection="1">
      <alignment horizontal="left" vertical="center" shrinkToFit="1"/>
      <protection locked="0"/>
    </xf>
    <xf numFmtId="0" fontId="61" fillId="5" borderId="8" xfId="2" applyFont="1" applyFill="1" applyBorder="1" applyAlignment="1" applyProtection="1">
      <alignment horizontal="left" vertical="center" shrinkToFit="1"/>
      <protection locked="0"/>
    </xf>
    <xf numFmtId="0" fontId="61" fillId="5" borderId="3" xfId="2" applyFont="1" applyFill="1" applyBorder="1" applyAlignment="1" applyProtection="1">
      <alignment horizontal="left" vertical="center" shrinkToFit="1"/>
      <protection locked="0"/>
    </xf>
    <xf numFmtId="0" fontId="61" fillId="5" borderId="4" xfId="0" applyFont="1" applyFill="1" applyBorder="1" applyAlignment="1" applyProtection="1">
      <alignment horizontal="left" vertical="center" shrinkToFit="1"/>
      <protection locked="0"/>
    </xf>
    <xf numFmtId="0" fontId="61" fillId="5" borderId="5" xfId="0" applyFont="1" applyFill="1" applyBorder="1" applyAlignment="1" applyProtection="1">
      <alignment horizontal="left" vertical="center" shrinkToFit="1"/>
      <protection locked="0"/>
    </xf>
    <xf numFmtId="0" fontId="61" fillId="5" borderId="7" xfId="0" applyFont="1" applyFill="1" applyBorder="1" applyAlignment="1" applyProtection="1">
      <alignment horizontal="left" vertical="center" shrinkToFit="1"/>
      <protection locked="0"/>
    </xf>
    <xf numFmtId="0" fontId="61" fillId="5" borderId="8" xfId="0" applyFont="1" applyFill="1" applyBorder="1" applyAlignment="1" applyProtection="1">
      <alignment horizontal="left" vertical="center" shrinkToFit="1"/>
      <protection locked="0"/>
    </xf>
    <xf numFmtId="0" fontId="63" fillId="5" borderId="11" xfId="2" applyFont="1" applyFill="1" applyBorder="1" applyProtection="1">
      <alignment vertical="center"/>
      <protection locked="0"/>
    </xf>
    <xf numFmtId="0" fontId="65" fillId="0" borderId="9" xfId="4" applyFont="1" applyFill="1" applyBorder="1" applyAlignment="1">
      <alignment vertical="center" wrapText="1"/>
    </xf>
    <xf numFmtId="0" fontId="63" fillId="10" borderId="11" xfId="2" applyFont="1" applyFill="1" applyBorder="1" applyProtection="1">
      <alignment vertical="center"/>
      <protection locked="0"/>
    </xf>
    <xf numFmtId="0" fontId="63" fillId="10" borderId="43" xfId="2" applyFont="1" applyFill="1" applyBorder="1" applyProtection="1">
      <alignment vertical="center"/>
      <protection locked="0"/>
    </xf>
    <xf numFmtId="0" fontId="63" fillId="0" borderId="0" xfId="2" applyFont="1" applyAlignment="1">
      <alignment horizontal="left" vertical="center" shrinkToFit="1"/>
    </xf>
    <xf numFmtId="0" fontId="63" fillId="5" borderId="11" xfId="2" applyFont="1" applyFill="1" applyBorder="1" applyAlignment="1" applyProtection="1">
      <alignment vertical="center" shrinkToFit="1"/>
      <protection locked="0"/>
    </xf>
    <xf numFmtId="176" fontId="61" fillId="5" borderId="49" xfId="2" applyNumberFormat="1" applyFont="1" applyFill="1" applyBorder="1" applyAlignment="1" applyProtection="1">
      <alignment horizontal="center" vertical="center"/>
      <protection locked="0"/>
    </xf>
    <xf numFmtId="176" fontId="61" fillId="5" borderId="41" xfId="2" applyNumberFormat="1" applyFont="1" applyFill="1" applyBorder="1" applyAlignment="1" applyProtection="1">
      <alignment horizontal="center" vertical="center"/>
      <protection locked="0"/>
    </xf>
    <xf numFmtId="176" fontId="61" fillId="5" borderId="48" xfId="2" applyNumberFormat="1" applyFont="1" applyFill="1" applyBorder="1" applyAlignment="1" applyProtection="1">
      <alignment horizontal="center" vertical="center"/>
      <protection locked="0"/>
    </xf>
    <xf numFmtId="0" fontId="65" fillId="0" borderId="32" xfId="4" applyFont="1" applyFill="1" applyBorder="1" applyAlignment="1">
      <alignment vertical="center" wrapText="1"/>
    </xf>
    <xf numFmtId="0" fontId="65" fillId="0" borderId="45" xfId="4" applyFont="1" applyFill="1" applyBorder="1" applyAlignment="1">
      <alignment vertical="center" wrapText="1"/>
    </xf>
    <xf numFmtId="0" fontId="65" fillId="0" borderId="47" xfId="4" applyFont="1" applyFill="1" applyBorder="1" applyAlignment="1">
      <alignment vertical="center" wrapText="1"/>
    </xf>
    <xf numFmtId="0" fontId="65" fillId="0" borderId="21" xfId="4" applyFont="1" applyFill="1" applyBorder="1" applyAlignment="1">
      <alignment vertical="center" wrapText="1"/>
    </xf>
    <xf numFmtId="0" fontId="65" fillId="0" borderId="23" xfId="4" applyFont="1" applyFill="1" applyBorder="1" applyAlignment="1">
      <alignment vertical="center" wrapText="1"/>
    </xf>
    <xf numFmtId="0" fontId="65" fillId="0" borderId="93" xfId="4" applyFont="1" applyFill="1" applyBorder="1" applyAlignment="1">
      <alignment horizontal="left" vertical="center" wrapText="1" shrinkToFit="1"/>
    </xf>
    <xf numFmtId="0" fontId="65" fillId="0" borderId="77" xfId="4" applyFont="1" applyFill="1" applyBorder="1" applyAlignment="1">
      <alignment horizontal="left" vertical="center" wrapText="1" shrinkToFit="1"/>
    </xf>
    <xf numFmtId="0" fontId="65" fillId="0" borderId="94" xfId="4" applyFont="1" applyFill="1" applyBorder="1" applyAlignment="1">
      <alignment horizontal="left" vertical="center" wrapText="1" shrinkToFit="1"/>
    </xf>
    <xf numFmtId="0" fontId="65" fillId="0" borderId="95" xfId="4" applyFont="1" applyFill="1" applyBorder="1" applyAlignment="1">
      <alignment horizontal="left" vertical="center" wrapText="1" shrinkToFit="1"/>
    </xf>
    <xf numFmtId="185" fontId="63" fillId="5" borderId="70" xfId="2" applyNumberFormat="1" applyFont="1" applyFill="1" applyBorder="1" applyAlignment="1" applyProtection="1">
      <alignment vertical="center" shrinkToFit="1"/>
      <protection locked="0"/>
    </xf>
    <xf numFmtId="185" fontId="63" fillId="0" borderId="46" xfId="0" applyNumberFormat="1" applyFont="1" applyBorder="1" applyAlignment="1" applyProtection="1">
      <alignment vertical="center" shrinkToFit="1"/>
      <protection locked="0"/>
    </xf>
    <xf numFmtId="0" fontId="65" fillId="0" borderId="90" xfId="4" applyFont="1" applyFill="1" applyBorder="1" applyAlignment="1">
      <alignment vertical="center" wrapText="1"/>
    </xf>
    <xf numFmtId="0" fontId="65" fillId="0" borderId="78" xfId="4" applyFont="1" applyFill="1" applyBorder="1" applyAlignment="1">
      <alignment vertical="center" wrapText="1"/>
    </xf>
    <xf numFmtId="185" fontId="63" fillId="5" borderId="44" xfId="2" applyNumberFormat="1" applyFont="1" applyFill="1" applyBorder="1" applyAlignment="1" applyProtection="1">
      <alignment vertical="center" shrinkToFit="1"/>
      <protection locked="0"/>
    </xf>
    <xf numFmtId="185" fontId="63" fillId="0" borderId="11" xfId="0" applyNumberFormat="1" applyFont="1" applyBorder="1" applyAlignment="1" applyProtection="1">
      <alignment vertical="center" shrinkToFit="1"/>
      <protection locked="0"/>
    </xf>
    <xf numFmtId="182" fontId="63" fillId="5" borderId="11" xfId="2" applyNumberFormat="1" applyFont="1" applyFill="1" applyBorder="1" applyAlignment="1" applyProtection="1">
      <alignment horizontal="center" vertical="center"/>
      <protection locked="0"/>
    </xf>
    <xf numFmtId="0" fontId="65" fillId="0" borderId="84" xfId="4" applyFont="1" applyFill="1" applyBorder="1" applyAlignment="1">
      <alignment vertical="center" wrapText="1"/>
    </xf>
    <xf numFmtId="0" fontId="65" fillId="0" borderId="85" xfId="4" applyFont="1" applyFill="1" applyBorder="1" applyAlignment="1">
      <alignment vertical="center" wrapText="1"/>
    </xf>
    <xf numFmtId="0" fontId="63" fillId="0" borderId="19" xfId="2" applyFont="1" applyBorder="1" applyAlignment="1">
      <alignment horizontal="left" vertical="center" shrinkToFit="1"/>
    </xf>
    <xf numFmtId="0" fontId="63" fillId="0" borderId="7" xfId="0" applyFont="1" applyBorder="1" applyAlignment="1">
      <alignment vertical="center" shrinkToFit="1"/>
    </xf>
    <xf numFmtId="0" fontId="61" fillId="0" borderId="11" xfId="2" applyFont="1" applyBorder="1" applyAlignment="1">
      <alignment vertical="center" shrinkToFit="1"/>
    </xf>
    <xf numFmtId="0" fontId="61" fillId="0" borderId="12" xfId="2" applyFont="1" applyBorder="1" applyAlignment="1">
      <alignment vertical="center" shrinkToFit="1"/>
    </xf>
    <xf numFmtId="0" fontId="61" fillId="5" borderId="7" xfId="2" applyFont="1" applyFill="1" applyBorder="1" applyProtection="1">
      <alignment vertical="center"/>
      <protection locked="0"/>
    </xf>
    <xf numFmtId="0" fontId="61" fillId="0" borderId="7" xfId="2" applyFont="1" applyBorder="1" applyAlignment="1">
      <alignment vertical="center" shrinkToFit="1"/>
    </xf>
    <xf numFmtId="0" fontId="65" fillId="0" borderId="34" xfId="4" applyFont="1" applyFill="1" applyBorder="1" applyAlignment="1">
      <alignment vertical="center" wrapText="1"/>
    </xf>
    <xf numFmtId="0" fontId="65" fillId="0" borderId="20" xfId="4" applyFont="1" applyFill="1" applyBorder="1" applyAlignment="1">
      <alignment vertical="center" wrapText="1"/>
    </xf>
    <xf numFmtId="0" fontId="65" fillId="0" borderId="29" xfId="4" applyFont="1" applyFill="1" applyBorder="1" applyAlignment="1">
      <alignment vertical="center" wrapText="1"/>
    </xf>
    <xf numFmtId="0" fontId="65" fillId="0" borderId="30" xfId="4" applyFont="1" applyFill="1" applyBorder="1" applyAlignment="1">
      <alignment vertical="center" wrapText="1"/>
    </xf>
    <xf numFmtId="0" fontId="63" fillId="0" borderId="80" xfId="4" applyFont="1" applyFill="1" applyBorder="1" applyAlignment="1">
      <alignment vertical="center" wrapText="1"/>
    </xf>
    <xf numFmtId="0" fontId="63" fillId="0" borderId="81" xfId="4" applyFont="1" applyFill="1" applyBorder="1" applyAlignment="1">
      <alignment vertical="center" wrapText="1"/>
    </xf>
    <xf numFmtId="0" fontId="63" fillId="0" borderId="86" xfId="0" applyFont="1" applyBorder="1" applyAlignment="1">
      <alignment vertical="center" wrapText="1"/>
    </xf>
    <xf numFmtId="0" fontId="63" fillId="0" borderId="56" xfId="0" applyFont="1" applyBorder="1" applyAlignment="1">
      <alignment vertical="center" wrapText="1"/>
    </xf>
    <xf numFmtId="0" fontId="63" fillId="0" borderId="86" xfId="0" applyFont="1" applyBorder="1" applyAlignment="1">
      <alignment vertical="center" shrinkToFit="1"/>
    </xf>
    <xf numFmtId="0" fontId="63" fillId="0" borderId="69" xfId="0" applyFont="1" applyBorder="1" applyAlignment="1">
      <alignment vertical="center" shrinkToFit="1"/>
    </xf>
    <xf numFmtId="0" fontId="63" fillId="0" borderId="19" xfId="0" applyFont="1" applyBorder="1" applyAlignment="1">
      <alignment vertical="center" shrinkToFit="1"/>
    </xf>
    <xf numFmtId="0" fontId="63" fillId="0" borderId="11" xfId="2" applyFont="1" applyBorder="1" applyAlignment="1">
      <alignment vertical="center" shrinkToFit="1"/>
    </xf>
    <xf numFmtId="0" fontId="63" fillId="0" borderId="7" xfId="2" applyFont="1" applyBorder="1" applyAlignment="1">
      <alignment horizontal="left" vertical="center" shrinkToFit="1"/>
    </xf>
    <xf numFmtId="0" fontId="63" fillId="5" borderId="4" xfId="2" applyFont="1" applyFill="1" applyBorder="1" applyAlignment="1" applyProtection="1">
      <alignment vertical="center" shrinkToFit="1"/>
      <protection locked="0"/>
    </xf>
    <xf numFmtId="0" fontId="63" fillId="10" borderId="11" xfId="0" applyFont="1" applyFill="1" applyBorder="1" applyAlignment="1" applyProtection="1">
      <alignment vertical="center" shrinkToFit="1"/>
      <protection locked="0"/>
    </xf>
    <xf numFmtId="0" fontId="63" fillId="0" borderId="7" xfId="2" applyFont="1" applyBorder="1" applyAlignment="1">
      <alignment vertical="center" shrinkToFit="1"/>
    </xf>
    <xf numFmtId="0" fontId="63" fillId="0" borderId="8" xfId="2" applyFont="1" applyBorder="1" applyAlignment="1">
      <alignment vertical="center" shrinkToFit="1"/>
    </xf>
    <xf numFmtId="0" fontId="63" fillId="0" borderId="4" xfId="2" applyFont="1" applyBorder="1" applyAlignment="1">
      <alignment vertical="center" shrinkToFit="1"/>
    </xf>
    <xf numFmtId="0" fontId="63" fillId="0" borderId="4" xfId="0" applyFont="1" applyBorder="1" applyAlignment="1">
      <alignment vertical="center" shrinkToFit="1"/>
    </xf>
    <xf numFmtId="0" fontId="63" fillId="0" borderId="12" xfId="2" applyFont="1" applyBorder="1" applyAlignment="1">
      <alignment vertical="center" shrinkToFit="1"/>
    </xf>
    <xf numFmtId="181" fontId="63" fillId="0" borderId="7" xfId="2" applyNumberFormat="1" applyFont="1" applyBorder="1" applyAlignment="1">
      <alignment vertical="center" shrinkToFit="1"/>
    </xf>
    <xf numFmtId="2" fontId="61" fillId="6" borderId="4" xfId="2" applyNumberFormat="1" applyFont="1" applyFill="1" applyBorder="1" applyAlignment="1" applyProtection="1">
      <alignment vertical="center" shrinkToFit="1"/>
      <protection locked="0"/>
    </xf>
    <xf numFmtId="2" fontId="61" fillId="6" borderId="5" xfId="2" applyNumberFormat="1" applyFont="1" applyFill="1" applyBorder="1" applyAlignment="1" applyProtection="1">
      <alignment vertical="center" shrinkToFit="1"/>
      <protection locked="0"/>
    </xf>
    <xf numFmtId="180" fontId="63" fillId="7" borderId="64" xfId="1" applyNumberFormat="1" applyFont="1" applyFill="1" applyBorder="1" applyAlignment="1" applyProtection="1">
      <alignment horizontal="center" vertical="center" shrinkToFit="1"/>
    </xf>
    <xf numFmtId="180" fontId="63" fillId="7" borderId="52" xfId="1" applyNumberFormat="1" applyFont="1" applyFill="1" applyBorder="1" applyAlignment="1" applyProtection="1">
      <alignment horizontal="center" vertical="center" shrinkToFit="1"/>
    </xf>
    <xf numFmtId="180" fontId="63" fillId="7" borderId="53" xfId="1" applyNumberFormat="1" applyFont="1" applyFill="1" applyBorder="1" applyAlignment="1" applyProtection="1">
      <alignment horizontal="center" vertical="center" shrinkToFit="1"/>
    </xf>
    <xf numFmtId="0" fontId="65" fillId="0" borderId="10" xfId="4" applyFont="1" applyFill="1" applyBorder="1" applyAlignment="1">
      <alignment vertical="center" shrinkToFit="1"/>
    </xf>
    <xf numFmtId="0" fontId="65" fillId="0" borderId="12" xfId="4" applyFont="1" applyFill="1" applyBorder="1" applyAlignment="1">
      <alignment vertical="center" shrinkToFit="1"/>
    </xf>
    <xf numFmtId="0" fontId="65" fillId="0" borderId="45" xfId="4" applyFont="1" applyFill="1" applyBorder="1" applyAlignment="1">
      <alignment vertical="center"/>
    </xf>
    <xf numFmtId="0" fontId="65" fillId="0" borderId="47" xfId="4" applyFont="1" applyFill="1" applyBorder="1" applyAlignment="1">
      <alignment vertical="center"/>
    </xf>
    <xf numFmtId="0" fontId="65" fillId="0" borderId="29" xfId="4" applyFont="1" applyFill="1" applyBorder="1" applyAlignment="1">
      <alignment vertical="center"/>
    </xf>
    <xf numFmtId="0" fontId="65" fillId="0" borderId="30" xfId="4" applyFont="1" applyFill="1" applyBorder="1" applyAlignment="1">
      <alignment vertical="center"/>
    </xf>
    <xf numFmtId="0" fontId="65" fillId="0" borderId="21" xfId="4" applyFont="1" applyFill="1" applyBorder="1" applyAlignment="1">
      <alignment vertical="center"/>
    </xf>
    <xf numFmtId="0" fontId="65" fillId="0" borderId="23" xfId="4" applyFont="1" applyFill="1" applyBorder="1" applyAlignment="1">
      <alignment vertical="center"/>
    </xf>
    <xf numFmtId="183" fontId="63" fillId="6" borderId="65" xfId="1" applyNumberFormat="1" applyFont="1" applyFill="1" applyBorder="1" applyAlignment="1" applyProtection="1">
      <alignment horizontal="right" vertical="center" shrinkToFit="1"/>
      <protection locked="0"/>
    </xf>
    <xf numFmtId="183" fontId="63" fillId="6" borderId="59" xfId="1" applyNumberFormat="1" applyFont="1" applyFill="1" applyBorder="1" applyAlignment="1" applyProtection="1">
      <alignment horizontal="right" vertical="center" shrinkToFit="1"/>
      <protection locked="0"/>
    </xf>
    <xf numFmtId="183" fontId="63" fillId="0" borderId="65" xfId="1" applyNumberFormat="1" applyFont="1" applyFill="1" applyBorder="1" applyAlignment="1" applyProtection="1">
      <alignment horizontal="right" vertical="center" shrinkToFit="1"/>
    </xf>
    <xf numFmtId="183" fontId="63" fillId="0" borderId="59" xfId="1" applyNumberFormat="1" applyFont="1" applyFill="1" applyBorder="1" applyAlignment="1" applyProtection="1">
      <alignment horizontal="right" vertical="center" shrinkToFit="1"/>
    </xf>
    <xf numFmtId="0" fontId="61" fillId="0" borderId="10" xfId="2" applyFont="1" applyBorder="1" applyAlignment="1">
      <alignment vertical="center" shrinkToFit="1"/>
    </xf>
    <xf numFmtId="183" fontId="63" fillId="0" borderId="60" xfId="1" applyNumberFormat="1" applyFont="1" applyFill="1" applyBorder="1" applyAlignment="1" applyProtection="1">
      <alignment horizontal="right" vertical="center" shrinkToFit="1"/>
    </xf>
    <xf numFmtId="183" fontId="63" fillId="6" borderId="60" xfId="1" applyNumberFormat="1" applyFont="1" applyFill="1" applyBorder="1" applyAlignment="1" applyProtection="1">
      <alignment horizontal="right" vertical="center" shrinkToFit="1"/>
      <protection locked="0"/>
    </xf>
    <xf numFmtId="0" fontId="63" fillId="0" borderId="66" xfId="2" applyFont="1" applyBorder="1" applyAlignment="1">
      <alignment horizontal="center" vertical="center"/>
    </xf>
    <xf numFmtId="0" fontId="63" fillId="0" borderId="54" xfId="2" applyFont="1" applyBorder="1" applyAlignment="1">
      <alignment horizontal="center" vertical="center"/>
    </xf>
    <xf numFmtId="0" fontId="66" fillId="7" borderId="16" xfId="2" applyFont="1" applyFill="1" applyBorder="1" applyAlignment="1">
      <alignment horizontal="left" vertical="center" wrapText="1"/>
    </xf>
    <xf numFmtId="0" fontId="66" fillId="7" borderId="17" xfId="2" applyFont="1" applyFill="1" applyBorder="1" applyAlignment="1">
      <alignment horizontal="left" vertical="center" wrapText="1"/>
    </xf>
    <xf numFmtId="0" fontId="66" fillId="7" borderId="18" xfId="2" applyFont="1" applyFill="1" applyBorder="1" applyAlignment="1">
      <alignment horizontal="left" vertical="center" wrapText="1"/>
    </xf>
    <xf numFmtId="0" fontId="61" fillId="5" borderId="16" xfId="2" applyFont="1" applyFill="1" applyBorder="1" applyAlignment="1" applyProtection="1">
      <alignment vertical="center" wrapText="1"/>
      <protection locked="0"/>
    </xf>
    <xf numFmtId="0" fontId="61" fillId="5" borderId="17" xfId="2" applyFont="1" applyFill="1" applyBorder="1" applyAlignment="1" applyProtection="1">
      <alignment vertical="center" wrapText="1"/>
      <protection locked="0"/>
    </xf>
    <xf numFmtId="0" fontId="61" fillId="5" borderId="18" xfId="2" applyFont="1" applyFill="1" applyBorder="1" applyAlignment="1" applyProtection="1">
      <alignment vertical="center" wrapText="1"/>
      <protection locked="0"/>
    </xf>
    <xf numFmtId="0" fontId="65" fillId="0" borderId="31" xfId="2" applyFont="1" applyBorder="1" applyAlignment="1">
      <alignment horizontal="left" vertical="center" wrapText="1"/>
    </xf>
    <xf numFmtId="0" fontId="65" fillId="0" borderId="32" xfId="2" applyFont="1" applyBorder="1" applyAlignment="1">
      <alignment horizontal="left" vertical="center" wrapText="1"/>
    </xf>
    <xf numFmtId="0" fontId="65" fillId="0" borderId="33" xfId="2" applyFont="1" applyBorder="1" applyAlignment="1">
      <alignment horizontal="left" vertical="center" wrapText="1"/>
    </xf>
    <xf numFmtId="0" fontId="63" fillId="0" borderId="55" xfId="2" applyFont="1" applyBorder="1" applyAlignment="1">
      <alignment horizontal="center" vertical="center"/>
    </xf>
    <xf numFmtId="0" fontId="63" fillId="7" borderId="11" xfId="2" applyFont="1" applyFill="1" applyBorder="1" applyAlignment="1">
      <alignment horizontal="left" vertical="center" shrinkToFit="1"/>
    </xf>
    <xf numFmtId="0" fontId="63" fillId="0" borderId="42" xfId="2" applyFont="1" applyBorder="1" applyAlignment="1">
      <alignment horizontal="left" vertical="center" shrinkToFit="1"/>
    </xf>
    <xf numFmtId="0" fontId="63" fillId="5" borderId="4" xfId="2" applyFont="1" applyFill="1" applyBorder="1" applyProtection="1">
      <alignment vertical="center"/>
      <protection locked="0"/>
    </xf>
    <xf numFmtId="185" fontId="63" fillId="5" borderId="11" xfId="1" applyNumberFormat="1" applyFont="1" applyFill="1" applyBorder="1" applyAlignment="1" applyProtection="1">
      <alignment horizontal="center" vertical="center" shrinkToFit="1"/>
      <protection locked="0"/>
    </xf>
    <xf numFmtId="185" fontId="63" fillId="5" borderId="46" xfId="1" applyNumberFormat="1" applyFont="1" applyFill="1" applyBorder="1" applyAlignment="1" applyProtection="1">
      <alignment horizontal="center" vertical="center" shrinkToFit="1"/>
      <protection locked="0"/>
    </xf>
    <xf numFmtId="0" fontId="65" fillId="0" borderId="89" xfId="4" applyFont="1" applyFill="1" applyBorder="1" applyAlignment="1">
      <alignment vertical="center" wrapText="1"/>
    </xf>
    <xf numFmtId="0" fontId="65" fillId="0" borderId="76" xfId="4" applyFont="1" applyFill="1" applyBorder="1" applyAlignment="1">
      <alignment vertical="center" wrapText="1"/>
    </xf>
    <xf numFmtId="0" fontId="65" fillId="0" borderId="96" xfId="4" applyFont="1" applyFill="1" applyBorder="1" applyAlignment="1">
      <alignment vertical="center" wrapText="1"/>
    </xf>
    <xf numFmtId="0" fontId="65" fillId="0" borderId="88" xfId="4" applyFont="1" applyFill="1" applyBorder="1" applyAlignment="1">
      <alignment vertical="center" wrapText="1"/>
    </xf>
    <xf numFmtId="0" fontId="65" fillId="0" borderId="75" xfId="4" applyFont="1" applyFill="1" applyBorder="1" applyAlignment="1">
      <alignment vertical="center" wrapText="1"/>
    </xf>
    <xf numFmtId="185" fontId="63" fillId="5" borderId="11" xfId="2" applyNumberFormat="1" applyFont="1" applyFill="1" applyBorder="1" applyAlignment="1" applyProtection="1">
      <alignment vertical="center" shrinkToFit="1"/>
      <protection locked="0"/>
    </xf>
    <xf numFmtId="0" fontId="63" fillId="0" borderId="6" xfId="2" applyFont="1" applyBorder="1" applyAlignment="1">
      <alignment horizontal="right" vertical="center" shrinkToFit="1"/>
    </xf>
    <xf numFmtId="0" fontId="63" fillId="0" borderId="7" xfId="2" applyFont="1" applyBorder="1" applyAlignment="1">
      <alignment horizontal="right" vertical="center" shrinkToFit="1"/>
    </xf>
    <xf numFmtId="0" fontId="63" fillId="0" borderId="8" xfId="2" applyFont="1" applyBorder="1" applyAlignment="1">
      <alignment horizontal="right" vertical="center" shrinkToFit="1"/>
    </xf>
    <xf numFmtId="183" fontId="63" fillId="6" borderId="54" xfId="1" applyNumberFormat="1" applyFont="1" applyFill="1" applyBorder="1" applyAlignment="1" applyProtection="1">
      <alignment horizontal="right" vertical="center" shrinkToFit="1"/>
      <protection locked="0"/>
    </xf>
    <xf numFmtId="183" fontId="63" fillId="6" borderId="55" xfId="1" applyNumberFormat="1" applyFont="1" applyFill="1" applyBorder="1" applyAlignment="1" applyProtection="1">
      <alignment horizontal="right" vertical="center" shrinkToFit="1"/>
      <protection locked="0"/>
    </xf>
    <xf numFmtId="49" fontId="63" fillId="7" borderId="52" xfId="1" applyNumberFormat="1" applyFont="1" applyFill="1" applyBorder="1" applyAlignment="1" applyProtection="1">
      <alignment horizontal="center" vertical="center" shrinkToFit="1"/>
    </xf>
    <xf numFmtId="49" fontId="63" fillId="7" borderId="53" xfId="1" applyNumberFormat="1" applyFont="1" applyFill="1" applyBorder="1" applyAlignment="1" applyProtection="1">
      <alignment horizontal="center" vertical="center" shrinkToFit="1"/>
    </xf>
    <xf numFmtId="183" fontId="63" fillId="6" borderId="66" xfId="1" applyNumberFormat="1" applyFont="1" applyFill="1" applyBorder="1" applyAlignment="1" applyProtection="1">
      <alignment horizontal="right" vertical="center" shrinkToFit="1"/>
      <protection locked="0"/>
    </xf>
    <xf numFmtId="183" fontId="63" fillId="0" borderId="68" xfId="1" applyNumberFormat="1" applyFont="1" applyFill="1" applyBorder="1" applyAlignment="1" applyProtection="1">
      <alignment horizontal="right" vertical="center" shrinkToFit="1"/>
    </xf>
    <xf numFmtId="183" fontId="63" fillId="0" borderId="69" xfId="1" applyNumberFormat="1" applyFont="1" applyFill="1" applyBorder="1" applyAlignment="1" applyProtection="1">
      <alignment horizontal="right" vertical="center" shrinkToFit="1"/>
    </xf>
    <xf numFmtId="183" fontId="63" fillId="0" borderId="67" xfId="1" applyNumberFormat="1" applyFont="1" applyFill="1" applyBorder="1" applyAlignment="1" applyProtection="1">
      <alignment horizontal="right" vertical="center" shrinkToFit="1"/>
    </xf>
    <xf numFmtId="0" fontId="65" fillId="7" borderId="34" xfId="2" applyFont="1" applyFill="1" applyBorder="1" applyAlignment="1">
      <alignment horizontal="left" vertical="center" wrapText="1" shrinkToFit="1"/>
    </xf>
    <xf numFmtId="0" fontId="65" fillId="7" borderId="20" xfId="2" applyFont="1" applyFill="1" applyBorder="1" applyAlignment="1">
      <alignment horizontal="left" vertical="center" wrapText="1" shrinkToFit="1"/>
    </xf>
    <xf numFmtId="0" fontId="65" fillId="7" borderId="21" xfId="2" applyFont="1" applyFill="1" applyBorder="1" applyAlignment="1">
      <alignment horizontal="left" vertical="center" wrapText="1" shrinkToFit="1"/>
    </xf>
    <xf numFmtId="0" fontId="65" fillId="7" borderId="23" xfId="2" applyFont="1" applyFill="1" applyBorder="1" applyAlignment="1">
      <alignment horizontal="left" vertical="center" wrapText="1" shrinkToFit="1"/>
    </xf>
    <xf numFmtId="0" fontId="61" fillId="7" borderId="7" xfId="2" applyFont="1" applyFill="1" applyBorder="1" applyAlignment="1">
      <alignment horizontal="left" vertical="center"/>
    </xf>
    <xf numFmtId="0" fontId="61" fillId="5" borderId="4" xfId="2" applyFont="1" applyFill="1" applyBorder="1" applyAlignment="1" applyProtection="1">
      <alignment vertical="center" shrinkToFit="1"/>
      <protection locked="0"/>
    </xf>
    <xf numFmtId="0" fontId="64" fillId="0" borderId="71" xfId="2" applyFont="1" applyBorder="1" applyAlignment="1">
      <alignment vertical="center" wrapText="1"/>
    </xf>
    <xf numFmtId="38" fontId="61" fillId="0" borderId="4" xfId="1" applyFont="1" applyFill="1" applyBorder="1" applyAlignment="1" applyProtection="1">
      <alignment vertical="center" shrinkToFit="1"/>
    </xf>
    <xf numFmtId="38" fontId="61" fillId="0" borderId="4" xfId="1" applyFont="1" applyBorder="1" applyAlignment="1">
      <alignment vertical="center" shrinkToFit="1"/>
    </xf>
    <xf numFmtId="3" fontId="61" fillId="6" borderId="22" xfId="1" applyNumberFormat="1" applyFont="1" applyFill="1" applyBorder="1" applyAlignment="1" applyProtection="1">
      <alignment vertical="center" shrinkToFit="1"/>
      <protection locked="0"/>
    </xf>
    <xf numFmtId="38" fontId="61" fillId="0" borderId="11" xfId="1" applyFont="1" applyBorder="1" applyAlignment="1">
      <alignment vertical="center" shrinkToFit="1"/>
    </xf>
    <xf numFmtId="181" fontId="63" fillId="5" borderId="7" xfId="2" applyNumberFormat="1" applyFont="1" applyFill="1" applyBorder="1" applyAlignment="1" applyProtection="1">
      <alignment horizontal="center" vertical="center"/>
      <protection locked="0"/>
    </xf>
    <xf numFmtId="0" fontId="63" fillId="5" borderId="42" xfId="2" applyFont="1" applyFill="1" applyBorder="1" applyAlignment="1" applyProtection="1">
      <alignment vertical="center" shrinkToFit="1"/>
      <protection locked="0"/>
    </xf>
    <xf numFmtId="0" fontId="61" fillId="0" borderId="26" xfId="2" applyFont="1" applyBorder="1" applyAlignment="1" applyProtection="1">
      <alignment vertical="top"/>
      <protection locked="0"/>
    </xf>
    <xf numFmtId="0" fontId="61" fillId="0" borderId="0" xfId="2" applyFont="1" applyAlignment="1" applyProtection="1">
      <alignment vertical="top"/>
      <protection locked="0"/>
    </xf>
    <xf numFmtId="0" fontId="61" fillId="0" borderId="37" xfId="2" applyFont="1" applyBorder="1" applyAlignment="1" applyProtection="1">
      <alignment vertical="top"/>
      <protection locked="0"/>
    </xf>
    <xf numFmtId="0" fontId="61" fillId="0" borderId="27" xfId="2" applyFont="1" applyBorder="1" applyAlignment="1" applyProtection="1">
      <alignment vertical="top"/>
      <protection locked="0"/>
    </xf>
    <xf numFmtId="0" fontId="61" fillId="0" borderId="28" xfId="2" applyFont="1" applyBorder="1" applyAlignment="1" applyProtection="1">
      <alignment vertical="top"/>
      <protection locked="0"/>
    </xf>
    <xf numFmtId="0" fontId="61" fillId="0" borderId="38" xfId="2" applyFont="1" applyBorder="1" applyAlignment="1" applyProtection="1">
      <alignment vertical="top"/>
      <protection locked="0"/>
    </xf>
    <xf numFmtId="4" fontId="63" fillId="0" borderId="16" xfId="2" applyNumberFormat="1" applyFont="1" applyBorder="1" applyAlignment="1">
      <alignment horizontal="center" vertical="center" shrinkToFit="1"/>
    </xf>
    <xf numFmtId="4" fontId="63" fillId="0" borderId="17" xfId="2" applyNumberFormat="1" applyFont="1" applyBorder="1" applyAlignment="1">
      <alignment horizontal="center" vertical="center" shrinkToFit="1"/>
    </xf>
    <xf numFmtId="4" fontId="63" fillId="0" borderId="18" xfId="2" applyNumberFormat="1" applyFont="1" applyBorder="1" applyAlignment="1">
      <alignment horizontal="center" vertical="center" shrinkToFit="1"/>
    </xf>
    <xf numFmtId="4" fontId="63" fillId="0" borderId="10" xfId="2" applyNumberFormat="1" applyFont="1" applyBorder="1" applyAlignment="1">
      <alignment horizontal="center" vertical="center" shrinkToFit="1"/>
    </xf>
    <xf numFmtId="4" fontId="63" fillId="0" borderId="11" xfId="2" applyNumberFormat="1" applyFont="1" applyBorder="1" applyAlignment="1">
      <alignment horizontal="center" vertical="center" shrinkToFit="1"/>
    </xf>
    <xf numFmtId="4" fontId="63" fillId="0" borderId="12" xfId="2" applyNumberFormat="1" applyFont="1" applyBorder="1" applyAlignment="1">
      <alignment horizontal="center" vertical="center" shrinkToFit="1"/>
    </xf>
    <xf numFmtId="40" fontId="63" fillId="0" borderId="10" xfId="2" applyNumberFormat="1" applyFont="1" applyBorder="1" applyAlignment="1">
      <alignment horizontal="center" vertical="center" shrinkToFit="1"/>
    </xf>
    <xf numFmtId="40" fontId="63" fillId="0" borderId="11" xfId="2" applyNumberFormat="1" applyFont="1" applyBorder="1" applyAlignment="1">
      <alignment horizontal="center" vertical="center" shrinkToFit="1"/>
    </xf>
    <xf numFmtId="40" fontId="63" fillId="0" borderId="12" xfId="2" applyNumberFormat="1" applyFont="1" applyBorder="1" applyAlignment="1">
      <alignment horizontal="center" vertical="center" shrinkToFit="1"/>
    </xf>
    <xf numFmtId="4" fontId="63" fillId="0" borderId="3" xfId="2" applyNumberFormat="1" applyFont="1" applyBorder="1" applyAlignment="1">
      <alignment horizontal="center" vertical="center" shrinkToFit="1"/>
    </xf>
    <xf numFmtId="4" fontId="63" fillId="0" borderId="4" xfId="2" applyNumberFormat="1" applyFont="1" applyBorder="1" applyAlignment="1">
      <alignment horizontal="center" vertical="center" shrinkToFit="1"/>
    </xf>
    <xf numFmtId="4" fontId="63" fillId="0" borderId="5" xfId="2" applyNumberFormat="1" applyFont="1" applyBorder="1" applyAlignment="1">
      <alignment horizontal="center" vertical="center" shrinkToFit="1"/>
    </xf>
    <xf numFmtId="183" fontId="63" fillId="0" borderId="54" xfId="1" applyNumberFormat="1" applyFont="1" applyFill="1" applyBorder="1" applyAlignment="1" applyProtection="1">
      <alignment horizontal="right" vertical="center" shrinkToFit="1"/>
    </xf>
    <xf numFmtId="183" fontId="63" fillId="0" borderId="55" xfId="1" applyNumberFormat="1" applyFont="1" applyFill="1" applyBorder="1" applyAlignment="1" applyProtection="1">
      <alignment horizontal="right" vertical="center" shrinkToFit="1"/>
    </xf>
    <xf numFmtId="183" fontId="63" fillId="0" borderId="66" xfId="1" applyNumberFormat="1" applyFont="1" applyFill="1" applyBorder="1" applyAlignment="1" applyProtection="1">
      <alignment horizontal="right" vertical="center" shrinkToFit="1"/>
    </xf>
    <xf numFmtId="0" fontId="63" fillId="0" borderId="11" xfId="0" applyFont="1" applyBorder="1" applyAlignment="1">
      <alignment vertical="center" shrinkToFit="1"/>
    </xf>
    <xf numFmtId="0" fontId="65" fillId="0" borderId="82" xfId="4" applyFont="1" applyFill="1" applyBorder="1" applyAlignment="1">
      <alignment vertical="center" wrapText="1"/>
    </xf>
    <xf numFmtId="0" fontId="65" fillId="0" borderId="83" xfId="4" applyFont="1" applyFill="1" applyBorder="1" applyAlignment="1">
      <alignment vertical="center" wrapText="1"/>
    </xf>
    <xf numFmtId="0" fontId="65" fillId="0" borderId="67" xfId="4" applyFont="1" applyFill="1" applyBorder="1" applyAlignment="1">
      <alignment vertical="center" wrapText="1"/>
    </xf>
    <xf numFmtId="0" fontId="61" fillId="5" borderId="4" xfId="2" applyFont="1" applyFill="1" applyBorder="1" applyProtection="1">
      <alignment vertical="center"/>
      <protection locked="0"/>
    </xf>
    <xf numFmtId="0" fontId="63" fillId="0" borderId="81" xfId="0" applyFont="1" applyBorder="1" applyAlignment="1">
      <alignment vertical="center" wrapText="1"/>
    </xf>
    <xf numFmtId="0" fontId="63" fillId="0" borderId="11" xfId="2" applyFont="1" applyBorder="1" applyAlignment="1">
      <alignment horizontal="left" vertical="center" shrinkToFit="1"/>
    </xf>
    <xf numFmtId="0" fontId="63" fillId="10" borderId="4" xfId="0" applyFont="1" applyFill="1" applyBorder="1" applyAlignment="1" applyProtection="1">
      <alignment vertical="center" shrinkToFit="1"/>
      <protection locked="0"/>
    </xf>
    <xf numFmtId="0" fontId="61" fillId="5" borderId="11" xfId="2" applyFont="1" applyFill="1" applyBorder="1" applyProtection="1">
      <alignment vertical="center"/>
      <protection locked="0"/>
    </xf>
    <xf numFmtId="0" fontId="63" fillId="0" borderId="11" xfId="2" applyFont="1" applyBorder="1" applyAlignment="1">
      <alignment horizontal="center" vertical="center" shrinkToFit="1"/>
    </xf>
    <xf numFmtId="0" fontId="61" fillId="10" borderId="16" xfId="2" applyFont="1" applyFill="1" applyBorder="1" applyAlignment="1" applyProtection="1">
      <alignment horizontal="center" vertical="center"/>
      <protection locked="0"/>
    </xf>
    <xf numFmtId="0" fontId="61" fillId="10" borderId="18" xfId="2" applyFont="1" applyFill="1" applyBorder="1" applyAlignment="1" applyProtection="1">
      <alignment horizontal="center" vertical="center"/>
      <protection locked="0"/>
    </xf>
    <xf numFmtId="0" fontId="66" fillId="0" borderId="16" xfId="2" applyFont="1" applyBorder="1" applyAlignment="1">
      <alignment horizontal="left" vertical="center" wrapText="1"/>
    </xf>
    <xf numFmtId="0" fontId="66" fillId="0" borderId="17" xfId="2" applyFont="1" applyBorder="1" applyAlignment="1">
      <alignment horizontal="left" vertical="center" wrapText="1"/>
    </xf>
    <xf numFmtId="0" fontId="66" fillId="0" borderId="18" xfId="2" applyFont="1" applyBorder="1" applyAlignment="1">
      <alignment horizontal="left" vertical="center" wrapText="1"/>
    </xf>
    <xf numFmtId="0" fontId="65" fillId="0" borderId="19" xfId="4" applyFont="1" applyFill="1" applyBorder="1" applyAlignment="1">
      <alignment vertical="center" wrapText="1"/>
    </xf>
    <xf numFmtId="0" fontId="65" fillId="0" borderId="22" xfId="4" applyFont="1" applyFill="1" applyBorder="1" applyAlignment="1">
      <alignment vertical="center" wrapText="1"/>
    </xf>
    <xf numFmtId="0" fontId="66" fillId="0" borderId="16" xfId="2" applyFont="1" applyBorder="1" applyAlignment="1">
      <alignment horizontal="right" vertical="center"/>
    </xf>
    <xf numFmtId="0" fontId="66" fillId="0" borderId="17" xfId="2" applyFont="1" applyBorder="1" applyAlignment="1">
      <alignment horizontal="right" vertical="center"/>
    </xf>
    <xf numFmtId="0" fontId="66" fillId="0" borderId="18" xfId="2" applyFont="1" applyBorder="1" applyAlignment="1">
      <alignment horizontal="right" vertical="center"/>
    </xf>
    <xf numFmtId="0" fontId="61" fillId="10" borderId="16" xfId="2" applyFont="1" applyFill="1" applyBorder="1" applyAlignment="1" applyProtection="1">
      <alignment horizontal="center" vertical="center" shrinkToFit="1"/>
      <protection locked="0"/>
    </xf>
    <xf numFmtId="0" fontId="61" fillId="10" borderId="17" xfId="2" applyFont="1" applyFill="1" applyBorder="1" applyAlignment="1" applyProtection="1">
      <alignment horizontal="center" vertical="center" shrinkToFit="1"/>
      <protection locked="0"/>
    </xf>
    <xf numFmtId="0" fontId="61" fillId="10" borderId="18" xfId="2" applyFont="1" applyFill="1" applyBorder="1" applyAlignment="1" applyProtection="1">
      <alignment horizontal="center" vertical="center" shrinkToFit="1"/>
      <protection locked="0"/>
    </xf>
    <xf numFmtId="0" fontId="65" fillId="0" borderId="87" xfId="4" applyFont="1" applyFill="1" applyBorder="1" applyAlignment="1">
      <alignment vertical="center" wrapText="1"/>
    </xf>
    <xf numFmtId="0" fontId="65" fillId="0" borderId="91" xfId="4" applyFont="1" applyFill="1" applyBorder="1" applyAlignment="1">
      <alignment vertical="center" wrapText="1"/>
    </xf>
    <xf numFmtId="0" fontId="65" fillId="0" borderId="77" xfId="4" applyFont="1" applyFill="1" applyBorder="1" applyAlignment="1">
      <alignment vertical="center" wrapText="1"/>
    </xf>
    <xf numFmtId="0" fontId="65" fillId="0" borderId="0" xfId="4" applyFont="1" applyFill="1" applyBorder="1" applyAlignment="1">
      <alignment vertical="center" wrapText="1"/>
    </xf>
    <xf numFmtId="0" fontId="65" fillId="0" borderId="92" xfId="4" applyFont="1" applyFill="1" applyBorder="1" applyAlignment="1">
      <alignment vertical="center" wrapText="1"/>
    </xf>
    <xf numFmtId="0" fontId="65" fillId="0" borderId="79" xfId="4" applyFont="1" applyFill="1" applyBorder="1" applyAlignment="1">
      <alignment vertical="center" wrapText="1"/>
    </xf>
    <xf numFmtId="0" fontId="63" fillId="0" borderId="11" xfId="2" applyFont="1" applyBorder="1" applyAlignment="1">
      <alignment horizontal="right" vertical="center" shrinkToFit="1"/>
    </xf>
    <xf numFmtId="185" fontId="63" fillId="5" borderId="46" xfId="2" applyNumberFormat="1" applyFont="1" applyFill="1" applyBorder="1" applyAlignment="1" applyProtection="1">
      <alignment vertical="center" shrinkToFit="1"/>
      <protection locked="0"/>
    </xf>
    <xf numFmtId="0" fontId="65" fillId="0" borderId="31" xfId="4" applyFont="1" applyFill="1" applyBorder="1" applyAlignment="1">
      <alignment horizontal="left" vertical="center"/>
    </xf>
    <xf numFmtId="0" fontId="65" fillId="0" borderId="32" xfId="4" applyFont="1" applyFill="1" applyBorder="1" applyAlignment="1">
      <alignment horizontal="left" vertical="center"/>
    </xf>
    <xf numFmtId="0" fontId="65" fillId="0" borderId="33" xfId="4" applyFont="1" applyFill="1" applyBorder="1" applyAlignment="1">
      <alignment horizontal="left" vertical="center"/>
    </xf>
    <xf numFmtId="0" fontId="65" fillId="0" borderId="34" xfId="4" applyFont="1" applyFill="1" applyBorder="1" applyAlignment="1">
      <alignment horizontal="left" vertical="center" wrapText="1"/>
    </xf>
    <xf numFmtId="0" fontId="65" fillId="0" borderId="29" xfId="4" applyFont="1" applyFill="1" applyBorder="1" applyAlignment="1">
      <alignment horizontal="left" vertical="center" wrapText="1"/>
    </xf>
    <xf numFmtId="0" fontId="65" fillId="0" borderId="21" xfId="4" applyFont="1" applyFill="1" applyBorder="1" applyAlignment="1">
      <alignment horizontal="left" vertical="center" wrapText="1"/>
    </xf>
    <xf numFmtId="184" fontId="61" fillId="0" borderId="46" xfId="2" applyNumberFormat="1" applyFont="1" applyBorder="1">
      <alignment vertical="center"/>
    </xf>
    <xf numFmtId="184" fontId="61" fillId="0" borderId="46" xfId="0" applyNumberFormat="1" applyFont="1" applyBorder="1">
      <alignment vertical="center"/>
    </xf>
    <xf numFmtId="0" fontId="63" fillId="0" borderId="6" xfId="2" applyFont="1" applyBorder="1" applyAlignment="1">
      <alignment horizontal="left" vertical="center" shrinkToFit="1"/>
    </xf>
    <xf numFmtId="0" fontId="63" fillId="0" borderId="64" xfId="2" applyFont="1" applyBorder="1" applyAlignment="1">
      <alignment horizontal="right" vertical="center" shrinkToFit="1"/>
    </xf>
    <xf numFmtId="0" fontId="63" fillId="0" borderId="52" xfId="2" applyFont="1" applyBorder="1" applyAlignment="1">
      <alignment horizontal="right" vertical="center" shrinkToFit="1"/>
    </xf>
    <xf numFmtId="0" fontId="63" fillId="0" borderId="53" xfId="2" applyFont="1" applyBorder="1" applyAlignment="1">
      <alignment horizontal="right" vertical="center" shrinkToFit="1"/>
    </xf>
    <xf numFmtId="181" fontId="63" fillId="0" borderId="11" xfId="2" applyNumberFormat="1" applyFont="1" applyBorder="1" applyAlignment="1">
      <alignment vertical="center" shrinkToFit="1"/>
    </xf>
    <xf numFmtId="181" fontId="63" fillId="0" borderId="11" xfId="0" applyNumberFormat="1" applyFont="1" applyBorder="1" applyAlignment="1">
      <alignment vertical="center" shrinkToFit="1"/>
    </xf>
    <xf numFmtId="0" fontId="63" fillId="5" borderId="11" xfId="2" applyFont="1" applyFill="1" applyBorder="1" applyAlignment="1" applyProtection="1">
      <alignment horizontal="center" vertical="center" shrinkToFit="1"/>
      <protection locked="0"/>
    </xf>
    <xf numFmtId="0" fontId="63" fillId="0" borderId="11" xfId="2" applyFont="1" applyBorder="1" applyAlignment="1">
      <alignment horizontal="left" vertical="center"/>
    </xf>
    <xf numFmtId="4" fontId="63" fillId="6" borderId="6" xfId="2" applyNumberFormat="1" applyFont="1" applyFill="1" applyBorder="1" applyAlignment="1" applyProtection="1">
      <alignment horizontal="center" vertical="center" shrinkToFit="1"/>
      <protection locked="0"/>
    </xf>
    <xf numFmtId="4" fontId="63" fillId="6" borderId="7" xfId="2" applyNumberFormat="1" applyFont="1" applyFill="1" applyBorder="1" applyAlignment="1" applyProtection="1">
      <alignment horizontal="center" vertical="center" shrinkToFit="1"/>
      <protection locked="0"/>
    </xf>
    <xf numFmtId="4" fontId="63" fillId="6" borderId="8" xfId="2" applyNumberFormat="1" applyFont="1" applyFill="1" applyBorder="1" applyAlignment="1" applyProtection="1">
      <alignment horizontal="center" vertical="center" shrinkToFit="1"/>
      <protection locked="0"/>
    </xf>
    <xf numFmtId="0" fontId="63" fillId="0" borderId="34" xfId="2" applyFont="1" applyBorder="1" applyAlignment="1">
      <alignment horizontal="center" vertical="center"/>
    </xf>
    <xf numFmtId="0" fontId="63" fillId="0" borderId="19" xfId="2" applyFont="1" applyBorder="1" applyAlignment="1">
      <alignment horizontal="center" vertical="center"/>
    </xf>
    <xf numFmtId="0" fontId="63" fillId="0" borderId="20" xfId="2" applyFont="1" applyBorder="1" applyAlignment="1">
      <alignment horizontal="center" vertical="center"/>
    </xf>
    <xf numFmtId="0" fontId="63" fillId="0" borderId="21" xfId="2" applyFont="1" applyBorder="1" applyAlignment="1">
      <alignment horizontal="center" vertical="center"/>
    </xf>
    <xf numFmtId="0" fontId="63" fillId="0" borderId="22" xfId="2" applyFont="1" applyBorder="1" applyAlignment="1">
      <alignment horizontal="center" vertical="center"/>
    </xf>
    <xf numFmtId="0" fontId="63" fillId="0" borderId="23" xfId="2" applyFont="1" applyBorder="1" applyAlignment="1">
      <alignment horizontal="center" vertical="center"/>
    </xf>
    <xf numFmtId="49" fontId="63" fillId="7" borderId="64" xfId="1" applyNumberFormat="1" applyFont="1" applyFill="1" applyBorder="1" applyAlignment="1" applyProtection="1">
      <alignment horizontal="center" vertical="center" shrinkToFit="1"/>
    </xf>
    <xf numFmtId="0" fontId="63" fillId="5" borderId="22" xfId="2" applyFont="1" applyFill="1" applyBorder="1" applyAlignment="1" applyProtection="1">
      <alignment vertical="center" shrinkToFit="1"/>
      <protection locked="0"/>
    </xf>
    <xf numFmtId="0" fontId="61" fillId="0" borderId="11" xfId="0" applyFont="1" applyBorder="1" applyAlignment="1">
      <alignment vertical="center" shrinkToFit="1"/>
    </xf>
    <xf numFmtId="0" fontId="61" fillId="0" borderId="12" xfId="0" applyFont="1" applyBorder="1" applyAlignment="1">
      <alignment vertical="center" shrinkToFit="1"/>
    </xf>
    <xf numFmtId="0" fontId="63" fillId="0" borderId="10" xfId="2" applyFont="1" applyBorder="1" applyAlignment="1">
      <alignment horizontal="left" vertical="center" shrinkToFit="1"/>
    </xf>
    <xf numFmtId="0" fontId="61" fillId="7" borderId="4" xfId="2" applyFont="1" applyFill="1" applyBorder="1" applyAlignment="1">
      <alignment horizontal="left" vertical="top" shrinkToFit="1"/>
    </xf>
    <xf numFmtId="181" fontId="63" fillId="6" borderId="7" xfId="2" applyNumberFormat="1" applyFont="1" applyFill="1" applyBorder="1" applyAlignment="1" applyProtection="1">
      <alignment vertical="center" shrinkToFit="1"/>
      <protection locked="0"/>
    </xf>
    <xf numFmtId="181" fontId="63" fillId="6" borderId="11" xfId="2" applyNumberFormat="1" applyFont="1" applyFill="1" applyBorder="1" applyAlignment="1" applyProtection="1">
      <alignment vertical="center" shrinkToFit="1"/>
      <protection locked="0"/>
    </xf>
    <xf numFmtId="181" fontId="63" fillId="6" borderId="11" xfId="0" applyNumberFormat="1" applyFont="1" applyFill="1" applyBorder="1" applyAlignment="1" applyProtection="1">
      <alignment vertical="center" shrinkToFit="1"/>
      <protection locked="0"/>
    </xf>
    <xf numFmtId="0" fontId="65" fillId="0" borderId="6" xfId="4" applyFont="1" applyFill="1" applyBorder="1" applyAlignment="1">
      <alignment vertical="center" shrinkToFit="1"/>
    </xf>
    <xf numFmtId="0" fontId="65" fillId="0" borderId="8" xfId="4" applyFont="1" applyFill="1" applyBorder="1" applyAlignment="1">
      <alignment vertical="center" shrinkToFit="1"/>
    </xf>
    <xf numFmtId="0" fontId="61" fillId="0" borderId="21" xfId="0" applyFont="1" applyBorder="1">
      <alignment vertical="center"/>
    </xf>
    <xf numFmtId="0" fontId="61" fillId="0" borderId="22" xfId="0" applyFont="1" applyBorder="1">
      <alignment vertical="center"/>
    </xf>
    <xf numFmtId="0" fontId="61" fillId="0" borderId="23" xfId="0" applyFont="1" applyBorder="1">
      <alignment vertical="center"/>
    </xf>
    <xf numFmtId="40" fontId="61" fillId="0" borderId="0" xfId="1" applyNumberFormat="1" applyFont="1" applyBorder="1" applyAlignment="1">
      <alignment horizontal="right" vertical="center"/>
    </xf>
    <xf numFmtId="0" fontId="61" fillId="0" borderId="34" xfId="0" applyFont="1" applyBorder="1" applyAlignment="1">
      <alignment horizontal="left" vertical="center" wrapText="1"/>
    </xf>
    <xf numFmtId="0" fontId="61" fillId="0" borderId="19" xfId="0" applyFont="1" applyBorder="1" applyAlignment="1">
      <alignment horizontal="left" vertical="center" wrapText="1"/>
    </xf>
    <xf numFmtId="0" fontId="61" fillId="0" borderId="20" xfId="0" applyFont="1" applyBorder="1" applyAlignment="1">
      <alignment horizontal="left" vertical="center" wrapText="1"/>
    </xf>
    <xf numFmtId="0" fontId="61" fillId="0" borderId="29" xfId="0" applyFont="1" applyBorder="1" applyAlignment="1">
      <alignment horizontal="left" vertical="center" wrapText="1"/>
    </xf>
    <xf numFmtId="0" fontId="61" fillId="0" borderId="0" xfId="0" applyFont="1" applyAlignment="1">
      <alignment horizontal="left" vertical="center" wrapText="1"/>
    </xf>
    <xf numFmtId="0" fontId="61" fillId="0" borderId="30" xfId="0" applyFont="1" applyBorder="1" applyAlignment="1">
      <alignment horizontal="left" vertical="center" wrapText="1"/>
    </xf>
    <xf numFmtId="0" fontId="61" fillId="0" borderId="21" xfId="0" applyFont="1" applyBorder="1" applyAlignment="1">
      <alignment horizontal="left" vertical="center" wrapText="1"/>
    </xf>
    <xf numFmtId="0" fontId="61" fillId="0" borderId="22" xfId="0" applyFont="1" applyBorder="1" applyAlignment="1">
      <alignment horizontal="left" vertical="center" wrapText="1"/>
    </xf>
    <xf numFmtId="0" fontId="61" fillId="0" borderId="23" xfId="0" applyFont="1" applyBorder="1" applyAlignment="1">
      <alignment horizontal="left" vertical="center" wrapText="1"/>
    </xf>
    <xf numFmtId="0" fontId="61" fillId="0" borderId="0" xfId="0" applyFont="1" applyAlignment="1">
      <alignment horizontal="center" vertical="center"/>
    </xf>
    <xf numFmtId="176" fontId="61" fillId="0" borderId="21" xfId="0" applyNumberFormat="1" applyFont="1" applyBorder="1" applyAlignment="1">
      <alignment horizontal="center" vertical="center"/>
    </xf>
    <xf numFmtId="176" fontId="61" fillId="0" borderId="22" xfId="0" applyNumberFormat="1" applyFont="1" applyBorder="1" applyAlignment="1">
      <alignment horizontal="center" vertical="center"/>
    </xf>
    <xf numFmtId="38" fontId="61" fillId="0" borderId="29" xfId="1" applyFont="1" applyFill="1" applyBorder="1" applyAlignment="1" applyProtection="1">
      <alignment horizontal="center" vertical="center"/>
    </xf>
    <xf numFmtId="38" fontId="61" fillId="0" borderId="0" xfId="1" applyFont="1" applyFill="1" applyBorder="1" applyAlignment="1" applyProtection="1">
      <alignment horizontal="center" vertical="center"/>
    </xf>
    <xf numFmtId="38" fontId="61" fillId="0" borderId="0" xfId="1" applyFont="1" applyAlignment="1">
      <alignment horizontal="right" vertical="center"/>
    </xf>
    <xf numFmtId="38" fontId="61" fillId="0" borderId="0" xfId="1" applyFont="1" applyBorder="1" applyAlignment="1">
      <alignment vertical="center"/>
    </xf>
    <xf numFmtId="0" fontId="63" fillId="0" borderId="0" xfId="0" applyFont="1" applyAlignment="1">
      <alignment horizontal="left" vertical="center" shrinkToFit="1"/>
    </xf>
    <xf numFmtId="0" fontId="61" fillId="0" borderId="30" xfId="0" applyFont="1" applyBorder="1" applyAlignment="1">
      <alignment horizontal="center" vertical="center"/>
    </xf>
    <xf numFmtId="0" fontId="61" fillId="0" borderId="34" xfId="0" applyFont="1" applyBorder="1" applyAlignment="1">
      <alignment vertical="center" shrinkToFit="1"/>
    </xf>
    <xf numFmtId="0" fontId="61" fillId="0" borderId="19" xfId="0" applyFont="1" applyBorder="1" applyAlignment="1">
      <alignment vertical="center" shrinkToFit="1"/>
    </xf>
    <xf numFmtId="0" fontId="61" fillId="0" borderId="20" xfId="0" applyFont="1" applyBorder="1" applyAlignment="1">
      <alignment vertical="center" shrinkToFit="1"/>
    </xf>
    <xf numFmtId="0" fontId="61" fillId="0" borderId="0" xfId="0" applyFont="1" applyAlignment="1">
      <alignment vertical="center" shrinkToFit="1"/>
    </xf>
    <xf numFmtId="0" fontId="61" fillId="0" borderId="34" xfId="0" applyFont="1" applyBorder="1">
      <alignment vertical="center"/>
    </xf>
    <xf numFmtId="0" fontId="61" fillId="0" borderId="19" xfId="0" applyFont="1" applyBorder="1">
      <alignment vertical="center"/>
    </xf>
    <xf numFmtId="0" fontId="61" fillId="0" borderId="20" xfId="0" applyFont="1" applyBorder="1">
      <alignment vertical="center"/>
    </xf>
    <xf numFmtId="0" fontId="61" fillId="0" borderId="29" xfId="0" applyFont="1" applyBorder="1" applyAlignment="1">
      <alignment vertical="center" shrinkToFit="1"/>
    </xf>
    <xf numFmtId="0" fontId="61" fillId="0" borderId="30" xfId="0" applyFont="1" applyBorder="1" applyAlignment="1">
      <alignment vertical="center" shrinkToFit="1"/>
    </xf>
    <xf numFmtId="185" fontId="61" fillId="0" borderId="29" xfId="0" applyNumberFormat="1" applyFont="1" applyBorder="1" applyAlignment="1">
      <alignment vertical="center" shrinkToFit="1"/>
    </xf>
    <xf numFmtId="185" fontId="61" fillId="0" borderId="0" xfId="0" applyNumberFormat="1" applyFont="1" applyAlignment="1">
      <alignment vertical="center" shrinkToFit="1"/>
    </xf>
    <xf numFmtId="0" fontId="61" fillId="0" borderId="29" xfId="0" applyFont="1" applyBorder="1" applyAlignment="1">
      <alignment horizontal="left" vertical="top" wrapText="1" shrinkToFit="1"/>
    </xf>
    <xf numFmtId="0" fontId="61" fillId="0" borderId="0" xfId="0" applyFont="1" applyAlignment="1">
      <alignment horizontal="left" vertical="top" wrapText="1" shrinkToFit="1"/>
    </xf>
    <xf numFmtId="0" fontId="61" fillId="0" borderId="30" xfId="0" applyFont="1" applyBorder="1" applyAlignment="1">
      <alignment horizontal="left" vertical="top" wrapText="1" shrinkToFit="1"/>
    </xf>
    <xf numFmtId="0" fontId="73" fillId="7" borderId="0" xfId="0" applyFont="1" applyFill="1" applyAlignment="1" applyProtection="1">
      <alignment horizontal="left" vertical="center"/>
      <protection locked="0"/>
    </xf>
    <xf numFmtId="9" fontId="61" fillId="0" borderId="34" xfId="0" applyNumberFormat="1" applyFont="1" applyBorder="1" applyAlignment="1">
      <alignment horizontal="center"/>
    </xf>
    <xf numFmtId="9" fontId="61" fillId="0" borderId="19" xfId="0" applyNumberFormat="1" applyFont="1" applyBorder="1" applyAlignment="1">
      <alignment horizontal="center"/>
    </xf>
    <xf numFmtId="9" fontId="61" fillId="0" borderId="20" xfId="0" applyNumberFormat="1" applyFont="1" applyBorder="1" applyAlignment="1">
      <alignment horizontal="center"/>
    </xf>
    <xf numFmtId="9" fontId="61" fillId="0" borderId="29" xfId="0" applyNumberFormat="1" applyFont="1" applyBorder="1" applyAlignment="1">
      <alignment horizontal="center"/>
    </xf>
    <xf numFmtId="9" fontId="61" fillId="0" borderId="0" xfId="0" applyNumberFormat="1" applyFont="1" applyAlignment="1">
      <alignment horizontal="center"/>
    </xf>
    <xf numFmtId="9" fontId="61" fillId="0" borderId="30" xfId="0" applyNumberFormat="1" applyFont="1" applyBorder="1" applyAlignment="1">
      <alignment horizontal="center"/>
    </xf>
    <xf numFmtId="9" fontId="61" fillId="0" borderId="21" xfId="0" applyNumberFormat="1" applyFont="1" applyBorder="1" applyAlignment="1">
      <alignment horizontal="center"/>
    </xf>
    <xf numFmtId="9" fontId="61" fillId="0" borderId="22" xfId="0" applyNumberFormat="1" applyFont="1" applyBorder="1" applyAlignment="1">
      <alignment horizontal="center"/>
    </xf>
    <xf numFmtId="9" fontId="61" fillId="0" borderId="23" xfId="0" applyNumberFormat="1" applyFont="1" applyBorder="1" applyAlignment="1">
      <alignment horizontal="center"/>
    </xf>
    <xf numFmtId="38" fontId="61" fillId="0" borderId="0" xfId="1" applyFont="1" applyBorder="1" applyAlignment="1">
      <alignment horizontal="right" vertical="center" shrinkToFit="1"/>
    </xf>
    <xf numFmtId="180" fontId="61" fillId="0" borderId="0" xfId="1" applyNumberFormat="1" applyFont="1" applyBorder="1" applyAlignment="1">
      <alignment horizontal="right" vertical="center" shrinkToFit="1"/>
    </xf>
    <xf numFmtId="0" fontId="61" fillId="0" borderId="29" xfId="0" applyFont="1" applyBorder="1">
      <alignment vertical="center"/>
    </xf>
    <xf numFmtId="0" fontId="61" fillId="0" borderId="0" xfId="0" applyFont="1">
      <alignment vertical="center"/>
    </xf>
    <xf numFmtId="0" fontId="61" fillId="0" borderId="30" xfId="0" applyFont="1" applyBorder="1">
      <alignment vertical="center"/>
    </xf>
    <xf numFmtId="0" fontId="67" fillId="0" borderId="0" xfId="0" applyFont="1" applyAlignment="1">
      <alignment horizontal="right" vertical="center"/>
    </xf>
    <xf numFmtId="0" fontId="61" fillId="0" borderId="22" xfId="0" applyFont="1" applyBorder="1" applyAlignment="1">
      <alignment vertical="center" shrinkToFit="1"/>
    </xf>
    <xf numFmtId="185" fontId="61" fillId="0" borderId="34" xfId="0" applyNumberFormat="1" applyFont="1" applyBorder="1" applyAlignment="1">
      <alignment vertical="center" shrinkToFit="1"/>
    </xf>
    <xf numFmtId="185" fontId="61" fillId="0" borderId="19" xfId="0" applyNumberFormat="1" applyFont="1" applyBorder="1" applyAlignment="1">
      <alignment vertical="center" shrinkToFit="1"/>
    </xf>
    <xf numFmtId="0" fontId="3" fillId="0" borderId="62" xfId="0" applyFont="1" applyBorder="1" applyAlignment="1">
      <alignment horizontal="center" vertical="center"/>
    </xf>
    <xf numFmtId="0" fontId="3" fillId="7" borderId="62" xfId="0" applyFont="1" applyFill="1" applyBorder="1" applyAlignment="1">
      <alignment horizontal="center" vertical="center"/>
    </xf>
    <xf numFmtId="0" fontId="81" fillId="0" borderId="62" xfId="0" applyFont="1" applyBorder="1" applyAlignment="1">
      <alignment horizontal="center" vertical="center"/>
    </xf>
    <xf numFmtId="0" fontId="63" fillId="0" borderId="30" xfId="0" applyFont="1" applyBorder="1" applyAlignment="1">
      <alignment horizontal="left" vertical="center" shrinkToFit="1"/>
    </xf>
    <xf numFmtId="0" fontId="63" fillId="0" borderId="22" xfId="0" applyFont="1" applyBorder="1" applyAlignment="1">
      <alignment horizontal="left" vertical="center" shrinkToFit="1"/>
    </xf>
    <xf numFmtId="0" fontId="63" fillId="0" borderId="23" xfId="0" applyFont="1" applyBorder="1" applyAlignment="1">
      <alignment horizontal="left" vertical="center" shrinkToFit="1"/>
    </xf>
    <xf numFmtId="0" fontId="63" fillId="0" borderId="22" xfId="0" applyFont="1" applyBorder="1" applyAlignment="1">
      <alignment vertical="center" shrinkToFit="1"/>
    </xf>
    <xf numFmtId="0" fontId="63" fillId="0" borderId="23" xfId="0" applyFont="1" applyBorder="1" applyAlignment="1">
      <alignment vertical="center" shrinkToFit="1"/>
    </xf>
    <xf numFmtId="0" fontId="61" fillId="0" borderId="0" xfId="0" applyFont="1" applyAlignment="1">
      <alignment horizontal="left" shrinkToFit="1"/>
    </xf>
    <xf numFmtId="0" fontId="61" fillId="0" borderId="30" xfId="0" applyFont="1" applyBorder="1" applyAlignment="1">
      <alignment horizontal="left" shrinkToFit="1"/>
    </xf>
    <xf numFmtId="9" fontId="61" fillId="7" borderId="0" xfId="0" applyNumberFormat="1" applyFont="1" applyFill="1" applyAlignment="1" applyProtection="1">
      <alignment horizontal="center"/>
      <protection locked="0"/>
    </xf>
    <xf numFmtId="0" fontId="61" fillId="0" borderId="4" xfId="0" applyFont="1" applyBorder="1" applyAlignment="1">
      <alignment horizontal="left" vertical="center" shrinkToFit="1"/>
    </xf>
    <xf numFmtId="0" fontId="61" fillId="0" borderId="5" xfId="0" applyFont="1" applyBorder="1" applyAlignment="1">
      <alignment horizontal="left" vertical="center" shrinkToFit="1"/>
    </xf>
    <xf numFmtId="0" fontId="61" fillId="0" borderId="34" xfId="0" applyFont="1" applyBorder="1" applyAlignment="1">
      <alignment horizontal="center" vertical="center"/>
    </xf>
    <xf numFmtId="0" fontId="61" fillId="0" borderId="19" xfId="0" applyFont="1" applyBorder="1" applyAlignment="1">
      <alignment horizontal="center" vertical="center"/>
    </xf>
    <xf numFmtId="0" fontId="61" fillId="0" borderId="20" xfId="0" applyFont="1" applyBorder="1" applyAlignment="1">
      <alignment horizontal="center" vertical="center"/>
    </xf>
    <xf numFmtId="0" fontId="61" fillId="0" borderId="29" xfId="0" applyFont="1" applyBorder="1" applyAlignment="1">
      <alignment horizontal="center" vertical="center"/>
    </xf>
    <xf numFmtId="0" fontId="61" fillId="0" borderId="21" xfId="0" applyFont="1" applyBorder="1" applyAlignment="1">
      <alignment horizontal="center" vertical="center"/>
    </xf>
    <xf numFmtId="0" fontId="61" fillId="0" borderId="22" xfId="0" applyFont="1" applyBorder="1" applyAlignment="1">
      <alignment horizontal="center" vertical="center"/>
    </xf>
    <xf numFmtId="0" fontId="61" fillId="0" borderId="23" xfId="0" applyFont="1" applyBorder="1" applyAlignment="1">
      <alignment horizontal="center" vertical="center"/>
    </xf>
    <xf numFmtId="0" fontId="61" fillId="0" borderId="16" xfId="0" applyFont="1" applyBorder="1" applyAlignment="1">
      <alignment horizontal="center" vertical="top" wrapText="1"/>
    </xf>
    <xf numFmtId="0" fontId="61" fillId="0" borderId="17" xfId="0" applyFont="1" applyBorder="1" applyAlignment="1">
      <alignment horizontal="center" vertical="top" wrapText="1"/>
    </xf>
    <xf numFmtId="0" fontId="61" fillId="0" borderId="18" xfId="0" applyFont="1" applyBorder="1" applyAlignment="1">
      <alignment horizontal="center" vertical="top" wrapText="1"/>
    </xf>
    <xf numFmtId="0" fontId="61" fillId="0" borderId="34" xfId="0" applyFont="1" applyBorder="1" applyAlignment="1" applyProtection="1">
      <alignment horizontal="left" vertical="top" wrapText="1"/>
      <protection locked="0"/>
    </xf>
    <xf numFmtId="0" fontId="61" fillId="0" borderId="19" xfId="0" applyFont="1" applyBorder="1" applyAlignment="1" applyProtection="1">
      <alignment horizontal="left" vertical="top" wrapText="1"/>
      <protection locked="0"/>
    </xf>
    <xf numFmtId="0" fontId="61" fillId="0" borderId="20" xfId="0" applyFont="1" applyBorder="1" applyAlignment="1" applyProtection="1">
      <alignment horizontal="left" vertical="top" wrapText="1"/>
      <protection locked="0"/>
    </xf>
    <xf numFmtId="0" fontId="61" fillId="0" borderId="21" xfId="0" applyFont="1" applyBorder="1" applyAlignment="1" applyProtection="1">
      <alignment horizontal="left" vertical="top" wrapText="1"/>
      <protection locked="0"/>
    </xf>
    <xf numFmtId="0" fontId="61" fillId="0" borderId="22" xfId="0" applyFont="1" applyBorder="1" applyAlignment="1" applyProtection="1">
      <alignment horizontal="left" vertical="top" wrapText="1"/>
      <protection locked="0"/>
    </xf>
    <xf numFmtId="0" fontId="61" fillId="0" borderId="23" xfId="0" applyFont="1" applyBorder="1" applyAlignment="1" applyProtection="1">
      <alignment horizontal="left" vertical="top" wrapText="1"/>
      <protection locked="0"/>
    </xf>
    <xf numFmtId="0" fontId="61" fillId="0" borderId="34" xfId="0" applyFont="1" applyBorder="1" applyAlignment="1">
      <alignment horizontal="left" vertical="center"/>
    </xf>
    <xf numFmtId="0" fontId="61" fillId="0" borderId="19" xfId="0" applyFont="1" applyBorder="1" applyAlignment="1">
      <alignment horizontal="left" vertical="center"/>
    </xf>
    <xf numFmtId="0" fontId="61" fillId="0" borderId="20" xfId="0" applyFont="1" applyBorder="1" applyAlignment="1">
      <alignment horizontal="left" vertical="center"/>
    </xf>
    <xf numFmtId="0" fontId="61" fillId="0" borderId="29" xfId="0" applyFont="1" applyBorder="1" applyAlignment="1">
      <alignment horizontal="left" vertical="center"/>
    </xf>
    <xf numFmtId="0" fontId="61" fillId="0" borderId="0" xfId="0" applyFont="1" applyAlignment="1">
      <alignment horizontal="left" vertical="center"/>
    </xf>
    <xf numFmtId="0" fontId="61" fillId="0" borderId="30" xfId="0" applyFont="1" applyBorder="1" applyAlignment="1">
      <alignment horizontal="left" vertical="center"/>
    </xf>
    <xf numFmtId="0" fontId="61" fillId="0" borderId="21" xfId="0" applyFont="1" applyBorder="1" applyAlignment="1">
      <alignment horizontal="left" vertical="center"/>
    </xf>
    <xf numFmtId="0" fontId="61" fillId="0" borderId="22" xfId="0" applyFont="1" applyBorder="1" applyAlignment="1">
      <alignment horizontal="left" vertical="center"/>
    </xf>
    <xf numFmtId="0" fontId="61" fillId="0" borderId="23" xfId="0" applyFont="1" applyBorder="1" applyAlignment="1">
      <alignment horizontal="left" vertical="center"/>
    </xf>
    <xf numFmtId="0" fontId="61" fillId="15" borderId="16" xfId="0" applyFont="1" applyFill="1" applyBorder="1" applyAlignment="1" applyProtection="1">
      <alignment vertical="center" shrinkToFit="1"/>
      <protection locked="0"/>
    </xf>
    <xf numFmtId="0" fontId="61" fillId="15" borderId="17" xfId="0" applyFont="1" applyFill="1" applyBorder="1" applyAlignment="1" applyProtection="1">
      <alignment vertical="center" shrinkToFit="1"/>
      <protection locked="0"/>
    </xf>
    <xf numFmtId="0" fontId="61" fillId="15" borderId="18" xfId="0" applyFont="1" applyFill="1" applyBorder="1" applyAlignment="1" applyProtection="1">
      <alignment vertical="center" shrinkToFit="1"/>
      <protection locked="0"/>
    </xf>
    <xf numFmtId="0" fontId="61" fillId="7" borderId="0" xfId="0" applyFont="1" applyFill="1" applyAlignment="1">
      <alignment horizontal="left" vertical="center" shrinkToFit="1"/>
    </xf>
    <xf numFmtId="0" fontId="61" fillId="15" borderId="17" xfId="0" applyFont="1" applyFill="1" applyBorder="1" applyAlignment="1" applyProtection="1">
      <alignment horizontal="right" vertical="center" shrinkToFit="1"/>
      <protection locked="0"/>
    </xf>
    <xf numFmtId="0" fontId="61" fillId="7" borderId="17" xfId="0" applyFont="1" applyFill="1" applyBorder="1" applyAlignment="1">
      <alignment horizontal="left" vertical="center"/>
    </xf>
    <xf numFmtId="0" fontId="61" fillId="0" borderId="22" xfId="0" applyFont="1" applyBorder="1" applyAlignment="1">
      <alignment horizontal="left" vertical="center" shrinkToFit="1"/>
    </xf>
    <xf numFmtId="0" fontId="61" fillId="0" borderId="23" xfId="0" applyFont="1" applyBorder="1" applyAlignment="1">
      <alignment horizontal="left" vertical="center" shrinkToFit="1"/>
    </xf>
    <xf numFmtId="0" fontId="61" fillId="15" borderId="7" xfId="0" applyFont="1" applyFill="1" applyBorder="1" applyAlignment="1" applyProtection="1">
      <alignment horizontal="right" vertical="center" shrinkToFit="1"/>
      <protection locked="0"/>
    </xf>
    <xf numFmtId="0" fontId="61" fillId="0" borderId="35" xfId="0" applyFont="1" applyBorder="1" applyAlignment="1">
      <alignment horizontal="center" vertical="center"/>
    </xf>
    <xf numFmtId="0" fontId="61" fillId="0" borderId="52" xfId="0" applyFont="1" applyBorder="1" applyAlignment="1">
      <alignment horizontal="center" vertical="center"/>
    </xf>
    <xf numFmtId="0" fontId="61" fillId="0" borderId="106" xfId="0" applyFont="1" applyBorder="1" applyAlignment="1">
      <alignment horizontal="center" vertical="center"/>
    </xf>
    <xf numFmtId="0" fontId="61" fillId="0" borderId="59" xfId="0" applyFont="1" applyBorder="1" applyAlignment="1">
      <alignment horizontal="center" vertical="center"/>
    </xf>
    <xf numFmtId="0" fontId="61" fillId="15" borderId="52" xfId="0" applyFont="1" applyFill="1" applyBorder="1" applyAlignment="1" applyProtection="1">
      <alignment vertical="top" wrapText="1"/>
      <protection locked="0"/>
    </xf>
    <xf numFmtId="0" fontId="61" fillId="15" borderId="53" xfId="0" applyFont="1" applyFill="1" applyBorder="1" applyAlignment="1" applyProtection="1">
      <alignment vertical="top" wrapText="1"/>
      <protection locked="0"/>
    </xf>
    <xf numFmtId="0" fontId="61" fillId="15" borderId="59" xfId="0" applyFont="1" applyFill="1" applyBorder="1" applyAlignment="1" applyProtection="1">
      <alignment vertical="top" wrapText="1"/>
      <protection locked="0"/>
    </xf>
    <xf numFmtId="0" fontId="61" fillId="15" borderId="60" xfId="0" applyFont="1" applyFill="1" applyBorder="1" applyAlignment="1" applyProtection="1">
      <alignment vertical="top" wrapText="1"/>
      <protection locked="0"/>
    </xf>
    <xf numFmtId="0" fontId="61" fillId="0" borderId="58" xfId="0" applyFont="1" applyBorder="1" applyAlignment="1">
      <alignment horizontal="center" vertical="center"/>
    </xf>
    <xf numFmtId="0" fontId="61" fillId="0" borderId="54" xfId="0" applyFont="1" applyBorder="1" applyAlignment="1">
      <alignment horizontal="center" vertical="center"/>
    </xf>
    <xf numFmtId="0" fontId="61" fillId="15" borderId="54" xfId="0" applyFont="1" applyFill="1" applyBorder="1" applyAlignment="1" applyProtection="1">
      <alignment vertical="top" wrapText="1"/>
      <protection locked="0"/>
    </xf>
    <xf numFmtId="0" fontId="61" fillId="15" borderId="55" xfId="0" applyFont="1" applyFill="1" applyBorder="1" applyAlignment="1" applyProtection="1">
      <alignment vertical="top" wrapText="1"/>
      <protection locked="0"/>
    </xf>
    <xf numFmtId="0" fontId="61" fillId="15" borderId="17" xfId="0" applyFont="1" applyFill="1" applyBorder="1" applyAlignment="1" applyProtection="1">
      <alignment horizontal="center" vertical="center"/>
      <protection locked="0"/>
    </xf>
    <xf numFmtId="0" fontId="61" fillId="15" borderId="18" xfId="0" applyFont="1" applyFill="1" applyBorder="1" applyAlignment="1" applyProtection="1">
      <alignment horizontal="center" vertical="center"/>
      <protection locked="0"/>
    </xf>
    <xf numFmtId="0" fontId="63" fillId="0" borderId="105" xfId="0" applyFont="1" applyBorder="1" applyAlignment="1">
      <alignment horizontal="left" vertical="center" shrinkToFit="1"/>
    </xf>
    <xf numFmtId="0" fontId="63" fillId="0" borderId="19" xfId="0" applyFont="1" applyBorder="1" applyAlignment="1">
      <alignment horizontal="left" vertical="center" shrinkToFit="1"/>
    </xf>
    <xf numFmtId="0" fontId="63" fillId="0" borderId="50" xfId="0" applyFont="1" applyBorder="1" applyAlignment="1">
      <alignment horizontal="left" vertical="center" shrinkToFit="1"/>
    </xf>
    <xf numFmtId="0" fontId="63" fillId="0" borderId="57" xfId="0" applyFont="1" applyBorder="1" applyAlignment="1">
      <alignment horizontal="left" vertical="center" shrinkToFit="1"/>
    </xf>
    <xf numFmtId="0" fontId="63" fillId="0" borderId="51" xfId="0" applyFont="1" applyBorder="1" applyAlignment="1">
      <alignment horizontal="left" vertical="center" shrinkToFit="1"/>
    </xf>
    <xf numFmtId="0" fontId="61" fillId="0" borderId="35" xfId="0" applyFont="1" applyBorder="1" applyAlignment="1">
      <alignment horizontal="center" vertical="center" shrinkToFit="1"/>
    </xf>
    <xf numFmtId="0" fontId="61" fillId="0" borderId="52" xfId="0" applyFont="1" applyBorder="1" applyAlignment="1">
      <alignment horizontal="center" vertical="center" shrinkToFit="1"/>
    </xf>
    <xf numFmtId="0" fontId="61" fillId="18" borderId="52" xfId="0" applyFont="1" applyFill="1" applyBorder="1" applyAlignment="1">
      <alignment horizontal="center" vertical="center"/>
    </xf>
    <xf numFmtId="0" fontId="61" fillId="18" borderId="53" xfId="0" applyFont="1" applyFill="1" applyBorder="1" applyAlignment="1">
      <alignment horizontal="center" vertical="center"/>
    </xf>
    <xf numFmtId="0" fontId="61" fillId="0" borderId="21" xfId="0" applyFont="1" applyBorder="1" applyAlignment="1">
      <alignment vertical="center" shrinkToFit="1"/>
    </xf>
    <xf numFmtId="0" fontId="61" fillId="0" borderId="51" xfId="0" applyFont="1" applyBorder="1" applyAlignment="1">
      <alignment vertical="center" shrinkToFit="1"/>
    </xf>
    <xf numFmtId="0" fontId="61" fillId="0" borderId="58" xfId="0" applyFont="1" applyBorder="1" applyAlignment="1">
      <alignment horizontal="center" vertical="center" shrinkToFit="1"/>
    </xf>
    <xf numFmtId="0" fontId="61" fillId="0" borderId="54" xfId="0" applyFont="1" applyBorder="1" applyAlignment="1">
      <alignment horizontal="center" vertical="center" shrinkToFit="1"/>
    </xf>
    <xf numFmtId="0" fontId="61" fillId="18" borderId="54" xfId="0" applyFont="1" applyFill="1" applyBorder="1" applyAlignment="1">
      <alignment horizontal="center" vertical="center"/>
    </xf>
    <xf numFmtId="0" fontId="61" fillId="18" borderId="55" xfId="0" applyFont="1" applyFill="1" applyBorder="1" applyAlignment="1">
      <alignment horizontal="center" vertical="center"/>
    </xf>
    <xf numFmtId="0" fontId="61" fillId="18" borderId="16" xfId="0" applyFont="1" applyFill="1" applyBorder="1" applyAlignment="1" applyProtection="1">
      <alignment vertical="center" shrinkToFit="1"/>
      <protection locked="0"/>
    </xf>
    <xf numFmtId="0" fontId="61" fillId="18" borderId="17" xfId="0" applyFont="1" applyFill="1" applyBorder="1" applyAlignment="1" applyProtection="1">
      <alignment vertical="center" shrinkToFit="1"/>
      <protection locked="0"/>
    </xf>
    <xf numFmtId="0" fontId="61" fillId="18" borderId="18" xfId="0" applyFont="1" applyFill="1" applyBorder="1" applyAlignment="1" applyProtection="1">
      <alignment vertical="center" shrinkToFit="1"/>
      <protection locked="0"/>
    </xf>
    <xf numFmtId="0" fontId="61" fillId="0" borderId="105" xfId="0" applyFont="1" applyBorder="1" applyAlignment="1">
      <alignment horizontal="center" vertical="center" shrinkToFit="1"/>
    </xf>
    <xf numFmtId="0" fontId="61" fillId="0" borderId="50" xfId="0" applyFont="1" applyBorder="1" applyAlignment="1">
      <alignment horizontal="center" vertical="center" shrinkToFit="1"/>
    </xf>
    <xf numFmtId="0" fontId="61" fillId="14" borderId="19" xfId="0" applyFont="1" applyFill="1" applyBorder="1" applyAlignment="1" applyProtection="1">
      <alignment horizontal="right" vertical="center" shrinkToFit="1"/>
      <protection locked="0"/>
    </xf>
    <xf numFmtId="0" fontId="61" fillId="14" borderId="105" xfId="0" applyFont="1" applyFill="1" applyBorder="1" applyAlignment="1" applyProtection="1">
      <alignment horizontal="right" vertical="center" shrinkToFit="1"/>
      <protection locked="0"/>
    </xf>
    <xf numFmtId="0" fontId="61" fillId="14" borderId="16" xfId="0" applyFont="1" applyFill="1" applyBorder="1" applyAlignment="1" applyProtection="1">
      <alignment vertical="center" shrinkToFit="1"/>
      <protection locked="0"/>
    </xf>
    <xf numFmtId="0" fontId="61" fillId="14" borderId="17" xfId="0" applyFont="1" applyFill="1" applyBorder="1" applyAlignment="1" applyProtection="1">
      <alignment vertical="center" shrinkToFit="1"/>
      <protection locked="0"/>
    </xf>
    <xf numFmtId="0" fontId="61" fillId="14" borderId="18" xfId="0" applyFont="1" applyFill="1" applyBorder="1" applyAlignment="1" applyProtection="1">
      <alignment vertical="center" shrinkToFit="1"/>
      <protection locked="0"/>
    </xf>
    <xf numFmtId="0" fontId="61" fillId="14" borderId="0" xfId="0" applyFont="1" applyFill="1" applyAlignment="1" applyProtection="1">
      <alignment horizontal="left" vertical="top" wrapText="1"/>
      <protection locked="0"/>
    </xf>
    <xf numFmtId="0" fontId="61" fillId="0" borderId="31" xfId="0" applyFont="1" applyBorder="1" applyAlignment="1">
      <alignment horizontal="center" vertical="center" textRotation="255"/>
    </xf>
    <xf numFmtId="0" fontId="61" fillId="0" borderId="32" xfId="0" applyFont="1" applyBorder="1" applyAlignment="1">
      <alignment horizontal="center" vertical="center" textRotation="255"/>
    </xf>
    <xf numFmtId="0" fontId="61" fillId="0" borderId="33" xfId="0" applyFont="1" applyBorder="1" applyAlignment="1">
      <alignment horizontal="center" vertical="center" textRotation="255"/>
    </xf>
    <xf numFmtId="0" fontId="61" fillId="14" borderId="34" xfId="0" applyFont="1" applyFill="1" applyBorder="1" applyAlignment="1" applyProtection="1">
      <alignment vertical="top" wrapText="1" shrinkToFit="1"/>
      <protection locked="0"/>
    </xf>
    <xf numFmtId="0" fontId="61" fillId="14" borderId="19" xfId="0" applyFont="1" applyFill="1" applyBorder="1" applyAlignment="1" applyProtection="1">
      <alignment vertical="top" wrapText="1" shrinkToFit="1"/>
      <protection locked="0"/>
    </xf>
    <xf numFmtId="0" fontId="61" fillId="14" borderId="20" xfId="0" applyFont="1" applyFill="1" applyBorder="1" applyAlignment="1" applyProtection="1">
      <alignment vertical="top" wrapText="1" shrinkToFit="1"/>
      <protection locked="0"/>
    </xf>
    <xf numFmtId="0" fontId="61" fillId="14" borderId="21" xfId="0" applyFont="1" applyFill="1" applyBorder="1" applyAlignment="1" applyProtection="1">
      <alignment vertical="top" wrapText="1" shrinkToFit="1"/>
      <protection locked="0"/>
    </xf>
    <xf numFmtId="0" fontId="61" fillId="14" borderId="22" xfId="0" applyFont="1" applyFill="1" applyBorder="1" applyAlignment="1" applyProtection="1">
      <alignment vertical="top" wrapText="1" shrinkToFit="1"/>
      <protection locked="0"/>
    </xf>
    <xf numFmtId="0" fontId="61" fillId="14" borderId="23" xfId="0" applyFont="1" applyFill="1" applyBorder="1" applyAlignment="1" applyProtection="1">
      <alignment vertical="top" wrapText="1" shrinkToFit="1"/>
      <protection locked="0"/>
    </xf>
    <xf numFmtId="0" fontId="69" fillId="0" borderId="21" xfId="0" applyFont="1" applyBorder="1">
      <alignment vertical="center"/>
    </xf>
    <xf numFmtId="0" fontId="69" fillId="0" borderId="22" xfId="0" applyFont="1" applyBorder="1">
      <alignment vertical="center"/>
    </xf>
    <xf numFmtId="0" fontId="69" fillId="0" borderId="23" xfId="0" applyFont="1" applyBorder="1">
      <alignment vertical="center"/>
    </xf>
    <xf numFmtId="0" fontId="69" fillId="0" borderId="21" xfId="0" applyFont="1" applyBorder="1" applyAlignment="1">
      <alignment vertical="center" shrinkToFit="1"/>
    </xf>
    <xf numFmtId="0" fontId="69" fillId="0" borderId="22" xfId="0" applyFont="1" applyBorder="1" applyAlignment="1">
      <alignment vertical="center" shrinkToFit="1"/>
    </xf>
    <xf numFmtId="0" fontId="69" fillId="0" borderId="23" xfId="0" applyFont="1" applyBorder="1" applyAlignment="1">
      <alignment vertical="center" shrinkToFit="1"/>
    </xf>
    <xf numFmtId="0" fontId="70" fillId="0" borderId="0" xfId="0" applyFont="1" applyAlignment="1">
      <alignment horizontal="center" vertical="center"/>
    </xf>
    <xf numFmtId="0" fontId="61" fillId="14" borderId="0" xfId="0" applyFont="1" applyFill="1" applyAlignment="1" applyProtection="1">
      <alignment horizontal="right" vertical="center" shrinkToFit="1"/>
      <protection locked="0"/>
    </xf>
    <xf numFmtId="0" fontId="61" fillId="14" borderId="0" xfId="0" applyFont="1" applyFill="1" applyAlignment="1" applyProtection="1">
      <alignment horizontal="left" vertical="top" wrapText="1" shrinkToFit="1"/>
      <protection locked="0"/>
    </xf>
    <xf numFmtId="0" fontId="61" fillId="0" borderId="0" xfId="5" applyFont="1" applyAlignment="1">
      <alignment horizontal="left" vertical="center"/>
    </xf>
    <xf numFmtId="0" fontId="61" fillId="19" borderId="0" xfId="5" applyFont="1" applyFill="1" applyAlignment="1" applyProtection="1">
      <alignment horizontal="left" vertical="center" wrapText="1"/>
      <protection locked="0"/>
    </xf>
    <xf numFmtId="0" fontId="62" fillId="0" borderId="0" xfId="5" applyFont="1" applyAlignment="1">
      <alignment horizontal="right" vertical="center" wrapText="1"/>
    </xf>
    <xf numFmtId="0" fontId="61" fillId="0" borderId="34" xfId="5" applyFont="1" applyBorder="1" applyAlignment="1">
      <alignment horizontal="center" vertical="center" wrapText="1"/>
    </xf>
    <xf numFmtId="0" fontId="61" fillId="0" borderId="19" xfId="5" applyFont="1" applyBorder="1" applyAlignment="1">
      <alignment horizontal="center" vertical="center" wrapText="1"/>
    </xf>
    <xf numFmtId="0" fontId="61" fillId="0" borderId="20" xfId="5" applyFont="1" applyBorder="1" applyAlignment="1">
      <alignment horizontal="center" vertical="center" wrapText="1"/>
    </xf>
    <xf numFmtId="0" fontId="61" fillId="0" borderId="29" xfId="5" applyFont="1" applyBorder="1" applyAlignment="1">
      <alignment horizontal="center" vertical="center" wrapText="1"/>
    </xf>
    <xf numFmtId="0" fontId="61" fillId="0" borderId="0" xfId="5" applyFont="1" applyAlignment="1">
      <alignment horizontal="center" vertical="center" wrapText="1"/>
    </xf>
    <xf numFmtId="0" fontId="61" fillId="0" borderId="30" xfId="5" applyFont="1" applyBorder="1" applyAlignment="1">
      <alignment horizontal="center" vertical="center" wrapText="1"/>
    </xf>
    <xf numFmtId="0" fontId="61" fillId="0" borderId="21" xfId="5" applyFont="1" applyBorder="1" applyAlignment="1">
      <alignment horizontal="center" vertical="center" wrapText="1"/>
    </xf>
    <xf numFmtId="0" fontId="61" fillId="0" borderId="22" xfId="5" applyFont="1" applyBorder="1" applyAlignment="1">
      <alignment horizontal="center" vertical="center" wrapText="1"/>
    </xf>
    <xf numFmtId="0" fontId="61" fillId="0" borderId="23" xfId="5" applyFont="1" applyBorder="1" applyAlignment="1">
      <alignment horizontal="center" vertical="center" wrapText="1"/>
    </xf>
    <xf numFmtId="0" fontId="61" fillId="0" borderId="16" xfId="5" applyFont="1" applyBorder="1" applyAlignment="1">
      <alignment horizontal="center" vertical="center" wrapText="1"/>
    </xf>
    <xf numFmtId="0" fontId="61" fillId="0" borderId="17" xfId="5" applyFont="1" applyBorder="1" applyAlignment="1">
      <alignment horizontal="center" vertical="center" wrapText="1"/>
    </xf>
    <xf numFmtId="0" fontId="61" fillId="0" borderId="18" xfId="5" applyFont="1" applyBorder="1" applyAlignment="1">
      <alignment horizontal="center" vertical="center" wrapText="1"/>
    </xf>
    <xf numFmtId="0" fontId="61" fillId="0" borderId="62" xfId="5" applyFont="1" applyBorder="1" applyAlignment="1">
      <alignment horizontal="center" vertical="center" wrapText="1"/>
    </xf>
    <xf numFmtId="0" fontId="61" fillId="0" borderId="34" xfId="5" applyFont="1" applyBorder="1" applyAlignment="1" applyProtection="1">
      <alignment horizontal="center" vertical="center"/>
      <protection locked="0"/>
    </xf>
    <xf numFmtId="0" fontId="61" fillId="0" borderId="19" xfId="5" applyFont="1" applyBorder="1" applyAlignment="1" applyProtection="1">
      <alignment horizontal="center" vertical="center"/>
      <protection locked="0"/>
    </xf>
    <xf numFmtId="0" fontId="61" fillId="0" borderId="20" xfId="5" applyFont="1" applyBorder="1" applyAlignment="1" applyProtection="1">
      <alignment horizontal="center" vertical="center"/>
      <protection locked="0"/>
    </xf>
    <xf numFmtId="0" fontId="61" fillId="0" borderId="21" xfId="5" applyFont="1" applyBorder="1" applyAlignment="1" applyProtection="1">
      <alignment horizontal="center" vertical="center"/>
      <protection locked="0"/>
    </xf>
    <xf numFmtId="0" fontId="61" fillId="0" borderId="22" xfId="5" applyFont="1" applyBorder="1" applyAlignment="1" applyProtection="1">
      <alignment horizontal="center" vertical="center"/>
      <protection locked="0"/>
    </xf>
    <xf numFmtId="0" fontId="61" fillId="0" borderId="23" xfId="5" applyFont="1" applyBorder="1" applyAlignment="1" applyProtection="1">
      <alignment horizontal="center" vertical="center"/>
      <protection locked="0"/>
    </xf>
    <xf numFmtId="0" fontId="61" fillId="0" borderId="62" xfId="5" applyFont="1" applyBorder="1" applyAlignment="1" applyProtection="1">
      <alignment horizontal="center" vertical="center"/>
      <protection locked="0"/>
    </xf>
    <xf numFmtId="0" fontId="40" fillId="0" borderId="98" xfId="0" applyFont="1" applyBorder="1" applyAlignment="1">
      <alignment horizontal="left" vertical="center" wrapText="1" indent="1"/>
    </xf>
    <xf numFmtId="0" fontId="40" fillId="0" borderId="99" xfId="0" applyFont="1" applyBorder="1" applyAlignment="1">
      <alignment horizontal="left" vertical="center" wrapText="1" indent="1"/>
    </xf>
    <xf numFmtId="0" fontId="40" fillId="0" borderId="100" xfId="0" applyFont="1" applyBorder="1" applyAlignment="1">
      <alignment horizontal="left" vertical="center" wrapText="1" indent="1"/>
    </xf>
    <xf numFmtId="0" fontId="50" fillId="0" borderId="98" xfId="0" applyFont="1" applyBorder="1" applyAlignment="1">
      <alignment horizontal="left" vertical="top" wrapText="1"/>
    </xf>
    <xf numFmtId="0" fontId="50" fillId="0" borderId="100" xfId="0" applyFont="1" applyBorder="1" applyAlignment="1">
      <alignment horizontal="left" vertical="top" wrapText="1"/>
    </xf>
    <xf numFmtId="0" fontId="50" fillId="16" borderId="101" xfId="0" applyFont="1" applyFill="1" applyBorder="1" applyAlignment="1">
      <alignment horizontal="center" vertical="center" wrapText="1"/>
    </xf>
    <xf numFmtId="0" fontId="50" fillId="16" borderId="102" xfId="0" applyFont="1" applyFill="1" applyBorder="1" applyAlignment="1">
      <alignment horizontal="center" vertical="center" wrapText="1"/>
    </xf>
    <xf numFmtId="0" fontId="50" fillId="0" borderId="99" xfId="0" applyFont="1" applyBorder="1" applyAlignment="1">
      <alignment horizontal="left" vertical="top" wrapText="1"/>
    </xf>
    <xf numFmtId="0" fontId="50" fillId="0" borderId="98" xfId="0" applyFont="1" applyBorder="1" applyAlignment="1">
      <alignment horizontal="left" vertical="center" wrapText="1"/>
    </xf>
    <xf numFmtId="0" fontId="50" fillId="0" borderId="100" xfId="0" applyFont="1" applyBorder="1" applyAlignment="1">
      <alignment horizontal="left" vertical="center" wrapText="1"/>
    </xf>
  </cellXfs>
  <cellStyles count="7">
    <cellStyle name="チェック セル 2" xfId="3" xr:uid="{00000000-0005-0000-0000-000000000000}"/>
    <cellStyle name="パーセント" xfId="6" builtinId="5"/>
    <cellStyle name="桁区切り" xfId="1" builtinId="6"/>
    <cellStyle name="出力 2" xfId="4" xr:uid="{00000000-0005-0000-0000-000002000000}"/>
    <cellStyle name="標準" xfId="0" builtinId="0"/>
    <cellStyle name="標準 2" xfId="2" xr:uid="{00000000-0005-0000-0000-000004000000}"/>
    <cellStyle name="標準 3" xfId="5" xr:uid="{00000000-0005-0000-0000-000005000000}"/>
  </cellStyles>
  <dxfs count="1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ill>
        <patternFill>
          <bgColor theme="9" tint="0.79998168889431442"/>
        </patternFill>
      </fill>
    </dxf>
    <dxf>
      <fill>
        <patternFill>
          <fgColor auto="1"/>
          <bgColor theme="0"/>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E2AA00"/>
      <color rgb="FF5089BC"/>
      <color rgb="FFFFFFCC"/>
      <color rgb="FFFF66FF"/>
      <color rgb="FFFFCCCC"/>
      <color rgb="FFCCFFFF"/>
      <color rgb="FF009999"/>
      <color rgb="FF9999FF"/>
      <color rgb="FFCCCC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22/10/relationships/richValueRel" Target="richData/richValueRel.xml"/><Relationship Id="rId3" Type="http://schemas.openxmlformats.org/officeDocument/2006/relationships/worksheet" Target="worksheets/sheet3.xml"/><Relationship Id="rId21" Type="http://schemas.microsoft.com/office/2017/06/relationships/rdRichValueTypes" Target="richData/rdRichValueTyp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microsoft.com/office/2017/06/relationships/rdRichValueStructure" Target="richData/rdrichvaluestructur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microsoft.com/office/2017/06/relationships/rdRichValue" Target="richData/rdrichvalu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927116280315925"/>
          <c:y val="4.1951227593034796E-2"/>
          <c:w val="0.64053517063217313"/>
          <c:h val="0.87068019846596212"/>
        </c:manualLayout>
      </c:layout>
      <c:barChart>
        <c:barDir val="col"/>
        <c:grouping val="stacked"/>
        <c:varyColors val="0"/>
        <c:ser>
          <c:idx val="0"/>
          <c:order val="0"/>
          <c:tx>
            <c:strRef>
              <c:f>環境評価書!$AA$28</c:f>
              <c:strCache>
                <c:ptCount val="1"/>
                <c:pt idx="0">
                  <c:v>空調</c:v>
                </c:pt>
              </c:strCache>
            </c:strRef>
          </c:tx>
          <c:spPr>
            <a:solidFill>
              <a:srgbClr val="5089BC"/>
            </a:solidFill>
          </c:spPr>
          <c:invertIfNegative val="0"/>
          <c:cat>
            <c:strRef>
              <c:f>環境評価書!$AD$27:$AE$27</c:f>
              <c:strCache>
                <c:ptCount val="2"/>
                <c:pt idx="0">
                  <c:v>基準値</c:v>
                </c:pt>
                <c:pt idx="1">
                  <c:v>設計値</c:v>
                </c:pt>
              </c:strCache>
            </c:strRef>
          </c:cat>
          <c:val>
            <c:numRef>
              <c:f>環境評価書!$AD$28:$AE$28</c:f>
              <c:numCache>
                <c:formatCode>#,##0_);[Red]\(#,##0\)</c:formatCode>
                <c:ptCount val="2"/>
                <c:pt idx="0">
                  <c:v>223.90550000000002</c:v>
                </c:pt>
                <c:pt idx="1">
                  <c:v>129.69828584149599</c:v>
                </c:pt>
              </c:numCache>
            </c:numRef>
          </c:val>
          <c:extLst>
            <c:ext xmlns:c16="http://schemas.microsoft.com/office/drawing/2014/chart" uri="{C3380CC4-5D6E-409C-BE32-E72D297353CC}">
              <c16:uniqueId val="{00000000-60C5-4372-90F6-45D4941CC239}"/>
            </c:ext>
          </c:extLst>
        </c:ser>
        <c:ser>
          <c:idx val="1"/>
          <c:order val="1"/>
          <c:tx>
            <c:strRef>
              <c:f>環境評価書!$AA$29</c:f>
              <c:strCache>
                <c:ptCount val="1"/>
                <c:pt idx="0">
                  <c:v>換気</c:v>
                </c:pt>
              </c:strCache>
            </c:strRef>
          </c:tx>
          <c:spPr>
            <a:solidFill>
              <a:schemeClr val="accent1">
                <a:lumMod val="40000"/>
                <a:lumOff val="60000"/>
              </a:schemeClr>
            </a:solidFill>
          </c:spPr>
          <c:invertIfNegative val="0"/>
          <c:cat>
            <c:strRef>
              <c:f>環境評価書!$AD$27:$AE$27</c:f>
              <c:strCache>
                <c:ptCount val="2"/>
                <c:pt idx="0">
                  <c:v>基準値</c:v>
                </c:pt>
                <c:pt idx="1">
                  <c:v>設計値</c:v>
                </c:pt>
              </c:strCache>
            </c:strRef>
          </c:cat>
          <c:val>
            <c:numRef>
              <c:f>環境評価書!$AD$29:$AE$29</c:f>
              <c:numCache>
                <c:formatCode>#,##0_);[Red]\(#,##0\)</c:formatCode>
                <c:ptCount val="2"/>
                <c:pt idx="0">
                  <c:v>3.3565</c:v>
                </c:pt>
                <c:pt idx="1">
                  <c:v>2.6949020480854853</c:v>
                </c:pt>
              </c:numCache>
            </c:numRef>
          </c:val>
          <c:extLst>
            <c:ext xmlns:c16="http://schemas.microsoft.com/office/drawing/2014/chart" uri="{C3380CC4-5D6E-409C-BE32-E72D297353CC}">
              <c16:uniqueId val="{00000002-60C5-4372-90F6-45D4941CC239}"/>
            </c:ext>
          </c:extLst>
        </c:ser>
        <c:ser>
          <c:idx val="2"/>
          <c:order val="2"/>
          <c:tx>
            <c:strRef>
              <c:f>環境評価書!$AA$30</c:f>
              <c:strCache>
                <c:ptCount val="1"/>
                <c:pt idx="0">
                  <c:v>照明</c:v>
                </c:pt>
              </c:strCache>
            </c:strRef>
          </c:tx>
          <c:spPr>
            <a:solidFill>
              <a:srgbClr val="FFFF00"/>
            </a:solidFill>
          </c:spPr>
          <c:invertIfNegative val="0"/>
          <c:cat>
            <c:strRef>
              <c:f>環境評価書!$AD$27:$AE$27</c:f>
              <c:strCache>
                <c:ptCount val="2"/>
                <c:pt idx="0">
                  <c:v>基準値</c:v>
                </c:pt>
                <c:pt idx="1">
                  <c:v>設計値</c:v>
                </c:pt>
              </c:strCache>
            </c:strRef>
          </c:cat>
          <c:val>
            <c:numRef>
              <c:f>環境評価書!$AD$30:$AE$30</c:f>
              <c:numCache>
                <c:formatCode>#,##0_);[Red]\(#,##0\)</c:formatCode>
                <c:ptCount val="2"/>
                <c:pt idx="0">
                  <c:v>111.965</c:v>
                </c:pt>
                <c:pt idx="1">
                  <c:v>88.245792520035607</c:v>
                </c:pt>
              </c:numCache>
            </c:numRef>
          </c:val>
          <c:extLst>
            <c:ext xmlns:c16="http://schemas.microsoft.com/office/drawing/2014/chart" uri="{C3380CC4-5D6E-409C-BE32-E72D297353CC}">
              <c16:uniqueId val="{00000004-60C5-4372-90F6-45D4941CC239}"/>
            </c:ext>
          </c:extLst>
        </c:ser>
        <c:ser>
          <c:idx val="3"/>
          <c:order val="3"/>
          <c:tx>
            <c:strRef>
              <c:f>環境評価書!$AA$31</c:f>
              <c:strCache>
                <c:ptCount val="1"/>
                <c:pt idx="0">
                  <c:v>給湯</c:v>
                </c:pt>
              </c:strCache>
            </c:strRef>
          </c:tx>
          <c:spPr>
            <a:solidFill>
              <a:srgbClr val="E2AA00"/>
            </a:solidFill>
          </c:spPr>
          <c:invertIfNegative val="0"/>
          <c:cat>
            <c:strRef>
              <c:f>環境評価書!$AD$27:$AE$27</c:f>
              <c:strCache>
                <c:ptCount val="2"/>
                <c:pt idx="0">
                  <c:v>基準値</c:v>
                </c:pt>
                <c:pt idx="1">
                  <c:v>設計値</c:v>
                </c:pt>
              </c:strCache>
            </c:strRef>
          </c:cat>
          <c:val>
            <c:numRef>
              <c:f>環境評価書!$AD$31:$AE$31</c:f>
              <c:numCache>
                <c:formatCode>#,##0_);[Red]\(#,##0\)</c:formatCode>
                <c:ptCount val="2"/>
                <c:pt idx="0">
                  <c:v>3.1850000000000001</c:v>
                </c:pt>
                <c:pt idx="1">
                  <c:v>3.9933548530721286</c:v>
                </c:pt>
              </c:numCache>
            </c:numRef>
          </c:val>
          <c:extLst>
            <c:ext xmlns:c16="http://schemas.microsoft.com/office/drawing/2014/chart" uri="{C3380CC4-5D6E-409C-BE32-E72D297353CC}">
              <c16:uniqueId val="{00000000-1E7A-45B0-9929-3E37A53A39C4}"/>
            </c:ext>
          </c:extLst>
        </c:ser>
        <c:ser>
          <c:idx val="4"/>
          <c:order val="4"/>
          <c:tx>
            <c:strRef>
              <c:f>環境評価書!$AA$32</c:f>
              <c:strCache>
                <c:ptCount val="1"/>
                <c:pt idx="0">
                  <c:v>昇降機</c:v>
                </c:pt>
              </c:strCache>
            </c:strRef>
          </c:tx>
          <c:spPr>
            <a:solidFill>
              <a:schemeClr val="bg2">
                <a:lumMod val="50000"/>
              </a:schemeClr>
            </a:solidFill>
          </c:spPr>
          <c:invertIfNegative val="0"/>
          <c:cat>
            <c:strRef>
              <c:f>環境評価書!$AD$27:$AE$27</c:f>
              <c:strCache>
                <c:ptCount val="2"/>
                <c:pt idx="0">
                  <c:v>基準値</c:v>
                </c:pt>
                <c:pt idx="1">
                  <c:v>設計値</c:v>
                </c:pt>
              </c:strCache>
            </c:strRef>
          </c:cat>
          <c:val>
            <c:numRef>
              <c:f>環境評価書!$AD$32:$AE$32</c:f>
              <c:numCache>
                <c:formatCode>#,##0_);[Red]\(#,##0\)</c:formatCode>
                <c:ptCount val="2"/>
                <c:pt idx="0">
                  <c:v>5.0960000000000001</c:v>
                </c:pt>
                <c:pt idx="1">
                  <c:v>5.1938112199465714</c:v>
                </c:pt>
              </c:numCache>
            </c:numRef>
          </c:val>
          <c:extLst>
            <c:ext xmlns:c16="http://schemas.microsoft.com/office/drawing/2014/chart" uri="{C3380CC4-5D6E-409C-BE32-E72D297353CC}">
              <c16:uniqueId val="{00000001-1E7A-45B0-9929-3E37A53A39C4}"/>
            </c:ext>
          </c:extLst>
        </c:ser>
        <c:ser>
          <c:idx val="6"/>
          <c:order val="5"/>
          <c:tx>
            <c:strRef>
              <c:f>環境評価書!$AA$33</c:f>
              <c:strCache>
                <c:ptCount val="1"/>
                <c:pt idx="0">
                  <c:v>創エネ</c:v>
                </c:pt>
              </c:strCache>
            </c:strRef>
          </c:tx>
          <c:spPr>
            <a:solidFill>
              <a:schemeClr val="accent6">
                <a:lumMod val="60000"/>
                <a:lumOff val="40000"/>
              </a:schemeClr>
            </a:solidFill>
          </c:spPr>
          <c:invertIfNegative val="0"/>
          <c:cat>
            <c:strRef>
              <c:f>環境評価書!$AD$27:$AE$27</c:f>
              <c:strCache>
                <c:ptCount val="2"/>
                <c:pt idx="0">
                  <c:v>基準値</c:v>
                </c:pt>
                <c:pt idx="1">
                  <c:v>設計値</c:v>
                </c:pt>
              </c:strCache>
            </c:strRef>
          </c:cat>
          <c:val>
            <c:numRef>
              <c:f>環境評価書!$AD$33:$AE$33</c:f>
              <c:numCache>
                <c:formatCode>#,##0_);[Red]\(#,##0\)</c:formatCode>
                <c:ptCount val="2"/>
                <c:pt idx="0">
                  <c:v>0</c:v>
                </c:pt>
                <c:pt idx="1">
                  <c:v>-9.7261464826357962</c:v>
                </c:pt>
              </c:numCache>
            </c:numRef>
          </c:val>
          <c:extLst>
            <c:ext xmlns:c16="http://schemas.microsoft.com/office/drawing/2014/chart" uri="{C3380CC4-5D6E-409C-BE32-E72D297353CC}">
              <c16:uniqueId val="{00000000-252F-4353-BFCB-62BA1A040861}"/>
            </c:ext>
          </c:extLst>
        </c:ser>
        <c:dLbls>
          <c:showLegendKey val="0"/>
          <c:showVal val="0"/>
          <c:showCatName val="0"/>
          <c:showSerName val="0"/>
          <c:showPercent val="0"/>
          <c:showBubbleSize val="0"/>
        </c:dLbls>
        <c:gapWidth val="50"/>
        <c:overlap val="100"/>
        <c:axId val="490867256"/>
        <c:axId val="490866080"/>
      </c:barChart>
      <c:catAx>
        <c:axId val="490867256"/>
        <c:scaling>
          <c:orientation val="minMax"/>
        </c:scaling>
        <c:delete val="1"/>
        <c:axPos val="b"/>
        <c:numFmt formatCode="General" sourceLinked="1"/>
        <c:majorTickMark val="none"/>
        <c:minorTickMark val="none"/>
        <c:tickLblPos val="nextTo"/>
        <c:crossAx val="490866080"/>
        <c:crosses val="autoZero"/>
        <c:auto val="1"/>
        <c:lblAlgn val="ctr"/>
        <c:lblOffset val="100"/>
        <c:noMultiLvlLbl val="0"/>
      </c:catAx>
      <c:valAx>
        <c:axId val="490866080"/>
        <c:scaling>
          <c:orientation val="minMax"/>
        </c:scaling>
        <c:delete val="0"/>
        <c:axPos val="l"/>
        <c:majorGridlines>
          <c:spPr>
            <a:ln w="9525" cap="flat" cmpd="sng" algn="ctr">
              <a:solidFill>
                <a:schemeClr val="bg1">
                  <a:lumMod val="75000"/>
                </a:schemeClr>
              </a:solidFill>
              <a:round/>
            </a:ln>
            <a:effectLst/>
          </c:spPr>
        </c:majorGridlines>
        <c:title>
          <c:tx>
            <c:strRef>
              <c:f>環境評価書!$AA$26</c:f>
              <c:strCache>
                <c:ptCount val="1"/>
                <c:pt idx="0">
                  <c:v>CO2排出量[t-CO2・年]</c:v>
                </c:pt>
              </c:strCache>
            </c:strRef>
          </c:tx>
          <c:layout>
            <c:manualLayout>
              <c:xMode val="edge"/>
              <c:yMode val="edge"/>
              <c:x val="2.532026386463868E-3"/>
              <c:y val="0.15627012201362867"/>
            </c:manualLayout>
          </c:layout>
          <c:overlay val="0"/>
          <c:spPr>
            <a:noFill/>
            <a:ln>
              <a:noFill/>
            </a:ln>
            <a:effectLst/>
          </c:spPr>
          <c:txPr>
            <a:bodyPr rot="-5400000" vert="horz"/>
            <a:lstStyle/>
            <a:p>
              <a:pPr>
                <a:defRPr/>
              </a:pPr>
              <a:endParaRPr lang="ja-JP"/>
            </a:p>
          </c:txPr>
        </c:title>
        <c:numFmt formatCode="#,##0_);[Red]\(#,##0\)" sourceLinked="1"/>
        <c:majorTickMark val="none"/>
        <c:minorTickMark val="none"/>
        <c:tickLblPos val="nextTo"/>
        <c:spPr>
          <a:noFill/>
          <a:ln>
            <a:noFill/>
          </a:ln>
          <a:effectLst/>
        </c:spPr>
        <c:txPr>
          <a:bodyPr rot="-60000000" vert="horz"/>
          <a:lstStyle/>
          <a:p>
            <a:pPr>
              <a:defRPr/>
            </a:pPr>
            <a:endParaRPr lang="ja-JP"/>
          </a:p>
        </c:txPr>
        <c:crossAx val="490867256"/>
        <c:crosses val="autoZero"/>
        <c:crossBetween val="between"/>
      </c:valAx>
      <c:spPr>
        <a:noFill/>
        <a:ln>
          <a:solidFill>
            <a:schemeClr val="bg1">
              <a:lumMod val="65000"/>
            </a:schemeClr>
          </a:solidFill>
        </a:ln>
        <a:effectLst/>
      </c:spPr>
    </c:plotArea>
    <c:legend>
      <c:legendPos val="r"/>
      <c:layout>
        <c:manualLayout>
          <c:xMode val="edge"/>
          <c:yMode val="edge"/>
          <c:x val="0.82123358095468635"/>
          <c:y val="0.1769525991373157"/>
          <c:w val="0.16453806381701919"/>
          <c:h val="0.55604938271604942"/>
        </c:manualLayout>
      </c:layout>
      <c:overlay val="0"/>
    </c:legend>
    <c:plotVisOnly val="0"/>
    <c:dispBlanksAs val="gap"/>
    <c:showDLblsOverMax val="0"/>
  </c:chart>
  <c:spPr>
    <a:noFill/>
    <a:ln w="9525" cap="flat" cmpd="sng" algn="ctr">
      <a:noFill/>
      <a:round/>
    </a:ln>
    <a:effectLst/>
  </c:spPr>
  <c:txPr>
    <a:bodyPr/>
    <a:lstStyle/>
    <a:p>
      <a:pPr>
        <a:defRPr sz="1100">
          <a:latin typeface="BIZ UDPゴシック" panose="020B0400000000000000" pitchFamily="50" charset="-128"/>
          <a:ea typeface="BIZ UDPゴシック" panose="020B0400000000000000" pitchFamily="50" charset="-128"/>
        </a:defRPr>
      </a:pPr>
      <a:endParaRPr lang="ja-JP"/>
    </a:p>
  </c:txPr>
  <c:printSettings>
    <c:headerFooter/>
    <c:pageMargins b="0.75" l="0.7" r="0.7" t="0.75" header="0.3" footer="0.3"/>
    <c:pageSetup paperSize="9" orientation="landscape" verticalDpi="0"/>
  </c:printSettings>
  <c:userShapes r:id="rId1"/>
</c:chartSpace>
</file>

<file path=xl/drawings/_rels/drawing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8" Type="http://schemas.openxmlformats.org/officeDocument/2006/relationships/image" Target="../media/image14.jpg"/><Relationship Id="rId3" Type="http://schemas.openxmlformats.org/officeDocument/2006/relationships/image" Target="../media/image9.emf"/><Relationship Id="rId7" Type="http://schemas.openxmlformats.org/officeDocument/2006/relationships/image" Target="../media/image13.jpg"/><Relationship Id="rId2" Type="http://schemas.openxmlformats.org/officeDocument/2006/relationships/image" Target="../media/image8.emf"/><Relationship Id="rId1" Type="http://schemas.openxmlformats.org/officeDocument/2006/relationships/image" Target="../media/image7.png"/><Relationship Id="rId6" Type="http://schemas.openxmlformats.org/officeDocument/2006/relationships/image" Target="../media/image12.emf"/><Relationship Id="rId5" Type="http://schemas.openxmlformats.org/officeDocument/2006/relationships/image" Target="../media/image11.emf"/><Relationship Id="rId4" Type="http://schemas.openxmlformats.org/officeDocument/2006/relationships/image" Target="../media/image10.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1</xdr:col>
      <xdr:colOff>16852</xdr:colOff>
      <xdr:row>39</xdr:row>
      <xdr:rowOff>51288</xdr:rowOff>
    </xdr:from>
    <xdr:to>
      <xdr:col>1</xdr:col>
      <xdr:colOff>946940</xdr:colOff>
      <xdr:row>44</xdr:row>
      <xdr:rowOff>47625</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121627" y="6556863"/>
          <a:ext cx="930088" cy="853587"/>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lIns="0" tIns="36000" rIns="0" bIns="36000" rtlCol="0" anchor="t"/>
        <a:lstStyle/>
        <a:p>
          <a:pPr algn="ctr"/>
          <a:r>
            <a:rPr kumimoji="1" lang="en-US" altLang="ja-JP" sz="1100" b="1">
              <a:solidFill>
                <a:sysClr val="windowText" lastClr="000000"/>
              </a:solidFill>
              <a:latin typeface="+mn-ea"/>
              <a:ea typeface="+mn-ea"/>
            </a:rPr>
            <a:t>CO2</a:t>
          </a:r>
          <a:r>
            <a:rPr kumimoji="1" lang="ja-JP" altLang="en-US" sz="1100" b="1">
              <a:solidFill>
                <a:sysClr val="windowText" lastClr="000000"/>
              </a:solidFill>
              <a:latin typeface="+mn-ea"/>
              <a:ea typeface="+mn-ea"/>
            </a:rPr>
            <a:t>削減率</a:t>
          </a:r>
          <a:endParaRPr kumimoji="1" lang="en-US" altLang="ja-JP" sz="1100" b="1">
            <a:solidFill>
              <a:sysClr val="windowText" lastClr="000000"/>
            </a:solidFill>
            <a:latin typeface="+mn-ea"/>
            <a:ea typeface="+mn-ea"/>
          </a:endParaRPr>
        </a:p>
        <a:p>
          <a:pPr algn="ctr"/>
          <a:r>
            <a:rPr kumimoji="1" lang="ja-JP" altLang="en-US" sz="1100" b="1">
              <a:solidFill>
                <a:sysClr val="windowText" lastClr="000000"/>
              </a:solidFill>
              <a:latin typeface="+mn-ea"/>
              <a:ea typeface="+mn-ea"/>
            </a:rPr>
            <a:t>努力目標</a:t>
          </a:r>
          <a:endParaRPr kumimoji="1" lang="en-US" altLang="ja-JP" sz="1100" b="1">
            <a:solidFill>
              <a:sysClr val="windowText" lastClr="000000"/>
            </a:solidFill>
            <a:latin typeface="+mn-ea"/>
            <a:ea typeface="+mn-ea"/>
          </a:endParaRPr>
        </a:p>
        <a:p>
          <a:pPr algn="l"/>
          <a:r>
            <a:rPr kumimoji="1" lang="ja-JP" altLang="en-US" sz="1100">
              <a:solidFill>
                <a:sysClr val="windowText" lastClr="000000"/>
              </a:solidFill>
              <a:latin typeface="+mn-ea"/>
              <a:ea typeface="+mn-ea"/>
            </a:rPr>
            <a:t>　　 </a:t>
          </a:r>
          <a:r>
            <a:rPr kumimoji="1" lang="en-US" altLang="ja-JP" sz="1400" b="1">
              <a:solidFill>
                <a:sysClr val="windowText" lastClr="000000"/>
              </a:solidFill>
              <a:latin typeface="+mn-ea"/>
              <a:ea typeface="+mn-ea"/>
            </a:rPr>
            <a:t>35</a:t>
          </a:r>
          <a:r>
            <a:rPr kumimoji="1" lang="ja-JP" altLang="en-US" sz="1400" b="1">
              <a:solidFill>
                <a:sysClr val="windowText" lastClr="000000"/>
              </a:solidFill>
              <a:latin typeface="+mn-ea"/>
              <a:ea typeface="+mn-ea"/>
            </a:rPr>
            <a:t>％</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188015</xdr:colOff>
      <xdr:row>25</xdr:row>
      <xdr:rowOff>9525</xdr:rowOff>
    </xdr:from>
    <xdr:to>
      <xdr:col>24</xdr:col>
      <xdr:colOff>137949</xdr:colOff>
      <xdr:row>38</xdr:row>
      <xdr:rowOff>45983</xdr:rowOff>
    </xdr:to>
    <xdr:graphicFrame macro="">
      <xdr:nvGraphicFramePr>
        <xdr:cNvPr id="3" name="グラフ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43481</xdr:colOff>
      <xdr:row>30</xdr:row>
      <xdr:rowOff>113886</xdr:rowOff>
    </xdr:from>
    <xdr:to>
      <xdr:col>19</xdr:col>
      <xdr:colOff>123825</xdr:colOff>
      <xdr:row>34</xdr:row>
      <xdr:rowOff>19050</xdr:rowOff>
    </xdr:to>
    <xdr:sp macro="" textlink="$AD$34">
      <xdr:nvSpPr>
        <xdr:cNvPr id="5" name="テキスト ボックス 4">
          <a:extLst>
            <a:ext uri="{FF2B5EF4-FFF2-40B4-BE49-F238E27FC236}">
              <a16:creationId xmlns:a16="http://schemas.microsoft.com/office/drawing/2014/main" id="{94F1A636-3504-F409-1673-1E46B2C0F003}"/>
            </a:ext>
          </a:extLst>
        </xdr:cNvPr>
        <xdr:cNvSpPr txBox="1"/>
      </xdr:nvSpPr>
      <xdr:spPr>
        <a:xfrm>
          <a:off x="4072556" y="4838286"/>
          <a:ext cx="1413844" cy="5909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3B898D47-663D-437C-9C8D-50C006EF8DB5}" type="TxLink">
            <a:rPr kumimoji="1" lang="en-US" altLang="en-US" sz="1100" b="0" i="0" u="none" strike="noStrike">
              <a:solidFill>
                <a:srgbClr val="000000"/>
              </a:solidFill>
              <a:latin typeface="BIZ UDPゴシック" panose="020B0400000000000000" pitchFamily="50" charset="-128"/>
              <a:ea typeface="BIZ UDPゴシック" panose="020B0400000000000000" pitchFamily="50" charset="-128"/>
            </a:rPr>
            <a:pPr/>
            <a:t>347.5 t-CO2</a:t>
          </a:fld>
          <a:endParaRPr kumimoji="1" lang="ja-JP" altLang="en-US" sz="2400">
            <a:latin typeface="BIZ UDPゴシック" panose="020B0400000000000000" pitchFamily="50" charset="-128"/>
            <a:ea typeface="BIZ UDPゴシック" panose="020B0400000000000000" pitchFamily="50" charset="-128"/>
          </a:endParaRPr>
        </a:p>
      </xdr:txBody>
    </xdr:sp>
    <xdr:clientData/>
  </xdr:twoCellAnchor>
  <xdr:twoCellAnchor>
    <xdr:from>
      <xdr:col>18</xdr:col>
      <xdr:colOff>323849</xdr:colOff>
      <xdr:row>32</xdr:row>
      <xdr:rowOff>123411</xdr:rowOff>
    </xdr:from>
    <xdr:to>
      <xdr:col>22</xdr:col>
      <xdr:colOff>133350</xdr:colOff>
      <xdr:row>36</xdr:row>
      <xdr:rowOff>9525</xdr:rowOff>
    </xdr:to>
    <xdr:sp macro="" textlink="$AE$34">
      <xdr:nvSpPr>
        <xdr:cNvPr id="6" name="テキスト ボックス 5">
          <a:extLst>
            <a:ext uri="{FF2B5EF4-FFF2-40B4-BE49-F238E27FC236}">
              <a16:creationId xmlns:a16="http://schemas.microsoft.com/office/drawing/2014/main" id="{AA36EE4D-FD86-4536-AEF9-13EA6751BA38}"/>
            </a:ext>
          </a:extLst>
        </xdr:cNvPr>
        <xdr:cNvSpPr txBox="1"/>
      </xdr:nvSpPr>
      <xdr:spPr>
        <a:xfrm>
          <a:off x="5286374" y="5190711"/>
          <a:ext cx="1266826" cy="5719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E989A2D5-65AB-40ED-99AE-74AF565C4592}" type="TxLink">
            <a:rPr kumimoji="1" lang="en-US" altLang="en-US" sz="1100" b="0" i="0" u="none" strike="noStrike">
              <a:solidFill>
                <a:srgbClr val="000000"/>
              </a:solidFill>
              <a:latin typeface="BIZ UDPゴシック" panose="020B0400000000000000" pitchFamily="50" charset="-128"/>
              <a:ea typeface="BIZ UDPゴシック" panose="020B0400000000000000" pitchFamily="50" charset="-128"/>
            </a:rPr>
            <a:pPr/>
            <a:t>220.1 t-CO2</a:t>
          </a:fld>
          <a:endParaRPr kumimoji="1" lang="ja-JP" altLang="en-US" sz="2400">
            <a:latin typeface="BIZ UDPゴシック" panose="020B0400000000000000" pitchFamily="50" charset="-128"/>
            <a:ea typeface="BIZ UDPゴシック" panose="020B04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1</xdr:col>
          <xdr:colOff>54428</xdr:colOff>
          <xdr:row>25</xdr:row>
          <xdr:rowOff>88446</xdr:rowOff>
        </xdr:from>
        <xdr:to>
          <xdr:col>11</xdr:col>
          <xdr:colOff>238126</xdr:colOff>
          <xdr:row>37</xdr:row>
          <xdr:rowOff>195755</xdr:rowOff>
        </xdr:to>
        <xdr:pic>
          <xdr:nvPicPr>
            <xdr:cNvPr id="9" name="図 8">
              <a:extLst>
                <a:ext uri="{FF2B5EF4-FFF2-40B4-BE49-F238E27FC236}">
                  <a16:creationId xmlns:a16="http://schemas.microsoft.com/office/drawing/2014/main" id="{048F26F7-03E5-AB64-F22B-ECE218B0209D}"/>
                </a:ext>
              </a:extLst>
            </xdr:cNvPr>
            <xdr:cNvPicPr>
              <a:picLocks noChangeAspect="1" noChangeArrowheads="1"/>
              <a:extLst>
                <a:ext uri="{84589F7E-364E-4C9E-8A38-B11213B215E9}">
                  <a14:cameraTool cellRange="外観写真等貼付!$B$2:$L$15" spid="_x0000_s21488"/>
                </a:ext>
              </a:extLst>
            </xdr:cNvPicPr>
          </xdr:nvPicPr>
          <xdr:blipFill>
            <a:blip xmlns:r="http://schemas.openxmlformats.org/officeDocument/2006/relationships" r:embed="rId2"/>
            <a:srcRect/>
            <a:stretch>
              <a:fillRect/>
            </a:stretch>
          </xdr:blipFill>
          <xdr:spPr bwMode="auto">
            <a:xfrm>
              <a:off x="216353" y="4050846"/>
              <a:ext cx="2945948" cy="2326634"/>
            </a:xfrm>
            <a:prstGeom prst="rect">
              <a:avLst/>
            </a:prstGeom>
            <a:noFill/>
            <a:ln>
              <a:noFill/>
            </a:ln>
            <a:extLst>
              <a:ext uri="{909E8E84-426E-40DD-AFC4-6F175D3DCCD1}">
                <a14:hiddenFill>
                  <a:solidFill>
                    <a:srgbClr val="FFFFFF"/>
                  </a:solidFill>
                </a14:hiddenFill>
              </a:ext>
            </a:extLst>
          </xdr:spPr>
        </xdr:pic>
        <xdr:clientData/>
      </xdr:twoCellAnchor>
    </mc:Choice>
    <mc:Fallback/>
  </mc:AlternateContent>
</xdr:wsDr>
</file>

<file path=xl/drawings/drawing3.xml><?xml version="1.0" encoding="utf-8"?>
<c:userShapes xmlns:c="http://schemas.openxmlformats.org/drawingml/2006/chart">
  <cdr:relSizeAnchor xmlns:cdr="http://schemas.openxmlformats.org/drawingml/2006/chartDrawing">
    <cdr:from>
      <cdr:x>0.22224</cdr:x>
      <cdr:y>0.91884</cdr:y>
    </cdr:from>
    <cdr:to>
      <cdr:x>0.4412</cdr:x>
      <cdr:y>1</cdr:y>
    </cdr:to>
    <cdr:sp macro="" textlink="環境評価書!$AD$27">
      <cdr:nvSpPr>
        <cdr:cNvPr id="2" name="テキスト ボックス 1"/>
        <cdr:cNvSpPr txBox="1"/>
      </cdr:nvSpPr>
      <cdr:spPr>
        <a:xfrm xmlns:a="http://schemas.openxmlformats.org/drawingml/2006/main">
          <a:off x="788016" y="2039205"/>
          <a:ext cx="776385" cy="180120"/>
        </a:xfrm>
        <a:prstGeom xmlns:a="http://schemas.openxmlformats.org/drawingml/2006/main" prst="rect">
          <a:avLst/>
        </a:prstGeom>
      </cdr:spPr>
      <cdr:txBody>
        <a:bodyPr xmlns:a="http://schemas.openxmlformats.org/drawingml/2006/main" vertOverflow="clip" wrap="square" lIns="0" tIns="0" rIns="0" bIns="0" rtlCol="0" anchor="ctr"/>
        <a:lstStyle xmlns:a="http://schemas.openxmlformats.org/drawingml/2006/main"/>
        <a:p xmlns:a="http://schemas.openxmlformats.org/drawingml/2006/main">
          <a:pPr algn="ctr"/>
          <a:fld id="{3F0326A2-770F-4946-AE98-D78CB2FF8F9D}" type="TxLink">
            <a:rPr lang="ja-JP" altLang="en-US" sz="1100" b="0" i="0" u="none" strike="noStrike">
              <a:solidFill>
                <a:srgbClr val="000000"/>
              </a:solidFill>
              <a:latin typeface="BIZ UDPゴシック" panose="020B0400000000000000" pitchFamily="50" charset="-128"/>
              <a:ea typeface="BIZ UDPゴシック" panose="020B0400000000000000" pitchFamily="50" charset="-128"/>
            </a:rPr>
            <a:pPr algn="ctr"/>
            <a:t>基準値</a:t>
          </a:fld>
          <a:endParaRPr lang="ja-JP" altLang="en-US" sz="1600">
            <a:solidFill>
              <a:sysClr val="windowText" lastClr="000000"/>
            </a:solidFill>
            <a:latin typeface="BIZ UDPゴシック" panose="020B0400000000000000" pitchFamily="50" charset="-128"/>
            <a:ea typeface="BIZ UDPゴシック" panose="020B0400000000000000" pitchFamily="50" charset="-128"/>
          </a:endParaRPr>
        </a:p>
      </cdr:txBody>
    </cdr:sp>
  </cdr:relSizeAnchor>
  <cdr:relSizeAnchor xmlns:cdr="http://schemas.openxmlformats.org/drawingml/2006/chartDrawing">
    <cdr:from>
      <cdr:x>0.54686</cdr:x>
      <cdr:y>0.91884</cdr:y>
    </cdr:from>
    <cdr:to>
      <cdr:x>0.76582</cdr:x>
      <cdr:y>1</cdr:y>
    </cdr:to>
    <cdr:sp macro="" textlink="環境評価書!$AE$27">
      <cdr:nvSpPr>
        <cdr:cNvPr id="3" name="テキスト ボックス 1"/>
        <cdr:cNvSpPr txBox="1"/>
      </cdr:nvSpPr>
      <cdr:spPr>
        <a:xfrm xmlns:a="http://schemas.openxmlformats.org/drawingml/2006/main">
          <a:off x="1825371" y="1885856"/>
          <a:ext cx="730865" cy="166575"/>
        </a:xfrm>
        <a:prstGeom xmlns:a="http://schemas.openxmlformats.org/drawingml/2006/main" prst="rect">
          <a:avLst/>
        </a:prstGeom>
      </cdr:spPr>
      <cdr:txBody>
        <a:bodyPr xmlns:a="http://schemas.openxmlformats.org/drawingml/2006/main" wrap="square" lIns="0" tIns="0" rIns="0" b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60CD05DB-7736-4BFC-A0CB-50A23BD9CDDB}" type="TxLink">
            <a:rPr lang="ja-JP" altLang="en-US" sz="1050" b="0" i="0" u="none" strike="noStrike">
              <a:solidFill>
                <a:srgbClr val="000000"/>
              </a:solidFill>
              <a:latin typeface="BIZ UDPゴシック" panose="020B0400000000000000" pitchFamily="50" charset="-128"/>
              <a:ea typeface="BIZ UDPゴシック" panose="020B0400000000000000" pitchFamily="50" charset="-128"/>
            </a:rPr>
            <a:pPr algn="ctr"/>
            <a:t>設計値</a:t>
          </a:fld>
          <a:endParaRPr lang="ja-JP" altLang="en-US" sz="1400">
            <a:solidFill>
              <a:sysClr val="windowText" lastClr="000000"/>
            </a:solidFill>
            <a:latin typeface="BIZ UDPゴシック" panose="020B0400000000000000" pitchFamily="50" charset="-128"/>
            <a:ea typeface="BIZ UDPゴシック" panose="020B0400000000000000" pitchFamily="50" charset="-128"/>
          </a:endParaRPr>
        </a:p>
      </cdr:txBody>
    </cdr:sp>
  </cdr:relSizeAnchor>
  <cdr:relSizeAnchor xmlns:cdr="http://schemas.openxmlformats.org/drawingml/2006/chartDrawing">
    <cdr:from>
      <cdr:x>0.39939</cdr:x>
      <cdr:y>0.12346</cdr:y>
    </cdr:from>
    <cdr:to>
      <cdr:x>0.91672</cdr:x>
      <cdr:y>0.33745</cdr:y>
    </cdr:to>
    <cdr:sp macro="" textlink="環境評価書!$AC$23">
      <cdr:nvSpPr>
        <cdr:cNvPr id="4" name="テキスト ボックス 3">
          <a:extLst xmlns:a="http://schemas.openxmlformats.org/drawingml/2006/main">
            <a:ext uri="{FF2B5EF4-FFF2-40B4-BE49-F238E27FC236}">
              <a16:creationId xmlns:a16="http://schemas.microsoft.com/office/drawing/2014/main" id="{6E53302B-F5DD-D302-E70F-6CC35D70C7B9}"/>
            </a:ext>
          </a:extLst>
        </cdr:cNvPr>
        <cdr:cNvSpPr txBox="1"/>
      </cdr:nvSpPr>
      <cdr:spPr>
        <a:xfrm xmlns:a="http://schemas.openxmlformats.org/drawingml/2006/main">
          <a:off x="1507436" y="285757"/>
          <a:ext cx="1952624" cy="49529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fld id="{BA015B25-5548-4F7E-AC42-C9CDC62324D2}" type="TxLink">
            <a:rPr lang="ja-JP" altLang="en-US" sz="1100" b="0" i="0" u="none" strike="noStrike" kern="1200">
              <a:solidFill>
                <a:srgbClr val="000000"/>
              </a:solidFill>
              <a:latin typeface="BIZ UDPゴシック" panose="020B0400000000000000" pitchFamily="50" charset="-128"/>
              <a:ea typeface="BIZ UDPゴシック" panose="020B0400000000000000" pitchFamily="50" charset="-128"/>
            </a:rPr>
            <a:pPr algn="ctr"/>
            <a:t>削減量127t-CO2</a:t>
          </a:fld>
          <a:endParaRPr lang="ja-JP" altLang="en-US" sz="2000" kern="1200">
            <a:latin typeface="BIZ UDPゴシック" panose="020B0400000000000000" pitchFamily="50" charset="-128"/>
            <a:ea typeface="BIZ UDPゴシック" panose="020B0400000000000000" pitchFamily="50" charset="-128"/>
          </a:endParaRPr>
        </a:p>
      </cdr:txBody>
    </cdr:sp>
  </cdr:relSizeAnchor>
</c:userShapes>
</file>

<file path=xl/drawings/drawing4.xml><?xml version="1.0" encoding="utf-8"?>
<xdr:wsDr xmlns:xdr="http://schemas.openxmlformats.org/drawingml/2006/spreadsheetDrawing" xmlns:a="http://schemas.openxmlformats.org/drawingml/2006/main">
  <xdr:twoCellAnchor editAs="oneCell">
    <xdr:from>
      <xdr:col>2</xdr:col>
      <xdr:colOff>213685</xdr:colOff>
      <xdr:row>3</xdr:row>
      <xdr:rowOff>117854</xdr:rowOff>
    </xdr:from>
    <xdr:to>
      <xdr:col>9</xdr:col>
      <xdr:colOff>237096</xdr:colOff>
      <xdr:row>11</xdr:row>
      <xdr:rowOff>57008</xdr:rowOff>
    </xdr:to>
    <xdr:pic>
      <xdr:nvPicPr>
        <xdr:cNvPr id="2" name="図 1">
          <a:extLst>
            <a:ext uri="{FF2B5EF4-FFF2-40B4-BE49-F238E27FC236}">
              <a16:creationId xmlns:a16="http://schemas.microsoft.com/office/drawing/2014/main" id="{6C1E3E7D-2C1D-4772-AA4D-FF55A5FFFD42}"/>
            </a:ext>
          </a:extLst>
        </xdr:cNvPr>
        <xdr:cNvPicPr>
          <a:picLocks noChangeAspect="1"/>
        </xdr:cNvPicPr>
      </xdr:nvPicPr>
      <xdr:blipFill>
        <a:blip xmlns:r="http://schemas.openxmlformats.org/officeDocument/2006/relationships" r:embed="rId1"/>
        <a:stretch>
          <a:fillRect/>
        </a:stretch>
      </xdr:blipFill>
      <xdr:spPr>
        <a:xfrm>
          <a:off x="1172754" y="820733"/>
          <a:ext cx="1954687" cy="130549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11</xdr:col>
      <xdr:colOff>104776</xdr:colOff>
      <xdr:row>12</xdr:row>
      <xdr:rowOff>171449</xdr:rowOff>
    </xdr:from>
    <xdr:to>
      <xdr:col>11</xdr:col>
      <xdr:colOff>248776</xdr:colOff>
      <xdr:row>16</xdr:row>
      <xdr:rowOff>25649</xdr:rowOff>
    </xdr:to>
    <xdr:sp macro="" textlink="">
      <xdr:nvSpPr>
        <xdr:cNvPr id="2" name="AutoShape 4">
          <a:extLst>
            <a:ext uri="{FF2B5EF4-FFF2-40B4-BE49-F238E27FC236}">
              <a16:creationId xmlns:a16="http://schemas.microsoft.com/office/drawing/2014/main" id="{00000000-0008-0000-0200-000002000000}"/>
            </a:ext>
          </a:extLst>
        </xdr:cNvPr>
        <xdr:cNvSpPr>
          <a:spLocks/>
        </xdr:cNvSpPr>
      </xdr:nvSpPr>
      <xdr:spPr bwMode="auto">
        <a:xfrm>
          <a:off x="3028951" y="2219324"/>
          <a:ext cx="144000" cy="540000"/>
        </a:xfrm>
        <a:prstGeom prst="leftBracket">
          <a:avLst>
            <a:gd name="adj"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24</xdr:col>
      <xdr:colOff>123825</xdr:colOff>
      <xdr:row>12</xdr:row>
      <xdr:rowOff>171449</xdr:rowOff>
    </xdr:from>
    <xdr:to>
      <xdr:col>24</xdr:col>
      <xdr:colOff>267825</xdr:colOff>
      <xdr:row>16</xdr:row>
      <xdr:rowOff>25649</xdr:rowOff>
    </xdr:to>
    <xdr:sp macro="" textlink="">
      <xdr:nvSpPr>
        <xdr:cNvPr id="3" name="右大かっこ 2">
          <a:extLst>
            <a:ext uri="{FF2B5EF4-FFF2-40B4-BE49-F238E27FC236}">
              <a16:creationId xmlns:a16="http://schemas.microsoft.com/office/drawing/2014/main" id="{00000000-0008-0000-0200-000003000000}"/>
            </a:ext>
          </a:extLst>
        </xdr:cNvPr>
        <xdr:cNvSpPr/>
      </xdr:nvSpPr>
      <xdr:spPr>
        <a:xfrm>
          <a:off x="6638925" y="2219324"/>
          <a:ext cx="144000" cy="540000"/>
        </a:xfrm>
        <a:prstGeom prst="rightBracket">
          <a:avLst>
            <a:gd name="adj" fmla="val 48260"/>
          </a:avLst>
        </a:prstGeom>
        <a:ln>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21</xdr:col>
      <xdr:colOff>191433</xdr:colOff>
      <xdr:row>27</xdr:row>
      <xdr:rowOff>3735</xdr:rowOff>
    </xdr:from>
    <xdr:to>
      <xdr:col>22</xdr:col>
      <xdr:colOff>137504</xdr:colOff>
      <xdr:row>28</xdr:row>
      <xdr:rowOff>22023</xdr:rowOff>
    </xdr:to>
    <xdr:pic>
      <xdr:nvPicPr>
        <xdr:cNvPr id="6" name="図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1"/>
        <a:stretch>
          <a:fillRect/>
        </a:stretch>
      </xdr:blipFill>
      <xdr:spPr>
        <a:xfrm>
          <a:off x="6141757" y="4923117"/>
          <a:ext cx="226218" cy="219994"/>
        </a:xfrm>
        <a:prstGeom prst="rect">
          <a:avLst/>
        </a:prstGeom>
      </xdr:spPr>
    </xdr:pic>
    <xdr:clientData fLocksWithSheet="0"/>
  </xdr:twoCellAnchor>
  <xdr:twoCellAnchor editAs="oneCell">
    <xdr:from>
      <xdr:col>21</xdr:col>
      <xdr:colOff>186064</xdr:colOff>
      <xdr:row>28</xdr:row>
      <xdr:rowOff>4434</xdr:rowOff>
    </xdr:from>
    <xdr:to>
      <xdr:col>22</xdr:col>
      <xdr:colOff>132135</xdr:colOff>
      <xdr:row>29</xdr:row>
      <xdr:rowOff>14785</xdr:rowOff>
    </xdr:to>
    <xdr:pic>
      <xdr:nvPicPr>
        <xdr:cNvPr id="7" name="図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1"/>
        <a:stretch>
          <a:fillRect/>
        </a:stretch>
      </xdr:blipFill>
      <xdr:spPr>
        <a:xfrm>
          <a:off x="6136388" y="5125522"/>
          <a:ext cx="226218" cy="212057"/>
        </a:xfrm>
        <a:prstGeom prst="rect">
          <a:avLst/>
        </a:prstGeom>
      </xdr:spPr>
    </xdr:pic>
    <xdr:clientData fLocksWithSheet="0"/>
  </xdr:twoCellAnchor>
  <xdr:twoCellAnchor editAs="oneCell">
    <xdr:from>
      <xdr:col>26</xdr:col>
      <xdr:colOff>37819</xdr:colOff>
      <xdr:row>37</xdr:row>
      <xdr:rowOff>35018</xdr:rowOff>
    </xdr:from>
    <xdr:to>
      <xdr:col>26</xdr:col>
      <xdr:colOff>383100</xdr:colOff>
      <xdr:row>39</xdr:row>
      <xdr:rowOff>16562</xdr:rowOff>
    </xdr:to>
    <xdr:pic>
      <xdr:nvPicPr>
        <xdr:cNvPr id="8" name="図 7">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1"/>
        <a:stretch>
          <a:fillRect/>
        </a:stretch>
      </xdr:blipFill>
      <xdr:spPr>
        <a:xfrm>
          <a:off x="7265613" y="6646489"/>
          <a:ext cx="345281" cy="317720"/>
        </a:xfrm>
        <a:prstGeom prst="rect">
          <a:avLst/>
        </a:prstGeom>
      </xdr:spPr>
    </xdr:pic>
    <xdr:clientData fLocksWithSheet="0"/>
  </xdr:twoCellAnchor>
  <xdr:twoCellAnchor>
    <xdr:from>
      <xdr:col>26</xdr:col>
      <xdr:colOff>257736</xdr:colOff>
      <xdr:row>13</xdr:row>
      <xdr:rowOff>11905</xdr:rowOff>
    </xdr:from>
    <xdr:to>
      <xdr:col>34</xdr:col>
      <xdr:colOff>373996</xdr:colOff>
      <xdr:row>19</xdr:row>
      <xdr:rowOff>87546</xdr:rowOff>
    </xdr:to>
    <xdr:sp macro="" textlink="">
      <xdr:nvSpPr>
        <xdr:cNvPr id="9" name="正方形/長方形 8">
          <a:extLst>
            <a:ext uri="{FF2B5EF4-FFF2-40B4-BE49-F238E27FC236}">
              <a16:creationId xmlns:a16="http://schemas.microsoft.com/office/drawing/2014/main" id="{3B5A16E6-0C38-F9EC-B335-5DDDC72BD63B}"/>
            </a:ext>
          </a:extLst>
        </xdr:cNvPr>
        <xdr:cNvSpPr/>
      </xdr:nvSpPr>
      <xdr:spPr>
        <a:xfrm>
          <a:off x="7485530" y="2241876"/>
          <a:ext cx="3522848" cy="1151405"/>
        </a:xfrm>
        <a:prstGeom prst="rect">
          <a:avLst/>
        </a:prstGeom>
        <a:solidFill>
          <a:sysClr val="window" lastClr="FFFFFF"/>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凡例」</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水色セル：事前協議書から自動転記</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緑色セル：計画時に記入ください。</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赤色セル：完了時に記入ください。</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19</xdr:col>
      <xdr:colOff>285750</xdr:colOff>
      <xdr:row>4</xdr:row>
      <xdr:rowOff>158750</xdr:rowOff>
    </xdr:from>
    <xdr:to>
      <xdr:col>27</xdr:col>
      <xdr:colOff>571502</xdr:colOff>
      <xdr:row>7</xdr:row>
      <xdr:rowOff>222250</xdr:rowOff>
    </xdr:to>
    <xdr:sp macro="" textlink="">
      <xdr:nvSpPr>
        <xdr:cNvPr id="2" name="正方形/長方形 1">
          <a:extLst>
            <a:ext uri="{FF2B5EF4-FFF2-40B4-BE49-F238E27FC236}">
              <a16:creationId xmlns:a16="http://schemas.microsoft.com/office/drawing/2014/main" id="{417227FA-08D4-465E-A094-C4498104E9A9}"/>
            </a:ext>
          </a:extLst>
        </xdr:cNvPr>
        <xdr:cNvSpPr/>
      </xdr:nvSpPr>
      <xdr:spPr>
        <a:xfrm>
          <a:off x="5958417" y="973667"/>
          <a:ext cx="3894668" cy="772583"/>
        </a:xfrm>
        <a:prstGeom prst="rect">
          <a:avLst/>
        </a:prstGeom>
        <a:solidFill>
          <a:sysClr val="window" lastClr="FFFFFF"/>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凡例」</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水色セル：事前協議書から自動転記</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緑色セル：計画時に記入ください。</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複数事業者の場合</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19</xdr:col>
      <xdr:colOff>220436</xdr:colOff>
      <xdr:row>10</xdr:row>
      <xdr:rowOff>95041</xdr:rowOff>
    </xdr:from>
    <xdr:to>
      <xdr:col>19</xdr:col>
      <xdr:colOff>786493</xdr:colOff>
      <xdr:row>13</xdr:row>
      <xdr:rowOff>122643</xdr:rowOff>
    </xdr:to>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srcRect l="7380" r="7346"/>
        <a:stretch/>
      </xdr:blipFill>
      <xdr:spPr>
        <a:xfrm>
          <a:off x="9821636" y="1523791"/>
          <a:ext cx="566057" cy="484802"/>
        </a:xfrm>
        <a:prstGeom prst="rect">
          <a:avLst/>
        </a:prstGeom>
      </xdr:spPr>
    </xdr:pic>
    <xdr:clientData/>
  </xdr:twoCellAnchor>
  <xdr:twoCellAnchor editAs="oneCell">
    <xdr:from>
      <xdr:col>19</xdr:col>
      <xdr:colOff>962025</xdr:colOff>
      <xdr:row>14</xdr:row>
      <xdr:rowOff>101821</xdr:rowOff>
    </xdr:from>
    <xdr:to>
      <xdr:col>20</xdr:col>
      <xdr:colOff>679650</xdr:colOff>
      <xdr:row>17</xdr:row>
      <xdr:rowOff>34434</xdr:rowOff>
    </xdr:to>
    <xdr:pic>
      <xdr:nvPicPr>
        <xdr:cNvPr id="5" name="図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2"/>
        <a:stretch>
          <a:fillRect/>
        </a:stretch>
      </xdr:blipFill>
      <xdr:spPr>
        <a:xfrm>
          <a:off x="10563225" y="2102071"/>
          <a:ext cx="717750" cy="389813"/>
        </a:xfrm>
        <a:prstGeom prst="rect">
          <a:avLst/>
        </a:prstGeom>
      </xdr:spPr>
    </xdr:pic>
    <xdr:clientData/>
  </xdr:twoCellAnchor>
  <xdr:twoCellAnchor editAs="oneCell">
    <xdr:from>
      <xdr:col>19</xdr:col>
      <xdr:colOff>180975</xdr:colOff>
      <xdr:row>14</xdr:row>
      <xdr:rowOff>76201</xdr:rowOff>
    </xdr:from>
    <xdr:to>
      <xdr:col>19</xdr:col>
      <xdr:colOff>898725</xdr:colOff>
      <xdr:row>16</xdr:row>
      <xdr:rowOff>148839</xdr:rowOff>
    </xdr:to>
    <xdr:pic>
      <xdr:nvPicPr>
        <xdr:cNvPr id="6" name="図 5">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3"/>
        <a:stretch>
          <a:fillRect/>
        </a:stretch>
      </xdr:blipFill>
      <xdr:spPr>
        <a:xfrm>
          <a:off x="9782175" y="2076451"/>
          <a:ext cx="717750" cy="377438"/>
        </a:xfrm>
        <a:prstGeom prst="rect">
          <a:avLst/>
        </a:prstGeom>
      </xdr:spPr>
    </xdr:pic>
    <xdr:clientData/>
  </xdr:twoCellAnchor>
  <xdr:twoCellAnchor editAs="oneCell">
    <xdr:from>
      <xdr:col>19</xdr:col>
      <xdr:colOff>180975</xdr:colOff>
      <xdr:row>17</xdr:row>
      <xdr:rowOff>66676</xdr:rowOff>
    </xdr:from>
    <xdr:to>
      <xdr:col>19</xdr:col>
      <xdr:colOff>898725</xdr:colOff>
      <xdr:row>19</xdr:row>
      <xdr:rowOff>126939</xdr:rowOff>
    </xdr:to>
    <xdr:pic>
      <xdr:nvPicPr>
        <xdr:cNvPr id="7" name="図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4"/>
        <a:stretch>
          <a:fillRect/>
        </a:stretch>
      </xdr:blipFill>
      <xdr:spPr>
        <a:xfrm>
          <a:off x="9782175" y="2495551"/>
          <a:ext cx="717750" cy="365063"/>
        </a:xfrm>
        <a:prstGeom prst="rect">
          <a:avLst/>
        </a:prstGeom>
      </xdr:spPr>
    </xdr:pic>
    <xdr:clientData/>
  </xdr:twoCellAnchor>
  <xdr:twoCellAnchor editAs="oneCell">
    <xdr:from>
      <xdr:col>19</xdr:col>
      <xdr:colOff>142875</xdr:colOff>
      <xdr:row>23</xdr:row>
      <xdr:rowOff>57150</xdr:rowOff>
    </xdr:from>
    <xdr:to>
      <xdr:col>19</xdr:col>
      <xdr:colOff>952875</xdr:colOff>
      <xdr:row>25</xdr:row>
      <xdr:rowOff>148350</xdr:rowOff>
    </xdr:to>
    <xdr:pic>
      <xdr:nvPicPr>
        <xdr:cNvPr id="8" name="図 7">
          <a:extLst>
            <a:ext uri="{FF2B5EF4-FFF2-40B4-BE49-F238E27FC236}">
              <a16:creationId xmlns:a16="http://schemas.microsoft.com/office/drawing/2014/main" id="{00000000-0008-0000-04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744075" y="3343275"/>
          <a:ext cx="810000" cy="39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142875</xdr:colOff>
      <xdr:row>20</xdr:row>
      <xdr:rowOff>47626</xdr:rowOff>
    </xdr:from>
    <xdr:to>
      <xdr:col>19</xdr:col>
      <xdr:colOff>943875</xdr:colOff>
      <xdr:row>22</xdr:row>
      <xdr:rowOff>129826</xdr:rowOff>
    </xdr:to>
    <xdr:pic>
      <xdr:nvPicPr>
        <xdr:cNvPr id="9" name="図 8">
          <a:extLst>
            <a:ext uri="{FF2B5EF4-FFF2-40B4-BE49-F238E27FC236}">
              <a16:creationId xmlns:a16="http://schemas.microsoft.com/office/drawing/2014/main" id="{00000000-0008-0000-0400-00000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744075" y="2905126"/>
          <a:ext cx="801000" cy="387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85725</xdr:colOff>
      <xdr:row>12</xdr:row>
      <xdr:rowOff>76202</xdr:rowOff>
    </xdr:from>
    <xdr:to>
      <xdr:col>18</xdr:col>
      <xdr:colOff>8636</xdr:colOff>
      <xdr:row>22</xdr:row>
      <xdr:rowOff>57150</xdr:rowOff>
    </xdr:to>
    <xdr:pic>
      <xdr:nvPicPr>
        <xdr:cNvPr id="4" name="図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3392150" y="1905002"/>
          <a:ext cx="1551686" cy="1504948"/>
        </a:xfrm>
        <a:prstGeom prst="rect">
          <a:avLst/>
        </a:prstGeom>
        <a:ln>
          <a:noFill/>
        </a:ln>
      </xdr:spPr>
    </xdr:pic>
    <xdr:clientData/>
  </xdr:twoCellAnchor>
  <xdr:twoCellAnchor editAs="oneCell">
    <xdr:from>
      <xdr:col>15</xdr:col>
      <xdr:colOff>38100</xdr:colOff>
      <xdr:row>23</xdr:row>
      <xdr:rowOff>104776</xdr:rowOff>
    </xdr:from>
    <xdr:to>
      <xdr:col>17</xdr:col>
      <xdr:colOff>538163</xdr:colOff>
      <xdr:row>33</xdr:row>
      <xdr:rowOff>114301</xdr:rowOff>
    </xdr:to>
    <xdr:pic>
      <xdr:nvPicPr>
        <xdr:cNvPr id="10" name="図 9">
          <a:extLst>
            <a:ext uri="{FF2B5EF4-FFF2-40B4-BE49-F238E27FC236}">
              <a16:creationId xmlns:a16="http://schemas.microsoft.com/office/drawing/2014/main" id="{00000000-0008-0000-0400-00000A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3344525" y="3629026"/>
          <a:ext cx="1585913" cy="15335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7</xdr:row>
      <xdr:rowOff>0</xdr:rowOff>
    </xdr:from>
    <xdr:to>
      <xdr:col>6</xdr:col>
      <xdr:colOff>736650</xdr:colOff>
      <xdr:row>13</xdr:row>
      <xdr:rowOff>117000</xdr:rowOff>
    </xdr:to>
    <xdr:sp macro="" textlink="">
      <xdr:nvSpPr>
        <xdr:cNvPr id="2" name="正方形/長方形 1">
          <a:extLst>
            <a:ext uri="{FF2B5EF4-FFF2-40B4-BE49-F238E27FC236}">
              <a16:creationId xmlns:a16="http://schemas.microsoft.com/office/drawing/2014/main" id="{988F919F-EF2D-4CF9-A520-55C16159FAAD}"/>
            </a:ext>
          </a:extLst>
        </xdr:cNvPr>
        <xdr:cNvSpPr/>
      </xdr:nvSpPr>
      <xdr:spPr>
        <a:xfrm>
          <a:off x="1371600" y="2200275"/>
          <a:ext cx="4680000" cy="1260000"/>
        </a:xfrm>
        <a:prstGeom prst="rect">
          <a:avLst/>
        </a:prstGeom>
        <a:solidFill>
          <a:schemeClr val="accent1">
            <a:lumMod val="40000"/>
            <a:lumOff val="60000"/>
          </a:schemeClr>
        </a:solidFill>
        <a:ln>
          <a:solidFill>
            <a:schemeClr val="accent5"/>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kern="1200">
              <a:solidFill>
                <a:schemeClr val="tx1"/>
              </a:solidFill>
              <a:latin typeface="メイリオ" panose="020B0604030504040204" pitchFamily="50" charset="-128"/>
              <a:ea typeface="メイリオ" panose="020B0604030504040204" pitchFamily="50" charset="-128"/>
            </a:rPr>
            <a:t>2</a:t>
          </a:r>
          <a:r>
            <a:rPr kumimoji="1" lang="ja-JP" altLang="en-US" sz="1100" kern="1200">
              <a:solidFill>
                <a:schemeClr val="tx1"/>
              </a:solidFill>
              <a:latin typeface="メイリオ" panose="020B0604030504040204" pitchFamily="50" charset="-128"/>
              <a:ea typeface="メイリオ" panose="020B0604030504040204" pitchFamily="50" charset="-128"/>
            </a:rPr>
            <a:t>行目･･･元データ</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3</a:t>
          </a:r>
          <a:r>
            <a:rPr kumimoji="1" lang="ja-JP" altLang="en-US" sz="1100" kern="1200">
              <a:solidFill>
                <a:schemeClr val="tx1"/>
              </a:solidFill>
              <a:latin typeface="メイリオ" panose="020B0604030504040204" pitchFamily="50" charset="-128"/>
              <a:ea typeface="メイリオ" panose="020B0604030504040204" pitchFamily="50" charset="-128"/>
            </a:rPr>
            <a:t>行目･･･新フォーマットに合わせて参照先を直接セルに参照</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4</a:t>
          </a:r>
          <a:r>
            <a:rPr kumimoji="1" lang="ja-JP" altLang="en-US" sz="1100" kern="1200">
              <a:solidFill>
                <a:schemeClr val="tx1"/>
              </a:solidFill>
              <a:latin typeface="メイリオ" panose="020B0604030504040204" pitchFamily="50" charset="-128"/>
              <a:ea typeface="メイリオ" panose="020B0604030504040204" pitchFamily="50" charset="-128"/>
            </a:rPr>
            <a:t>行目･･･相違チェック</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5</a:t>
          </a:r>
          <a:r>
            <a:rPr kumimoji="1" lang="ja-JP" altLang="en-US" sz="1100" kern="1200">
              <a:solidFill>
                <a:schemeClr val="tx1"/>
              </a:solidFill>
              <a:latin typeface="メイリオ" panose="020B0604030504040204" pitchFamily="50" charset="-128"/>
              <a:ea typeface="メイリオ" panose="020B0604030504040204" pitchFamily="50" charset="-128"/>
            </a:rPr>
            <a:t>行目･･･相違の内容</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endParaRPr kumimoji="1" lang="ja-JP" altLang="en-US" sz="1100" kern="12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7</xdr:row>
      <xdr:rowOff>0</xdr:rowOff>
    </xdr:from>
    <xdr:to>
      <xdr:col>8</xdr:col>
      <xdr:colOff>565200</xdr:colOff>
      <xdr:row>13</xdr:row>
      <xdr:rowOff>117000</xdr:rowOff>
    </xdr:to>
    <xdr:sp macro="" textlink="">
      <xdr:nvSpPr>
        <xdr:cNvPr id="5" name="正方形/長方形 4">
          <a:extLst>
            <a:ext uri="{FF2B5EF4-FFF2-40B4-BE49-F238E27FC236}">
              <a16:creationId xmlns:a16="http://schemas.microsoft.com/office/drawing/2014/main" id="{3C845462-4A8E-4880-B61F-F91E9FE4407E}"/>
            </a:ext>
          </a:extLst>
        </xdr:cNvPr>
        <xdr:cNvSpPr/>
      </xdr:nvSpPr>
      <xdr:spPr>
        <a:xfrm>
          <a:off x="1371600" y="2438400"/>
          <a:ext cx="4680000" cy="1260000"/>
        </a:xfrm>
        <a:prstGeom prst="rect">
          <a:avLst/>
        </a:prstGeom>
        <a:solidFill>
          <a:schemeClr val="accent1">
            <a:lumMod val="40000"/>
            <a:lumOff val="60000"/>
          </a:schemeClr>
        </a:solidFill>
        <a:ln>
          <a:solidFill>
            <a:schemeClr val="accent5"/>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kern="1200">
              <a:solidFill>
                <a:schemeClr val="tx1"/>
              </a:solidFill>
              <a:latin typeface="メイリオ" panose="020B0604030504040204" pitchFamily="50" charset="-128"/>
              <a:ea typeface="メイリオ" panose="020B0604030504040204" pitchFamily="50" charset="-128"/>
            </a:rPr>
            <a:t>2</a:t>
          </a:r>
          <a:r>
            <a:rPr kumimoji="1" lang="ja-JP" altLang="en-US" sz="1100" kern="1200">
              <a:solidFill>
                <a:schemeClr val="tx1"/>
              </a:solidFill>
              <a:latin typeface="メイリオ" panose="020B0604030504040204" pitchFamily="50" charset="-128"/>
              <a:ea typeface="メイリオ" panose="020B0604030504040204" pitchFamily="50" charset="-128"/>
            </a:rPr>
            <a:t>行目･･･元データ</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3</a:t>
          </a:r>
          <a:r>
            <a:rPr kumimoji="1" lang="ja-JP" altLang="en-US" sz="1100" kern="1200">
              <a:solidFill>
                <a:schemeClr val="tx1"/>
              </a:solidFill>
              <a:latin typeface="メイリオ" panose="020B0604030504040204" pitchFamily="50" charset="-128"/>
              <a:ea typeface="メイリオ" panose="020B0604030504040204" pitchFamily="50" charset="-128"/>
            </a:rPr>
            <a:t>行目･･･新フォーマットに合わせて参照先を直接セルに参照</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4</a:t>
          </a:r>
          <a:r>
            <a:rPr kumimoji="1" lang="ja-JP" altLang="en-US" sz="1100" kern="1200">
              <a:solidFill>
                <a:schemeClr val="tx1"/>
              </a:solidFill>
              <a:latin typeface="メイリオ" panose="020B0604030504040204" pitchFamily="50" charset="-128"/>
              <a:ea typeface="メイリオ" panose="020B0604030504040204" pitchFamily="50" charset="-128"/>
            </a:rPr>
            <a:t>行目･･･相違チェック</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5</a:t>
          </a:r>
          <a:r>
            <a:rPr kumimoji="1" lang="ja-JP" altLang="en-US" sz="1100" kern="1200">
              <a:solidFill>
                <a:schemeClr val="tx1"/>
              </a:solidFill>
              <a:latin typeface="メイリオ" panose="020B0604030504040204" pitchFamily="50" charset="-128"/>
              <a:ea typeface="メイリオ" panose="020B0604030504040204" pitchFamily="50" charset="-128"/>
            </a:rPr>
            <a:t>行目･･･相違の内容</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endParaRPr kumimoji="1" lang="ja-JP" altLang="en-US" sz="1100" kern="12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0</xdr:colOff>
      <xdr:row>7</xdr:row>
      <xdr:rowOff>0</xdr:rowOff>
    </xdr:from>
    <xdr:to>
      <xdr:col>8</xdr:col>
      <xdr:colOff>565200</xdr:colOff>
      <xdr:row>13</xdr:row>
      <xdr:rowOff>117000</xdr:rowOff>
    </xdr:to>
    <xdr:sp macro="" textlink="">
      <xdr:nvSpPr>
        <xdr:cNvPr id="4" name="正方形/長方形 3">
          <a:extLst>
            <a:ext uri="{FF2B5EF4-FFF2-40B4-BE49-F238E27FC236}">
              <a16:creationId xmlns:a16="http://schemas.microsoft.com/office/drawing/2014/main" id="{06B8CB8F-7EDA-4DD2-8499-A9F581E3A2C9}"/>
            </a:ext>
          </a:extLst>
        </xdr:cNvPr>
        <xdr:cNvSpPr/>
      </xdr:nvSpPr>
      <xdr:spPr>
        <a:xfrm>
          <a:off x="1371600" y="2628900"/>
          <a:ext cx="4680000" cy="1260000"/>
        </a:xfrm>
        <a:prstGeom prst="rect">
          <a:avLst/>
        </a:prstGeom>
        <a:solidFill>
          <a:schemeClr val="accent1">
            <a:lumMod val="40000"/>
            <a:lumOff val="60000"/>
          </a:schemeClr>
        </a:solidFill>
        <a:ln>
          <a:solidFill>
            <a:schemeClr val="accent5"/>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kern="1200">
              <a:solidFill>
                <a:schemeClr val="tx1"/>
              </a:solidFill>
              <a:latin typeface="メイリオ" panose="020B0604030504040204" pitchFamily="50" charset="-128"/>
              <a:ea typeface="メイリオ" panose="020B0604030504040204" pitchFamily="50" charset="-128"/>
            </a:rPr>
            <a:t>2</a:t>
          </a:r>
          <a:r>
            <a:rPr kumimoji="1" lang="ja-JP" altLang="en-US" sz="1100" kern="1200">
              <a:solidFill>
                <a:schemeClr val="tx1"/>
              </a:solidFill>
              <a:latin typeface="メイリオ" panose="020B0604030504040204" pitchFamily="50" charset="-128"/>
              <a:ea typeface="メイリオ" panose="020B0604030504040204" pitchFamily="50" charset="-128"/>
            </a:rPr>
            <a:t>行目･･･元データ</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3</a:t>
          </a:r>
          <a:r>
            <a:rPr kumimoji="1" lang="ja-JP" altLang="en-US" sz="1100" kern="1200">
              <a:solidFill>
                <a:schemeClr val="tx1"/>
              </a:solidFill>
              <a:latin typeface="メイリオ" panose="020B0604030504040204" pitchFamily="50" charset="-128"/>
              <a:ea typeface="メイリオ" panose="020B0604030504040204" pitchFamily="50" charset="-128"/>
            </a:rPr>
            <a:t>行目･･･新フォーマットに合わせて参照先を直接セルに参照</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4</a:t>
          </a:r>
          <a:r>
            <a:rPr kumimoji="1" lang="ja-JP" altLang="en-US" sz="1100" kern="1200">
              <a:solidFill>
                <a:schemeClr val="tx1"/>
              </a:solidFill>
              <a:latin typeface="メイリオ" panose="020B0604030504040204" pitchFamily="50" charset="-128"/>
              <a:ea typeface="メイリオ" panose="020B0604030504040204" pitchFamily="50" charset="-128"/>
            </a:rPr>
            <a:t>行目･･･相違チェック</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5</a:t>
          </a:r>
          <a:r>
            <a:rPr kumimoji="1" lang="ja-JP" altLang="en-US" sz="1100" kern="1200">
              <a:solidFill>
                <a:schemeClr val="tx1"/>
              </a:solidFill>
              <a:latin typeface="メイリオ" panose="020B0604030504040204" pitchFamily="50" charset="-128"/>
              <a:ea typeface="メイリオ" panose="020B0604030504040204" pitchFamily="50" charset="-128"/>
            </a:rPr>
            <a:t>行目･･･相違の内容</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endParaRPr kumimoji="1" lang="ja-JP" altLang="en-US" sz="1100" kern="12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0</xdr:colOff>
      <xdr:row>7</xdr:row>
      <xdr:rowOff>0</xdr:rowOff>
    </xdr:from>
    <xdr:to>
      <xdr:col>8</xdr:col>
      <xdr:colOff>565200</xdr:colOff>
      <xdr:row>13</xdr:row>
      <xdr:rowOff>117000</xdr:rowOff>
    </xdr:to>
    <xdr:sp macro="" textlink="">
      <xdr:nvSpPr>
        <xdr:cNvPr id="5" name="正方形/長方形 4">
          <a:extLst>
            <a:ext uri="{FF2B5EF4-FFF2-40B4-BE49-F238E27FC236}">
              <a16:creationId xmlns:a16="http://schemas.microsoft.com/office/drawing/2014/main" id="{D98267FF-E3A1-41DF-99FF-068792FFB82E}"/>
            </a:ext>
          </a:extLst>
        </xdr:cNvPr>
        <xdr:cNvSpPr/>
      </xdr:nvSpPr>
      <xdr:spPr>
        <a:xfrm>
          <a:off x="1371600" y="2486025"/>
          <a:ext cx="4680000" cy="1260000"/>
        </a:xfrm>
        <a:prstGeom prst="rect">
          <a:avLst/>
        </a:prstGeom>
        <a:solidFill>
          <a:schemeClr val="accent1">
            <a:lumMod val="40000"/>
            <a:lumOff val="60000"/>
          </a:schemeClr>
        </a:solidFill>
        <a:ln>
          <a:solidFill>
            <a:schemeClr val="accent5"/>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kern="1200">
              <a:solidFill>
                <a:schemeClr val="tx1"/>
              </a:solidFill>
              <a:latin typeface="メイリオ" panose="020B0604030504040204" pitchFamily="50" charset="-128"/>
              <a:ea typeface="メイリオ" panose="020B0604030504040204" pitchFamily="50" charset="-128"/>
            </a:rPr>
            <a:t>2</a:t>
          </a:r>
          <a:r>
            <a:rPr kumimoji="1" lang="ja-JP" altLang="en-US" sz="1100" kern="1200">
              <a:solidFill>
                <a:schemeClr val="tx1"/>
              </a:solidFill>
              <a:latin typeface="メイリオ" panose="020B0604030504040204" pitchFamily="50" charset="-128"/>
              <a:ea typeface="メイリオ" panose="020B0604030504040204" pitchFamily="50" charset="-128"/>
            </a:rPr>
            <a:t>行目･･･元データ</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3</a:t>
          </a:r>
          <a:r>
            <a:rPr kumimoji="1" lang="ja-JP" altLang="en-US" sz="1100" kern="1200">
              <a:solidFill>
                <a:schemeClr val="tx1"/>
              </a:solidFill>
              <a:latin typeface="メイリオ" panose="020B0604030504040204" pitchFamily="50" charset="-128"/>
              <a:ea typeface="メイリオ" panose="020B0604030504040204" pitchFamily="50" charset="-128"/>
            </a:rPr>
            <a:t>行目･･･新フォーマットに合わせて参照先を直接セルに参照</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4</a:t>
          </a:r>
          <a:r>
            <a:rPr kumimoji="1" lang="ja-JP" altLang="en-US" sz="1100" kern="1200">
              <a:solidFill>
                <a:schemeClr val="tx1"/>
              </a:solidFill>
              <a:latin typeface="メイリオ" panose="020B0604030504040204" pitchFamily="50" charset="-128"/>
              <a:ea typeface="メイリオ" panose="020B0604030504040204" pitchFamily="50" charset="-128"/>
            </a:rPr>
            <a:t>行目･･･相違チェック</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r>
            <a:rPr kumimoji="1" lang="en-US" altLang="ja-JP" sz="1100" kern="1200">
              <a:solidFill>
                <a:schemeClr val="tx1"/>
              </a:solidFill>
              <a:latin typeface="メイリオ" panose="020B0604030504040204" pitchFamily="50" charset="-128"/>
              <a:ea typeface="メイリオ" panose="020B0604030504040204" pitchFamily="50" charset="-128"/>
            </a:rPr>
            <a:t>5</a:t>
          </a:r>
          <a:r>
            <a:rPr kumimoji="1" lang="ja-JP" altLang="en-US" sz="1100" kern="1200">
              <a:solidFill>
                <a:schemeClr val="tx1"/>
              </a:solidFill>
              <a:latin typeface="メイリオ" panose="020B0604030504040204" pitchFamily="50" charset="-128"/>
              <a:ea typeface="メイリオ" panose="020B0604030504040204" pitchFamily="50" charset="-128"/>
            </a:rPr>
            <a:t>行目･･･相違の内容</a:t>
          </a:r>
          <a:endParaRPr kumimoji="1" lang="en-US" altLang="ja-JP" sz="1100" kern="1200">
            <a:solidFill>
              <a:schemeClr val="tx1"/>
            </a:solidFill>
            <a:latin typeface="メイリオ" panose="020B0604030504040204" pitchFamily="50" charset="-128"/>
            <a:ea typeface="メイリオ" panose="020B0604030504040204" pitchFamily="50" charset="-128"/>
          </a:endParaRPr>
        </a:p>
        <a:p>
          <a:pPr algn="l"/>
          <a:endParaRPr kumimoji="1" lang="ja-JP" altLang="en-US" sz="1100" kern="1200"/>
        </a:p>
      </xdr:txBody>
    </xdr:sp>
    <xdr:clientData/>
  </xdr:twoCellAnchor>
</xdr:wsDr>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0</v>
    <v>5</v>
  </rv>
  <rv s="0">
    <v>1</v>
    <v>4</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J101"/>
  <sheetViews>
    <sheetView showGridLines="0" tabSelected="1" zoomScaleNormal="100" zoomScaleSheetLayoutView="85" workbookViewId="0">
      <selection activeCell="E3" sqref="E3:H3"/>
    </sheetView>
  </sheetViews>
  <sheetFormatPr defaultColWidth="0" defaultRowHeight="13.5" zeroHeight="1" x14ac:dyDescent="0.15"/>
  <cols>
    <col min="1" max="1" width="1.375" style="2" customWidth="1"/>
    <col min="2" max="2" width="12.625" style="2" customWidth="1"/>
    <col min="3" max="3" width="14.625" style="2" customWidth="1"/>
    <col min="4" max="4" width="7.625" style="2" customWidth="1"/>
    <col min="5" max="5" width="6" style="2" customWidth="1"/>
    <col min="6" max="6" width="5.75" style="2" customWidth="1"/>
    <col min="7" max="7" width="5.125" style="2" customWidth="1"/>
    <col min="8" max="9" width="6" style="2" customWidth="1"/>
    <col min="10" max="10" width="7.625" style="2" customWidth="1"/>
    <col min="11" max="11" width="6.125" style="2" customWidth="1"/>
    <col min="12" max="14" width="5.125" style="2" customWidth="1"/>
    <col min="15" max="15" width="6" style="2" customWidth="1"/>
    <col min="16" max="16" width="5.75" style="2" customWidth="1"/>
    <col min="17" max="17" width="6.5" style="2" customWidth="1"/>
    <col min="18" max="20" width="5.125" style="2" customWidth="1"/>
    <col min="21" max="21" width="2.875" style="2" customWidth="1"/>
    <col min="22" max="22" width="15.25" style="2" hidden="1" customWidth="1"/>
    <col min="23" max="36" width="10.625" style="2" hidden="1" customWidth="1"/>
    <col min="37" max="16384" width="9" style="2" hidden="1"/>
  </cols>
  <sheetData>
    <row r="1" spans="2:36" ht="8.1" customHeight="1" thickBot="1" x14ac:dyDescent="0.2">
      <c r="B1" s="167"/>
      <c r="C1" s="167"/>
      <c r="D1" s="167"/>
      <c r="E1" s="167"/>
      <c r="F1" s="167"/>
      <c r="G1" s="167"/>
      <c r="H1" s="167"/>
      <c r="I1" s="167"/>
      <c r="J1" s="167"/>
      <c r="K1" s="167"/>
      <c r="L1" s="167"/>
      <c r="M1" s="167"/>
      <c r="N1" s="167"/>
      <c r="O1" s="167"/>
      <c r="P1" s="167"/>
      <c r="Q1" s="168"/>
      <c r="R1" s="168"/>
      <c r="S1" s="168"/>
      <c r="T1" s="168"/>
      <c r="U1" s="167"/>
      <c r="V1" s="167"/>
      <c r="W1" s="167"/>
      <c r="X1" s="167"/>
      <c r="Y1" s="167"/>
      <c r="Z1" s="167"/>
      <c r="AA1" s="167"/>
      <c r="AB1" s="167"/>
      <c r="AC1" s="167"/>
      <c r="AD1" s="167"/>
      <c r="AE1" s="167"/>
      <c r="AF1" s="167"/>
      <c r="AG1" s="167"/>
      <c r="AH1" s="167"/>
      <c r="AI1" s="167"/>
      <c r="AJ1" s="167"/>
    </row>
    <row r="2" spans="2:36" ht="15.95" customHeight="1" thickTop="1" thickBot="1" x14ac:dyDescent="0.2">
      <c r="B2" s="477" t="s">
        <v>123</v>
      </c>
      <c r="C2" s="478"/>
      <c r="D2" s="478"/>
      <c r="E2" s="478"/>
      <c r="F2" s="478"/>
      <c r="G2" s="478"/>
      <c r="H2" s="478"/>
      <c r="I2" s="478"/>
      <c r="J2" s="478"/>
      <c r="K2" s="478"/>
      <c r="L2" s="478"/>
      <c r="M2" s="478"/>
      <c r="N2" s="478"/>
      <c r="O2" s="478"/>
      <c r="P2" s="478"/>
      <c r="Q2" s="478"/>
      <c r="R2" s="478"/>
      <c r="S2" s="479"/>
      <c r="T2" s="480"/>
      <c r="U2" s="167"/>
      <c r="V2" s="336"/>
      <c r="W2" s="337" t="s">
        <v>293</v>
      </c>
      <c r="X2" s="338" t="s">
        <v>497</v>
      </c>
      <c r="Y2" s="337" t="s">
        <v>294</v>
      </c>
      <c r="Z2" s="338" t="s">
        <v>498</v>
      </c>
      <c r="AA2" s="339"/>
      <c r="AB2" s="339"/>
      <c r="AC2" s="339"/>
      <c r="AD2" s="339"/>
      <c r="AE2" s="339"/>
      <c r="AF2" s="339"/>
      <c r="AG2" s="339"/>
      <c r="AH2" s="339"/>
      <c r="AI2" s="339"/>
      <c r="AJ2" s="339"/>
    </row>
    <row r="3" spans="2:36" ht="15" customHeight="1" thickTop="1" thickBot="1" x14ac:dyDescent="0.2">
      <c r="B3" s="169" t="s">
        <v>247</v>
      </c>
      <c r="C3" s="170"/>
      <c r="D3" s="171"/>
      <c r="E3" s="500">
        <v>46113</v>
      </c>
      <c r="F3" s="501"/>
      <c r="G3" s="501"/>
      <c r="H3" s="502"/>
      <c r="I3" s="653" t="s">
        <v>246</v>
      </c>
      <c r="J3" s="654"/>
      <c r="K3" s="654"/>
      <c r="L3" s="655"/>
      <c r="M3" s="656" t="s">
        <v>909</v>
      </c>
      <c r="N3" s="657"/>
      <c r="O3" s="657"/>
      <c r="P3" s="658"/>
      <c r="Q3" s="172"/>
      <c r="R3" s="173" t="s">
        <v>915</v>
      </c>
      <c r="S3" s="646" t="s">
        <v>911</v>
      </c>
      <c r="T3" s="647"/>
      <c r="U3" s="167" t="s">
        <v>49</v>
      </c>
      <c r="V3" s="341" t="s">
        <v>1011</v>
      </c>
      <c r="W3" s="342" t="str">
        <f>I3</f>
        <v>協議の段階</v>
      </c>
      <c r="X3" s="343" cm="1">
        <f t="array" ref="X3">_xlfn.IFS(M3="事前協議時",2,M3="計画時",3,M3="変更時",4,M3="工事完了時",5)</f>
        <v>3</v>
      </c>
      <c r="Y3" s="342" t="s">
        <v>1012</v>
      </c>
      <c r="Z3" s="342"/>
      <c r="AA3" s="342"/>
      <c r="AB3" s="344"/>
      <c r="AC3" s="345" t="str">
        <f>R3</f>
        <v>工事種別</v>
      </c>
      <c r="AD3" s="346" t="s">
        <v>911</v>
      </c>
      <c r="AE3" s="347">
        <f>IF($S$3=AD3,1,0)</f>
        <v>1</v>
      </c>
      <c r="AF3" s="346" t="s">
        <v>912</v>
      </c>
      <c r="AG3" s="347">
        <f>IF($S$3=AF3,1,0)</f>
        <v>0</v>
      </c>
      <c r="AH3" s="342" t="s">
        <v>913</v>
      </c>
      <c r="AI3" s="348">
        <f>IF($S$3=AH3,1,0)</f>
        <v>0</v>
      </c>
      <c r="AJ3" s="340"/>
    </row>
    <row r="4" spans="2:36" ht="13.7" customHeight="1" x14ac:dyDescent="0.15">
      <c r="B4" s="481" t="s">
        <v>0</v>
      </c>
      <c r="C4" s="585" t="s">
        <v>1</v>
      </c>
      <c r="D4" s="586"/>
      <c r="E4" s="486" t="s">
        <v>1005</v>
      </c>
      <c r="F4" s="487"/>
      <c r="G4" s="487"/>
      <c r="H4" s="487"/>
      <c r="I4" s="487"/>
      <c r="J4" s="487"/>
      <c r="K4" s="487"/>
      <c r="L4" s="487"/>
      <c r="M4" s="487"/>
      <c r="N4" s="487"/>
      <c r="O4" s="487"/>
      <c r="P4" s="487"/>
      <c r="Q4" s="487"/>
      <c r="R4" s="487"/>
      <c r="S4" s="487"/>
      <c r="T4" s="488"/>
      <c r="U4" s="167" t="s">
        <v>49</v>
      </c>
      <c r="V4" s="340"/>
      <c r="W4" s="340"/>
      <c r="X4" s="340"/>
      <c r="Y4" s="340"/>
      <c r="Z4" s="340"/>
      <c r="AA4" s="340"/>
      <c r="AB4" s="340"/>
      <c r="AC4" s="340"/>
      <c r="AD4" s="340"/>
      <c r="AE4" s="340"/>
      <c r="AF4" s="340"/>
      <c r="AG4" s="340"/>
      <c r="AH4" s="340"/>
      <c r="AI4" s="340"/>
      <c r="AJ4" s="340"/>
    </row>
    <row r="5" spans="2:36" ht="13.7" customHeight="1" x14ac:dyDescent="0.15">
      <c r="B5" s="482"/>
      <c r="C5" s="587" t="s">
        <v>2</v>
      </c>
      <c r="D5" s="588"/>
      <c r="E5" s="489" t="s">
        <v>1006</v>
      </c>
      <c r="F5" s="490"/>
      <c r="G5" s="490"/>
      <c r="H5" s="490"/>
      <c r="I5" s="490"/>
      <c r="J5" s="490"/>
      <c r="K5" s="490"/>
      <c r="L5" s="490"/>
      <c r="M5" s="490"/>
      <c r="N5" s="490"/>
      <c r="O5" s="490"/>
      <c r="P5" s="490"/>
      <c r="Q5" s="490"/>
      <c r="R5" s="490"/>
      <c r="S5" s="490"/>
      <c r="T5" s="491"/>
      <c r="U5" s="167" t="s">
        <v>49</v>
      </c>
      <c r="V5" s="340"/>
      <c r="W5" s="340"/>
      <c r="X5" s="340"/>
      <c r="Y5" s="340"/>
      <c r="Z5" s="340"/>
      <c r="AA5" s="340"/>
      <c r="AB5" s="340"/>
      <c r="AC5" s="340"/>
      <c r="AD5" s="340"/>
      <c r="AE5" s="340"/>
      <c r="AF5" s="340"/>
      <c r="AG5" s="340"/>
      <c r="AH5" s="340"/>
      <c r="AI5" s="340"/>
      <c r="AJ5" s="340"/>
    </row>
    <row r="6" spans="2:36" ht="13.7" customHeight="1" x14ac:dyDescent="0.15">
      <c r="B6" s="495" t="s">
        <v>3</v>
      </c>
      <c r="C6" s="589" t="s">
        <v>1</v>
      </c>
      <c r="D6" s="586"/>
      <c r="E6" s="486" t="s">
        <v>1007</v>
      </c>
      <c r="F6" s="492"/>
      <c r="G6" s="492"/>
      <c r="H6" s="492"/>
      <c r="I6" s="492"/>
      <c r="J6" s="492"/>
      <c r="K6" s="492"/>
      <c r="L6" s="492"/>
      <c r="M6" s="492"/>
      <c r="N6" s="492"/>
      <c r="O6" s="492"/>
      <c r="P6" s="492"/>
      <c r="Q6" s="492"/>
      <c r="R6" s="492"/>
      <c r="S6" s="492"/>
      <c r="T6" s="493"/>
      <c r="U6" s="167" t="s">
        <v>49</v>
      </c>
      <c r="V6" s="340"/>
      <c r="W6" s="340"/>
      <c r="X6" s="340"/>
      <c r="Y6" s="340"/>
      <c r="Z6" s="340"/>
      <c r="AA6" s="340"/>
      <c r="AB6" s="340"/>
      <c r="AC6" s="340"/>
      <c r="AD6" s="340"/>
      <c r="AE6" s="340"/>
      <c r="AF6" s="340"/>
      <c r="AG6" s="340"/>
      <c r="AH6" s="340"/>
      <c r="AI6" s="340"/>
      <c r="AJ6" s="340"/>
    </row>
    <row r="7" spans="2:36" ht="13.7" customHeight="1" x14ac:dyDescent="0.15">
      <c r="B7" s="495"/>
      <c r="C7" s="659" t="s">
        <v>2</v>
      </c>
      <c r="D7" s="588"/>
      <c r="E7" s="489" t="s">
        <v>1008</v>
      </c>
      <c r="F7" s="490"/>
      <c r="G7" s="490"/>
      <c r="H7" s="490"/>
      <c r="I7" s="490"/>
      <c r="J7" s="490"/>
      <c r="K7" s="490"/>
      <c r="L7" s="490"/>
      <c r="M7" s="490"/>
      <c r="N7" s="490"/>
      <c r="O7" s="490"/>
      <c r="P7" s="490"/>
      <c r="Q7" s="490"/>
      <c r="R7" s="490"/>
      <c r="S7" s="490"/>
      <c r="T7" s="491"/>
      <c r="U7" s="167" t="s">
        <v>49</v>
      </c>
      <c r="V7" s="340"/>
      <c r="W7" s="340"/>
      <c r="X7" s="340"/>
      <c r="Y7" s="340"/>
      <c r="Z7" s="340"/>
      <c r="AA7" s="340"/>
      <c r="AB7" s="340"/>
      <c r="AC7" s="340"/>
      <c r="AD7" s="340"/>
      <c r="AE7" s="340"/>
      <c r="AF7" s="340"/>
      <c r="AG7" s="340"/>
      <c r="AH7" s="340"/>
      <c r="AI7" s="340"/>
      <c r="AJ7" s="340"/>
    </row>
    <row r="8" spans="2:36" ht="13.7" customHeight="1" x14ac:dyDescent="0.15">
      <c r="B8" s="481" t="s">
        <v>4</v>
      </c>
      <c r="C8" s="585" t="s">
        <v>99</v>
      </c>
      <c r="D8" s="586"/>
      <c r="E8" s="486" t="s">
        <v>1010</v>
      </c>
      <c r="F8" s="492"/>
      <c r="G8" s="492"/>
      <c r="H8" s="492"/>
      <c r="I8" s="492"/>
      <c r="J8" s="492"/>
      <c r="K8" s="492"/>
      <c r="L8" s="492"/>
      <c r="M8" s="492"/>
      <c r="N8" s="492"/>
      <c r="O8" s="492"/>
      <c r="P8" s="492"/>
      <c r="Q8" s="492"/>
      <c r="R8" s="492"/>
      <c r="S8" s="492"/>
      <c r="T8" s="493"/>
      <c r="U8" s="167" t="s">
        <v>49</v>
      </c>
      <c r="V8" s="340"/>
      <c r="W8" s="340"/>
      <c r="X8" s="340"/>
      <c r="Y8" s="340"/>
      <c r="Z8" s="340"/>
      <c r="AA8" s="340"/>
      <c r="AB8" s="340"/>
      <c r="AC8" s="340"/>
      <c r="AD8" s="340"/>
      <c r="AE8" s="340"/>
      <c r="AF8" s="340"/>
      <c r="AG8" s="340"/>
      <c r="AH8" s="340"/>
      <c r="AI8" s="340"/>
      <c r="AJ8" s="340"/>
    </row>
    <row r="9" spans="2:36" ht="13.7" customHeight="1" x14ac:dyDescent="0.15">
      <c r="B9" s="503"/>
      <c r="C9" s="514" t="s">
        <v>101</v>
      </c>
      <c r="D9" s="515"/>
      <c r="E9" s="483" t="s">
        <v>1009</v>
      </c>
      <c r="F9" s="484"/>
      <c r="G9" s="484"/>
      <c r="H9" s="484"/>
      <c r="I9" s="484"/>
      <c r="J9" s="484"/>
      <c r="K9" s="484"/>
      <c r="L9" s="484"/>
      <c r="M9" s="484"/>
      <c r="N9" s="484"/>
      <c r="O9" s="484"/>
      <c r="P9" s="484"/>
      <c r="Q9" s="484"/>
      <c r="R9" s="484"/>
      <c r="S9" s="484"/>
      <c r="T9" s="485"/>
      <c r="U9" s="167" t="s">
        <v>49</v>
      </c>
      <c r="V9" s="349"/>
      <c r="W9" s="340"/>
      <c r="X9" s="340"/>
      <c r="Y9" s="340"/>
      <c r="Z9" s="340"/>
      <c r="AA9" s="340"/>
      <c r="AB9" s="340"/>
      <c r="AC9" s="340"/>
      <c r="AD9" s="340"/>
      <c r="AE9" s="340"/>
      <c r="AF9" s="340"/>
      <c r="AG9" s="340"/>
      <c r="AH9" s="340"/>
      <c r="AI9" s="340"/>
      <c r="AJ9" s="340"/>
    </row>
    <row r="10" spans="2:36" ht="13.7" customHeight="1" x14ac:dyDescent="0.15">
      <c r="B10" s="503"/>
      <c r="C10" s="660" t="s">
        <v>5</v>
      </c>
      <c r="D10" s="661"/>
      <c r="E10" s="269" t="s">
        <v>941</v>
      </c>
      <c r="F10" s="177" t="s">
        <v>103</v>
      </c>
      <c r="G10" s="177"/>
      <c r="H10" s="177"/>
      <c r="I10" s="208" t="s">
        <v>272</v>
      </c>
      <c r="J10" s="177" t="s">
        <v>952</v>
      </c>
      <c r="K10" s="177"/>
      <c r="L10" s="177"/>
      <c r="M10" s="208" t="s">
        <v>272</v>
      </c>
      <c r="N10" s="177" t="s">
        <v>953</v>
      </c>
      <c r="O10" s="177"/>
      <c r="P10" s="177"/>
      <c r="Q10" s="208" t="s">
        <v>941</v>
      </c>
      <c r="R10" s="177" t="s">
        <v>91</v>
      </c>
      <c r="S10" s="177"/>
      <c r="T10" s="198"/>
      <c r="U10" s="167" t="s">
        <v>49</v>
      </c>
      <c r="V10" s="350" t="str">
        <f>C10</f>
        <v>用途</v>
      </c>
      <c r="W10" s="345" t="str">
        <f>F10</f>
        <v>事務所</v>
      </c>
      <c r="X10" s="348">
        <f>IF(E10="■",1,0)</f>
        <v>1</v>
      </c>
      <c r="Y10" s="345" t="str">
        <f>J10</f>
        <v>飲食店</v>
      </c>
      <c r="Z10" s="348">
        <f>IF(I10="■",1,0)</f>
        <v>0</v>
      </c>
      <c r="AA10" s="345" t="str">
        <f>N10</f>
        <v>物販店舗</v>
      </c>
      <c r="AB10" s="348">
        <f>IF(M10="■",1,0)</f>
        <v>0</v>
      </c>
      <c r="AC10" s="345" t="str">
        <f>R10</f>
        <v>ホテル</v>
      </c>
      <c r="AD10" s="348">
        <f>IF(Q10="■",1,0)</f>
        <v>1</v>
      </c>
      <c r="AE10" s="340"/>
      <c r="AF10" s="340"/>
      <c r="AG10" s="340"/>
      <c r="AH10" s="340"/>
      <c r="AI10" s="340"/>
      <c r="AJ10" s="340"/>
    </row>
    <row r="11" spans="2:36" ht="13.7" customHeight="1" x14ac:dyDescent="0.15">
      <c r="B11" s="503"/>
      <c r="C11" s="662"/>
      <c r="D11" s="530"/>
      <c r="E11" s="269" t="s">
        <v>941</v>
      </c>
      <c r="F11" s="177" t="s">
        <v>954</v>
      </c>
      <c r="G11" s="177"/>
      <c r="H11" s="177"/>
      <c r="I11" s="208" t="s">
        <v>272</v>
      </c>
      <c r="J11" s="177" t="s">
        <v>958</v>
      </c>
      <c r="K11" s="177"/>
      <c r="L11" s="177"/>
      <c r="M11" s="208" t="s">
        <v>272</v>
      </c>
      <c r="N11" s="177" t="s">
        <v>959</v>
      </c>
      <c r="O11" s="177"/>
      <c r="P11" s="177"/>
      <c r="Q11" s="208"/>
      <c r="R11" s="177"/>
      <c r="S11" s="177"/>
      <c r="T11" s="198"/>
      <c r="U11" s="167" t="s">
        <v>49</v>
      </c>
      <c r="V11" s="351"/>
      <c r="W11" s="345" t="str">
        <f>F11</f>
        <v>駐輪場</v>
      </c>
      <c r="X11" s="348">
        <f>IF(E11="■",1,0)</f>
        <v>1</v>
      </c>
      <c r="Y11" s="345" t="str">
        <f>J11</f>
        <v>学校</v>
      </c>
      <c r="Z11" s="348">
        <f>IF(I11="■",1,0)</f>
        <v>0</v>
      </c>
      <c r="AA11" s="345" t="str">
        <f>N11</f>
        <v>病院</v>
      </c>
      <c r="AB11" s="348">
        <f>IF(M11="■",1,0)</f>
        <v>0</v>
      </c>
      <c r="AC11" s="345">
        <f>R11</f>
        <v>0</v>
      </c>
      <c r="AD11" s="348">
        <f>IF(Q11="■",1,0)</f>
        <v>0</v>
      </c>
      <c r="AE11" s="340"/>
      <c r="AF11" s="340"/>
      <c r="AG11" s="340"/>
      <c r="AH11" s="340"/>
      <c r="AI11" s="340"/>
      <c r="AJ11" s="340"/>
    </row>
    <row r="12" spans="2:36" ht="13.7" customHeight="1" x14ac:dyDescent="0.15">
      <c r="B12" s="503"/>
      <c r="C12" s="663"/>
      <c r="D12" s="664"/>
      <c r="E12" s="269" t="s">
        <v>272</v>
      </c>
      <c r="F12" s="177" t="s">
        <v>84</v>
      </c>
      <c r="G12" s="177"/>
      <c r="H12" s="499"/>
      <c r="I12" s="499"/>
      <c r="J12" s="499"/>
      <c r="K12" s="499"/>
      <c r="L12" s="499"/>
      <c r="M12" s="499"/>
      <c r="N12" s="499"/>
      <c r="O12" s="499"/>
      <c r="P12" s="499"/>
      <c r="Q12" s="499"/>
      <c r="R12" s="499"/>
      <c r="S12" s="499"/>
      <c r="T12" s="203" t="s">
        <v>85</v>
      </c>
      <c r="U12" s="167" t="s">
        <v>49</v>
      </c>
      <c r="V12" s="352"/>
      <c r="W12" s="345" t="str">
        <f>F12</f>
        <v>その他　（</v>
      </c>
      <c r="X12" s="348">
        <f>IF(E12="■",1,0)</f>
        <v>0</v>
      </c>
      <c r="Y12" s="340"/>
      <c r="Z12" s="340"/>
      <c r="AA12" s="340"/>
      <c r="AB12" s="340"/>
      <c r="AC12" s="340"/>
      <c r="AD12" s="340"/>
      <c r="AE12" s="340"/>
      <c r="AF12" s="340"/>
      <c r="AG12" s="340"/>
      <c r="AH12" s="340"/>
      <c r="AI12" s="340"/>
      <c r="AJ12" s="340"/>
    </row>
    <row r="13" spans="2:36" ht="13.7" customHeight="1" x14ac:dyDescent="0.15">
      <c r="B13" s="503"/>
      <c r="C13" s="514" t="str">
        <f>IF($X$3=5,"工事期間","工事期間（予定）")</f>
        <v>工事期間（予定）</v>
      </c>
      <c r="D13" s="515"/>
      <c r="E13" s="271" t="s">
        <v>6</v>
      </c>
      <c r="F13" s="177"/>
      <c r="G13" s="177"/>
      <c r="H13" s="518">
        <v>46143</v>
      </c>
      <c r="I13" s="518"/>
      <c r="J13" s="518"/>
      <c r="K13" s="518"/>
      <c r="L13" s="177"/>
      <c r="M13" s="177" t="s">
        <v>29</v>
      </c>
      <c r="N13" s="177"/>
      <c r="O13" s="518">
        <v>46630</v>
      </c>
      <c r="P13" s="518"/>
      <c r="Q13" s="518"/>
      <c r="R13" s="518"/>
      <c r="S13" s="272"/>
      <c r="T13" s="273"/>
      <c r="U13" s="167" t="s">
        <v>49</v>
      </c>
      <c r="V13" s="340"/>
      <c r="W13" s="340"/>
      <c r="X13" s="340"/>
      <c r="Y13" s="340"/>
      <c r="Z13" s="340"/>
      <c r="AA13" s="340"/>
      <c r="AB13" s="340"/>
      <c r="AC13" s="340"/>
      <c r="AD13" s="340"/>
      <c r="AE13" s="340"/>
      <c r="AF13" s="340"/>
      <c r="AG13" s="340"/>
      <c r="AH13" s="340"/>
      <c r="AI13" s="340"/>
      <c r="AJ13" s="340"/>
    </row>
    <row r="14" spans="2:36" ht="13.7" customHeight="1" x14ac:dyDescent="0.15">
      <c r="B14" s="503"/>
      <c r="C14" s="514" t="s">
        <v>940</v>
      </c>
      <c r="D14" s="515"/>
      <c r="E14" s="269" t="s">
        <v>272</v>
      </c>
      <c r="F14" s="177" t="s">
        <v>951</v>
      </c>
      <c r="G14" s="177"/>
      <c r="H14" s="177"/>
      <c r="I14" s="177"/>
      <c r="J14" s="177"/>
      <c r="K14" s="177"/>
      <c r="L14" s="177"/>
      <c r="M14" s="177"/>
      <c r="N14" s="177"/>
      <c r="O14" s="274"/>
      <c r="P14" s="274"/>
      <c r="Q14" s="274"/>
      <c r="R14" s="177"/>
      <c r="S14" s="177"/>
      <c r="T14" s="198"/>
      <c r="U14" s="167" t="s">
        <v>49</v>
      </c>
      <c r="V14" s="353" t="str">
        <f>C14</f>
        <v>複合建築物</v>
      </c>
      <c r="W14" s="345" t="str">
        <f>F14</f>
        <v>非住宅と住宅の複合建築物</v>
      </c>
      <c r="X14" s="342"/>
      <c r="Y14" s="348">
        <f>IF(E14="■",1,0)</f>
        <v>0</v>
      </c>
      <c r="Z14" s="340"/>
      <c r="AA14" s="340"/>
      <c r="AB14" s="340"/>
      <c r="AC14" s="340"/>
      <c r="AD14" s="340"/>
      <c r="AE14" s="340"/>
      <c r="AF14" s="340"/>
      <c r="AG14" s="340"/>
      <c r="AH14" s="340"/>
      <c r="AI14" s="340"/>
      <c r="AJ14" s="340"/>
    </row>
    <row r="15" spans="2:36" ht="13.7" customHeight="1" x14ac:dyDescent="0.15">
      <c r="B15" s="503"/>
      <c r="C15" s="514" t="s">
        <v>938</v>
      </c>
      <c r="D15" s="515"/>
      <c r="E15" s="183" t="s">
        <v>961</v>
      </c>
      <c r="F15" s="235"/>
      <c r="G15" s="583">
        <v>1000</v>
      </c>
      <c r="H15" s="583"/>
      <c r="I15" s="583"/>
      <c r="J15" s="177" t="s">
        <v>8</v>
      </c>
      <c r="K15" s="177"/>
      <c r="L15" s="177"/>
      <c r="M15" s="177"/>
      <c r="N15" s="235" t="s">
        <v>939</v>
      </c>
      <c r="O15" s="584">
        <v>1500</v>
      </c>
      <c r="P15" s="584"/>
      <c r="Q15" s="584"/>
      <c r="R15" s="177" t="s">
        <v>8</v>
      </c>
      <c r="S15" s="177"/>
      <c r="T15" s="198"/>
      <c r="U15" s="167" t="s">
        <v>49</v>
      </c>
      <c r="V15" s="340"/>
      <c r="W15" s="340"/>
      <c r="X15" s="340"/>
      <c r="Y15" s="340"/>
      <c r="Z15" s="340"/>
      <c r="AA15" s="340"/>
      <c r="AB15" s="340"/>
      <c r="AC15" s="340"/>
      <c r="AD15" s="340"/>
      <c r="AE15" s="340"/>
      <c r="AF15" s="340"/>
      <c r="AG15" s="340"/>
      <c r="AH15" s="340"/>
      <c r="AI15" s="340"/>
      <c r="AJ15" s="340"/>
    </row>
    <row r="16" spans="2:36" ht="13.7" customHeight="1" x14ac:dyDescent="0.15">
      <c r="B16" s="503"/>
      <c r="C16" s="514" t="s">
        <v>967</v>
      </c>
      <c r="D16" s="515"/>
      <c r="E16" s="183" t="s">
        <v>968</v>
      </c>
      <c r="F16" s="235"/>
      <c r="G16" s="583">
        <v>6000</v>
      </c>
      <c r="H16" s="583"/>
      <c r="I16" s="583"/>
      <c r="J16" s="177" t="s">
        <v>8</v>
      </c>
      <c r="K16" s="275"/>
      <c r="L16" s="665" t="s">
        <v>969</v>
      </c>
      <c r="M16" s="665"/>
      <c r="N16" s="665"/>
      <c r="O16" s="583">
        <v>5000</v>
      </c>
      <c r="P16" s="583"/>
      <c r="Q16" s="583"/>
      <c r="R16" s="177" t="s">
        <v>225</v>
      </c>
      <c r="S16" s="177"/>
      <c r="T16" s="198"/>
      <c r="U16" s="167" t="s">
        <v>49</v>
      </c>
      <c r="V16" s="340"/>
      <c r="W16" s="340"/>
      <c r="X16" s="340"/>
      <c r="Y16" s="340"/>
      <c r="Z16" s="340"/>
      <c r="AA16" s="340"/>
      <c r="AB16" s="340"/>
      <c r="AC16" s="340"/>
      <c r="AD16" s="340"/>
      <c r="AE16" s="340"/>
      <c r="AF16" s="340"/>
      <c r="AG16" s="340"/>
      <c r="AH16" s="340"/>
      <c r="AI16" s="340"/>
      <c r="AJ16" s="340"/>
    </row>
    <row r="17" spans="2:36" ht="13.7" customHeight="1" thickBot="1" x14ac:dyDescent="0.2">
      <c r="B17" s="503"/>
      <c r="C17" s="514" t="s">
        <v>11</v>
      </c>
      <c r="D17" s="515"/>
      <c r="E17" s="184" t="s">
        <v>54</v>
      </c>
      <c r="F17" s="330">
        <v>6</v>
      </c>
      <c r="G17" s="185" t="s">
        <v>53</v>
      </c>
      <c r="H17" s="276"/>
      <c r="I17" s="276"/>
      <c r="J17" s="276" t="s">
        <v>55</v>
      </c>
      <c r="K17" s="330">
        <v>1</v>
      </c>
      <c r="L17" s="276" t="s">
        <v>53</v>
      </c>
      <c r="M17" s="185"/>
      <c r="N17" s="185"/>
      <c r="O17" s="185"/>
      <c r="P17" s="185"/>
      <c r="Q17" s="276"/>
      <c r="R17" s="276"/>
      <c r="S17" s="276"/>
      <c r="T17" s="277"/>
      <c r="U17" s="167" t="s">
        <v>49</v>
      </c>
      <c r="V17" s="340"/>
      <c r="W17" s="340"/>
      <c r="X17" s="340"/>
      <c r="Y17" s="340"/>
      <c r="Z17" s="340"/>
      <c r="AA17" s="340"/>
      <c r="AB17" s="340"/>
      <c r="AC17" s="340"/>
      <c r="AD17" s="340"/>
      <c r="AE17" s="340"/>
      <c r="AF17" s="340"/>
      <c r="AG17" s="340"/>
      <c r="AH17" s="340"/>
      <c r="AI17" s="340"/>
      <c r="AJ17" s="340"/>
    </row>
    <row r="18" spans="2:36" ht="13.7" customHeight="1" thickBot="1" x14ac:dyDescent="0.2">
      <c r="B18" s="503"/>
      <c r="C18" s="660" t="s">
        <v>12</v>
      </c>
      <c r="D18" s="661"/>
      <c r="E18" s="269" t="s">
        <v>941</v>
      </c>
      <c r="F18" s="177" t="s">
        <v>56</v>
      </c>
      <c r="G18" s="177"/>
      <c r="H18" s="177"/>
      <c r="I18" s="208" t="s">
        <v>272</v>
      </c>
      <c r="J18" s="177" t="s">
        <v>58</v>
      </c>
      <c r="K18" s="177"/>
      <c r="L18" s="177"/>
      <c r="M18" s="208" t="s">
        <v>272</v>
      </c>
      <c r="N18" s="177" t="s">
        <v>60</v>
      </c>
      <c r="O18" s="177"/>
      <c r="P18" s="177"/>
      <c r="Q18" s="177"/>
      <c r="R18" s="177"/>
      <c r="S18" s="177"/>
      <c r="T18" s="198"/>
      <c r="U18" s="167" t="s">
        <v>49</v>
      </c>
      <c r="V18" s="341" t="s">
        <v>1013</v>
      </c>
      <c r="W18" s="345" t="str">
        <f>F18</f>
        <v>ＲＣ造</v>
      </c>
      <c r="X18" s="348">
        <f>IF(E18="■",1,0)</f>
        <v>1</v>
      </c>
      <c r="Y18" s="345" t="str">
        <f>J18</f>
        <v>ＳＲＣ造</v>
      </c>
      <c r="Z18" s="348">
        <f>IF(I18="■",1,0)</f>
        <v>0</v>
      </c>
      <c r="AA18" s="345" t="str">
        <f>N18</f>
        <v>S造</v>
      </c>
      <c r="AB18" s="348">
        <f>IF(M18="■",1,0)</f>
        <v>0</v>
      </c>
      <c r="AC18" s="340"/>
      <c r="AD18" s="340"/>
      <c r="AE18" s="340"/>
      <c r="AF18" s="340"/>
      <c r="AG18" s="340"/>
      <c r="AH18" s="340"/>
      <c r="AI18" s="340"/>
      <c r="AJ18" s="340"/>
    </row>
    <row r="19" spans="2:36" ht="13.7" customHeight="1" x14ac:dyDescent="0.15">
      <c r="B19" s="503"/>
      <c r="C19" s="663"/>
      <c r="D19" s="664"/>
      <c r="E19" s="269" t="s">
        <v>272</v>
      </c>
      <c r="F19" s="177" t="s">
        <v>57</v>
      </c>
      <c r="G19" s="177"/>
      <c r="H19" s="177"/>
      <c r="I19" s="208" t="s">
        <v>272</v>
      </c>
      <c r="J19" s="177" t="s">
        <v>84</v>
      </c>
      <c r="K19" s="177"/>
      <c r="L19" s="494"/>
      <c r="M19" s="494"/>
      <c r="N19" s="494"/>
      <c r="O19" s="494"/>
      <c r="P19" s="494"/>
      <c r="Q19" s="494"/>
      <c r="R19" s="494"/>
      <c r="S19" s="494"/>
      <c r="T19" s="203" t="s">
        <v>85</v>
      </c>
      <c r="U19" s="167" t="s">
        <v>49</v>
      </c>
      <c r="V19" s="340"/>
      <c r="W19" s="345" t="str">
        <f>F19</f>
        <v>木造</v>
      </c>
      <c r="X19" s="348">
        <f>IF(E19="■",1,0)</f>
        <v>0</v>
      </c>
      <c r="Y19" s="345" t="str">
        <f>J19</f>
        <v>その他　（</v>
      </c>
      <c r="Z19" s="348">
        <f>IF(I19="■",1,0)</f>
        <v>0</v>
      </c>
      <c r="AA19" s="340"/>
      <c r="AB19" s="340"/>
      <c r="AC19" s="340"/>
      <c r="AD19" s="340"/>
      <c r="AE19" s="340"/>
      <c r="AF19" s="340"/>
      <c r="AG19" s="340"/>
      <c r="AH19" s="340"/>
      <c r="AI19" s="340"/>
      <c r="AJ19" s="340"/>
    </row>
    <row r="20" spans="2:36" ht="13.7" customHeight="1" x14ac:dyDescent="0.15">
      <c r="B20" s="503"/>
      <c r="C20" s="660" t="s">
        <v>976</v>
      </c>
      <c r="D20" s="661"/>
      <c r="E20" s="182" t="s">
        <v>13</v>
      </c>
      <c r="F20" s="496" t="s">
        <v>89</v>
      </c>
      <c r="G20" s="496"/>
      <c r="H20" s="497"/>
      <c r="I20" s="516">
        <v>4000</v>
      </c>
      <c r="J20" s="590"/>
      <c r="K20" s="177" t="s">
        <v>62</v>
      </c>
      <c r="L20" s="183" t="s">
        <v>13</v>
      </c>
      <c r="M20" s="496" t="s">
        <v>136</v>
      </c>
      <c r="N20" s="496"/>
      <c r="O20" s="497"/>
      <c r="P20" s="516">
        <v>1000</v>
      </c>
      <c r="Q20" s="517"/>
      <c r="R20" s="177" t="s">
        <v>62</v>
      </c>
      <c r="S20" s="278"/>
      <c r="T20" s="279"/>
      <c r="U20" s="167" t="s">
        <v>49</v>
      </c>
      <c r="V20" s="340"/>
      <c r="W20" s="340"/>
      <c r="X20" s="340"/>
      <c r="Y20" s="340"/>
      <c r="Z20" s="340"/>
      <c r="AA20" s="340"/>
      <c r="AB20" s="340"/>
      <c r="AC20" s="340"/>
      <c r="AD20" s="340"/>
      <c r="AE20" s="340"/>
      <c r="AF20" s="340"/>
      <c r="AG20" s="340"/>
      <c r="AH20" s="340"/>
      <c r="AI20" s="340"/>
      <c r="AJ20" s="340"/>
    </row>
    <row r="21" spans="2:36" ht="13.7" customHeight="1" x14ac:dyDescent="0.15">
      <c r="B21" s="503"/>
      <c r="C21" s="663"/>
      <c r="D21" s="664"/>
      <c r="E21" s="184" t="s">
        <v>13</v>
      </c>
      <c r="F21" s="496"/>
      <c r="G21" s="496"/>
      <c r="H21" s="497"/>
      <c r="I21" s="512"/>
      <c r="J21" s="513"/>
      <c r="K21" s="276" t="s">
        <v>62</v>
      </c>
      <c r="L21" s="185" t="s">
        <v>13</v>
      </c>
      <c r="M21" s="496"/>
      <c r="N21" s="496"/>
      <c r="O21" s="497"/>
      <c r="P21" s="512"/>
      <c r="Q21" s="666"/>
      <c r="R21" s="276" t="s">
        <v>62</v>
      </c>
      <c r="S21" s="280"/>
      <c r="T21" s="281"/>
      <c r="U21" s="167" t="s">
        <v>49</v>
      </c>
      <c r="V21" s="340"/>
      <c r="W21" s="340"/>
      <c r="X21" s="340"/>
      <c r="Y21" s="340"/>
      <c r="Z21" s="340"/>
      <c r="AA21" s="340"/>
      <c r="AB21" s="340"/>
      <c r="AC21" s="340"/>
      <c r="AD21" s="340"/>
      <c r="AE21" s="340"/>
      <c r="AF21" s="340"/>
      <c r="AG21" s="340"/>
      <c r="AH21" s="340"/>
      <c r="AI21" s="340"/>
      <c r="AJ21" s="340"/>
    </row>
    <row r="22" spans="2:36" ht="13.7" customHeight="1" x14ac:dyDescent="0.15">
      <c r="B22" s="503"/>
      <c r="C22" s="508" t="s">
        <v>692</v>
      </c>
      <c r="D22" s="509"/>
      <c r="E22" s="269" t="s">
        <v>272</v>
      </c>
      <c r="F22" s="580" t="s">
        <v>636</v>
      </c>
      <c r="G22" s="580"/>
      <c r="H22" s="580"/>
      <c r="I22" s="580"/>
      <c r="J22" s="580"/>
      <c r="K22" s="580"/>
      <c r="L22" s="208" t="s">
        <v>272</v>
      </c>
      <c r="M22" s="581" t="s">
        <v>637</v>
      </c>
      <c r="N22" s="581"/>
      <c r="O22" s="581"/>
      <c r="P22" s="267"/>
      <c r="Q22" s="208" t="s">
        <v>272</v>
      </c>
      <c r="R22" s="177" t="s">
        <v>691</v>
      </c>
      <c r="S22" s="267"/>
      <c r="T22" s="198"/>
      <c r="U22" s="167" t="s">
        <v>49</v>
      </c>
      <c r="V22" s="353" t="str">
        <f>C22</f>
        <v>都市開発諸制度等の適用</v>
      </c>
      <c r="W22" s="353" t="str">
        <f>F22</f>
        <v>再開発等促進区を定める地区計画</v>
      </c>
      <c r="X22" s="342"/>
      <c r="Y22" s="342"/>
      <c r="Z22" s="348">
        <f>IF(E22="■",1,0)</f>
        <v>0</v>
      </c>
      <c r="AA22" s="345" t="str">
        <f>M22</f>
        <v>高度利用地区</v>
      </c>
      <c r="AB22" s="348">
        <f>IF(L22="■",1,0)</f>
        <v>0</v>
      </c>
      <c r="AC22" s="345" t="str">
        <f>R22</f>
        <v>特定街区</v>
      </c>
      <c r="AD22" s="348">
        <f>IF(Q22="■",1,0)</f>
        <v>0</v>
      </c>
      <c r="AE22" s="340"/>
      <c r="AF22" s="340"/>
      <c r="AG22" s="340"/>
      <c r="AH22" s="340"/>
      <c r="AI22" s="340"/>
      <c r="AJ22" s="340"/>
    </row>
    <row r="23" spans="2:36" ht="13.7" customHeight="1" x14ac:dyDescent="0.15">
      <c r="B23" s="482"/>
      <c r="C23" s="510"/>
      <c r="D23" s="511"/>
      <c r="E23" s="293" t="s">
        <v>272</v>
      </c>
      <c r="F23" s="498" t="s">
        <v>690</v>
      </c>
      <c r="G23" s="498"/>
      <c r="H23" s="498"/>
      <c r="I23" s="295" t="s">
        <v>272</v>
      </c>
      <c r="J23" s="282" t="s">
        <v>84</v>
      </c>
      <c r="K23" s="283"/>
      <c r="L23" s="582"/>
      <c r="M23" s="582"/>
      <c r="N23" s="582"/>
      <c r="O23" s="582"/>
      <c r="P23" s="582"/>
      <c r="Q23" s="582"/>
      <c r="R23" s="582"/>
      <c r="S23" s="582"/>
      <c r="T23" s="284" t="s">
        <v>85</v>
      </c>
      <c r="U23" s="167" t="s">
        <v>49</v>
      </c>
      <c r="V23" s="340"/>
      <c r="W23" s="345" t="str">
        <f>F23</f>
        <v>総合設計</v>
      </c>
      <c r="X23" s="348">
        <f>IF(E23="■",1,0)</f>
        <v>0</v>
      </c>
      <c r="Y23" s="345" t="str">
        <f>J23</f>
        <v>その他　（</v>
      </c>
      <c r="Z23" s="348">
        <f>IF(I23="■",1,0)</f>
        <v>0</v>
      </c>
      <c r="AA23" s="340"/>
      <c r="AB23" s="340"/>
      <c r="AC23" s="340"/>
      <c r="AD23" s="340"/>
      <c r="AE23" s="340"/>
      <c r="AF23" s="340"/>
      <c r="AG23" s="340"/>
      <c r="AH23" s="340"/>
      <c r="AI23" s="340"/>
      <c r="AJ23" s="340"/>
    </row>
    <row r="24" spans="2:36" ht="13.7" customHeight="1" thickBot="1" x14ac:dyDescent="0.2">
      <c r="B24" s="481" t="s">
        <v>14</v>
      </c>
      <c r="C24" s="519" t="s">
        <v>15</v>
      </c>
      <c r="D24" s="520"/>
      <c r="E24" s="285" t="s">
        <v>941</v>
      </c>
      <c r="F24" s="286" t="s">
        <v>543</v>
      </c>
      <c r="G24" s="286"/>
      <c r="H24" s="286"/>
      <c r="I24" s="287"/>
      <c r="J24" s="287"/>
      <c r="K24" s="286"/>
      <c r="L24" s="403"/>
      <c r="M24" s="288" t="s">
        <v>272</v>
      </c>
      <c r="N24" s="403" t="s">
        <v>75</v>
      </c>
      <c r="O24" s="404"/>
      <c r="P24" s="403"/>
      <c r="Q24" s="291" t="s">
        <v>272</v>
      </c>
      <c r="R24" s="403" t="s">
        <v>72</v>
      </c>
      <c r="S24" s="403"/>
      <c r="T24" s="289"/>
      <c r="U24" s="167" t="s">
        <v>49</v>
      </c>
      <c r="V24" s="340"/>
      <c r="W24" s="345" t="s">
        <v>543</v>
      </c>
      <c r="X24" s="342"/>
      <c r="Y24" s="342"/>
      <c r="Z24" s="348">
        <f>IF(E24="■",1,0)</f>
        <v>1</v>
      </c>
      <c r="AA24" s="345" t="s">
        <v>75</v>
      </c>
      <c r="AB24" s="348">
        <f>IF(M24="■",1,0)</f>
        <v>0</v>
      </c>
      <c r="AC24" s="345" t="s">
        <v>72</v>
      </c>
      <c r="AD24" s="348">
        <f>IF(Q24="■",1,0)</f>
        <v>0</v>
      </c>
      <c r="AE24" s="340"/>
      <c r="AF24" s="340"/>
      <c r="AG24" s="340"/>
      <c r="AH24" s="340"/>
      <c r="AI24" s="340"/>
      <c r="AJ24" s="340"/>
    </row>
    <row r="25" spans="2:36" ht="13.5" hidden="1" customHeight="1" x14ac:dyDescent="0.15">
      <c r="B25" s="503"/>
      <c r="C25" s="504" t="s">
        <v>16</v>
      </c>
      <c r="D25" s="505"/>
      <c r="E25" s="290" t="s">
        <v>272</v>
      </c>
      <c r="F25" s="274" t="s">
        <v>73</v>
      </c>
      <c r="G25" s="274"/>
      <c r="H25" s="274"/>
      <c r="I25" s="291" t="s">
        <v>272</v>
      </c>
      <c r="J25" s="274" t="s">
        <v>76</v>
      </c>
      <c r="K25" s="274"/>
      <c r="L25" s="274"/>
      <c r="M25" s="274"/>
      <c r="N25" s="291" t="s">
        <v>272</v>
      </c>
      <c r="O25" s="274" t="s">
        <v>78</v>
      </c>
      <c r="P25" s="274"/>
      <c r="Q25" s="274"/>
      <c r="R25" s="274"/>
      <c r="S25" s="274"/>
      <c r="T25" s="292"/>
      <c r="U25" s="167" t="s">
        <v>49</v>
      </c>
      <c r="V25" s="340"/>
      <c r="W25" s="340"/>
      <c r="X25" s="340"/>
      <c r="Y25" s="340"/>
      <c r="Z25" s="340"/>
      <c r="AA25" s="340"/>
      <c r="AB25" s="340"/>
      <c r="AC25" s="340"/>
      <c r="AD25" s="340"/>
      <c r="AE25" s="340"/>
      <c r="AF25" s="340"/>
      <c r="AG25" s="340"/>
      <c r="AH25" s="340"/>
      <c r="AI25" s="340"/>
      <c r="AJ25" s="340"/>
    </row>
    <row r="26" spans="2:36" ht="13.5" hidden="1" customHeight="1" x14ac:dyDescent="0.15">
      <c r="B26" s="503"/>
      <c r="C26" s="506"/>
      <c r="D26" s="507"/>
      <c r="E26" s="269" t="s">
        <v>272</v>
      </c>
      <c r="F26" s="177" t="s">
        <v>84</v>
      </c>
      <c r="G26" s="177"/>
      <c r="H26" s="494"/>
      <c r="I26" s="494"/>
      <c r="J26" s="494"/>
      <c r="K26" s="494"/>
      <c r="L26" s="494"/>
      <c r="M26" s="494"/>
      <c r="N26" s="494"/>
      <c r="O26" s="494"/>
      <c r="P26" s="494"/>
      <c r="Q26" s="494"/>
      <c r="R26" s="494"/>
      <c r="S26" s="494"/>
      <c r="T26" s="203" t="s">
        <v>85</v>
      </c>
      <c r="U26" s="167" t="s">
        <v>49</v>
      </c>
      <c r="V26" s="340"/>
      <c r="W26" s="340"/>
      <c r="X26" s="340"/>
      <c r="Y26" s="340"/>
      <c r="Z26" s="340"/>
      <c r="AA26" s="340"/>
      <c r="AB26" s="340"/>
      <c r="AC26" s="340"/>
      <c r="AD26" s="340"/>
      <c r="AE26" s="340"/>
      <c r="AF26" s="340"/>
      <c r="AG26" s="340"/>
      <c r="AH26" s="340"/>
      <c r="AI26" s="340"/>
      <c r="AJ26" s="340"/>
    </row>
    <row r="27" spans="2:36" ht="13.5" hidden="1" customHeight="1" x14ac:dyDescent="0.15">
      <c r="B27" s="188"/>
      <c r="C27" s="189" t="s">
        <v>17</v>
      </c>
      <c r="D27" s="190"/>
      <c r="E27" s="293" t="s">
        <v>272</v>
      </c>
      <c r="F27" s="294" t="s">
        <v>74</v>
      </c>
      <c r="G27" s="294"/>
      <c r="H27" s="294"/>
      <c r="I27" s="295" t="s">
        <v>272</v>
      </c>
      <c r="J27" s="294" t="s">
        <v>77</v>
      </c>
      <c r="K27" s="294"/>
      <c r="L27" s="294"/>
      <c r="M27" s="294"/>
      <c r="N27" s="295" t="s">
        <v>448</v>
      </c>
      <c r="O27" s="294" t="s">
        <v>79</v>
      </c>
      <c r="P27" s="294"/>
      <c r="Q27" s="294"/>
      <c r="R27" s="294"/>
      <c r="S27" s="294"/>
      <c r="T27" s="201"/>
      <c r="U27" s="167" t="s">
        <v>49</v>
      </c>
      <c r="V27" s="340"/>
      <c r="W27" s="340"/>
      <c r="X27" s="340"/>
      <c r="Y27" s="340"/>
      <c r="Z27" s="340"/>
      <c r="AA27" s="340"/>
      <c r="AB27" s="340"/>
      <c r="AC27" s="340"/>
      <c r="AD27" s="340"/>
      <c r="AE27" s="340"/>
      <c r="AF27" s="340"/>
      <c r="AG27" s="340"/>
      <c r="AH27" s="340"/>
      <c r="AI27" s="340"/>
      <c r="AJ27" s="340"/>
    </row>
    <row r="28" spans="2:36" ht="13.7" customHeight="1" thickBot="1" x14ac:dyDescent="0.2">
      <c r="B28" s="481" t="s">
        <v>665</v>
      </c>
      <c r="C28" s="527" t="s">
        <v>204</v>
      </c>
      <c r="D28" s="528"/>
      <c r="E28" s="269" t="s">
        <v>941</v>
      </c>
      <c r="F28" s="521" t="s">
        <v>476</v>
      </c>
      <c r="G28" s="537"/>
      <c r="H28" s="537"/>
      <c r="I28" s="476" t="s">
        <v>272</v>
      </c>
      <c r="J28" s="521" t="s">
        <v>125</v>
      </c>
      <c r="K28" s="522"/>
      <c r="L28" s="522"/>
      <c r="M28" s="208" t="s">
        <v>941</v>
      </c>
      <c r="N28" s="193" t="s">
        <v>948</v>
      </c>
      <c r="O28" s="194"/>
      <c r="P28" s="193"/>
      <c r="Q28" s="194"/>
      <c r="R28" s="194"/>
      <c r="S28" s="194"/>
      <c r="T28" s="195"/>
      <c r="U28" s="167" t="s">
        <v>49</v>
      </c>
      <c r="V28" s="341" t="s">
        <v>1014</v>
      </c>
      <c r="W28" s="337" t="str">
        <f>F28</f>
        <v>Low-E複層ガラス</v>
      </c>
      <c r="X28" s="354"/>
      <c r="Y28" s="355">
        <f t="shared" ref="Y28:Y33" si="0">IF(E28="■",1,0)</f>
        <v>1</v>
      </c>
      <c r="Z28" s="337" t="str">
        <f>J28</f>
        <v>複層ガラス</v>
      </c>
      <c r="AA28" s="355">
        <f>IF(I28="■",1,0)</f>
        <v>0</v>
      </c>
      <c r="AB28" s="345" t="str">
        <f>N28</f>
        <v>庇・ルーバー・バルコニー・ブラインド</v>
      </c>
      <c r="AC28" s="342"/>
      <c r="AD28" s="342"/>
      <c r="AE28" s="348">
        <f>IF(M28="■",1,0)</f>
        <v>1</v>
      </c>
      <c r="AF28" s="340"/>
      <c r="AG28" s="340"/>
      <c r="AH28" s="340"/>
      <c r="AI28" s="340"/>
      <c r="AJ28" s="340"/>
    </row>
    <row r="29" spans="2:36" ht="13.7" customHeight="1" x14ac:dyDescent="0.15">
      <c r="B29" s="503"/>
      <c r="C29" s="529"/>
      <c r="D29" s="530"/>
      <c r="E29" s="269" t="s">
        <v>941</v>
      </c>
      <c r="F29" s="538" t="s">
        <v>970</v>
      </c>
      <c r="G29" s="636"/>
      <c r="H29" s="636"/>
      <c r="I29" s="636"/>
      <c r="J29" s="636"/>
      <c r="K29" s="541" t="s">
        <v>944</v>
      </c>
      <c r="L29" s="541"/>
      <c r="M29" s="541"/>
      <c r="N29" s="541"/>
      <c r="O29" s="541"/>
      <c r="P29" s="541"/>
      <c r="Q29" s="541"/>
      <c r="R29" s="196" t="s">
        <v>270</v>
      </c>
      <c r="S29" s="197">
        <v>80</v>
      </c>
      <c r="T29" s="198" t="s">
        <v>269</v>
      </c>
      <c r="U29" s="167" t="s">
        <v>49</v>
      </c>
      <c r="V29" s="356" t="str">
        <f>C28</f>
        <v>省CO2建築手法</v>
      </c>
      <c r="W29" s="345" t="str">
        <f>F29</f>
        <v>屋根高断熱化  （屋根断熱材：</v>
      </c>
      <c r="X29" s="342"/>
      <c r="Y29" s="343">
        <f t="shared" si="0"/>
        <v>1</v>
      </c>
      <c r="Z29" s="346" t="s">
        <v>524</v>
      </c>
      <c r="AA29" s="348" t="str">
        <f>IF($K29="",0,_xlfn.XLOOKUP($K29,List!$F$1:$F$99,List!$E$1:$E$99,List!$E$101))</f>
        <v>0235</v>
      </c>
      <c r="AB29" s="340"/>
      <c r="AC29" s="340"/>
      <c r="AD29" s="340"/>
      <c r="AE29" s="340"/>
      <c r="AF29" s="340"/>
      <c r="AG29" s="340"/>
      <c r="AH29" s="340"/>
      <c r="AI29" s="340"/>
      <c r="AJ29" s="340"/>
    </row>
    <row r="30" spans="2:36" ht="13.7" customHeight="1" x14ac:dyDescent="0.15">
      <c r="B30" s="503"/>
      <c r="C30" s="506"/>
      <c r="D30" s="507"/>
      <c r="E30" s="293" t="s">
        <v>941</v>
      </c>
      <c r="F30" s="544" t="s">
        <v>971</v>
      </c>
      <c r="G30" s="545"/>
      <c r="H30" s="545"/>
      <c r="I30" s="545"/>
      <c r="J30" s="545"/>
      <c r="K30" s="643" t="s">
        <v>944</v>
      </c>
      <c r="L30" s="643"/>
      <c r="M30" s="643"/>
      <c r="N30" s="643"/>
      <c r="O30" s="643"/>
      <c r="P30" s="643"/>
      <c r="Q30" s="643"/>
      <c r="R30" s="199" t="s">
        <v>270</v>
      </c>
      <c r="S30" s="200">
        <v>50</v>
      </c>
      <c r="T30" s="201" t="s">
        <v>269</v>
      </c>
      <c r="U30" s="167" t="s">
        <v>49</v>
      </c>
      <c r="V30" s="357"/>
      <c r="W30" s="345" t="str">
        <f>F30</f>
        <v>壁高断熱化  　 （壁断熱材：</v>
      </c>
      <c r="X30" s="342"/>
      <c r="Y30" s="343">
        <f t="shared" si="0"/>
        <v>1</v>
      </c>
      <c r="Z30" s="346" t="s">
        <v>524</v>
      </c>
      <c r="AA30" s="348" t="str">
        <f>IF($K30="",0,_xlfn.XLOOKUP($K30,List!$F$1:$F$99,List!$E$1:$E$99,List!$E$101))</f>
        <v>0235</v>
      </c>
      <c r="AB30" s="340"/>
      <c r="AC30" s="340"/>
      <c r="AD30" s="340"/>
      <c r="AE30" s="340"/>
      <c r="AF30" s="340"/>
      <c r="AG30" s="340"/>
      <c r="AH30" s="340"/>
      <c r="AI30" s="340"/>
      <c r="AJ30" s="340"/>
    </row>
    <row r="31" spans="2:36" ht="13.7" customHeight="1" x14ac:dyDescent="0.15">
      <c r="B31" s="503"/>
      <c r="C31" s="637" t="s">
        <v>975</v>
      </c>
      <c r="D31" s="531" t="s">
        <v>529</v>
      </c>
      <c r="E31" s="290" t="s">
        <v>941</v>
      </c>
      <c r="F31" s="539" t="s">
        <v>206</v>
      </c>
      <c r="G31" s="522"/>
      <c r="H31" s="522"/>
      <c r="I31" s="296" t="s">
        <v>272</v>
      </c>
      <c r="J31" s="539" t="s">
        <v>207</v>
      </c>
      <c r="K31" s="522"/>
      <c r="L31" s="522"/>
      <c r="M31" s="296" t="s">
        <v>272</v>
      </c>
      <c r="N31" s="539" t="s">
        <v>608</v>
      </c>
      <c r="O31" s="522"/>
      <c r="P31" s="522"/>
      <c r="Q31" s="296" t="s">
        <v>941</v>
      </c>
      <c r="R31" s="542" t="s">
        <v>611</v>
      </c>
      <c r="S31" s="542"/>
      <c r="T31" s="543"/>
      <c r="U31" s="167" t="s">
        <v>49</v>
      </c>
      <c r="V31" s="358" t="str">
        <f>D31</f>
        <v>空調</v>
      </c>
      <c r="W31" s="345" t="str">
        <f>F31</f>
        <v>高効率分散熱源</v>
      </c>
      <c r="X31" s="342"/>
      <c r="Y31" s="348">
        <f t="shared" si="0"/>
        <v>1</v>
      </c>
      <c r="Z31" s="345" t="str">
        <f>J31</f>
        <v>高効率中央熱源</v>
      </c>
      <c r="AA31" s="342"/>
      <c r="AB31" s="348">
        <f>IF(I31="■",1,0)</f>
        <v>0</v>
      </c>
      <c r="AC31" s="345" t="str">
        <f>N31</f>
        <v>高効率空調機(中央熱源)</v>
      </c>
      <c r="AD31" s="342"/>
      <c r="AE31" s="348">
        <f>IF(M31="■",1,0)</f>
        <v>0</v>
      </c>
      <c r="AF31" s="345" t="str">
        <f>R31</f>
        <v>変流量制御(中央熱源)</v>
      </c>
      <c r="AG31" s="342"/>
      <c r="AH31" s="348">
        <f>IF(Q31="■",1,0)</f>
        <v>1</v>
      </c>
      <c r="AI31" s="340"/>
      <c r="AJ31" s="340"/>
    </row>
    <row r="32" spans="2:36" ht="13.7" customHeight="1" x14ac:dyDescent="0.15">
      <c r="B32" s="503"/>
      <c r="C32" s="638"/>
      <c r="D32" s="532"/>
      <c r="E32" s="269" t="s">
        <v>272</v>
      </c>
      <c r="F32" s="538" t="s">
        <v>609</v>
      </c>
      <c r="G32" s="538"/>
      <c r="H32" s="538"/>
      <c r="I32" s="208" t="s">
        <v>272</v>
      </c>
      <c r="J32" s="538" t="s">
        <v>610</v>
      </c>
      <c r="K32" s="538"/>
      <c r="L32" s="538"/>
      <c r="M32" s="208" t="s">
        <v>272</v>
      </c>
      <c r="N32" s="642" t="s">
        <v>126</v>
      </c>
      <c r="O32" s="636"/>
      <c r="P32" s="636"/>
      <c r="Q32" s="208" t="s">
        <v>272</v>
      </c>
      <c r="R32" s="177" t="s">
        <v>205</v>
      </c>
      <c r="S32" s="177"/>
      <c r="T32" s="198"/>
      <c r="U32" s="167" t="s">
        <v>49</v>
      </c>
      <c r="V32" s="356"/>
      <c r="W32" s="345" t="str">
        <f t="shared" ref="W32:W34" si="1">F32</f>
        <v>大温度差送水(中央熱源)</v>
      </c>
      <c r="X32" s="342"/>
      <c r="Y32" s="348">
        <f t="shared" si="0"/>
        <v>0</v>
      </c>
      <c r="Z32" s="345" t="str">
        <f>J32</f>
        <v>変風量制御(中央熱源)</v>
      </c>
      <c r="AA32" s="342"/>
      <c r="AB32" s="348">
        <f>IF(I32="■",1,0)</f>
        <v>0</v>
      </c>
      <c r="AC32" s="345" t="str">
        <f t="shared" ref="AC32:AC33" si="2">N32</f>
        <v>外気導入量制御</v>
      </c>
      <c r="AD32" s="342"/>
      <c r="AE32" s="348">
        <f>IF(M32="■",1,0)</f>
        <v>0</v>
      </c>
      <c r="AF32" s="345" t="str">
        <f>R32</f>
        <v>外気冷房</v>
      </c>
      <c r="AG32" s="342"/>
      <c r="AH32" s="348">
        <f>IF(Q32="■",1,0)</f>
        <v>0</v>
      </c>
      <c r="AI32" s="340"/>
      <c r="AJ32" s="340"/>
    </row>
    <row r="33" spans="2:36" ht="13.7" customHeight="1" x14ac:dyDescent="0.15">
      <c r="B33" s="503"/>
      <c r="C33" s="638"/>
      <c r="D33" s="533" t="s">
        <v>530</v>
      </c>
      <c r="E33" s="269" t="s">
        <v>272</v>
      </c>
      <c r="F33" s="274" t="s">
        <v>546</v>
      </c>
      <c r="G33" s="266"/>
      <c r="H33" s="266"/>
      <c r="I33" s="208" t="s">
        <v>941</v>
      </c>
      <c r="J33" s="274" t="s">
        <v>544</v>
      </c>
      <c r="K33" s="275"/>
      <c r="L33" s="275"/>
      <c r="M33" s="208" t="s">
        <v>272</v>
      </c>
      <c r="N33" s="177" t="s">
        <v>545</v>
      </c>
      <c r="O33" s="266"/>
      <c r="P33" s="266"/>
      <c r="Q33" s="275"/>
      <c r="R33" s="275"/>
      <c r="S33" s="267"/>
      <c r="T33" s="203"/>
      <c r="U33" s="167" t="s">
        <v>49</v>
      </c>
      <c r="V33" s="358" t="str">
        <f>D33</f>
        <v>換気</v>
      </c>
      <c r="W33" s="345" t="str">
        <f t="shared" si="1"/>
        <v>全熱交換器</v>
      </c>
      <c r="X33" s="342"/>
      <c r="Y33" s="348">
        <f t="shared" si="0"/>
        <v>0</v>
      </c>
      <c r="Z33" s="345" t="str">
        <f>J33</f>
        <v>高効率電動機</v>
      </c>
      <c r="AA33" s="342"/>
      <c r="AB33" s="348">
        <f>IF(I33="■",1,0)</f>
        <v>1</v>
      </c>
      <c r="AC33" s="345" t="str">
        <f t="shared" si="2"/>
        <v>自然換気(自動制御)</v>
      </c>
      <c r="AD33" s="342"/>
      <c r="AE33" s="348">
        <f>IF(M33="■",1,0)</f>
        <v>0</v>
      </c>
      <c r="AF33" s="340"/>
      <c r="AG33" s="340"/>
      <c r="AH33" s="340"/>
      <c r="AI33" s="340"/>
      <c r="AJ33" s="340"/>
    </row>
    <row r="34" spans="2:36" ht="13.7" customHeight="1" x14ac:dyDescent="0.15">
      <c r="B34" s="503"/>
      <c r="C34" s="638"/>
      <c r="D34" s="534"/>
      <c r="E34" s="269" t="s">
        <v>272</v>
      </c>
      <c r="F34" s="177" t="s">
        <v>949</v>
      </c>
      <c r="G34" s="177"/>
      <c r="H34" s="177"/>
      <c r="I34" s="177"/>
      <c r="J34" s="177"/>
      <c r="K34" s="177"/>
      <c r="L34" s="177"/>
      <c r="M34" s="177"/>
      <c r="N34" s="177"/>
      <c r="O34" s="177"/>
      <c r="P34" s="177"/>
      <c r="Q34" s="267"/>
      <c r="R34" s="267"/>
      <c r="S34" s="267"/>
      <c r="T34" s="203"/>
      <c r="U34" s="167" t="s">
        <v>49</v>
      </c>
      <c r="V34" s="356"/>
      <c r="W34" s="345" t="str">
        <f t="shared" si="1"/>
        <v>送風量制御（CO, CO2濃度・室内温度・インバータ制御等）</v>
      </c>
      <c r="X34" s="342"/>
      <c r="Y34" s="342"/>
      <c r="Z34" s="342"/>
      <c r="AA34" s="342"/>
      <c r="AB34" s="348">
        <f>IF(E34="■",1,0)</f>
        <v>0</v>
      </c>
      <c r="AC34" s="340"/>
      <c r="AD34" s="340"/>
      <c r="AE34" s="340"/>
      <c r="AF34" s="340"/>
      <c r="AG34" s="340"/>
      <c r="AH34" s="340"/>
      <c r="AI34" s="340"/>
      <c r="AJ34" s="340"/>
    </row>
    <row r="35" spans="2:36" ht="13.7" customHeight="1" x14ac:dyDescent="0.15">
      <c r="B35" s="503"/>
      <c r="C35" s="638"/>
      <c r="D35" s="641" t="s">
        <v>966</v>
      </c>
      <c r="E35" s="269" t="s">
        <v>941</v>
      </c>
      <c r="F35" s="177" t="s">
        <v>531</v>
      </c>
      <c r="G35" s="177"/>
      <c r="H35" s="297" t="s">
        <v>129</v>
      </c>
      <c r="I35" s="614" t="s">
        <v>708</v>
      </c>
      <c r="J35" s="614"/>
      <c r="K35" s="614"/>
      <c r="L35" s="614"/>
      <c r="M35" s="614"/>
      <c r="N35" s="614"/>
      <c r="O35" s="614"/>
      <c r="P35" s="614"/>
      <c r="Q35" s="614"/>
      <c r="R35" s="614"/>
      <c r="S35" s="614"/>
      <c r="T35" s="298" t="s">
        <v>85</v>
      </c>
      <c r="U35" s="167" t="s">
        <v>49</v>
      </c>
      <c r="V35" s="358" t="str">
        <f>D35</f>
        <v>照明</v>
      </c>
      <c r="W35" s="345" t="str">
        <f>F35</f>
        <v>人感センサ</v>
      </c>
      <c r="X35" s="342"/>
      <c r="Y35" s="348">
        <f>IF(E35="■",1,0)</f>
        <v>1</v>
      </c>
      <c r="Z35" s="340"/>
      <c r="AA35" s="340"/>
      <c r="AB35" s="340"/>
      <c r="AC35" s="340"/>
      <c r="AD35" s="340"/>
      <c r="AE35" s="340"/>
      <c r="AF35" s="340"/>
      <c r="AG35" s="340"/>
      <c r="AH35" s="340"/>
      <c r="AI35" s="340"/>
      <c r="AJ35" s="340"/>
    </row>
    <row r="36" spans="2:36" ht="13.7" customHeight="1" x14ac:dyDescent="0.15">
      <c r="B36" s="503"/>
      <c r="C36" s="638"/>
      <c r="D36" s="641"/>
      <c r="E36" s="269" t="s">
        <v>941</v>
      </c>
      <c r="F36" s="645" t="s">
        <v>532</v>
      </c>
      <c r="G36" s="645"/>
      <c r="H36" s="297" t="s">
        <v>129</v>
      </c>
      <c r="I36" s="614" t="s">
        <v>707</v>
      </c>
      <c r="J36" s="614"/>
      <c r="K36" s="614"/>
      <c r="L36" s="614"/>
      <c r="M36" s="614"/>
      <c r="N36" s="614"/>
      <c r="O36" s="614"/>
      <c r="P36" s="614"/>
      <c r="Q36" s="614"/>
      <c r="R36" s="614"/>
      <c r="S36" s="614"/>
      <c r="T36" s="298" t="s">
        <v>85</v>
      </c>
      <c r="U36" s="167" t="s">
        <v>49</v>
      </c>
      <c r="V36" s="359"/>
      <c r="W36" s="345" t="str">
        <f>F36</f>
        <v>明るさセンサ</v>
      </c>
      <c r="X36" s="342"/>
      <c r="Y36" s="348">
        <f>IF(E36="■",1,0)</f>
        <v>1</v>
      </c>
      <c r="Z36" s="340"/>
      <c r="AA36" s="340"/>
      <c r="AB36" s="340"/>
      <c r="AC36" s="340"/>
      <c r="AD36" s="340"/>
      <c r="AE36" s="340"/>
      <c r="AF36" s="340"/>
      <c r="AG36" s="340"/>
      <c r="AH36" s="340"/>
      <c r="AI36" s="340"/>
      <c r="AJ36" s="340"/>
    </row>
    <row r="37" spans="2:36" ht="13.7" customHeight="1" x14ac:dyDescent="0.15">
      <c r="B37" s="503"/>
      <c r="C37" s="638"/>
      <c r="D37" s="534"/>
      <c r="E37" s="269" t="s">
        <v>272</v>
      </c>
      <c r="F37" s="538" t="s">
        <v>533</v>
      </c>
      <c r="G37" s="538"/>
      <c r="H37" s="538"/>
      <c r="I37" s="299" t="s">
        <v>129</v>
      </c>
      <c r="J37" s="499"/>
      <c r="K37" s="499"/>
      <c r="L37" s="499"/>
      <c r="M37" s="499"/>
      <c r="N37" s="499"/>
      <c r="O37" s="499"/>
      <c r="P37" s="499"/>
      <c r="Q37" s="499"/>
      <c r="R37" s="499"/>
      <c r="S37" s="499"/>
      <c r="T37" s="298" t="s">
        <v>85</v>
      </c>
      <c r="U37" s="167" t="s">
        <v>49</v>
      </c>
      <c r="V37" s="356"/>
      <c r="W37" s="345" t="str">
        <f>F37</f>
        <v>スケジュール制御</v>
      </c>
      <c r="X37" s="342"/>
      <c r="Y37" s="348">
        <f>IF(E37="■",1,0)</f>
        <v>0</v>
      </c>
      <c r="Z37" s="340"/>
      <c r="AA37" s="340"/>
      <c r="AB37" s="340"/>
      <c r="AC37" s="340"/>
      <c r="AD37" s="340"/>
      <c r="AE37" s="340"/>
      <c r="AF37" s="340"/>
      <c r="AG37" s="340"/>
      <c r="AH37" s="340"/>
      <c r="AI37" s="340"/>
      <c r="AJ37" s="340"/>
    </row>
    <row r="38" spans="2:36" ht="13.7" customHeight="1" x14ac:dyDescent="0.15">
      <c r="B38" s="503"/>
      <c r="C38" s="638"/>
      <c r="D38" s="300" t="s">
        <v>534</v>
      </c>
      <c r="E38" s="269" t="s">
        <v>272</v>
      </c>
      <c r="F38" s="642" t="s">
        <v>243</v>
      </c>
      <c r="G38" s="636"/>
      <c r="H38" s="636"/>
      <c r="I38" s="208" t="s">
        <v>272</v>
      </c>
      <c r="J38" s="538" t="s">
        <v>536</v>
      </c>
      <c r="K38" s="538"/>
      <c r="L38" s="538"/>
      <c r="M38" s="208" t="s">
        <v>272</v>
      </c>
      <c r="N38" s="538" t="s">
        <v>930</v>
      </c>
      <c r="O38" s="538"/>
      <c r="P38" s="538"/>
      <c r="Q38" s="208" t="s">
        <v>272</v>
      </c>
      <c r="R38" s="538" t="s">
        <v>965</v>
      </c>
      <c r="S38" s="538"/>
      <c r="T38" s="546"/>
      <c r="U38" s="167" t="s">
        <v>49</v>
      </c>
      <c r="V38" s="360" t="str">
        <f>D38</f>
        <v>給湯</v>
      </c>
      <c r="W38" s="345" t="str">
        <f>F38</f>
        <v>高効率給湯機</v>
      </c>
      <c r="X38" s="342"/>
      <c r="Y38" s="348">
        <f>IF(E38="■",1,0)</f>
        <v>0</v>
      </c>
      <c r="Z38" s="345" t="str">
        <f>J38</f>
        <v>自動給湯栓</v>
      </c>
      <c r="AA38" s="342"/>
      <c r="AB38" s="348">
        <f>IF(I38="■",1,0)</f>
        <v>0</v>
      </c>
      <c r="AC38" s="345" t="str">
        <f>N38</f>
        <v>小流量シャワー</v>
      </c>
      <c r="AD38" s="342"/>
      <c r="AE38" s="348">
        <f>IF(M38="■",1,0)</f>
        <v>0</v>
      </c>
      <c r="AF38" s="345" t="str">
        <f>R38</f>
        <v>配管保温</v>
      </c>
      <c r="AG38" s="342"/>
      <c r="AH38" s="348">
        <f>IF(Q38="■",1,0)</f>
        <v>0</v>
      </c>
      <c r="AI38" s="340"/>
      <c r="AJ38" s="340"/>
    </row>
    <row r="39" spans="2:36" ht="13.7" customHeight="1" x14ac:dyDescent="0.15">
      <c r="B39" s="503"/>
      <c r="C39" s="638"/>
      <c r="D39" s="301" t="s">
        <v>916</v>
      </c>
      <c r="E39" s="269" t="s">
        <v>272</v>
      </c>
      <c r="F39" s="642" t="s">
        <v>917</v>
      </c>
      <c r="G39" s="642"/>
      <c r="H39" s="642"/>
      <c r="I39" s="208" t="s">
        <v>272</v>
      </c>
      <c r="J39" s="642" t="s">
        <v>918</v>
      </c>
      <c r="K39" s="642"/>
      <c r="L39" s="642"/>
      <c r="M39" s="270"/>
      <c r="N39" s="642"/>
      <c r="O39" s="642"/>
      <c r="P39" s="642"/>
      <c r="Q39" s="270"/>
      <c r="R39" s="267"/>
      <c r="S39" s="267"/>
      <c r="T39" s="203"/>
      <c r="U39" s="167" t="s">
        <v>49</v>
      </c>
      <c r="V39" s="360" t="str">
        <f>D39</f>
        <v>昇降機</v>
      </c>
      <c r="W39" s="345" t="str">
        <f>F39</f>
        <v>VVVF（回生なし）</v>
      </c>
      <c r="X39" s="342"/>
      <c r="Y39" s="348">
        <f>IF(E39="■",1,0)</f>
        <v>0</v>
      </c>
      <c r="Z39" s="345" t="str">
        <f>J39</f>
        <v>VVVF（回生あり）</v>
      </c>
      <c r="AA39" s="342"/>
      <c r="AB39" s="348">
        <f>IF(I39="■",1,0)</f>
        <v>0</v>
      </c>
      <c r="AC39" s="340"/>
      <c r="AD39" s="340"/>
      <c r="AE39" s="340"/>
      <c r="AF39" s="340"/>
      <c r="AG39" s="340"/>
      <c r="AH39" s="340"/>
      <c r="AI39" s="340"/>
      <c r="AJ39" s="340"/>
    </row>
    <row r="40" spans="2:36" ht="13.7" customHeight="1" x14ac:dyDescent="0.15">
      <c r="B40" s="503"/>
      <c r="C40" s="638"/>
      <c r="D40" s="535" t="s">
        <v>535</v>
      </c>
      <c r="E40" s="269" t="s">
        <v>272</v>
      </c>
      <c r="F40" s="302" t="s">
        <v>65</v>
      </c>
      <c r="G40" s="282"/>
      <c r="H40" s="282"/>
      <c r="I40" s="302"/>
      <c r="J40" s="302"/>
      <c r="K40" s="302"/>
      <c r="L40" s="302"/>
      <c r="M40" s="282"/>
      <c r="N40" s="282"/>
      <c r="O40" s="282"/>
      <c r="P40" s="282"/>
      <c r="Q40" s="274"/>
      <c r="R40" s="274"/>
      <c r="S40" s="274"/>
      <c r="T40" s="292"/>
      <c r="U40" s="167" t="s">
        <v>49</v>
      </c>
      <c r="V40" s="358" t="str">
        <f>D40</f>
        <v>その他</v>
      </c>
      <c r="W40" s="345" t="str">
        <f t="shared" ref="W40:W48" si="3">F40</f>
        <v>BEMS</v>
      </c>
      <c r="X40" s="342"/>
      <c r="Y40" s="348">
        <f t="shared" ref="Y40:Y51" si="4">IF(E40="■",1,0)</f>
        <v>0</v>
      </c>
      <c r="Z40" s="340"/>
      <c r="AA40" s="340"/>
      <c r="AB40" s="340"/>
      <c r="AC40" s="340"/>
      <c r="AD40" s="340"/>
      <c r="AE40" s="340"/>
      <c r="AF40" s="340"/>
      <c r="AG40" s="340"/>
      <c r="AH40" s="340"/>
      <c r="AI40" s="340"/>
      <c r="AJ40" s="340"/>
    </row>
    <row r="41" spans="2:36" ht="13.7" customHeight="1" x14ac:dyDescent="0.15">
      <c r="B41" s="503"/>
      <c r="C41" s="639"/>
      <c r="D41" s="536"/>
      <c r="E41" s="293" t="s">
        <v>272</v>
      </c>
      <c r="F41" s="204" t="s">
        <v>82</v>
      </c>
      <c r="G41" s="204"/>
      <c r="H41" s="540"/>
      <c r="I41" s="540"/>
      <c r="J41" s="540"/>
      <c r="K41" s="540"/>
      <c r="L41" s="540"/>
      <c r="M41" s="540"/>
      <c r="N41" s="540"/>
      <c r="O41" s="540"/>
      <c r="P41" s="540"/>
      <c r="Q41" s="540"/>
      <c r="R41" s="540"/>
      <c r="S41" s="540"/>
      <c r="T41" s="216" t="s">
        <v>85</v>
      </c>
      <c r="U41" s="167" t="s">
        <v>49</v>
      </c>
      <c r="V41" s="356"/>
      <c r="W41" s="345" t="str">
        <f t="shared" si="3"/>
        <v>その他　（</v>
      </c>
      <c r="X41" s="342"/>
      <c r="Y41" s="348">
        <f t="shared" si="4"/>
        <v>0</v>
      </c>
      <c r="Z41" s="340"/>
      <c r="AA41" s="340"/>
      <c r="AB41" s="340"/>
      <c r="AC41" s="340"/>
      <c r="AD41" s="340"/>
      <c r="AE41" s="340"/>
      <c r="AF41" s="340"/>
      <c r="AG41" s="340"/>
      <c r="AH41" s="340"/>
      <c r="AI41" s="340"/>
      <c r="AJ41" s="340"/>
    </row>
    <row r="42" spans="2:36" ht="13.7" customHeight="1" x14ac:dyDescent="0.15">
      <c r="B42" s="503"/>
      <c r="C42" s="527" t="s">
        <v>22</v>
      </c>
      <c r="D42" s="528"/>
      <c r="E42" s="290" t="s">
        <v>941</v>
      </c>
      <c r="F42" s="193" t="s">
        <v>67</v>
      </c>
      <c r="G42" s="193"/>
      <c r="H42" s="613">
        <v>20</v>
      </c>
      <c r="I42" s="613"/>
      <c r="J42" s="193" t="s">
        <v>61</v>
      </c>
      <c r="K42" s="193"/>
      <c r="L42" s="207"/>
      <c r="M42" s="296" t="s">
        <v>272</v>
      </c>
      <c r="N42" s="538" t="s">
        <v>66</v>
      </c>
      <c r="O42" s="538"/>
      <c r="P42" s="538"/>
      <c r="Q42" s="186"/>
      <c r="R42" s="186"/>
      <c r="S42" s="209"/>
      <c r="T42" s="210"/>
      <c r="U42" s="167" t="s">
        <v>49</v>
      </c>
      <c r="V42" s="358" t="str">
        <f>C42</f>
        <v>創エネ手法</v>
      </c>
      <c r="W42" s="345" t="str">
        <f t="shared" si="3"/>
        <v>太陽光発電</v>
      </c>
      <c r="X42" s="342"/>
      <c r="Y42" s="348">
        <f t="shared" si="4"/>
        <v>1</v>
      </c>
      <c r="Z42" s="345" t="str">
        <f>N42</f>
        <v>コージェネ</v>
      </c>
      <c r="AA42" s="342"/>
      <c r="AB42" s="348">
        <f>IF(M42="■",1,0)</f>
        <v>0</v>
      </c>
      <c r="AC42" s="340"/>
      <c r="AD42" s="340"/>
      <c r="AE42" s="340"/>
      <c r="AF42" s="340"/>
      <c r="AG42" s="340"/>
      <c r="AH42" s="340"/>
      <c r="AI42" s="340"/>
      <c r="AJ42" s="340"/>
    </row>
    <row r="43" spans="2:36" ht="13.7" customHeight="1" x14ac:dyDescent="0.15">
      <c r="B43" s="503"/>
      <c r="C43" s="506"/>
      <c r="D43" s="507"/>
      <c r="E43" s="293" t="s">
        <v>272</v>
      </c>
      <c r="F43" s="205" t="s">
        <v>82</v>
      </c>
      <c r="G43" s="205"/>
      <c r="H43" s="607"/>
      <c r="I43" s="607"/>
      <c r="J43" s="607"/>
      <c r="K43" s="607"/>
      <c r="L43" s="607"/>
      <c r="M43" s="607"/>
      <c r="N43" s="607"/>
      <c r="O43" s="607"/>
      <c r="P43" s="607"/>
      <c r="Q43" s="607"/>
      <c r="R43" s="607"/>
      <c r="S43" s="607"/>
      <c r="T43" s="206" t="s">
        <v>85</v>
      </c>
      <c r="U43" s="167" t="s">
        <v>49</v>
      </c>
      <c r="V43" s="356"/>
      <c r="W43" s="345" t="str">
        <f t="shared" si="3"/>
        <v>その他　（</v>
      </c>
      <c r="X43" s="342"/>
      <c r="Y43" s="348">
        <f t="shared" si="4"/>
        <v>0</v>
      </c>
      <c r="Z43" s="340"/>
      <c r="AA43" s="340"/>
      <c r="AB43" s="340"/>
      <c r="AC43" s="340"/>
      <c r="AD43" s="340"/>
      <c r="AE43" s="340"/>
      <c r="AF43" s="340"/>
      <c r="AG43" s="340"/>
      <c r="AH43" s="340"/>
      <c r="AI43" s="340"/>
      <c r="AJ43" s="340"/>
    </row>
    <row r="44" spans="2:36" ht="13.7" customHeight="1" x14ac:dyDescent="0.15">
      <c r="B44" s="503"/>
      <c r="C44" s="527" t="s">
        <v>451</v>
      </c>
      <c r="D44" s="528"/>
      <c r="E44" s="269" t="s">
        <v>272</v>
      </c>
      <c r="F44" s="186" t="s">
        <v>38</v>
      </c>
      <c r="G44" s="186"/>
      <c r="H44" s="186"/>
      <c r="I44" s="296" t="s">
        <v>272</v>
      </c>
      <c r="J44" s="211" t="s">
        <v>68</v>
      </c>
      <c r="K44" s="186"/>
      <c r="L44" s="211"/>
      <c r="M44" s="296" t="s">
        <v>272</v>
      </c>
      <c r="N44" s="211" t="s">
        <v>70</v>
      </c>
      <c r="O44" s="212"/>
      <c r="P44" s="211"/>
      <c r="Q44" s="296" t="s">
        <v>272</v>
      </c>
      <c r="R44" s="211" t="s">
        <v>209</v>
      </c>
      <c r="S44" s="211"/>
      <c r="T44" s="210"/>
      <c r="U44" s="167" t="s">
        <v>49</v>
      </c>
      <c r="V44" s="358" t="str">
        <f>C44</f>
        <v>未利用・再生可能エネルギーの活用</v>
      </c>
      <c r="W44" s="345" t="str">
        <f t="shared" si="3"/>
        <v>下水熱</v>
      </c>
      <c r="X44" s="342"/>
      <c r="Y44" s="348">
        <f t="shared" si="4"/>
        <v>0</v>
      </c>
      <c r="Z44" s="345" t="str">
        <f>J44</f>
        <v>河川水熱</v>
      </c>
      <c r="AA44" s="342"/>
      <c r="AB44" s="348">
        <f>IF(I44="■",1,0)</f>
        <v>0</v>
      </c>
      <c r="AC44" s="345" t="str">
        <f>N44</f>
        <v>地下鉄排熱</v>
      </c>
      <c r="AD44" s="342"/>
      <c r="AE44" s="348">
        <f>IF(M44="■",1,0)</f>
        <v>0</v>
      </c>
      <c r="AF44" s="345" t="str">
        <f>R44</f>
        <v>地中熱</v>
      </c>
      <c r="AG44" s="342"/>
      <c r="AH44" s="348">
        <f>IF(Q44="■",1,0)</f>
        <v>0</v>
      </c>
      <c r="AI44" s="340"/>
      <c r="AJ44" s="340"/>
    </row>
    <row r="45" spans="2:36" ht="13.7" customHeight="1" x14ac:dyDescent="0.15">
      <c r="B45" s="503"/>
      <c r="C45" s="506"/>
      <c r="D45" s="507"/>
      <c r="E45" s="293" t="s">
        <v>272</v>
      </c>
      <c r="F45" s="205" t="s">
        <v>69</v>
      </c>
      <c r="G45" s="205"/>
      <c r="H45" s="191"/>
      <c r="I45" s="295" t="s">
        <v>272</v>
      </c>
      <c r="J45" s="205" t="s">
        <v>84</v>
      </c>
      <c r="K45" s="191"/>
      <c r="L45" s="607"/>
      <c r="M45" s="607"/>
      <c r="N45" s="607"/>
      <c r="O45" s="607"/>
      <c r="P45" s="607"/>
      <c r="Q45" s="607"/>
      <c r="R45" s="607"/>
      <c r="S45" s="607"/>
      <c r="T45" s="206" t="s">
        <v>85</v>
      </c>
      <c r="U45" s="167" t="s">
        <v>49</v>
      </c>
      <c r="V45" s="356"/>
      <c r="W45" s="345" t="str">
        <f t="shared" si="3"/>
        <v>太陽熱利用</v>
      </c>
      <c r="X45" s="342"/>
      <c r="Y45" s="348">
        <f t="shared" si="4"/>
        <v>0</v>
      </c>
      <c r="Z45" s="345" t="str">
        <f>J45</f>
        <v>その他　（</v>
      </c>
      <c r="AA45" s="342"/>
      <c r="AB45" s="348">
        <f>IF(I45="■",1,0)</f>
        <v>0</v>
      </c>
      <c r="AC45" s="340"/>
      <c r="AD45" s="340"/>
      <c r="AE45" s="340"/>
      <c r="AF45" s="340"/>
      <c r="AG45" s="340"/>
      <c r="AH45" s="340"/>
      <c r="AI45" s="340"/>
      <c r="AJ45" s="340"/>
    </row>
    <row r="46" spans="2:36" ht="13.7" customHeight="1" x14ac:dyDescent="0.15">
      <c r="B46" s="503"/>
      <c r="C46" s="527" t="s">
        <v>641</v>
      </c>
      <c r="D46" s="528"/>
      <c r="E46" s="269" t="s">
        <v>272</v>
      </c>
      <c r="F46" s="526" t="s">
        <v>642</v>
      </c>
      <c r="G46" s="526"/>
      <c r="H46" s="526"/>
      <c r="I46" s="526"/>
      <c r="J46" s="186" t="s">
        <v>644</v>
      </c>
      <c r="K46" s="186"/>
      <c r="L46" s="525"/>
      <c r="M46" s="525"/>
      <c r="N46" s="525"/>
      <c r="O46" s="525"/>
      <c r="P46" s="525"/>
      <c r="Q46" s="525"/>
      <c r="R46" s="525"/>
      <c r="S46" s="525"/>
      <c r="T46" s="213" t="s">
        <v>85</v>
      </c>
      <c r="U46" s="167" t="s">
        <v>49</v>
      </c>
      <c r="V46" s="358" t="str">
        <f>C46</f>
        <v>面的エネルギーの活用</v>
      </c>
      <c r="W46" s="345" t="str">
        <f t="shared" si="3"/>
        <v>地域冷暖房(DHC)の導入</v>
      </c>
      <c r="X46" s="342"/>
      <c r="Y46" s="348">
        <f t="shared" si="4"/>
        <v>0</v>
      </c>
      <c r="Z46" s="340"/>
      <c r="AA46" s="340"/>
      <c r="AB46" s="340"/>
      <c r="AC46" s="340"/>
      <c r="AD46" s="340"/>
      <c r="AE46" s="340"/>
      <c r="AF46" s="340"/>
      <c r="AG46" s="340"/>
      <c r="AH46" s="340"/>
      <c r="AI46" s="340"/>
      <c r="AJ46" s="340"/>
    </row>
    <row r="47" spans="2:36" ht="13.7" customHeight="1" x14ac:dyDescent="0.15">
      <c r="B47" s="503"/>
      <c r="C47" s="529"/>
      <c r="D47" s="530"/>
      <c r="E47" s="269" t="s">
        <v>272</v>
      </c>
      <c r="F47" s="523" t="s">
        <v>643</v>
      </c>
      <c r="G47" s="523"/>
      <c r="H47" s="523"/>
      <c r="I47" s="523"/>
      <c r="J47" s="174" t="s">
        <v>644</v>
      </c>
      <c r="K47" s="174"/>
      <c r="L47" s="644"/>
      <c r="M47" s="644"/>
      <c r="N47" s="644"/>
      <c r="O47" s="644"/>
      <c r="P47" s="644"/>
      <c r="Q47" s="644"/>
      <c r="R47" s="644"/>
      <c r="S47" s="644"/>
      <c r="T47" s="175" t="s">
        <v>85</v>
      </c>
      <c r="U47" s="167" t="s">
        <v>49</v>
      </c>
      <c r="V47" s="359"/>
      <c r="W47" s="345" t="str">
        <f t="shared" si="3"/>
        <v>地域冷暖房(DHC)の受入</v>
      </c>
      <c r="X47" s="342"/>
      <c r="Y47" s="348">
        <f t="shared" si="4"/>
        <v>0</v>
      </c>
      <c r="Z47" s="340"/>
      <c r="AA47" s="340"/>
      <c r="AB47" s="340"/>
      <c r="AC47" s="340"/>
      <c r="AD47" s="340"/>
      <c r="AE47" s="340"/>
      <c r="AF47" s="340"/>
      <c r="AG47" s="340"/>
      <c r="AH47" s="340"/>
      <c r="AI47" s="340"/>
      <c r="AJ47" s="340"/>
    </row>
    <row r="48" spans="2:36" ht="13.7" customHeight="1" x14ac:dyDescent="0.15">
      <c r="B48" s="503"/>
      <c r="C48" s="529"/>
      <c r="D48" s="530"/>
      <c r="E48" s="269" t="s">
        <v>272</v>
      </c>
      <c r="F48" s="214" t="s">
        <v>634</v>
      </c>
      <c r="G48" s="215"/>
      <c r="H48" s="214"/>
      <c r="I48" s="208" t="s">
        <v>272</v>
      </c>
      <c r="J48" s="214" t="s">
        <v>635</v>
      </c>
      <c r="K48" s="214"/>
      <c r="L48" s="174"/>
      <c r="M48" s="208" t="s">
        <v>272</v>
      </c>
      <c r="N48" s="523" t="s">
        <v>645</v>
      </c>
      <c r="O48" s="523"/>
      <c r="P48" s="523"/>
      <c r="Q48" s="523"/>
      <c r="R48" s="523"/>
      <c r="S48" s="523"/>
      <c r="T48" s="524"/>
      <c r="U48" s="167" t="s">
        <v>49</v>
      </c>
      <c r="V48" s="359"/>
      <c r="W48" s="345" t="str">
        <f t="shared" si="3"/>
        <v>熱融通</v>
      </c>
      <c r="X48" s="342"/>
      <c r="Y48" s="348">
        <f t="shared" si="4"/>
        <v>0</v>
      </c>
      <c r="Z48" s="345" t="str">
        <f>J48</f>
        <v>電力融通</v>
      </c>
      <c r="AA48" s="342"/>
      <c r="AB48" s="348">
        <f>IF(I48="■",1,0)</f>
        <v>0</v>
      </c>
      <c r="AC48" s="345" t="str">
        <f>N48</f>
        <v>AEMS（エリアエネルギーマネジメントシステム）</v>
      </c>
      <c r="AD48" s="342"/>
      <c r="AE48" s="348">
        <f>IF(M48="■",1,0)</f>
        <v>0</v>
      </c>
      <c r="AF48" s="340"/>
      <c r="AG48" s="340"/>
      <c r="AH48" s="340"/>
      <c r="AI48" s="340"/>
      <c r="AJ48" s="340"/>
    </row>
    <row r="49" spans="2:36" ht="13.7" customHeight="1" x14ac:dyDescent="0.15">
      <c r="B49" s="482"/>
      <c r="C49" s="506"/>
      <c r="D49" s="507"/>
      <c r="E49" s="293" t="s">
        <v>272</v>
      </c>
      <c r="F49" s="205" t="s">
        <v>84</v>
      </c>
      <c r="G49" s="191"/>
      <c r="H49" s="640"/>
      <c r="I49" s="640"/>
      <c r="J49" s="640"/>
      <c r="K49" s="640"/>
      <c r="L49" s="640"/>
      <c r="M49" s="640"/>
      <c r="N49" s="640"/>
      <c r="O49" s="640"/>
      <c r="P49" s="640"/>
      <c r="Q49" s="640"/>
      <c r="R49" s="640"/>
      <c r="S49" s="640"/>
      <c r="T49" s="206" t="s">
        <v>85</v>
      </c>
      <c r="U49" s="167" t="s">
        <v>49</v>
      </c>
      <c r="V49" s="356"/>
      <c r="W49" s="345" t="str">
        <f>F49</f>
        <v>その他　（</v>
      </c>
      <c r="X49" s="342"/>
      <c r="Y49" s="348">
        <f t="shared" si="4"/>
        <v>0</v>
      </c>
      <c r="Z49" s="340"/>
      <c r="AA49" s="340"/>
      <c r="AB49" s="340"/>
      <c r="AC49" s="340"/>
      <c r="AD49" s="340"/>
      <c r="AE49" s="340"/>
      <c r="AF49" s="340"/>
      <c r="AG49" s="340"/>
      <c r="AH49" s="340"/>
      <c r="AI49" s="340"/>
      <c r="AJ49" s="340"/>
    </row>
    <row r="50" spans="2:36" ht="13.7" customHeight="1" x14ac:dyDescent="0.15">
      <c r="B50" s="667" t="s">
        <v>628</v>
      </c>
      <c r="C50" s="701" t="s">
        <v>681</v>
      </c>
      <c r="D50" s="702"/>
      <c r="E50" s="290" t="s">
        <v>941</v>
      </c>
      <c r="F50" s="542" t="s">
        <v>682</v>
      </c>
      <c r="G50" s="542"/>
      <c r="H50" s="542"/>
      <c r="I50" s="296" t="s">
        <v>272</v>
      </c>
      <c r="J50" s="539" t="s">
        <v>683</v>
      </c>
      <c r="K50" s="539"/>
      <c r="L50" s="539"/>
      <c r="M50" s="303"/>
      <c r="N50" s="303"/>
      <c r="O50" s="303"/>
      <c r="P50" s="303"/>
      <c r="Q50" s="303"/>
      <c r="R50" s="303"/>
      <c r="S50" s="303"/>
      <c r="T50" s="304"/>
      <c r="U50" s="167" t="s">
        <v>49</v>
      </c>
      <c r="V50" s="360" t="str">
        <f>C50</f>
        <v>ハザードマップ</v>
      </c>
      <c r="W50" s="345" t="str">
        <f>F50</f>
        <v>ハザードエリア内</v>
      </c>
      <c r="X50" s="342"/>
      <c r="Y50" s="348">
        <f t="shared" si="4"/>
        <v>1</v>
      </c>
      <c r="Z50" s="345" t="str">
        <f>J50</f>
        <v>ハザードエリア外</v>
      </c>
      <c r="AA50" s="342"/>
      <c r="AB50" s="348">
        <f>IF(I50="■",1,0)</f>
        <v>0</v>
      </c>
      <c r="AC50" s="340"/>
      <c r="AD50" s="340"/>
      <c r="AE50" s="340"/>
      <c r="AF50" s="340"/>
      <c r="AG50" s="340"/>
      <c r="AH50" s="340"/>
      <c r="AI50" s="340"/>
      <c r="AJ50" s="340"/>
    </row>
    <row r="51" spans="2:36" ht="13.7" customHeight="1" x14ac:dyDescent="0.15">
      <c r="B51" s="668"/>
      <c r="C51" s="553" t="s">
        <v>629</v>
      </c>
      <c r="D51" s="554"/>
      <c r="E51" s="269" t="s">
        <v>941</v>
      </c>
      <c r="F51" s="177" t="s">
        <v>621</v>
      </c>
      <c r="G51" s="177"/>
      <c r="H51" s="177"/>
      <c r="I51" s="208" t="s">
        <v>272</v>
      </c>
      <c r="J51" s="183" t="s">
        <v>622</v>
      </c>
      <c r="K51" s="177"/>
      <c r="L51" s="183"/>
      <c r="M51" s="208" t="s">
        <v>272</v>
      </c>
      <c r="N51" s="183" t="s">
        <v>623</v>
      </c>
      <c r="O51" s="268"/>
      <c r="P51" s="183"/>
      <c r="Q51" s="208" t="s">
        <v>272</v>
      </c>
      <c r="R51" s="183" t="s">
        <v>624</v>
      </c>
      <c r="S51" s="305"/>
      <c r="T51" s="306"/>
      <c r="U51" s="167" t="s">
        <v>49</v>
      </c>
      <c r="V51" s="360" t="str">
        <f>C51</f>
        <v>浸水深（エリア内時記入）</v>
      </c>
      <c r="W51" s="345" t="str">
        <f>F51</f>
        <v>0.5m未満</v>
      </c>
      <c r="X51" s="342"/>
      <c r="Y51" s="348">
        <f t="shared" si="4"/>
        <v>1</v>
      </c>
      <c r="Z51" s="345" t="str">
        <f>J51</f>
        <v>3m未満</v>
      </c>
      <c r="AA51" s="342"/>
      <c r="AB51" s="348">
        <f>IF(I51="■",1,0)</f>
        <v>0</v>
      </c>
      <c r="AC51" s="345" t="str">
        <f>N51</f>
        <v>5m未満</v>
      </c>
      <c r="AD51" s="342"/>
      <c r="AE51" s="348">
        <f>IF(M51="■",1,0)</f>
        <v>0</v>
      </c>
      <c r="AF51" s="345" t="str">
        <f>R51</f>
        <v>5m以上</v>
      </c>
      <c r="AG51" s="342"/>
      <c r="AH51" s="348">
        <f>IF(Q51="■",1,0)</f>
        <v>0</v>
      </c>
      <c r="AI51" s="340"/>
      <c r="AJ51" s="340"/>
    </row>
    <row r="52" spans="2:36" ht="13.7" customHeight="1" x14ac:dyDescent="0.15">
      <c r="B52" s="668"/>
      <c r="C52" s="555" t="s">
        <v>627</v>
      </c>
      <c r="D52" s="556"/>
      <c r="E52" s="269" t="s">
        <v>941</v>
      </c>
      <c r="F52" s="538" t="s">
        <v>625</v>
      </c>
      <c r="G52" s="538"/>
      <c r="H52" s="538"/>
      <c r="I52" s="538"/>
      <c r="J52" s="538"/>
      <c r="K52" s="538"/>
      <c r="L52" s="538"/>
      <c r="M52" s="208" t="s">
        <v>272</v>
      </c>
      <c r="N52" s="538" t="s">
        <v>686</v>
      </c>
      <c r="O52" s="538"/>
      <c r="P52" s="538"/>
      <c r="Q52" s="538"/>
      <c r="R52" s="538"/>
      <c r="S52" s="538"/>
      <c r="T52" s="546"/>
      <c r="U52" s="167" t="s">
        <v>49</v>
      </c>
      <c r="V52" s="358" t="str">
        <f>C52</f>
        <v>実施する浸水対策</v>
      </c>
      <c r="W52" s="345" t="str">
        <f>F52</f>
        <v>浸水リスクの低い場所への電気設備の設置</v>
      </c>
      <c r="X52" s="342"/>
      <c r="Z52" s="348">
        <f>IF(E52="■",1,0)</f>
        <v>1</v>
      </c>
      <c r="AA52" s="345" t="str">
        <f>N52</f>
        <v>出入口等における止水板の設置</v>
      </c>
      <c r="AB52" s="342"/>
      <c r="AC52" s="361"/>
      <c r="AD52" s="348">
        <f>IF(M52="■",1,0)</f>
        <v>0</v>
      </c>
      <c r="AE52" s="340"/>
      <c r="AF52" s="340"/>
      <c r="AG52" s="340"/>
      <c r="AH52" s="340"/>
      <c r="AI52" s="340"/>
      <c r="AJ52" s="340"/>
    </row>
    <row r="53" spans="2:36" ht="13.7" customHeight="1" x14ac:dyDescent="0.15">
      <c r="B53" s="668"/>
      <c r="C53" s="557"/>
      <c r="D53" s="558"/>
      <c r="E53" s="269" t="s">
        <v>941</v>
      </c>
      <c r="F53" s="682" t="s">
        <v>960</v>
      </c>
      <c r="G53" s="682"/>
      <c r="H53" s="682"/>
      <c r="I53" s="235" t="s">
        <v>956</v>
      </c>
      <c r="J53" s="681" t="s">
        <v>987</v>
      </c>
      <c r="K53" s="681"/>
      <c r="L53" s="681"/>
      <c r="M53" s="681"/>
      <c r="N53" s="681"/>
      <c r="O53" s="681"/>
      <c r="P53" s="681"/>
      <c r="Q53" s="681"/>
      <c r="R53" s="681"/>
      <c r="S53" s="681"/>
      <c r="T53" s="203" t="s">
        <v>85</v>
      </c>
      <c r="U53" s="167" t="s">
        <v>49</v>
      </c>
      <c r="V53" s="351"/>
      <c r="W53" s="345" t="str">
        <f t="shared" ref="W53:W54" si="5">F53</f>
        <v>ソフト面の対策</v>
      </c>
      <c r="X53" s="342"/>
      <c r="Y53" s="348">
        <f t="shared" ref="Y53:Y54" si="6">IF(E53="■",1,0)</f>
        <v>1</v>
      </c>
      <c r="Z53" s="340"/>
      <c r="AA53" s="340"/>
      <c r="AB53" s="340"/>
      <c r="AC53" s="340"/>
      <c r="AD53" s="340"/>
      <c r="AE53" s="340"/>
      <c r="AF53" s="340"/>
      <c r="AG53" s="340"/>
      <c r="AH53" s="340"/>
      <c r="AI53" s="340"/>
      <c r="AJ53" s="340"/>
    </row>
    <row r="54" spans="2:36" ht="13.7" customHeight="1" x14ac:dyDescent="0.15">
      <c r="B54" s="669"/>
      <c r="C54" s="559"/>
      <c r="D54" s="560"/>
      <c r="E54" s="293" t="s">
        <v>272</v>
      </c>
      <c r="F54" s="204" t="s">
        <v>84</v>
      </c>
      <c r="G54" s="294"/>
      <c r="H54" s="540"/>
      <c r="I54" s="693"/>
      <c r="J54" s="540"/>
      <c r="K54" s="540"/>
      <c r="L54" s="540"/>
      <c r="M54" s="540"/>
      <c r="N54" s="540"/>
      <c r="O54" s="540"/>
      <c r="P54" s="540"/>
      <c r="Q54" s="540"/>
      <c r="R54" s="540"/>
      <c r="S54" s="540"/>
      <c r="T54" s="216" t="s">
        <v>85</v>
      </c>
      <c r="U54" s="167" t="s">
        <v>49</v>
      </c>
      <c r="V54" s="352"/>
      <c r="W54" s="345" t="str">
        <f t="shared" si="5"/>
        <v>その他　（</v>
      </c>
      <c r="X54" s="342"/>
      <c r="Y54" s="348">
        <f t="shared" si="6"/>
        <v>0</v>
      </c>
      <c r="Z54" s="340"/>
      <c r="AA54" s="340"/>
      <c r="AB54" s="340"/>
      <c r="AC54" s="340"/>
      <c r="AD54" s="340"/>
      <c r="AE54" s="340"/>
      <c r="AF54" s="340"/>
      <c r="AG54" s="340"/>
      <c r="AH54" s="340"/>
      <c r="AI54" s="340"/>
      <c r="AJ54" s="340"/>
    </row>
    <row r="55" spans="2:36" ht="13.7" customHeight="1" x14ac:dyDescent="0.15">
      <c r="B55" s="670" t="s">
        <v>631</v>
      </c>
      <c r="C55" s="527" t="s">
        <v>689</v>
      </c>
      <c r="D55" s="528"/>
      <c r="E55" s="290" t="s">
        <v>941</v>
      </c>
      <c r="F55" s="217" t="s">
        <v>955</v>
      </c>
      <c r="G55" s="217"/>
      <c r="H55" s="217"/>
      <c r="I55" s="217"/>
      <c r="J55" s="217"/>
      <c r="K55" s="217"/>
      <c r="L55" s="217"/>
      <c r="M55" s="217"/>
      <c r="N55" s="217"/>
      <c r="O55" s="217"/>
      <c r="P55" s="217"/>
      <c r="Q55" s="217"/>
      <c r="R55" s="217"/>
      <c r="S55" s="217"/>
      <c r="T55" s="218"/>
      <c r="U55" s="167" t="s">
        <v>49</v>
      </c>
      <c r="V55" s="358" t="str">
        <f>C55</f>
        <v>緑の量、質の確保
生態系への配慮</v>
      </c>
      <c r="W55" s="345" t="str">
        <f>F55</f>
        <v>建築物上の緑化、壁面の緑化</v>
      </c>
      <c r="X55" s="342"/>
      <c r="Y55" s="361"/>
      <c r="Z55" s="348">
        <f t="shared" ref="Z55:Z60" si="7">IF(E55="■",1,0)</f>
        <v>1</v>
      </c>
      <c r="AA55" s="340"/>
      <c r="AB55" s="340"/>
      <c r="AC55" s="340"/>
      <c r="AD55" s="340"/>
      <c r="AE55" s="340"/>
      <c r="AF55" s="340"/>
      <c r="AG55" s="340"/>
      <c r="AH55" s="340"/>
      <c r="AI55" s="340"/>
      <c r="AJ55" s="340"/>
    </row>
    <row r="56" spans="2:36" ht="13.7" customHeight="1" x14ac:dyDescent="0.15">
      <c r="B56" s="671"/>
      <c r="C56" s="506"/>
      <c r="D56" s="507"/>
      <c r="E56" s="269" t="s">
        <v>941</v>
      </c>
      <c r="F56" s="219" t="s">
        <v>684</v>
      </c>
      <c r="G56" s="219"/>
      <c r="H56" s="219"/>
      <c r="I56" s="219"/>
      <c r="J56" s="219"/>
      <c r="K56" s="219"/>
      <c r="L56" s="219"/>
      <c r="M56" s="219" t="s">
        <v>685</v>
      </c>
      <c r="N56" s="219"/>
      <c r="O56" s="219"/>
      <c r="P56" s="219"/>
      <c r="Q56" s="219"/>
      <c r="R56" s="219"/>
      <c r="S56" s="219"/>
      <c r="T56" s="220"/>
      <c r="U56" s="167" t="s">
        <v>49</v>
      </c>
      <c r="V56" s="351"/>
      <c r="W56" s="345" t="str">
        <f t="shared" ref="W56:W57" si="8">F56</f>
        <v>千代田区緑化推進要綱の基準を満足</v>
      </c>
      <c r="X56" s="342"/>
      <c r="Y56" s="361"/>
      <c r="Z56" s="348">
        <f t="shared" si="7"/>
        <v>1</v>
      </c>
      <c r="AA56" s="340"/>
      <c r="AB56" s="340"/>
      <c r="AC56" s="340"/>
      <c r="AD56" s="340"/>
      <c r="AE56" s="340"/>
      <c r="AF56" s="340"/>
      <c r="AG56" s="340"/>
      <c r="AH56" s="340"/>
      <c r="AI56" s="340"/>
      <c r="AJ56" s="340"/>
    </row>
    <row r="57" spans="2:36" ht="13.7" customHeight="1" x14ac:dyDescent="0.15">
      <c r="B57" s="672"/>
      <c r="C57" s="221"/>
      <c r="D57" s="222"/>
      <c r="E57" s="293" t="s">
        <v>272</v>
      </c>
      <c r="F57" s="697" t="s">
        <v>693</v>
      </c>
      <c r="G57" s="697"/>
      <c r="H57" s="697"/>
      <c r="I57" s="697"/>
      <c r="J57" s="697"/>
      <c r="K57" s="697"/>
      <c r="L57" s="697"/>
      <c r="M57" s="697"/>
      <c r="N57" s="295" t="s">
        <v>272</v>
      </c>
      <c r="O57" s="223" t="s">
        <v>108</v>
      </c>
      <c r="P57" s="224"/>
      <c r="Q57" s="224"/>
      <c r="R57" s="224"/>
      <c r="S57" s="224"/>
      <c r="T57" s="225"/>
      <c r="U57" s="167" t="s">
        <v>49</v>
      </c>
      <c r="V57" s="352"/>
      <c r="W57" s="362" t="str">
        <f t="shared" si="8"/>
        <v>地表面または屋上に保水性の高い被覆材を採用</v>
      </c>
      <c r="X57" s="349"/>
      <c r="Z57" s="363">
        <f t="shared" si="7"/>
        <v>0</v>
      </c>
      <c r="AA57" s="345" t="str">
        <f>O57</f>
        <v>屋上に高反射率塗料を塗布</v>
      </c>
      <c r="AB57" s="342"/>
      <c r="AC57" s="348">
        <f>IF(N57="■",1,0)</f>
        <v>0</v>
      </c>
      <c r="AD57" s="340"/>
      <c r="AE57" s="340"/>
      <c r="AF57" s="340"/>
      <c r="AG57" s="340"/>
      <c r="AH57" s="340"/>
      <c r="AI57" s="340"/>
      <c r="AJ57" s="340"/>
    </row>
    <row r="58" spans="2:36" ht="13.7" customHeight="1" x14ac:dyDescent="0.15">
      <c r="B58" s="527" t="s">
        <v>114</v>
      </c>
      <c r="C58" s="651"/>
      <c r="D58" s="528"/>
      <c r="E58" s="269" t="s">
        <v>272</v>
      </c>
      <c r="F58" s="217" t="s">
        <v>109</v>
      </c>
      <c r="G58" s="217"/>
      <c r="H58" s="217"/>
      <c r="I58" s="217"/>
      <c r="J58" s="217"/>
      <c r="K58" s="217"/>
      <c r="L58" s="217"/>
      <c r="M58" s="217"/>
      <c r="N58" s="217"/>
      <c r="O58" s="217"/>
      <c r="P58" s="217"/>
      <c r="Q58" s="217"/>
      <c r="R58" s="217"/>
      <c r="S58" s="217"/>
      <c r="T58" s="218"/>
      <c r="U58" s="167" t="s">
        <v>49</v>
      </c>
      <c r="V58" s="358" t="str">
        <f>B58</f>
        <v>水循環</v>
      </c>
      <c r="W58" s="345" t="str">
        <f>F58</f>
        <v>雨水または中水を利用する設備を設置</v>
      </c>
      <c r="X58" s="342"/>
      <c r="Y58" s="361"/>
      <c r="Z58" s="348">
        <f>IF(E58="■",1,0)</f>
        <v>0</v>
      </c>
      <c r="AA58" s="340"/>
      <c r="AB58" s="340"/>
      <c r="AC58" s="340"/>
      <c r="AD58" s="340"/>
      <c r="AE58" s="340"/>
      <c r="AF58" s="340"/>
      <c r="AG58" s="340"/>
      <c r="AH58" s="340"/>
      <c r="AI58" s="340"/>
      <c r="AJ58" s="340"/>
    </row>
    <row r="59" spans="2:36" ht="13.7" customHeight="1" x14ac:dyDescent="0.15">
      <c r="B59" s="506"/>
      <c r="C59" s="652"/>
      <c r="D59" s="507"/>
      <c r="E59" s="293" t="s">
        <v>941</v>
      </c>
      <c r="F59" s="224" t="s">
        <v>238</v>
      </c>
      <c r="G59" s="224"/>
      <c r="H59" s="224"/>
      <c r="I59" s="224"/>
      <c r="J59" s="224"/>
      <c r="K59" s="224"/>
      <c r="L59" s="224"/>
      <c r="M59" s="224"/>
      <c r="N59" s="224"/>
      <c r="O59" s="224"/>
      <c r="P59" s="224"/>
      <c r="Q59" s="224"/>
      <c r="R59" s="224"/>
      <c r="S59" s="224"/>
      <c r="T59" s="225"/>
      <c r="U59" s="167" t="s">
        <v>49</v>
      </c>
      <c r="V59" s="352"/>
      <c r="W59" s="345" t="str">
        <f>F59</f>
        <v>雨水を浸透させる施設を設置（雨水浸透ます、透水性舗装、地表面の緑化、玉石敷き　等）</v>
      </c>
      <c r="X59" s="342"/>
      <c r="Y59" s="361"/>
      <c r="Z59" s="348">
        <f>IF(E59="■",1,0)</f>
        <v>1</v>
      </c>
      <c r="AA59" s="340"/>
      <c r="AB59" s="340"/>
      <c r="AC59" s="340"/>
      <c r="AD59" s="340"/>
      <c r="AE59" s="340"/>
      <c r="AF59" s="340"/>
      <c r="AG59" s="340"/>
      <c r="AH59" s="340"/>
      <c r="AI59" s="340"/>
      <c r="AJ59" s="340"/>
    </row>
    <row r="60" spans="2:36" ht="13.7" customHeight="1" x14ac:dyDescent="0.15">
      <c r="B60" s="648" t="s">
        <v>589</v>
      </c>
      <c r="C60" s="649"/>
      <c r="D60" s="650"/>
      <c r="E60" s="293" t="s">
        <v>941</v>
      </c>
      <c r="F60" s="226" t="s">
        <v>590</v>
      </c>
      <c r="G60" s="226"/>
      <c r="H60" s="227"/>
      <c r="I60" s="227"/>
      <c r="J60" s="227"/>
      <c r="K60" s="228"/>
      <c r="L60" s="226"/>
      <c r="M60" s="229" t="s">
        <v>992</v>
      </c>
      <c r="N60" s="230"/>
      <c r="O60" s="226"/>
      <c r="P60" s="231"/>
      <c r="Q60" s="231"/>
      <c r="R60" s="231"/>
      <c r="S60" s="226"/>
      <c r="T60" s="232"/>
      <c r="U60" s="226" t="s">
        <v>49</v>
      </c>
      <c r="V60" s="360" t="str">
        <f>B60</f>
        <v>千代田区低炭素助成制度</v>
      </c>
      <c r="W60" s="345" t="str">
        <f>F60</f>
        <v>申請を検討している（もしくは申請予定）</v>
      </c>
      <c r="X60" s="342"/>
      <c r="Y60" s="361"/>
      <c r="Z60" s="348">
        <f t="shared" si="7"/>
        <v>1</v>
      </c>
      <c r="AA60" s="357"/>
      <c r="AB60" s="357"/>
      <c r="AC60" s="357"/>
      <c r="AD60" s="357"/>
      <c r="AE60" s="357"/>
      <c r="AF60" s="357"/>
      <c r="AG60" s="357"/>
      <c r="AH60" s="357"/>
      <c r="AI60" s="357"/>
      <c r="AJ60" s="357"/>
    </row>
    <row r="61" spans="2:36" ht="26.25" customHeight="1" x14ac:dyDescent="0.15">
      <c r="B61" s="570" t="s">
        <v>934</v>
      </c>
      <c r="C61" s="571"/>
      <c r="D61" s="572"/>
      <c r="E61" s="573"/>
      <c r="F61" s="574"/>
      <c r="G61" s="574"/>
      <c r="H61" s="574"/>
      <c r="I61" s="574"/>
      <c r="J61" s="574"/>
      <c r="K61" s="574"/>
      <c r="L61" s="574"/>
      <c r="M61" s="574"/>
      <c r="N61" s="574"/>
      <c r="O61" s="574"/>
      <c r="P61" s="574"/>
      <c r="Q61" s="574"/>
      <c r="R61" s="574"/>
      <c r="S61" s="574"/>
      <c r="T61" s="575"/>
      <c r="U61" s="226"/>
      <c r="V61" s="357"/>
      <c r="W61" s="357"/>
      <c r="X61" s="357"/>
      <c r="Y61" s="357"/>
      <c r="Z61" s="357"/>
      <c r="AA61" s="357"/>
      <c r="AB61" s="357"/>
      <c r="AC61" s="357"/>
      <c r="AD61" s="357"/>
      <c r="AE61" s="357"/>
      <c r="AF61" s="357"/>
      <c r="AG61" s="357"/>
      <c r="AH61" s="357"/>
      <c r="AI61" s="357"/>
      <c r="AJ61" s="357"/>
    </row>
    <row r="62" spans="2:36" ht="26.25" customHeight="1" thickBot="1" x14ac:dyDescent="0.2">
      <c r="B62" s="570" t="s">
        <v>935</v>
      </c>
      <c r="C62" s="571"/>
      <c r="D62" s="572"/>
      <c r="E62" s="573" t="s">
        <v>991</v>
      </c>
      <c r="F62" s="574"/>
      <c r="G62" s="574"/>
      <c r="H62" s="574"/>
      <c r="I62" s="574"/>
      <c r="J62" s="574"/>
      <c r="K62" s="574"/>
      <c r="L62" s="574"/>
      <c r="M62" s="574"/>
      <c r="N62" s="574"/>
      <c r="O62" s="574"/>
      <c r="P62" s="574"/>
      <c r="Q62" s="574"/>
      <c r="R62" s="574"/>
      <c r="S62" s="574"/>
      <c r="T62" s="575"/>
      <c r="U62" s="226"/>
      <c r="W62" s="357"/>
      <c r="X62" s="357"/>
      <c r="Y62" s="357"/>
      <c r="Z62" s="357"/>
      <c r="AA62" s="357"/>
      <c r="AB62" s="357"/>
      <c r="AC62" s="357"/>
      <c r="AD62" s="357"/>
      <c r="AE62" s="357"/>
      <c r="AF62" s="357"/>
      <c r="AG62" s="357"/>
      <c r="AH62" s="357"/>
      <c r="AI62" s="357"/>
      <c r="AJ62" s="357"/>
    </row>
    <row r="63" spans="2:36" ht="13.7" customHeight="1" thickBot="1" x14ac:dyDescent="0.2">
      <c r="B63" s="576" t="s">
        <v>37</v>
      </c>
      <c r="C63" s="527" t="s">
        <v>50</v>
      </c>
      <c r="D63" s="528"/>
      <c r="E63" s="675" t="s">
        <v>931</v>
      </c>
      <c r="F63" s="539"/>
      <c r="G63" s="539"/>
      <c r="H63" s="539"/>
      <c r="I63" s="539"/>
      <c r="J63" s="539"/>
      <c r="K63" s="698">
        <v>4492</v>
      </c>
      <c r="L63" s="698"/>
      <c r="M63" s="194" t="s">
        <v>161</v>
      </c>
      <c r="N63" s="233"/>
      <c r="O63" s="547">
        <f>IF($O$16&gt;0,1000*K63/$O$16,0)</f>
        <v>898.4</v>
      </c>
      <c r="P63" s="547"/>
      <c r="Q63" s="542" t="s">
        <v>227</v>
      </c>
      <c r="R63" s="542"/>
      <c r="S63" s="542"/>
      <c r="T63" s="543"/>
      <c r="U63" s="234"/>
      <c r="V63" s="341" t="s">
        <v>1015</v>
      </c>
      <c r="W63" s="357"/>
      <c r="X63" s="357"/>
      <c r="Y63" s="413">
        <f>$K$63*$Y$75</f>
        <v>220.108</v>
      </c>
      <c r="Z63" s="342" t="s">
        <v>993</v>
      </c>
      <c r="AA63" s="342"/>
      <c r="AB63" s="342"/>
      <c r="AC63" s="410"/>
      <c r="AD63" s="411"/>
      <c r="AE63" s="364"/>
      <c r="AF63" s="364"/>
      <c r="AG63" s="364"/>
      <c r="AH63" s="364"/>
      <c r="AI63" s="364"/>
      <c r="AJ63" s="364"/>
    </row>
    <row r="64" spans="2:36" ht="13.7" customHeight="1" x14ac:dyDescent="0.15">
      <c r="B64" s="577"/>
      <c r="C64" s="529"/>
      <c r="D64" s="530"/>
      <c r="E64" s="696" t="s">
        <v>932</v>
      </c>
      <c r="F64" s="642"/>
      <c r="G64" s="642"/>
      <c r="H64" s="642"/>
      <c r="I64" s="642"/>
      <c r="J64" s="642"/>
      <c r="K64" s="699">
        <v>7092</v>
      </c>
      <c r="L64" s="700"/>
      <c r="M64" s="177" t="s">
        <v>226</v>
      </c>
      <c r="N64" s="235"/>
      <c r="O64" s="679">
        <f>IF($O$16&gt;0,1000*K64/$O$16,0)</f>
        <v>1418.4</v>
      </c>
      <c r="P64" s="680"/>
      <c r="Q64" s="538" t="s">
        <v>522</v>
      </c>
      <c r="R64" s="694"/>
      <c r="S64" s="694"/>
      <c r="T64" s="695"/>
      <c r="U64" s="167"/>
      <c r="V64" s="340"/>
      <c r="W64" s="357"/>
      <c r="X64" s="357"/>
      <c r="Y64" s="413">
        <f>$K$64*$Y$75</f>
        <v>347.50800000000004</v>
      </c>
      <c r="Z64" s="342" t="s">
        <v>994</v>
      </c>
      <c r="AA64" s="342"/>
      <c r="AB64" s="342"/>
      <c r="AC64" s="342"/>
      <c r="AD64" s="344"/>
      <c r="AE64" s="340"/>
      <c r="AF64" s="340"/>
      <c r="AG64" s="340"/>
      <c r="AH64" s="340"/>
      <c r="AI64" s="340"/>
      <c r="AJ64" s="340"/>
    </row>
    <row r="65" spans="2:36" ht="13.7" customHeight="1" x14ac:dyDescent="0.15">
      <c r="B65" s="577"/>
      <c r="C65" s="529"/>
      <c r="D65" s="530"/>
      <c r="E65" s="176" t="s">
        <v>42</v>
      </c>
      <c r="F65" s="174"/>
      <c r="G65" s="174"/>
      <c r="H65" s="236"/>
      <c r="I65" s="236"/>
      <c r="J65" s="236"/>
      <c r="K65" s="679">
        <f>ROUNDDOWN(K64-K63,1)</f>
        <v>2600</v>
      </c>
      <c r="L65" s="680"/>
      <c r="M65" s="177" t="s">
        <v>226</v>
      </c>
      <c r="N65" s="235"/>
      <c r="O65" s="679">
        <f>IF($O$16&gt;0,1000*K65/$O$16,0)</f>
        <v>520</v>
      </c>
      <c r="P65" s="680"/>
      <c r="Q65" s="177" t="s">
        <v>227</v>
      </c>
      <c r="R65" s="235"/>
      <c r="S65" s="177"/>
      <c r="T65" s="198"/>
      <c r="U65" s="167"/>
      <c r="V65" s="340"/>
      <c r="W65" s="357"/>
      <c r="X65" s="357"/>
      <c r="Y65" s="414">
        <f>ROUNDDOWN($K$65*$Y$75,0)</f>
        <v>127</v>
      </c>
      <c r="Z65" s="342" t="s">
        <v>995</v>
      </c>
      <c r="AA65" s="342"/>
      <c r="AB65" s="412"/>
      <c r="AC65" s="342"/>
      <c r="AD65" s="344"/>
      <c r="AE65" s="340"/>
      <c r="AF65" s="340"/>
      <c r="AG65" s="340"/>
      <c r="AH65" s="340"/>
      <c r="AI65" s="340"/>
      <c r="AJ65" s="340"/>
    </row>
    <row r="66" spans="2:36" ht="13.7" customHeight="1" x14ac:dyDescent="0.15">
      <c r="B66" s="577"/>
      <c r="C66" s="529"/>
      <c r="D66" s="530"/>
      <c r="E66" s="176" t="s">
        <v>51</v>
      </c>
      <c r="F66" s="174"/>
      <c r="G66" s="174"/>
      <c r="H66" s="236"/>
      <c r="I66" s="237"/>
      <c r="J66" s="237"/>
      <c r="K66" s="673">
        <f>IF(P66="モデル建物法",IF(AND(($K$63)&gt;0,($K$64)&gt;0),$K$63/$K$64,0),ROUNDUP(IF(AND(($K$63)&gt;0,($K$64)&gt;0),$K$63/$K$64,0),2))</f>
        <v>0.63338973491257755</v>
      </c>
      <c r="L66" s="674"/>
      <c r="M66" s="180" t="s">
        <v>219</v>
      </c>
      <c r="N66" s="238"/>
      <c r="O66" s="180"/>
      <c r="P66" s="548" t="s">
        <v>978</v>
      </c>
      <c r="Q66" s="548"/>
      <c r="R66" s="548"/>
      <c r="S66" s="548"/>
      <c r="T66" s="549"/>
      <c r="U66" s="167"/>
      <c r="V66" s="340"/>
      <c r="W66" s="357"/>
      <c r="X66" s="357"/>
      <c r="Y66" s="357"/>
      <c r="Z66" s="357"/>
      <c r="AA66" s="340"/>
      <c r="AB66" s="340"/>
      <c r="AC66" s="340"/>
      <c r="AD66" s="340"/>
      <c r="AE66" s="340"/>
      <c r="AF66" s="340"/>
      <c r="AG66" s="340"/>
      <c r="AH66" s="340"/>
      <c r="AI66" s="340"/>
      <c r="AJ66" s="340"/>
    </row>
    <row r="67" spans="2:36" ht="13.7" customHeight="1" x14ac:dyDescent="0.15">
      <c r="B67" s="577"/>
      <c r="C67" s="529"/>
      <c r="D67" s="530"/>
      <c r="E67" s="239"/>
      <c r="F67" s="240"/>
      <c r="G67" s="230"/>
      <c r="H67" s="241"/>
      <c r="I67" s="676" t="s">
        <v>228</v>
      </c>
      <c r="J67" s="677"/>
      <c r="K67" s="677"/>
      <c r="L67" s="678"/>
      <c r="M67" s="591" t="s">
        <v>229</v>
      </c>
      <c r="N67" s="592"/>
      <c r="O67" s="592"/>
      <c r="P67" s="593"/>
      <c r="Q67" s="686" t="s">
        <v>242</v>
      </c>
      <c r="R67" s="687"/>
      <c r="S67" s="687"/>
      <c r="T67" s="688"/>
      <c r="U67" s="167"/>
      <c r="V67" s="340"/>
      <c r="W67" s="357"/>
      <c r="X67" s="357"/>
      <c r="Y67" s="357"/>
      <c r="Z67" s="357"/>
      <c r="AA67" s="340"/>
      <c r="AB67" s="340"/>
      <c r="AC67" s="340"/>
      <c r="AD67" s="340"/>
      <c r="AE67" s="340"/>
      <c r="AF67" s="340"/>
      <c r="AG67" s="340"/>
      <c r="AH67" s="340"/>
      <c r="AI67" s="340"/>
      <c r="AJ67" s="340"/>
    </row>
    <row r="68" spans="2:36" ht="13.7" customHeight="1" x14ac:dyDescent="0.15">
      <c r="B68" s="577"/>
      <c r="C68" s="529"/>
      <c r="D68" s="530"/>
      <c r="E68" s="242"/>
      <c r="F68" s="178"/>
      <c r="G68" s="202"/>
      <c r="H68" s="187"/>
      <c r="I68" s="568" t="s">
        <v>280</v>
      </c>
      <c r="J68" s="569"/>
      <c r="K68" s="569" t="s">
        <v>279</v>
      </c>
      <c r="L68" s="579"/>
      <c r="M68" s="568" t="s">
        <v>280</v>
      </c>
      <c r="N68" s="569"/>
      <c r="O68" s="569" t="s">
        <v>279</v>
      </c>
      <c r="P68" s="579"/>
      <c r="Q68" s="689"/>
      <c r="R68" s="690"/>
      <c r="S68" s="690"/>
      <c r="T68" s="691"/>
      <c r="U68" s="167"/>
      <c r="V68" s="340"/>
      <c r="W68" s="340"/>
      <c r="X68" s="340"/>
      <c r="Y68" s="340"/>
      <c r="Z68" s="340"/>
      <c r="AA68" s="340"/>
      <c r="AB68" s="340"/>
      <c r="AC68" s="340"/>
      <c r="AD68" s="340"/>
      <c r="AE68" s="340"/>
      <c r="AF68" s="340"/>
      <c r="AG68" s="340"/>
      <c r="AH68" s="340"/>
      <c r="AI68" s="340"/>
      <c r="AJ68" s="340"/>
    </row>
    <row r="69" spans="2:36" ht="13.7" customHeight="1" x14ac:dyDescent="0.15">
      <c r="B69" s="577"/>
      <c r="C69" s="529"/>
      <c r="D69" s="530"/>
      <c r="E69" s="176" t="s">
        <v>232</v>
      </c>
      <c r="F69" s="174"/>
      <c r="G69" s="179"/>
      <c r="H69" s="174"/>
      <c r="I69" s="692" t="s">
        <v>237</v>
      </c>
      <c r="J69" s="596"/>
      <c r="K69" s="596" t="s">
        <v>237</v>
      </c>
      <c r="L69" s="597"/>
      <c r="M69" s="550" t="s">
        <v>907</v>
      </c>
      <c r="N69" s="551"/>
      <c r="O69" s="551" t="s">
        <v>907</v>
      </c>
      <c r="P69" s="552"/>
      <c r="Q69" s="683">
        <v>0.8</v>
      </c>
      <c r="R69" s="684"/>
      <c r="S69" s="684"/>
      <c r="T69" s="685"/>
      <c r="U69" s="167"/>
      <c r="V69" s="340"/>
      <c r="W69" s="340"/>
      <c r="X69" s="340"/>
      <c r="Y69" s="340"/>
      <c r="Z69" s="340"/>
      <c r="AA69" s="340"/>
      <c r="AB69" s="340"/>
      <c r="AC69" s="340"/>
      <c r="AD69" s="340"/>
      <c r="AE69" s="340"/>
      <c r="AF69" s="340"/>
      <c r="AG69" s="340"/>
      <c r="AH69" s="340"/>
      <c r="AI69" s="340"/>
      <c r="AJ69" s="340"/>
    </row>
    <row r="70" spans="2:36" ht="13.7" customHeight="1" x14ac:dyDescent="0.15">
      <c r="B70" s="577"/>
      <c r="C70" s="529"/>
      <c r="D70" s="530"/>
      <c r="E70" s="176" t="s">
        <v>44</v>
      </c>
      <c r="F70" s="174"/>
      <c r="G70" s="179"/>
      <c r="H70" s="174"/>
      <c r="I70" s="561">
        <v>2647</v>
      </c>
      <c r="J70" s="562"/>
      <c r="K70" s="562">
        <v>4569.5</v>
      </c>
      <c r="L70" s="567"/>
      <c r="M70" s="563">
        <f t="shared" ref="M70:M76" si="9">IF($O$16&gt;0,1000*I70/$O$16,0)</f>
        <v>529.4</v>
      </c>
      <c r="N70" s="564"/>
      <c r="O70" s="564">
        <f>IF($O$16&gt;0,1000*K70/$O$16,0)</f>
        <v>913.9</v>
      </c>
      <c r="P70" s="566"/>
      <c r="Q70" s="624">
        <f>IF(P66="モデル建物法",IF($K70&gt;0,$I70/$K70,0),ROUNDUP(IF($K70&gt;0,$I70/$K70,0),2))</f>
        <v>0.57927563190721088</v>
      </c>
      <c r="R70" s="625"/>
      <c r="S70" s="625"/>
      <c r="T70" s="626"/>
      <c r="U70" s="167"/>
      <c r="V70" s="340"/>
      <c r="W70" s="340"/>
      <c r="X70" s="340"/>
      <c r="Y70" s="340"/>
      <c r="Z70" s="340"/>
      <c r="AA70" s="340"/>
      <c r="AB70" s="340"/>
      <c r="AC70" s="340"/>
      <c r="AD70" s="340"/>
      <c r="AE70" s="340"/>
      <c r="AF70" s="340"/>
      <c r="AG70" s="340"/>
      <c r="AH70" s="340"/>
      <c r="AI70" s="340"/>
      <c r="AJ70" s="340"/>
    </row>
    <row r="71" spans="2:36" ht="13.7" customHeight="1" x14ac:dyDescent="0.15">
      <c r="B71" s="577"/>
      <c r="C71" s="529"/>
      <c r="D71" s="530"/>
      <c r="E71" s="176" t="s">
        <v>45</v>
      </c>
      <c r="F71" s="174"/>
      <c r="G71" s="179"/>
      <c r="H71" s="174"/>
      <c r="I71" s="561">
        <v>55</v>
      </c>
      <c r="J71" s="562"/>
      <c r="K71" s="562">
        <v>68.5</v>
      </c>
      <c r="L71" s="567"/>
      <c r="M71" s="563">
        <f t="shared" si="9"/>
        <v>11</v>
      </c>
      <c r="N71" s="564"/>
      <c r="O71" s="564">
        <f>IF($O$16&gt;0,1000*K71/$O$16,0)</f>
        <v>13.7</v>
      </c>
      <c r="P71" s="566"/>
      <c r="Q71" s="624">
        <f>IF(P66="モデル建物法",IF($K71&gt;0,$I71/$K71,0),ROUNDUP(IF($K71&gt;0,$I71/$K71,0),2))</f>
        <v>0.8029197080291971</v>
      </c>
      <c r="R71" s="625"/>
      <c r="S71" s="625"/>
      <c r="T71" s="626"/>
      <c r="U71" s="167"/>
      <c r="V71" s="340"/>
      <c r="W71" s="340"/>
      <c r="X71" s="340"/>
      <c r="Y71" s="340"/>
      <c r="Z71" s="340"/>
      <c r="AA71" s="340"/>
      <c r="AB71" s="340"/>
      <c r="AC71" s="340"/>
      <c r="AD71" s="340"/>
      <c r="AE71" s="340"/>
      <c r="AF71" s="340"/>
      <c r="AG71" s="340"/>
      <c r="AH71" s="340"/>
      <c r="AI71" s="340"/>
      <c r="AJ71" s="340"/>
    </row>
    <row r="72" spans="2:36" ht="13.7" customHeight="1" x14ac:dyDescent="0.15">
      <c r="B72" s="577"/>
      <c r="C72" s="529"/>
      <c r="D72" s="530"/>
      <c r="E72" s="176" t="s">
        <v>46</v>
      </c>
      <c r="F72" s="174"/>
      <c r="G72" s="179"/>
      <c r="H72" s="174"/>
      <c r="I72" s="561">
        <v>1801</v>
      </c>
      <c r="J72" s="562"/>
      <c r="K72" s="562">
        <v>2285</v>
      </c>
      <c r="L72" s="567"/>
      <c r="M72" s="563">
        <f t="shared" si="9"/>
        <v>360.2</v>
      </c>
      <c r="N72" s="564"/>
      <c r="O72" s="564">
        <f>IF($O$16&gt;0,1000*K72/$O$16,0)</f>
        <v>457</v>
      </c>
      <c r="P72" s="566"/>
      <c r="Q72" s="624">
        <f>IF(P66="モデル建物法",IF($K72&gt;0,$I72/$K72,0),ROUNDUP(IF($K72&gt;0,$I72/$K72,0),2))</f>
        <v>0.78818380743982497</v>
      </c>
      <c r="R72" s="625"/>
      <c r="S72" s="625"/>
      <c r="T72" s="626"/>
      <c r="U72" s="167"/>
      <c r="V72" s="340"/>
      <c r="W72" s="340"/>
      <c r="X72" s="340"/>
      <c r="Y72" s="340"/>
      <c r="Z72" s="340"/>
      <c r="AA72" s="340"/>
      <c r="AB72" s="340"/>
      <c r="AC72" s="340"/>
      <c r="AD72" s="340"/>
      <c r="AE72" s="340"/>
      <c r="AF72" s="340"/>
      <c r="AG72" s="340"/>
      <c r="AH72" s="340"/>
      <c r="AI72" s="340"/>
      <c r="AJ72" s="340"/>
    </row>
    <row r="73" spans="2:36" ht="13.7" customHeight="1" x14ac:dyDescent="0.15">
      <c r="B73" s="577"/>
      <c r="C73" s="529"/>
      <c r="D73" s="530"/>
      <c r="E73" s="176" t="s">
        <v>47</v>
      </c>
      <c r="F73" s="174"/>
      <c r="G73" s="179"/>
      <c r="H73" s="174"/>
      <c r="I73" s="561">
        <v>81.5</v>
      </c>
      <c r="J73" s="562"/>
      <c r="K73" s="562">
        <v>65</v>
      </c>
      <c r="L73" s="567"/>
      <c r="M73" s="563">
        <f t="shared" si="9"/>
        <v>16.3</v>
      </c>
      <c r="N73" s="564"/>
      <c r="O73" s="564">
        <f>IF($O$16&gt;0,1000*K73/$O$16,0)</f>
        <v>13</v>
      </c>
      <c r="P73" s="566"/>
      <c r="Q73" s="624">
        <f>IF(P66="モデル建物法",IF($K73&gt;0,$I73/$K73,0),ROUNDUP(IF($K73&gt;0,$I73/$K73,0),2))</f>
        <v>1.2538461538461538</v>
      </c>
      <c r="R73" s="625"/>
      <c r="S73" s="625"/>
      <c r="T73" s="626"/>
      <c r="U73" s="167"/>
      <c r="V73" s="340"/>
      <c r="Z73" s="340"/>
      <c r="AA73" s="340"/>
      <c r="AB73" s="340"/>
      <c r="AC73" s="340"/>
      <c r="AD73" s="340"/>
      <c r="AE73" s="340"/>
      <c r="AF73" s="340"/>
      <c r="AG73" s="340"/>
      <c r="AH73" s="340"/>
      <c r="AI73" s="340"/>
      <c r="AJ73" s="340"/>
    </row>
    <row r="74" spans="2:36" s="52" customFormat="1" ht="13.7" customHeight="1" thickBot="1" x14ac:dyDescent="0.2">
      <c r="B74" s="577"/>
      <c r="C74" s="529"/>
      <c r="D74" s="530"/>
      <c r="E74" s="176" t="s">
        <v>48</v>
      </c>
      <c r="F74" s="174"/>
      <c r="G74" s="179"/>
      <c r="H74" s="174"/>
      <c r="I74" s="561">
        <v>106</v>
      </c>
      <c r="J74" s="562"/>
      <c r="K74" s="562">
        <v>104</v>
      </c>
      <c r="L74" s="567"/>
      <c r="M74" s="563">
        <f t="shared" si="9"/>
        <v>21.2</v>
      </c>
      <c r="N74" s="564"/>
      <c r="O74" s="564">
        <f>IF($O$16&gt;0,1000*K74/$O$16,0)</f>
        <v>20.8</v>
      </c>
      <c r="P74" s="566"/>
      <c r="Q74" s="624">
        <f>IF(P66="モデル建物法",IF($K74&gt;0,$I74/$K74,0),ROUNDUP(IF($K74&gt;0,$I74/$K74,0),2))</f>
        <v>1.0192307692307692</v>
      </c>
      <c r="R74" s="625"/>
      <c r="S74" s="625"/>
      <c r="T74" s="626"/>
      <c r="U74" s="167"/>
      <c r="AE74" s="340"/>
      <c r="AF74" s="340"/>
      <c r="AG74" s="340"/>
      <c r="AH74" s="340"/>
      <c r="AI74" s="340"/>
      <c r="AJ74" s="340"/>
    </row>
    <row r="75" spans="2:36" ht="13.7" customHeight="1" thickBot="1" x14ac:dyDescent="0.2">
      <c r="B75" s="577"/>
      <c r="C75" s="529"/>
      <c r="D75" s="530"/>
      <c r="E75" s="565" t="s">
        <v>152</v>
      </c>
      <c r="F75" s="523"/>
      <c r="G75" s="523"/>
      <c r="H75" s="523"/>
      <c r="I75" s="561">
        <v>-198.5</v>
      </c>
      <c r="J75" s="562"/>
      <c r="K75" s="564"/>
      <c r="L75" s="566"/>
      <c r="M75" s="563">
        <f t="shared" si="9"/>
        <v>-39.700000000000003</v>
      </c>
      <c r="N75" s="564"/>
      <c r="O75" s="564"/>
      <c r="P75" s="566"/>
      <c r="Q75" s="627" t="s">
        <v>231</v>
      </c>
      <c r="R75" s="628"/>
      <c r="S75" s="628"/>
      <c r="T75" s="629"/>
      <c r="U75" s="167"/>
      <c r="V75" s="345" t="s">
        <v>1002</v>
      </c>
      <c r="W75" s="406">
        <f>$I$75*$Y$75</f>
        <v>-9.7264999999999997</v>
      </c>
      <c r="X75" s="340"/>
      <c r="Y75" s="407">
        <v>4.9000000000000002E-2</v>
      </c>
      <c r="Z75" s="408" t="s">
        <v>1038</v>
      </c>
      <c r="AA75" s="342"/>
      <c r="AB75" s="342"/>
      <c r="AC75" s="342"/>
      <c r="AD75" s="344"/>
      <c r="AE75" s="340"/>
      <c r="AF75" s="340"/>
      <c r="AG75" s="340"/>
      <c r="AH75" s="340"/>
      <c r="AI75" s="340"/>
      <c r="AJ75" s="340"/>
    </row>
    <row r="76" spans="2:36" ht="13.7" customHeight="1" x14ac:dyDescent="0.15">
      <c r="B76" s="577"/>
      <c r="C76" s="529"/>
      <c r="D76" s="530"/>
      <c r="E76" s="243" t="s">
        <v>64</v>
      </c>
      <c r="F76" s="191"/>
      <c r="G76" s="244"/>
      <c r="H76" s="191"/>
      <c r="I76" s="598">
        <v>1908</v>
      </c>
      <c r="J76" s="594"/>
      <c r="K76" s="594">
        <v>1908</v>
      </c>
      <c r="L76" s="595"/>
      <c r="M76" s="635">
        <f t="shared" si="9"/>
        <v>381.6</v>
      </c>
      <c r="N76" s="633"/>
      <c r="O76" s="633">
        <f>IF($O$16&gt;0,1000*K76/$O$16,0)</f>
        <v>381.6</v>
      </c>
      <c r="P76" s="634"/>
      <c r="Q76" s="630">
        <f>IF(P66="モデル建物法",IF($K76&gt;0,$I76/$K76,0),ROUNDUP(IF($K76&gt;0,$I76/$K76,0),2))</f>
        <v>1</v>
      </c>
      <c r="R76" s="631"/>
      <c r="S76" s="631"/>
      <c r="T76" s="632"/>
      <c r="U76" s="167"/>
      <c r="V76" s="340"/>
      <c r="W76" s="340"/>
      <c r="X76" s="340"/>
      <c r="Y76" s="362" t="s">
        <v>1042</v>
      </c>
      <c r="Z76" s="349"/>
      <c r="AA76" s="349"/>
      <c r="AB76" s="349"/>
      <c r="AC76" s="349"/>
      <c r="AD76" s="409"/>
      <c r="AE76" s="340"/>
      <c r="AF76" s="340"/>
      <c r="AG76" s="340"/>
      <c r="AH76" s="340"/>
      <c r="AI76" s="340"/>
      <c r="AJ76" s="340"/>
    </row>
    <row r="77" spans="2:36" ht="15" hidden="1" x14ac:dyDescent="0.15">
      <c r="B77" s="577"/>
      <c r="C77" s="506"/>
      <c r="D77" s="507"/>
      <c r="E77" s="242" t="s">
        <v>230</v>
      </c>
      <c r="F77" s="178"/>
      <c r="G77" s="245"/>
      <c r="H77" s="178"/>
      <c r="I77" s="601">
        <f>SUM(K70:L75)</f>
        <v>7092</v>
      </c>
      <c r="J77" s="599"/>
      <c r="K77" s="599">
        <f>SUM(I70:J75)</f>
        <v>4492</v>
      </c>
      <c r="L77" s="600"/>
      <c r="M77" s="601">
        <f>SUM($O$70:$P$75)</f>
        <v>1418.3999999999999</v>
      </c>
      <c r="N77" s="599"/>
      <c r="O77" s="599">
        <f>SUM($M$70:$N$75)</f>
        <v>898.39999999999986</v>
      </c>
      <c r="P77" s="600"/>
      <c r="Q77" s="621">
        <f>IF($I77&gt;0,$K77/$I77,0)</f>
        <v>0.63338973491257755</v>
      </c>
      <c r="R77" s="622"/>
      <c r="S77" s="622"/>
      <c r="T77" s="623"/>
      <c r="U77" s="167"/>
      <c r="V77" s="340"/>
      <c r="W77" s="340"/>
      <c r="X77" s="340"/>
      <c r="Y77" s="340"/>
      <c r="Z77" s="340"/>
      <c r="AA77" s="340"/>
      <c r="AB77" s="340"/>
      <c r="AC77" s="340"/>
      <c r="AD77" s="340"/>
      <c r="AE77" s="340"/>
      <c r="AF77" s="340"/>
      <c r="AG77" s="340"/>
      <c r="AH77" s="340"/>
      <c r="AI77" s="340"/>
      <c r="AJ77" s="340"/>
    </row>
    <row r="78" spans="2:36" ht="13.5" hidden="1" customHeight="1" x14ac:dyDescent="0.15">
      <c r="B78" s="577"/>
      <c r="C78" s="246" t="s">
        <v>86</v>
      </c>
      <c r="D78" s="247"/>
      <c r="E78" s="248" t="s">
        <v>18</v>
      </c>
      <c r="F78" s="249"/>
      <c r="G78" s="249"/>
      <c r="H78" s="250"/>
      <c r="I78" s="611"/>
      <c r="J78" s="611"/>
      <c r="K78" s="251" t="s">
        <v>61</v>
      </c>
      <c r="L78" s="251"/>
      <c r="M78" s="251"/>
      <c r="N78" s="251"/>
      <c r="O78" s="251"/>
      <c r="P78" s="251"/>
      <c r="Q78" s="251"/>
      <c r="R78" s="251"/>
      <c r="S78" s="251"/>
      <c r="T78" s="252"/>
      <c r="U78" s="167"/>
      <c r="V78" s="340"/>
      <c r="W78" s="340"/>
      <c r="X78" s="340"/>
      <c r="Y78" s="340"/>
      <c r="Z78" s="340"/>
      <c r="AA78" s="340"/>
      <c r="AB78" s="340"/>
      <c r="AC78" s="340"/>
      <c r="AD78" s="340"/>
      <c r="AE78" s="340"/>
      <c r="AF78" s="340"/>
      <c r="AG78" s="340"/>
      <c r="AH78" s="340"/>
      <c r="AI78" s="340"/>
      <c r="AJ78" s="340"/>
    </row>
    <row r="79" spans="2:36" ht="13.7" customHeight="1" x14ac:dyDescent="0.15">
      <c r="B79" s="577"/>
      <c r="C79" s="527" t="s">
        <v>151</v>
      </c>
      <c r="D79" s="528"/>
      <c r="E79" s="253" t="s">
        <v>633</v>
      </c>
      <c r="F79" s="186"/>
      <c r="G79" s="186"/>
      <c r="H79" s="254"/>
      <c r="I79" s="237"/>
      <c r="J79" s="237"/>
      <c r="K79" s="612">
        <f>IF(AND(($K$63)&gt;0,($K$64)&gt;0),(1-$K$66)*100,0)</f>
        <v>36.661026508742246</v>
      </c>
      <c r="L79" s="612"/>
      <c r="M79" s="180" t="s">
        <v>104</v>
      </c>
      <c r="N79" s="368" t="str">
        <f>IF($K$79&gt;=List!$K$2,List!$J$2,List!$J$3)</f>
        <v>努力目標達成</v>
      </c>
      <c r="O79" s="238"/>
      <c r="P79" s="238"/>
      <c r="Q79" s="238"/>
      <c r="R79" s="238"/>
      <c r="S79" s="180"/>
      <c r="T79" s="181"/>
      <c r="U79" s="167"/>
      <c r="V79" s="340"/>
      <c r="W79" s="365"/>
      <c r="X79" s="365"/>
      <c r="Y79" s="365"/>
      <c r="Z79" s="340"/>
      <c r="AA79" s="340"/>
      <c r="AB79" s="340"/>
      <c r="AC79" s="340"/>
      <c r="AD79" s="340"/>
      <c r="AE79" s="340"/>
      <c r="AF79" s="340"/>
      <c r="AG79" s="340"/>
      <c r="AH79" s="340"/>
      <c r="AI79" s="340"/>
      <c r="AJ79" s="340"/>
    </row>
    <row r="80" spans="2:36" ht="13.7" customHeight="1" x14ac:dyDescent="0.15">
      <c r="B80" s="577"/>
      <c r="C80" s="506"/>
      <c r="D80" s="507"/>
      <c r="E80" s="243" t="s">
        <v>43</v>
      </c>
      <c r="F80" s="191"/>
      <c r="G80" s="191"/>
      <c r="H80" s="255"/>
      <c r="I80" s="255"/>
      <c r="J80" s="255"/>
      <c r="K80" s="609">
        <f>$Y$65</f>
        <v>127</v>
      </c>
      <c r="L80" s="610"/>
      <c r="M80" s="191" t="s">
        <v>36</v>
      </c>
      <c r="N80" s="256"/>
      <c r="O80" s="256"/>
      <c r="P80" s="256"/>
      <c r="Q80" s="256"/>
      <c r="R80" s="256"/>
      <c r="S80" s="191"/>
      <c r="T80" s="192"/>
      <c r="U80" s="167"/>
      <c r="V80" s="340"/>
      <c r="X80" s="366">
        <f>Y65</f>
        <v>127</v>
      </c>
      <c r="Y80" s="342" t="s">
        <v>995</v>
      </c>
      <c r="Z80" s="367"/>
      <c r="AA80" s="342"/>
      <c r="AB80" s="342"/>
      <c r="AC80" s="342"/>
      <c r="AD80" s="344"/>
      <c r="AE80" s="340"/>
      <c r="AF80" s="340"/>
      <c r="AG80" s="340"/>
      <c r="AH80" s="340"/>
      <c r="AI80" s="340"/>
      <c r="AJ80" s="340"/>
    </row>
    <row r="81" spans="2:36" ht="13.7" customHeight="1" x14ac:dyDescent="0.15">
      <c r="B81" s="577"/>
      <c r="C81" s="602" t="s">
        <v>694</v>
      </c>
      <c r="D81" s="603"/>
      <c r="E81" s="269" t="s">
        <v>272</v>
      </c>
      <c r="F81" s="606" t="s">
        <v>695</v>
      </c>
      <c r="G81" s="606"/>
      <c r="H81" s="606"/>
      <c r="I81" s="296" t="s">
        <v>272</v>
      </c>
      <c r="J81" s="325" t="s">
        <v>700</v>
      </c>
      <c r="K81" s="325"/>
      <c r="L81" s="325"/>
      <c r="M81" s="325"/>
      <c r="N81" s="296" t="s">
        <v>272</v>
      </c>
      <c r="O81" s="324" t="s">
        <v>957</v>
      </c>
      <c r="P81" s="325"/>
      <c r="Q81" s="326"/>
      <c r="R81" s="325"/>
      <c r="S81" s="325"/>
      <c r="T81" s="327"/>
      <c r="U81" s="167"/>
      <c r="V81" s="360" t="str">
        <f>C81</f>
        <v>削減率35％未満の場合は理由</v>
      </c>
      <c r="W81" s="345" t="str">
        <f>F81</f>
        <v>建設コスト</v>
      </c>
      <c r="X81" s="348">
        <f>IF(E81="■",1,0)</f>
        <v>0</v>
      </c>
      <c r="Y81" s="345" t="str">
        <f>J81</f>
        <v>運用上の制約</v>
      </c>
      <c r="Z81" s="348">
        <f>IF(I81="■",1,0)</f>
        <v>0</v>
      </c>
      <c r="AA81" s="345" t="str">
        <f>O81</f>
        <v>スケルトン施工</v>
      </c>
      <c r="AB81" s="361"/>
      <c r="AC81" s="348">
        <f>IF(N81="■",1,0)</f>
        <v>0</v>
      </c>
      <c r="AD81" s="340"/>
      <c r="AF81" s="340"/>
      <c r="AG81" s="340"/>
      <c r="AH81" s="340"/>
      <c r="AI81" s="340"/>
      <c r="AJ81" s="340"/>
    </row>
    <row r="82" spans="2:36" ht="13.7" customHeight="1" x14ac:dyDescent="0.15">
      <c r="B82" s="578"/>
      <c r="C82" s="604"/>
      <c r="D82" s="605"/>
      <c r="E82" s="293" t="s">
        <v>272</v>
      </c>
      <c r="F82" s="257" t="s">
        <v>696</v>
      </c>
      <c r="G82" s="257"/>
      <c r="H82" s="607"/>
      <c r="I82" s="607"/>
      <c r="J82" s="607"/>
      <c r="K82" s="607"/>
      <c r="L82" s="607"/>
      <c r="M82" s="607"/>
      <c r="N82" s="607"/>
      <c r="O82" s="607"/>
      <c r="P82" s="607"/>
      <c r="Q82" s="607"/>
      <c r="R82" s="607"/>
      <c r="S82" s="607"/>
      <c r="T82" s="258" t="s">
        <v>632</v>
      </c>
      <c r="U82" s="167"/>
      <c r="V82" s="340"/>
      <c r="W82" s="345" t="str">
        <f>F82</f>
        <v>その他　（</v>
      </c>
      <c r="X82" s="348">
        <f>IF(E82="■",1,0)</f>
        <v>0</v>
      </c>
      <c r="Y82" s="340"/>
      <c r="Z82" s="340"/>
      <c r="AA82" s="340"/>
      <c r="AB82" s="340"/>
      <c r="AC82" s="340"/>
      <c r="AD82" s="340"/>
      <c r="AE82" s="340"/>
      <c r="AF82" s="340"/>
      <c r="AG82" s="340"/>
      <c r="AH82" s="340"/>
      <c r="AI82" s="340"/>
      <c r="AJ82" s="340"/>
    </row>
    <row r="83" spans="2:36" ht="13.5" customHeight="1" thickBot="1" x14ac:dyDescent="0.2">
      <c r="B83" s="167"/>
      <c r="C83" s="167"/>
      <c r="D83" s="167"/>
      <c r="E83" s="608" t="str">
        <f>IFERROR(CHOOSE(#REF!,List!$W$12,List!$W$13,List!$W$14),"")</f>
        <v/>
      </c>
      <c r="F83" s="608"/>
      <c r="G83" s="608"/>
      <c r="H83" s="608"/>
      <c r="I83" s="608"/>
      <c r="J83" s="608"/>
      <c r="K83" s="608"/>
      <c r="L83" s="608"/>
      <c r="M83" s="608"/>
      <c r="N83" s="608"/>
      <c r="O83" s="608"/>
      <c r="P83" s="608"/>
      <c r="Q83" s="608"/>
      <c r="R83" s="608"/>
      <c r="S83" s="608"/>
      <c r="T83" s="608"/>
      <c r="U83" s="167"/>
      <c r="V83" s="340"/>
      <c r="W83" s="340"/>
      <c r="X83" s="340"/>
      <c r="Y83" s="340"/>
      <c r="Z83" s="340"/>
      <c r="AA83" s="340"/>
      <c r="AB83" s="340"/>
      <c r="AC83" s="340"/>
      <c r="AD83" s="340"/>
      <c r="AE83" s="340"/>
      <c r="AF83" s="340"/>
      <c r="AG83" s="340"/>
      <c r="AH83" s="340"/>
      <c r="AI83" s="340"/>
      <c r="AJ83" s="340"/>
    </row>
    <row r="84" spans="2:36" ht="13.5" customHeight="1" thickTop="1" x14ac:dyDescent="0.15">
      <c r="B84" s="259" t="s">
        <v>19</v>
      </c>
      <c r="C84" s="260"/>
      <c r="D84" s="260"/>
      <c r="E84" s="260"/>
      <c r="F84" s="260"/>
      <c r="G84" s="260"/>
      <c r="H84" s="260"/>
      <c r="I84" s="260"/>
      <c r="J84" s="260"/>
      <c r="K84" s="260"/>
      <c r="L84" s="260"/>
      <c r="M84" s="260"/>
      <c r="N84" s="260"/>
      <c r="O84" s="261"/>
      <c r="P84" s="262"/>
      <c r="Q84" s="259" t="s">
        <v>20</v>
      </c>
      <c r="R84" s="260"/>
      <c r="S84" s="261"/>
      <c r="T84" s="262"/>
      <c r="U84" s="167"/>
      <c r="AF84" s="340"/>
      <c r="AG84" s="340"/>
      <c r="AH84" s="340"/>
      <c r="AI84" s="340"/>
      <c r="AJ84" s="340"/>
    </row>
    <row r="85" spans="2:36" ht="13.5" customHeight="1" x14ac:dyDescent="0.15">
      <c r="B85" s="615"/>
      <c r="C85" s="616"/>
      <c r="D85" s="616"/>
      <c r="E85" s="616"/>
      <c r="F85" s="616"/>
      <c r="G85" s="616"/>
      <c r="H85" s="616"/>
      <c r="I85" s="616"/>
      <c r="J85" s="616"/>
      <c r="K85" s="616"/>
      <c r="L85" s="616"/>
      <c r="M85" s="616"/>
      <c r="N85" s="616"/>
      <c r="O85" s="616"/>
      <c r="P85" s="617"/>
      <c r="Q85" s="615"/>
      <c r="R85" s="616"/>
      <c r="S85" s="616"/>
      <c r="T85" s="617"/>
      <c r="U85" s="167"/>
      <c r="V85" s="167"/>
      <c r="W85" s="167"/>
      <c r="X85" s="167"/>
      <c r="Y85" s="167"/>
      <c r="Z85" s="167"/>
      <c r="AA85" s="167"/>
      <c r="AB85" s="167"/>
      <c r="AC85" s="167"/>
      <c r="AD85" s="167"/>
      <c r="AE85" s="167"/>
      <c r="AF85" s="167"/>
      <c r="AG85" s="167"/>
      <c r="AH85" s="167"/>
      <c r="AI85" s="167"/>
      <c r="AJ85" s="167"/>
    </row>
    <row r="86" spans="2:36" ht="13.5" customHeight="1" x14ac:dyDescent="0.15">
      <c r="B86" s="615"/>
      <c r="C86" s="616"/>
      <c r="D86" s="616"/>
      <c r="E86" s="616"/>
      <c r="F86" s="616"/>
      <c r="G86" s="616"/>
      <c r="H86" s="616"/>
      <c r="I86" s="616"/>
      <c r="J86" s="616"/>
      <c r="K86" s="616"/>
      <c r="L86" s="616"/>
      <c r="M86" s="616"/>
      <c r="N86" s="616"/>
      <c r="O86" s="616"/>
      <c r="P86" s="617"/>
      <c r="Q86" s="615"/>
      <c r="R86" s="616"/>
      <c r="S86" s="616"/>
      <c r="T86" s="617"/>
      <c r="U86" s="167"/>
      <c r="V86" s="167"/>
      <c r="W86" s="167"/>
      <c r="X86" s="167"/>
      <c r="Y86" s="167"/>
      <c r="Z86" s="167"/>
      <c r="AA86" s="167"/>
      <c r="AB86" s="167"/>
      <c r="AC86" s="167"/>
      <c r="AD86" s="167"/>
      <c r="AE86" s="167"/>
      <c r="AF86" s="167"/>
      <c r="AG86" s="167"/>
      <c r="AH86" s="167"/>
      <c r="AI86" s="167"/>
      <c r="AJ86" s="167"/>
    </row>
    <row r="87" spans="2:36" ht="13.5" customHeight="1" x14ac:dyDescent="0.15">
      <c r="B87" s="615"/>
      <c r="C87" s="616"/>
      <c r="D87" s="616"/>
      <c r="E87" s="616"/>
      <c r="F87" s="616"/>
      <c r="G87" s="616"/>
      <c r="H87" s="616"/>
      <c r="I87" s="616"/>
      <c r="J87" s="616"/>
      <c r="K87" s="616"/>
      <c r="L87" s="616"/>
      <c r="M87" s="616"/>
      <c r="N87" s="616"/>
      <c r="O87" s="616"/>
      <c r="P87" s="617"/>
      <c r="Q87" s="615"/>
      <c r="R87" s="616"/>
      <c r="S87" s="616"/>
      <c r="T87" s="617"/>
      <c r="U87" s="167"/>
      <c r="V87" s="167"/>
      <c r="W87" s="167"/>
      <c r="X87" s="167"/>
      <c r="Y87" s="167"/>
      <c r="Z87" s="167"/>
      <c r="AA87" s="167"/>
      <c r="AB87" s="167"/>
      <c r="AC87" s="167"/>
      <c r="AD87" s="167"/>
      <c r="AE87" s="167"/>
      <c r="AF87" s="167"/>
      <c r="AG87" s="167"/>
      <c r="AH87" s="167"/>
      <c r="AI87" s="167"/>
      <c r="AJ87" s="167"/>
    </row>
    <row r="88" spans="2:36" ht="13.5" customHeight="1" x14ac:dyDescent="0.15">
      <c r="B88" s="615"/>
      <c r="C88" s="616"/>
      <c r="D88" s="616"/>
      <c r="E88" s="616"/>
      <c r="F88" s="616"/>
      <c r="G88" s="616"/>
      <c r="H88" s="616"/>
      <c r="I88" s="616"/>
      <c r="J88" s="616"/>
      <c r="K88" s="616"/>
      <c r="L88" s="616"/>
      <c r="M88" s="616"/>
      <c r="N88" s="616"/>
      <c r="O88" s="616"/>
      <c r="P88" s="617"/>
      <c r="Q88" s="615"/>
      <c r="R88" s="616"/>
      <c r="S88" s="616"/>
      <c r="T88" s="617"/>
      <c r="U88" s="167"/>
      <c r="V88" s="167"/>
      <c r="W88" s="167"/>
      <c r="X88" s="167"/>
      <c r="Y88" s="167"/>
      <c r="Z88" s="167"/>
      <c r="AA88" s="167"/>
      <c r="AB88" s="167"/>
      <c r="AC88" s="167"/>
      <c r="AD88" s="167"/>
      <c r="AE88" s="167"/>
      <c r="AF88" s="167"/>
      <c r="AG88" s="167"/>
      <c r="AH88" s="167"/>
      <c r="AI88" s="167"/>
      <c r="AJ88" s="167"/>
    </row>
    <row r="89" spans="2:36" ht="13.5" customHeight="1" x14ac:dyDescent="0.15">
      <c r="B89" s="615"/>
      <c r="C89" s="616"/>
      <c r="D89" s="616"/>
      <c r="E89" s="616"/>
      <c r="F89" s="616"/>
      <c r="G89" s="616"/>
      <c r="H89" s="616"/>
      <c r="I89" s="616"/>
      <c r="J89" s="616"/>
      <c r="K89" s="616"/>
      <c r="L89" s="616"/>
      <c r="M89" s="616"/>
      <c r="N89" s="616"/>
      <c r="O89" s="616"/>
      <c r="P89" s="617"/>
      <c r="Q89" s="615"/>
      <c r="R89" s="616"/>
      <c r="S89" s="616"/>
      <c r="T89" s="617"/>
      <c r="U89" s="167"/>
      <c r="V89" s="167"/>
      <c r="W89" s="167"/>
      <c r="X89" s="167"/>
      <c r="Y89" s="167"/>
      <c r="Z89" s="167"/>
      <c r="AA89" s="167"/>
      <c r="AB89" s="167"/>
      <c r="AC89" s="167"/>
      <c r="AD89" s="167"/>
      <c r="AE89" s="167"/>
      <c r="AF89" s="167"/>
      <c r="AG89" s="167"/>
      <c r="AH89" s="167"/>
      <c r="AI89" s="167"/>
      <c r="AJ89" s="167"/>
    </row>
    <row r="90" spans="2:36" ht="13.5" customHeight="1" thickBot="1" x14ac:dyDescent="0.2">
      <c r="B90" s="618"/>
      <c r="C90" s="619"/>
      <c r="D90" s="619"/>
      <c r="E90" s="619"/>
      <c r="F90" s="619"/>
      <c r="G90" s="619"/>
      <c r="H90" s="619"/>
      <c r="I90" s="619"/>
      <c r="J90" s="619"/>
      <c r="K90" s="619"/>
      <c r="L90" s="619"/>
      <c r="M90" s="619"/>
      <c r="N90" s="619"/>
      <c r="O90" s="619"/>
      <c r="P90" s="620"/>
      <c r="Q90" s="618"/>
      <c r="R90" s="619"/>
      <c r="S90" s="619"/>
      <c r="T90" s="620"/>
      <c r="U90" s="167"/>
      <c r="V90" s="167"/>
      <c r="W90" s="167"/>
      <c r="X90" s="167"/>
      <c r="Y90" s="167"/>
      <c r="Z90" s="167"/>
      <c r="AA90" s="167"/>
      <c r="AB90" s="167"/>
      <c r="AC90" s="167"/>
      <c r="AD90" s="167"/>
      <c r="AE90" s="167"/>
      <c r="AF90" s="167"/>
      <c r="AG90" s="167"/>
      <c r="AH90" s="167"/>
      <c r="AI90" s="167"/>
      <c r="AJ90" s="167"/>
    </row>
    <row r="91" spans="2:36" ht="13.5" hidden="1" customHeight="1" thickTop="1" x14ac:dyDescent="0.15"/>
    <row r="92" spans="2:36" ht="13.5" customHeight="1" thickTop="1" x14ac:dyDescent="0.15">
      <c r="B92" s="167" t="s">
        <v>588</v>
      </c>
      <c r="Q92" s="3"/>
      <c r="R92" s="3"/>
      <c r="S92" s="3"/>
      <c r="T92" s="263" t="str">
        <f>List!$AD$1</f>
        <v>2026.10</v>
      </c>
    </row>
    <row r="93" spans="2:36" ht="13.5" customHeight="1" x14ac:dyDescent="0.15">
      <c r="B93" s="167" t="s">
        <v>477</v>
      </c>
      <c r="Q93" s="5"/>
      <c r="R93" s="5"/>
      <c r="S93" s="5"/>
      <c r="T93" s="5"/>
    </row>
    <row r="94" spans="2:36" ht="13.5" customHeight="1" x14ac:dyDescent="0.15">
      <c r="B94" s="167" t="s">
        <v>21</v>
      </c>
      <c r="Q94" s="4"/>
      <c r="R94" s="4"/>
      <c r="S94" s="4"/>
      <c r="T94" s="4"/>
    </row>
    <row r="95" spans="2:36" ht="13.5" customHeight="1" x14ac:dyDescent="0.15">
      <c r="B95" s="167" t="s">
        <v>478</v>
      </c>
      <c r="Q95" s="4"/>
      <c r="R95" s="4"/>
      <c r="S95" s="4"/>
      <c r="T95" s="4"/>
    </row>
    <row r="96" spans="2:36" ht="13.5" customHeight="1" x14ac:dyDescent="0.15">
      <c r="B96" s="167" t="s">
        <v>979</v>
      </c>
      <c r="Q96" s="5"/>
      <c r="R96" s="5"/>
      <c r="S96" s="5"/>
      <c r="T96" s="5"/>
    </row>
    <row r="97" spans="1:1" ht="9.9499999999999993" hidden="1" customHeight="1" x14ac:dyDescent="0.15"/>
    <row r="98" spans="1:1" ht="13.5" hidden="1" customHeight="1" x14ac:dyDescent="0.15"/>
    <row r="99" spans="1:1" ht="13.5" hidden="1" customHeight="1" x14ac:dyDescent="0.15">
      <c r="A99" s="15" t="s">
        <v>153</v>
      </c>
    </row>
    <row r="100" spans="1:1" ht="13.5" hidden="1" customHeight="1" x14ac:dyDescent="0.15"/>
    <row r="101" spans="1:1" ht="13.5" hidden="1" customHeight="1" x14ac:dyDescent="0.15"/>
  </sheetData>
  <sheetProtection algorithmName="SHA-512" hashValue="tcvBC59ps71pzJbAdzpOsOnqh/RruVmYPTmik1eL//HJOq6bs5PEKxQrZZBO1roKuMd8kvxLz5/ARsc671OiGw==" saltValue="9p8vEmSRXDGPna0Ao+fTKQ==" spinCount="100000" sheet="1" objects="1" selectLockedCells="1"/>
  <mergeCells count="197">
    <mergeCell ref="B50:B54"/>
    <mergeCell ref="B55:B57"/>
    <mergeCell ref="K66:L66"/>
    <mergeCell ref="E61:T61"/>
    <mergeCell ref="E63:J63"/>
    <mergeCell ref="I67:L67"/>
    <mergeCell ref="K68:L68"/>
    <mergeCell ref="O64:P64"/>
    <mergeCell ref="J53:S53"/>
    <mergeCell ref="F53:H53"/>
    <mergeCell ref="C63:D77"/>
    <mergeCell ref="Q69:T69"/>
    <mergeCell ref="Q67:T68"/>
    <mergeCell ref="I69:J69"/>
    <mergeCell ref="H54:S54"/>
    <mergeCell ref="O65:P65"/>
    <mergeCell ref="Q64:T64"/>
    <mergeCell ref="M68:N68"/>
    <mergeCell ref="E64:J64"/>
    <mergeCell ref="F57:M57"/>
    <mergeCell ref="K65:L65"/>
    <mergeCell ref="K63:L63"/>
    <mergeCell ref="K64:L64"/>
    <mergeCell ref="C50:D50"/>
    <mergeCell ref="S3:T3"/>
    <mergeCell ref="F39:H39"/>
    <mergeCell ref="J39:L39"/>
    <mergeCell ref="N39:P39"/>
    <mergeCell ref="B60:D60"/>
    <mergeCell ref="J50:L50"/>
    <mergeCell ref="N52:T52"/>
    <mergeCell ref="B58:D59"/>
    <mergeCell ref="C55:D56"/>
    <mergeCell ref="I3:L3"/>
    <mergeCell ref="M3:P3"/>
    <mergeCell ref="C7:D7"/>
    <mergeCell ref="C8:D8"/>
    <mergeCell ref="C9:D9"/>
    <mergeCell ref="C13:D13"/>
    <mergeCell ref="C14:D14"/>
    <mergeCell ref="C15:D15"/>
    <mergeCell ref="C10:D12"/>
    <mergeCell ref="F20:H20"/>
    <mergeCell ref="C20:D21"/>
    <mergeCell ref="C17:D17"/>
    <mergeCell ref="C18:D19"/>
    <mergeCell ref="L16:N16"/>
    <mergeCell ref="P21:Q21"/>
    <mergeCell ref="B28:B49"/>
    <mergeCell ref="C44:D45"/>
    <mergeCell ref="C46:D49"/>
    <mergeCell ref="F29:J29"/>
    <mergeCell ref="C31:C41"/>
    <mergeCell ref="H49:S49"/>
    <mergeCell ref="D35:D37"/>
    <mergeCell ref="N38:P38"/>
    <mergeCell ref="F38:H38"/>
    <mergeCell ref="J31:L31"/>
    <mergeCell ref="J38:L38"/>
    <mergeCell ref="N32:P32"/>
    <mergeCell ref="K30:Q30"/>
    <mergeCell ref="C42:D43"/>
    <mergeCell ref="L47:S47"/>
    <mergeCell ref="H43:S43"/>
    <mergeCell ref="F36:G36"/>
    <mergeCell ref="F50:H50"/>
    <mergeCell ref="H42:I42"/>
    <mergeCell ref="I35:S35"/>
    <mergeCell ref="I36:S36"/>
    <mergeCell ref="L45:S45"/>
    <mergeCell ref="N42:P42"/>
    <mergeCell ref="Q85:T90"/>
    <mergeCell ref="Q77:T77"/>
    <mergeCell ref="Q73:T73"/>
    <mergeCell ref="Q70:T70"/>
    <mergeCell ref="Q71:T71"/>
    <mergeCell ref="Q75:T75"/>
    <mergeCell ref="Q72:T72"/>
    <mergeCell ref="O74:P74"/>
    <mergeCell ref="M74:N74"/>
    <mergeCell ref="Q74:T74"/>
    <mergeCell ref="Q76:T76"/>
    <mergeCell ref="O73:P73"/>
    <mergeCell ref="M73:N73"/>
    <mergeCell ref="M77:N77"/>
    <mergeCell ref="O77:P77"/>
    <mergeCell ref="O76:P76"/>
    <mergeCell ref="B85:P90"/>
    <mergeCell ref="M76:N76"/>
    <mergeCell ref="K77:L77"/>
    <mergeCell ref="I77:J77"/>
    <mergeCell ref="C81:D82"/>
    <mergeCell ref="F81:H81"/>
    <mergeCell ref="H82:S82"/>
    <mergeCell ref="C79:D80"/>
    <mergeCell ref="E83:T83"/>
    <mergeCell ref="K80:L80"/>
    <mergeCell ref="I78:J78"/>
    <mergeCell ref="K79:L79"/>
    <mergeCell ref="K72:L72"/>
    <mergeCell ref="M67:P67"/>
    <mergeCell ref="M72:N72"/>
    <mergeCell ref="K76:L76"/>
    <mergeCell ref="M71:N71"/>
    <mergeCell ref="O71:P71"/>
    <mergeCell ref="O70:P70"/>
    <mergeCell ref="I72:J72"/>
    <mergeCell ref="K69:L69"/>
    <mergeCell ref="K71:L71"/>
    <mergeCell ref="K73:L73"/>
    <mergeCell ref="I76:J76"/>
    <mergeCell ref="I70:J70"/>
    <mergeCell ref="M70:N70"/>
    <mergeCell ref="K70:L70"/>
    <mergeCell ref="O13:R13"/>
    <mergeCell ref="F22:K22"/>
    <mergeCell ref="M22:O22"/>
    <mergeCell ref="L23:S23"/>
    <mergeCell ref="G15:I15"/>
    <mergeCell ref="G16:I16"/>
    <mergeCell ref="O15:Q15"/>
    <mergeCell ref="O16:Q16"/>
    <mergeCell ref="C4:D4"/>
    <mergeCell ref="M21:O21"/>
    <mergeCell ref="C5:D5"/>
    <mergeCell ref="C6:D6"/>
    <mergeCell ref="I20:J20"/>
    <mergeCell ref="O63:P63"/>
    <mergeCell ref="P66:T66"/>
    <mergeCell ref="M69:N69"/>
    <mergeCell ref="O69:P69"/>
    <mergeCell ref="Q63:T63"/>
    <mergeCell ref="C51:D51"/>
    <mergeCell ref="C52:D54"/>
    <mergeCell ref="I71:J71"/>
    <mergeCell ref="M75:N75"/>
    <mergeCell ref="E75:H75"/>
    <mergeCell ref="I74:J74"/>
    <mergeCell ref="I75:J75"/>
    <mergeCell ref="I73:J73"/>
    <mergeCell ref="K75:L75"/>
    <mergeCell ref="O72:P72"/>
    <mergeCell ref="K74:L74"/>
    <mergeCell ref="O75:P75"/>
    <mergeCell ref="I68:J68"/>
    <mergeCell ref="B62:D62"/>
    <mergeCell ref="E62:T62"/>
    <mergeCell ref="B63:B82"/>
    <mergeCell ref="O68:P68"/>
    <mergeCell ref="F52:L52"/>
    <mergeCell ref="B61:D61"/>
    <mergeCell ref="C24:D24"/>
    <mergeCell ref="J28:L28"/>
    <mergeCell ref="N48:T48"/>
    <mergeCell ref="L46:S46"/>
    <mergeCell ref="F46:I46"/>
    <mergeCell ref="F47:I47"/>
    <mergeCell ref="C28:D30"/>
    <mergeCell ref="D31:D32"/>
    <mergeCell ref="D33:D34"/>
    <mergeCell ref="D40:D41"/>
    <mergeCell ref="F28:H28"/>
    <mergeCell ref="F37:H37"/>
    <mergeCell ref="N31:P31"/>
    <mergeCell ref="J32:L32"/>
    <mergeCell ref="H41:S41"/>
    <mergeCell ref="K29:Q29"/>
    <mergeCell ref="R31:T31"/>
    <mergeCell ref="J37:S37"/>
    <mergeCell ref="F32:H32"/>
    <mergeCell ref="F30:J30"/>
    <mergeCell ref="F31:H31"/>
    <mergeCell ref="R38:T38"/>
    <mergeCell ref="B2:T2"/>
    <mergeCell ref="B4:B5"/>
    <mergeCell ref="E9:T9"/>
    <mergeCell ref="E4:T4"/>
    <mergeCell ref="E5:T5"/>
    <mergeCell ref="E6:T6"/>
    <mergeCell ref="E7:T7"/>
    <mergeCell ref="E8:T8"/>
    <mergeCell ref="H26:S26"/>
    <mergeCell ref="B6:B7"/>
    <mergeCell ref="M20:O20"/>
    <mergeCell ref="F21:H21"/>
    <mergeCell ref="F23:H23"/>
    <mergeCell ref="H12:S12"/>
    <mergeCell ref="E3:H3"/>
    <mergeCell ref="B24:B26"/>
    <mergeCell ref="L19:S19"/>
    <mergeCell ref="B8:B23"/>
    <mergeCell ref="C25:D26"/>
    <mergeCell ref="C22:D23"/>
    <mergeCell ref="I21:J21"/>
    <mergeCell ref="C16:D16"/>
    <mergeCell ref="P20:Q20"/>
    <mergeCell ref="H13:K13"/>
  </mergeCells>
  <phoneticPr fontId="5"/>
  <conditionalFormatting sqref="I74:L74">
    <cfRule type="expression" dxfId="17" priority="13">
      <formula>#REF!=1</formula>
    </cfRule>
  </conditionalFormatting>
  <conditionalFormatting sqref="Q69:T69">
    <cfRule type="expression" dxfId="16" priority="14">
      <formula>#REF!=1</formula>
    </cfRule>
    <cfRule type="expression" dxfId="15" priority="15">
      <formula>$P$66=OR(Val_CalcPrg_Hyojun,Val_CalcPrg_BEST)</formula>
    </cfRule>
    <cfRule type="expression" dxfId="14" priority="16">
      <formula>$P$66=Val_CalcPrg_Model</formula>
    </cfRule>
  </conditionalFormatting>
  <dataValidations xWindow="750" yWindow="600" count="2">
    <dataValidation type="list" allowBlank="1" showInputMessage="1" showErrorMessage="1" errorTitle="値エラー" error="プルダウンから選択して下さい。" sqref="I27 Q81 N25 I25 N27 E25:E27" xr:uid="{00000000-0002-0000-0000-000003000000}">
      <formula1>List_Select</formula1>
    </dataValidation>
    <dataValidation allowBlank="1" showInputMessage="1" showErrorMessage="1" errorTitle="値エラー" error="プルダウンから選択して下さい。" sqref="M39 Q39" xr:uid="{00000000-0002-0000-0000-000005000000}"/>
  </dataValidations>
  <printOptions horizontalCentered="1" verticalCentered="1"/>
  <pageMargins left="0.19685039370078741" right="0.19685039370078741" top="0.19685039370078741" bottom="0.19685039370078741" header="0.19685039370078741" footer="0.19685039370078741"/>
  <pageSetup paperSize="9" scale="70" orientation="portrait" r:id="rId1"/>
  <drawing r:id="rId2"/>
  <legacyDrawing r:id="rId3"/>
  <extLst>
    <ext xmlns:x14="http://schemas.microsoft.com/office/spreadsheetml/2009/9/main" uri="{CCE6A557-97BC-4b89-ADB6-D9C93CAAB3DF}">
      <x14:dataValidations xmlns:xm="http://schemas.microsoft.com/office/excel/2006/main" xWindow="750" yWindow="600" count="6">
        <x14:dataValidation type="list" allowBlank="1" showInputMessage="1" prompt="計算プログラムを選択して下さい。_x000a_選択肢にない場合は、記述して下さい。" xr:uid="{00000000-0002-0000-0000-000001000000}">
          <x14:formula1>
            <xm:f>List!$W$2:$W$5</xm:f>
          </x14:formula1>
          <xm:sqref>P66:T66</xm:sqref>
        </x14:dataValidation>
        <x14:dataValidation type="list" allowBlank="1" showInputMessage="1" showErrorMessage="1" xr:uid="{00000000-0002-0000-0000-000002000000}">
          <x14:formula1>
            <xm:f>List!$B$2:$B$6</xm:f>
          </x14:formula1>
          <xm:sqref>M3:P3</xm:sqref>
        </x14:dataValidation>
        <x14:dataValidation type="list" allowBlank="1" showInputMessage="1" showErrorMessage="1" errorTitle="値エラー" error="プルダウンから選択して下さい。" xr:uid="{D0CDCFEE-8AD4-4411-B0DC-B04E83AB5929}">
          <x14:formula1>
            <xm:f>List!$J$12:$J$13</xm:f>
          </x14:formula1>
          <xm:sqref>E10:E12 E14 E18:E19 E22:E24 I10:I11 M10:M11 Q10:Q11 M18 I18:I19 I23 L22 Q22 M24 Q24 M28 I28 M48 I31:I33 M31:M33 Q31:Q32 I38:I39 M38 Q38 M42 I44:I45 M44 Q44 I48 E28:E60 I50:I51 M51:M52 Q51 N57 E81:E82 I81 N81</xm:sqref>
        </x14:dataValidation>
        <x14:dataValidation type="list" allowBlank="1" showInputMessage="1" showErrorMessage="1" xr:uid="{183595DE-29A9-4837-8361-7F80C0C39089}">
          <x14:formula1>
            <xm:f>List!$C$14:$C$16</xm:f>
          </x14:formula1>
          <xm:sqref>S3:T3</xm:sqref>
        </x14:dataValidation>
        <x14:dataValidation type="list" allowBlank="1" showInputMessage="1" xr:uid="{EDA009A6-694B-4DF9-B726-CB36E0545B9B}">
          <x14:formula1>
            <xm:f>List!$F$2:$F$99</xm:f>
          </x14:formula1>
          <xm:sqref>K29:Q30</xm:sqref>
        </x14:dataValidation>
        <x14:dataValidation type="list" allowBlank="1" showInputMessage="1" showErrorMessage="1" errorTitle="建物用途" error="リストより選択して下さい。" xr:uid="{CE89D490-7B0D-4F65-9B8D-1525C70D4731}">
          <x14:formula1>
            <xm:f>List!$C$2:$C$12</xm:f>
          </x14:formula1>
          <xm:sqref>F20:H21 M20:O21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P69"/>
  <sheetViews>
    <sheetView showGridLines="0" zoomScale="85" zoomScaleNormal="85" zoomScaleSheetLayoutView="115" workbookViewId="0">
      <selection activeCell="B2" sqref="B2:D2"/>
    </sheetView>
  </sheetViews>
  <sheetFormatPr defaultColWidth="0" defaultRowHeight="16.5" zeroHeight="1" x14ac:dyDescent="0.15"/>
  <cols>
    <col min="1" max="1" width="2.125" style="1" customWidth="1"/>
    <col min="2" max="17" width="3.625" style="111" customWidth="1"/>
    <col min="18" max="18" width="5" style="111" customWidth="1"/>
    <col min="19" max="19" width="5.25" style="111" customWidth="1"/>
    <col min="20" max="20" width="4.75" style="111" customWidth="1"/>
    <col min="21" max="21" width="5.5" style="111" customWidth="1"/>
    <col min="22" max="22" width="3.625" style="111" customWidth="1"/>
    <col min="23" max="23" width="5" style="111" customWidth="1"/>
    <col min="24" max="24" width="4.625" style="111" customWidth="1"/>
    <col min="25" max="25" width="3.625" style="111" customWidth="1"/>
    <col min="26" max="26" width="2.125" style="111" customWidth="1"/>
    <col min="27" max="28" width="10.625" style="111" hidden="1" customWidth="1"/>
    <col min="29" max="29" width="10.625" style="417" hidden="1" customWidth="1"/>
    <col min="30" max="30" width="10.625" style="371" hidden="1" customWidth="1"/>
    <col min="31" max="34" width="10.625" style="417" hidden="1" customWidth="1"/>
    <col min="35" max="36" width="10.625" style="111" hidden="1" customWidth="1"/>
    <col min="37" max="37" width="11.375" style="111" hidden="1" customWidth="1"/>
    <col min="38" max="39" width="10.625" style="111" hidden="1" customWidth="1"/>
    <col min="40" max="42" width="9.5" style="111" hidden="1" customWidth="1"/>
    <col min="43" max="16384" width="9" style="1" hidden="1"/>
  </cols>
  <sheetData>
    <row r="1" spans="2:42" ht="5.0999999999999996" customHeight="1" thickBot="1" x14ac:dyDescent="0.2"/>
    <row r="2" spans="2:42" ht="15.95" customHeight="1" thickBot="1" x14ac:dyDescent="0.2">
      <c r="B2" s="739"/>
      <c r="C2" s="739"/>
      <c r="D2" s="739"/>
      <c r="E2" s="133"/>
      <c r="F2" s="133"/>
      <c r="G2" s="133"/>
      <c r="H2" s="133"/>
      <c r="I2" s="133"/>
      <c r="J2" s="133"/>
      <c r="K2" s="133"/>
      <c r="L2" s="133"/>
      <c r="M2" s="133"/>
      <c r="N2" s="133"/>
      <c r="O2" s="133"/>
      <c r="P2" s="133"/>
      <c r="Q2" s="133"/>
      <c r="R2" s="133"/>
      <c r="S2" s="133"/>
      <c r="T2" s="133"/>
      <c r="U2" s="133"/>
      <c r="V2" s="140" t="str">
        <f>$AB2</f>
        <v>■</v>
      </c>
      <c r="W2" s="123" t="s">
        <v>909</v>
      </c>
      <c r="X2" s="265"/>
      <c r="Y2" s="314"/>
      <c r="AA2" s="418" t="str">
        <f>W2</f>
        <v>計画時</v>
      </c>
      <c r="AB2" s="420" t="str">
        <f>IF(事前協議書!$M$3=環境評価書!$AA2,"■","□")</f>
        <v>■</v>
      </c>
      <c r="AC2" s="473">
        <f>IF(AB2="■",2,IF(AB3="■",3,IF(AB4="■",4,0)))</f>
        <v>2</v>
      </c>
      <c r="AD2" s="417"/>
    </row>
    <row r="3" spans="2:42" x14ac:dyDescent="0.15">
      <c r="B3" s="754" t="str">
        <f>IF(事前協議書!$Y$14=1,$AD$4,$AD$3)</f>
        <v>千代田区建築物環境計画書制度　環境評価書（非住宅）</v>
      </c>
      <c r="C3" s="754"/>
      <c r="D3" s="754"/>
      <c r="E3" s="754"/>
      <c r="F3" s="754"/>
      <c r="G3" s="754"/>
      <c r="H3" s="754"/>
      <c r="I3" s="754"/>
      <c r="J3" s="754"/>
      <c r="K3" s="754"/>
      <c r="L3" s="754"/>
      <c r="M3" s="754"/>
      <c r="N3" s="754"/>
      <c r="O3" s="754"/>
      <c r="P3" s="754"/>
      <c r="Q3" s="754"/>
      <c r="R3" s="754"/>
      <c r="S3" s="754"/>
      <c r="V3" s="141" t="str">
        <f t="shared" ref="V3:V4" si="0">$AB3</f>
        <v>□</v>
      </c>
      <c r="W3" s="111" t="s">
        <v>180</v>
      </c>
      <c r="Y3" s="126"/>
      <c r="AA3" s="418" t="str">
        <f>W3</f>
        <v>変更時</v>
      </c>
      <c r="AB3" s="419" t="str">
        <f>IF(事前協議書!$M$3=環境評価書!$AA3,"■","□")</f>
        <v>□</v>
      </c>
      <c r="AD3" s="371" t="s">
        <v>942</v>
      </c>
    </row>
    <row r="4" spans="2:42" ht="15.95" customHeight="1" x14ac:dyDescent="0.15">
      <c r="B4" s="133"/>
      <c r="C4" s="133"/>
      <c r="D4" s="133"/>
      <c r="E4" s="133"/>
      <c r="F4" s="133"/>
      <c r="G4" s="133"/>
      <c r="H4" s="133"/>
      <c r="I4" s="133"/>
      <c r="J4" s="133"/>
      <c r="K4" s="133"/>
      <c r="L4" s="133"/>
      <c r="M4" s="133"/>
      <c r="N4" s="133"/>
      <c r="O4" s="133"/>
      <c r="P4" s="133"/>
      <c r="Q4" s="133"/>
      <c r="R4" s="133"/>
      <c r="S4" s="133"/>
      <c r="T4" s="133"/>
      <c r="U4" s="133"/>
      <c r="V4" s="142" t="str">
        <f t="shared" si="0"/>
        <v>□</v>
      </c>
      <c r="W4" s="128" t="s">
        <v>181</v>
      </c>
      <c r="X4" s="440"/>
      <c r="Y4" s="441"/>
      <c r="AA4" s="418" t="str">
        <f>W4</f>
        <v>工事完了時</v>
      </c>
      <c r="AB4" s="419" t="str">
        <f>IF(事前協議書!$M$3=環境評価書!$AA4,"■","□")</f>
        <v>□</v>
      </c>
      <c r="AD4" s="371" t="s">
        <v>943</v>
      </c>
    </row>
    <row r="5" spans="2:42" ht="5.0999999999999996" customHeight="1" x14ac:dyDescent="0.15"/>
    <row r="6" spans="2:42" x14ac:dyDescent="0.15">
      <c r="B6" s="128" t="s">
        <v>100</v>
      </c>
      <c r="C6" s="128"/>
      <c r="D6" s="128"/>
      <c r="E6" s="128"/>
      <c r="F6" s="755" t="str">
        <f>事前協議書!$E$8</f>
        <v>○●○●ビル</v>
      </c>
      <c r="G6" s="755"/>
      <c r="H6" s="755"/>
      <c r="I6" s="755"/>
      <c r="J6" s="755"/>
      <c r="K6" s="755"/>
      <c r="L6" s="755"/>
      <c r="M6" s="755"/>
      <c r="N6" s="755"/>
      <c r="O6" s="755"/>
      <c r="P6" s="755"/>
      <c r="Q6" s="755"/>
      <c r="R6" s="755"/>
      <c r="S6" s="755"/>
      <c r="T6" s="755"/>
      <c r="U6" s="755"/>
      <c r="V6" s="755"/>
      <c r="W6" s="755"/>
      <c r="X6" s="755"/>
      <c r="Y6" s="755"/>
      <c r="AM6" s="1" t="s">
        <v>1036</v>
      </c>
      <c r="AN6" s="1"/>
      <c r="AO6" s="1"/>
      <c r="AP6" s="1"/>
    </row>
    <row r="7" spans="2:42" ht="5.0999999999999996" customHeight="1" x14ac:dyDescent="0.15">
      <c r="AM7" s="1"/>
      <c r="AN7" s="1"/>
      <c r="AO7" s="1"/>
      <c r="AP7" s="1"/>
    </row>
    <row r="8" spans="2:42" ht="14.1" customHeight="1" x14ac:dyDescent="0.15">
      <c r="B8" s="122" t="s">
        <v>23</v>
      </c>
      <c r="C8" s="123"/>
      <c r="D8" s="124"/>
      <c r="E8" s="725" t="str">
        <f>$AB$8</f>
        <v>事務所, ホテル, 駐輪場</v>
      </c>
      <c r="F8" s="726"/>
      <c r="G8" s="726"/>
      <c r="H8" s="726"/>
      <c r="I8" s="726"/>
      <c r="J8" s="726"/>
      <c r="K8" s="726"/>
      <c r="L8" s="726"/>
      <c r="M8" s="726"/>
      <c r="N8" s="727"/>
      <c r="O8" s="729" t="s">
        <v>25</v>
      </c>
      <c r="P8" s="730"/>
      <c r="Q8" s="731"/>
      <c r="R8" s="756">
        <f>事前協議書!$O$15</f>
        <v>1500</v>
      </c>
      <c r="S8" s="757"/>
      <c r="T8" s="123" t="s">
        <v>30</v>
      </c>
      <c r="U8" s="143"/>
      <c r="V8" s="143"/>
      <c r="W8" s="123"/>
      <c r="X8" s="123"/>
      <c r="Y8" s="124"/>
      <c r="AA8" s="418" t="str">
        <f>B8</f>
        <v>建物用途</v>
      </c>
      <c r="AB8" s="420" t="str">
        <f>_xlfn.TEXTJOIN(", ",TRUE,IF(事前協議書!$X$10=1,事前協議書!$W$10,""),IF(事前協議書!$Z$10=1,事前協議書!$Y$10,""),IF(事前協議書!$AB$10=1,事前協議書!$AA$10,""),IF(事前協議書!$AD$10=1,事前協議書!$AC$10,""),IF(事前協議書!$X$11=1,事前協議書!$W$11,""),IF(事前協議書!$Z$11=1,事前協議書!$Y$11,""),IF(事前協議書!$AB$11=1,事前協議書!$AA$11,""),IF(事前協議書!$AD$11=1,事前協議書!$AC$11,""),IF(事前協議書!$X$12=1,事前協議書!$W$12&amp;事前協議書!$H$12&amp;事前協議書!$T$12,""))</f>
        <v>事務所, ホテル, 駐輪場</v>
      </c>
      <c r="AC8" s="442"/>
      <c r="AD8" s="420"/>
      <c r="AE8" s="443"/>
      <c r="AF8" s="444"/>
      <c r="AM8" s="760">
        <v>0</v>
      </c>
      <c r="AN8" s="758"/>
      <c r="AO8" s="758"/>
      <c r="AP8" s="758"/>
    </row>
    <row r="9" spans="2:42" ht="14.1" customHeight="1" x14ac:dyDescent="0.15">
      <c r="B9" s="732" t="s">
        <v>102</v>
      </c>
      <c r="C9" s="728"/>
      <c r="D9" s="733"/>
      <c r="E9" s="736" t="str">
        <f>事前協議書!$E$9</f>
        <v>千代田区九段北○丁目○番地○号</v>
      </c>
      <c r="F9" s="737"/>
      <c r="G9" s="737"/>
      <c r="H9" s="737"/>
      <c r="I9" s="737"/>
      <c r="J9" s="737"/>
      <c r="K9" s="737"/>
      <c r="L9" s="737"/>
      <c r="M9" s="737"/>
      <c r="N9" s="738"/>
      <c r="O9" s="751" t="s">
        <v>26</v>
      </c>
      <c r="P9" s="752"/>
      <c r="Q9" s="753"/>
      <c r="R9" s="734">
        <f>事前協議書!$G$15</f>
        <v>1000</v>
      </c>
      <c r="S9" s="735"/>
      <c r="T9" s="111" t="s">
        <v>234</v>
      </c>
      <c r="U9" s="144"/>
      <c r="V9" s="144"/>
      <c r="Y9" s="126"/>
      <c r="AE9" s="438"/>
      <c r="AM9" s="760"/>
      <c r="AN9" s="758"/>
      <c r="AO9" s="758"/>
      <c r="AP9" s="758"/>
    </row>
    <row r="10" spans="2:42" ht="14.1" customHeight="1" x14ac:dyDescent="0.15">
      <c r="B10" s="125"/>
      <c r="D10" s="126"/>
      <c r="E10" s="736"/>
      <c r="F10" s="737"/>
      <c r="G10" s="737"/>
      <c r="H10" s="737"/>
      <c r="I10" s="737"/>
      <c r="J10" s="737"/>
      <c r="K10" s="737"/>
      <c r="L10" s="737"/>
      <c r="M10" s="737"/>
      <c r="N10" s="738"/>
      <c r="O10" s="751" t="s">
        <v>972</v>
      </c>
      <c r="P10" s="752"/>
      <c r="Q10" s="753"/>
      <c r="R10" s="734">
        <f>事前協議書!$G$16</f>
        <v>6000</v>
      </c>
      <c r="S10" s="735"/>
      <c r="T10" s="728" t="s">
        <v>233</v>
      </c>
      <c r="U10" s="728"/>
      <c r="V10" s="728"/>
      <c r="W10" s="735">
        <f>事前協議書!$O$16</f>
        <v>5000</v>
      </c>
      <c r="X10" s="735"/>
      <c r="Y10" s="126" t="s">
        <v>234</v>
      </c>
      <c r="AE10" s="438"/>
      <c r="AM10" s="760"/>
      <c r="AN10" s="758"/>
      <c r="AO10" s="758"/>
      <c r="AP10" s="758"/>
    </row>
    <row r="11" spans="2:42" ht="14.1" customHeight="1" x14ac:dyDescent="0.15">
      <c r="B11" s="125"/>
      <c r="D11" s="126"/>
      <c r="E11" s="736"/>
      <c r="F11" s="737"/>
      <c r="G11" s="737"/>
      <c r="H11" s="737"/>
      <c r="I11" s="737"/>
      <c r="J11" s="737"/>
      <c r="K11" s="737"/>
      <c r="L11" s="737"/>
      <c r="M11" s="737"/>
      <c r="N11" s="738"/>
      <c r="O11" s="751" t="s">
        <v>27</v>
      </c>
      <c r="P11" s="752"/>
      <c r="Q11" s="753"/>
      <c r="R11" s="125" t="s">
        <v>31</v>
      </c>
      <c r="S11" s="111">
        <f>事前協議書!$F$17</f>
        <v>6</v>
      </c>
      <c r="T11" s="111" t="s">
        <v>32</v>
      </c>
      <c r="U11" s="111" t="s">
        <v>34</v>
      </c>
      <c r="V11" s="111">
        <f>事前協議書!$K$17</f>
        <v>1</v>
      </c>
      <c r="W11" s="111" t="s">
        <v>32</v>
      </c>
      <c r="Y11" s="126"/>
      <c r="AE11" s="438"/>
      <c r="AM11" s="760"/>
      <c r="AN11" s="758"/>
      <c r="AO11" s="758"/>
      <c r="AP11" s="758"/>
    </row>
    <row r="12" spans="2:42" ht="14.1" customHeight="1" x14ac:dyDescent="0.15">
      <c r="B12" s="127" t="s">
        <v>24</v>
      </c>
      <c r="C12" s="128"/>
      <c r="D12" s="129"/>
      <c r="E12" s="717">
        <f>事前協議書!$O$13</f>
        <v>46630</v>
      </c>
      <c r="F12" s="718"/>
      <c r="G12" s="718"/>
      <c r="H12" s="718"/>
      <c r="I12" s="718"/>
      <c r="J12" s="718"/>
      <c r="K12" s="145"/>
      <c r="L12" s="145"/>
      <c r="M12" s="331"/>
      <c r="N12" s="332"/>
      <c r="O12" s="703" t="s">
        <v>28</v>
      </c>
      <c r="P12" s="704"/>
      <c r="Q12" s="705"/>
      <c r="R12" s="703" t="str">
        <f>$AB$12</f>
        <v>ＲＣ造</v>
      </c>
      <c r="S12" s="704"/>
      <c r="T12" s="704"/>
      <c r="U12" s="704"/>
      <c r="V12" s="704"/>
      <c r="W12" s="704"/>
      <c r="X12" s="704"/>
      <c r="Y12" s="705"/>
      <c r="AA12" s="418" t="str">
        <f>O12</f>
        <v>構造</v>
      </c>
      <c r="AB12" s="420" t="str">
        <f>_xlfn.TEXTJOIN(", ",TRUE,IF(事前協議書!$X$18=1,事前協議書!$W$18,""),IF(事前協議書!$Z$18=1,事前協議書!$Y$18,""),IF(事前協議書!$AB$18=1,事前協議書!$AA$18,""),IF(事前協議書!$X$19=1,事前協議書!$W$19,""),IF(事前協議書!$Z$19=1,事前協議書!$Y$19&amp;事前協議書!L19&amp;事前協議書!T19,""))</f>
        <v>ＲＣ造</v>
      </c>
      <c r="AC12" s="442"/>
      <c r="AD12" s="420"/>
      <c r="AE12" s="443"/>
      <c r="AF12" s="444"/>
      <c r="AM12" s="760"/>
      <c r="AN12" s="758"/>
      <c r="AO12" s="758"/>
      <c r="AP12" s="758"/>
    </row>
    <row r="13" spans="2:42" ht="4.5" customHeight="1" x14ac:dyDescent="0.15">
      <c r="AE13" s="438"/>
      <c r="AM13" s="760"/>
      <c r="AN13" s="758"/>
      <c r="AO13" s="758"/>
      <c r="AP13" s="758"/>
    </row>
    <row r="14" spans="2:42" ht="13.5" customHeight="1" x14ac:dyDescent="0.15">
      <c r="B14" s="146" t="s">
        <v>111</v>
      </c>
      <c r="C14" s="147"/>
      <c r="D14" s="147"/>
      <c r="E14" s="147"/>
      <c r="F14" s="147"/>
      <c r="G14" s="147"/>
      <c r="H14" s="147"/>
      <c r="I14" s="147"/>
      <c r="J14" s="147"/>
      <c r="K14" s="147"/>
      <c r="L14" s="147"/>
      <c r="M14" s="147"/>
      <c r="N14" s="147"/>
      <c r="O14" s="147"/>
      <c r="P14" s="147"/>
      <c r="Q14" s="147"/>
      <c r="R14" s="147"/>
      <c r="S14" s="147"/>
      <c r="T14" s="147"/>
      <c r="U14" s="147"/>
      <c r="V14" s="147"/>
      <c r="W14" s="147"/>
      <c r="X14" s="147"/>
      <c r="Y14" s="148"/>
      <c r="AE14" s="438"/>
      <c r="AM14" s="760">
        <v>20</v>
      </c>
      <c r="AN14" s="759" t="e" vm="1">
        <v>#VALUE!</v>
      </c>
      <c r="AO14" s="759"/>
      <c r="AP14" s="759"/>
    </row>
    <row r="15" spans="2:42" s="21" customFormat="1" ht="14.1" customHeight="1" x14ac:dyDescent="0.15">
      <c r="B15" s="149"/>
      <c r="C15" s="150"/>
      <c r="D15" s="150"/>
      <c r="E15" s="151"/>
      <c r="F15" s="151"/>
      <c r="G15" s="150"/>
      <c r="H15" s="150"/>
      <c r="I15" s="151"/>
      <c r="J15" s="151"/>
      <c r="K15" s="150"/>
      <c r="L15" s="152"/>
      <c r="M15" s="155" t="s">
        <v>211</v>
      </c>
      <c r="N15" s="157"/>
      <c r="O15" s="157"/>
      <c r="P15" s="157"/>
      <c r="Q15" s="111"/>
      <c r="R15" s="111"/>
      <c r="S15" s="111"/>
      <c r="T15" s="111"/>
      <c r="U15" s="157"/>
      <c r="V15" s="111"/>
      <c r="W15" s="111"/>
      <c r="X15" s="111"/>
      <c r="Y15" s="156"/>
      <c r="Z15" s="154"/>
      <c r="AA15" s="418" t="s">
        <v>120</v>
      </c>
      <c r="AB15" s="420" t="str">
        <f>IF($C$18&gt;=List!$M$3,INDEX(List!$N$2:$N$4,3),IF($C$18&gt;=List!$M$2,INDEX(List!$N$2:$N$4,2),INDEX(List!$N$2:$N$4,1)))</f>
        <v>Grade_mark_Best</v>
      </c>
      <c r="AC15" s="419"/>
      <c r="AD15" s="371"/>
      <c r="AE15" s="438"/>
      <c r="AF15" s="417"/>
      <c r="AG15" s="417"/>
      <c r="AH15" s="417"/>
      <c r="AI15" s="111"/>
      <c r="AJ15" s="111"/>
      <c r="AK15" s="111"/>
      <c r="AL15" s="111"/>
      <c r="AM15" s="760"/>
      <c r="AN15" s="759"/>
      <c r="AO15" s="759"/>
      <c r="AP15" s="759"/>
    </row>
    <row r="16" spans="2:42" ht="14.1" customHeight="1" x14ac:dyDescent="0.15">
      <c r="B16" s="125"/>
      <c r="C16" s="111" t="s">
        <v>35</v>
      </c>
      <c r="G16" s="716" t="e" vm="2">
        <f>IF(C18&gt;=35,$AN$24,IF(C18&lt;=19,"",$AN$14))</f>
        <v>#VALUE!</v>
      </c>
      <c r="H16" s="716"/>
      <c r="I16" s="716"/>
      <c r="J16" s="716"/>
      <c r="K16" s="716"/>
      <c r="L16" s="724"/>
      <c r="M16" s="155"/>
      <c r="N16" s="415" t="s">
        <v>41</v>
      </c>
      <c r="T16" s="750">
        <f>事前協議書!$K$63</f>
        <v>4492</v>
      </c>
      <c r="U16" s="750"/>
      <c r="V16" s="111" t="s">
        <v>235</v>
      </c>
      <c r="Y16" s="156"/>
      <c r="AE16" s="438"/>
      <c r="AM16" s="760"/>
      <c r="AN16" s="759"/>
      <c r="AO16" s="759"/>
      <c r="AP16" s="759"/>
    </row>
    <row r="17" spans="2:42" ht="14.1" customHeight="1" x14ac:dyDescent="0.15">
      <c r="B17" s="155"/>
      <c r="C17" s="157"/>
      <c r="G17" s="716"/>
      <c r="H17" s="716"/>
      <c r="I17" s="716"/>
      <c r="J17" s="716"/>
      <c r="K17" s="716"/>
      <c r="L17" s="724"/>
      <c r="M17" s="125"/>
      <c r="N17" s="415" t="s">
        <v>40</v>
      </c>
      <c r="T17" s="750">
        <f>事前協議書!$K$64</f>
        <v>7092</v>
      </c>
      <c r="U17" s="750"/>
      <c r="V17" s="111" t="s">
        <v>235</v>
      </c>
      <c r="Y17" s="156"/>
      <c r="AE17" s="438"/>
      <c r="AM17" s="760"/>
      <c r="AN17" s="759"/>
      <c r="AO17" s="759"/>
      <c r="AP17" s="759"/>
    </row>
    <row r="18" spans="2:42" ht="14.1" customHeight="1" x14ac:dyDescent="0.15">
      <c r="B18" s="125"/>
      <c r="C18" s="722">
        <f>事前協議書!$K$79</f>
        <v>36.661026508742246</v>
      </c>
      <c r="D18" s="722"/>
      <c r="E18" s="111" t="s">
        <v>33</v>
      </c>
      <c r="G18" s="716"/>
      <c r="H18" s="716"/>
      <c r="I18" s="716"/>
      <c r="J18" s="716"/>
      <c r="K18" s="716"/>
      <c r="L18" s="724"/>
      <c r="M18" s="125"/>
      <c r="N18" s="157" t="s">
        <v>51</v>
      </c>
      <c r="T18" s="706">
        <f>事前協議書!$K$66</f>
        <v>0.63338973491257755</v>
      </c>
      <c r="U18" s="706"/>
      <c r="Y18" s="156"/>
      <c r="AM18" s="760"/>
      <c r="AN18" s="759"/>
      <c r="AO18" s="759"/>
      <c r="AP18" s="759"/>
    </row>
    <row r="19" spans="2:42" ht="14.1" customHeight="1" x14ac:dyDescent="0.15">
      <c r="B19" s="125"/>
      <c r="G19" s="716"/>
      <c r="H19" s="716"/>
      <c r="I19" s="716"/>
      <c r="J19" s="716"/>
      <c r="K19" s="716"/>
      <c r="L19" s="724"/>
      <c r="M19" s="155"/>
      <c r="Y19" s="156"/>
      <c r="AM19" s="760"/>
      <c r="AN19" s="759"/>
      <c r="AO19" s="759"/>
      <c r="AP19" s="759"/>
    </row>
    <row r="20" spans="2:42" s="21" customFormat="1" ht="14.1" customHeight="1" x14ac:dyDescent="0.15">
      <c r="B20" s="719" t="str">
        <f>IF($AB$15=INDEX(List!$N$2:$N$4,1),"",VLOOKUP($AB$15,List!$N$2:$O$4,2,FALSE))</f>
        <v>特別優良環境建築</v>
      </c>
      <c r="C20" s="720"/>
      <c r="D20" s="720"/>
      <c r="E20" s="720"/>
      <c r="F20" s="720"/>
      <c r="G20" s="716"/>
      <c r="H20" s="716"/>
      <c r="I20" s="716"/>
      <c r="J20" s="716"/>
      <c r="K20" s="716"/>
      <c r="L20" s="724"/>
      <c r="M20" s="157" t="s">
        <v>210</v>
      </c>
      <c r="N20" s="157"/>
      <c r="O20" s="157"/>
      <c r="P20" s="111"/>
      <c r="Q20" s="111"/>
      <c r="R20" s="111"/>
      <c r="S20" s="111"/>
      <c r="T20" s="111"/>
      <c r="U20" s="111"/>
      <c r="V20" s="111"/>
      <c r="W20" s="111"/>
      <c r="X20" s="111"/>
      <c r="Y20" s="156"/>
      <c r="Z20" s="154"/>
      <c r="AA20" s="111"/>
      <c r="AB20" s="111"/>
      <c r="AC20" s="417"/>
      <c r="AD20" s="371"/>
      <c r="AE20" s="417"/>
      <c r="AF20" s="417"/>
      <c r="AG20" s="417"/>
      <c r="AH20" s="417"/>
      <c r="AI20" s="111"/>
      <c r="AJ20" s="111"/>
      <c r="AK20" s="111"/>
      <c r="AL20" s="111"/>
      <c r="AM20" s="760"/>
      <c r="AN20" s="759"/>
      <c r="AO20" s="759"/>
      <c r="AP20" s="759"/>
    </row>
    <row r="21" spans="2:42" ht="14.1" customHeight="1" thickBot="1" x14ac:dyDescent="0.2">
      <c r="B21" s="125"/>
      <c r="G21" s="716"/>
      <c r="H21" s="716"/>
      <c r="I21" s="716"/>
      <c r="J21" s="716"/>
      <c r="K21" s="716"/>
      <c r="L21" s="724"/>
      <c r="M21" s="157"/>
      <c r="N21" s="416" t="s">
        <v>302</v>
      </c>
      <c r="O21" s="157"/>
      <c r="P21" s="157"/>
      <c r="T21" s="750">
        <f>ROUNDDOWN(事前協議書!$Y$63,1)</f>
        <v>220.1</v>
      </c>
      <c r="U21" s="750"/>
      <c r="V21" s="111" t="s">
        <v>52</v>
      </c>
      <c r="W21" s="309"/>
      <c r="Y21" s="156"/>
      <c r="AM21" s="760"/>
      <c r="AN21" s="759"/>
      <c r="AO21" s="759"/>
      <c r="AP21" s="759"/>
    </row>
    <row r="22" spans="2:42" ht="14.1" customHeight="1" thickBot="1" x14ac:dyDescent="0.2">
      <c r="B22" s="155"/>
      <c r="D22" s="157"/>
      <c r="G22" s="716"/>
      <c r="H22" s="716"/>
      <c r="I22" s="716"/>
      <c r="J22" s="716"/>
      <c r="K22" s="716"/>
      <c r="L22" s="724"/>
      <c r="M22" s="157"/>
      <c r="N22" s="416" t="s">
        <v>933</v>
      </c>
      <c r="T22" s="750">
        <f>ROUNDDOWN(事前協議書!$Y$64,1)</f>
        <v>347.5</v>
      </c>
      <c r="U22" s="750"/>
      <c r="V22" s="111" t="s">
        <v>52</v>
      </c>
      <c r="W22" s="309"/>
      <c r="Y22" s="156"/>
      <c r="AA22" s="418" t="s">
        <v>1004</v>
      </c>
      <c r="AB22" s="421"/>
      <c r="AC22" s="422">
        <f>事前協議書!$Y$75</f>
        <v>4.9000000000000002E-2</v>
      </c>
      <c r="AD22" s="423" t="s">
        <v>1038</v>
      </c>
      <c r="AE22" s="371"/>
      <c r="AM22" s="760"/>
      <c r="AN22" s="759"/>
      <c r="AO22" s="759"/>
      <c r="AP22" s="759"/>
    </row>
    <row r="23" spans="2:42" ht="14.1" customHeight="1" x14ac:dyDescent="0.15">
      <c r="B23" s="155"/>
      <c r="D23" s="157"/>
      <c r="G23" s="716"/>
      <c r="H23" s="716"/>
      <c r="I23" s="716"/>
      <c r="J23" s="716"/>
      <c r="K23" s="716"/>
      <c r="L23" s="724"/>
      <c r="M23" s="157"/>
      <c r="N23" s="111" t="s">
        <v>83</v>
      </c>
      <c r="T23" s="749">
        <f>事前協議書!$Y$65</f>
        <v>127</v>
      </c>
      <c r="U23" s="749"/>
      <c r="V23" s="111" t="s">
        <v>52</v>
      </c>
      <c r="W23" s="309"/>
      <c r="Y23" s="156"/>
      <c r="AA23" s="418" t="str">
        <f>N23</f>
        <v>削減量</v>
      </c>
      <c r="AB23" s="421"/>
      <c r="AC23" s="424" t="str">
        <f>"削減量"&amp;T23&amp;"t-CO2"</f>
        <v>削減量127t-CO2</v>
      </c>
      <c r="AD23" s="419"/>
      <c r="AE23" s="371"/>
      <c r="AM23" s="760"/>
      <c r="AN23" s="759"/>
      <c r="AO23" s="759"/>
      <c r="AP23" s="759"/>
    </row>
    <row r="24" spans="2:42" ht="14.1" customHeight="1" x14ac:dyDescent="0.15">
      <c r="B24" s="155"/>
      <c r="D24" s="157"/>
      <c r="G24" s="716"/>
      <c r="H24" s="716"/>
      <c r="I24" s="716"/>
      <c r="J24" s="716"/>
      <c r="K24" s="716"/>
      <c r="L24" s="724"/>
      <c r="M24" s="157"/>
      <c r="N24" s="111" t="s">
        <v>87</v>
      </c>
      <c r="O24" s="157"/>
      <c r="P24" s="157"/>
      <c r="Q24" s="157"/>
      <c r="T24" s="721">
        <f>事前協議書!$K$79</f>
        <v>36.661026508742246</v>
      </c>
      <c r="U24" s="721"/>
      <c r="V24" s="157" t="s">
        <v>33</v>
      </c>
      <c r="W24" s="157"/>
      <c r="Y24" s="156"/>
      <c r="AA24" s="371"/>
      <c r="AB24" s="371"/>
      <c r="AC24" s="371"/>
      <c r="AE24" s="371"/>
      <c r="AM24" s="760">
        <v>35</v>
      </c>
      <c r="AN24" s="758" t="e" vm="3">
        <v>#VALUE!</v>
      </c>
      <c r="AO24" s="758"/>
      <c r="AP24" s="758"/>
    </row>
    <row r="25" spans="2:42" s="21" customFormat="1" ht="14.1" customHeight="1" x14ac:dyDescent="0.15">
      <c r="B25" s="158"/>
      <c r="C25" s="159"/>
      <c r="D25" s="159"/>
      <c r="E25" s="159"/>
      <c r="F25" s="159"/>
      <c r="G25" s="159"/>
      <c r="H25" s="159"/>
      <c r="I25" s="159"/>
      <c r="J25" s="159"/>
      <c r="K25" s="159"/>
      <c r="L25" s="160"/>
      <c r="M25" s="157"/>
      <c r="N25" s="157"/>
      <c r="O25" s="157"/>
      <c r="P25" s="157"/>
      <c r="Q25" s="157"/>
      <c r="R25" s="157"/>
      <c r="S25" s="111"/>
      <c r="T25" s="111"/>
      <c r="U25" s="111"/>
      <c r="V25" s="111"/>
      <c r="W25" s="157"/>
      <c r="X25" s="111"/>
      <c r="Y25" s="156"/>
      <c r="Z25" s="154"/>
      <c r="AA25" s="371"/>
      <c r="AB25" s="371"/>
      <c r="AC25" s="371"/>
      <c r="AD25" s="371"/>
      <c r="AE25" s="371"/>
      <c r="AF25" s="417"/>
      <c r="AG25" s="417"/>
      <c r="AH25" s="417"/>
      <c r="AI25" s="111"/>
      <c r="AJ25" s="111"/>
      <c r="AK25" s="111"/>
      <c r="AL25" s="111"/>
      <c r="AM25" s="760"/>
      <c r="AN25" s="758"/>
      <c r="AO25" s="758"/>
      <c r="AP25" s="758"/>
    </row>
    <row r="26" spans="2:42" ht="15" customHeight="1" x14ac:dyDescent="0.15">
      <c r="B26" s="740"/>
      <c r="C26" s="741"/>
      <c r="D26" s="741"/>
      <c r="E26" s="741"/>
      <c r="F26" s="741"/>
      <c r="G26" s="741"/>
      <c r="H26" s="741"/>
      <c r="I26" s="741"/>
      <c r="J26" s="741"/>
      <c r="K26" s="741"/>
      <c r="L26" s="742"/>
      <c r="M26" s="161"/>
      <c r="N26" s="161"/>
      <c r="O26" s="161"/>
      <c r="P26" s="157"/>
      <c r="Q26" s="157"/>
      <c r="R26" s="157"/>
      <c r="W26" s="157"/>
      <c r="Y26" s="156"/>
      <c r="AA26" s="371" t="str">
        <f>"CO2排出量[t-CO2・年]"</f>
        <v>CO2排出量[t-CO2・年]</v>
      </c>
      <c r="AB26" s="371"/>
      <c r="AC26" s="371"/>
      <c r="AD26" s="425" t="s">
        <v>927</v>
      </c>
      <c r="AE26" s="426"/>
      <c r="AM26" s="760"/>
      <c r="AN26" s="758"/>
      <c r="AO26" s="758"/>
      <c r="AP26" s="758"/>
    </row>
    <row r="27" spans="2:42" ht="12" customHeight="1" x14ac:dyDescent="0.15">
      <c r="B27" s="743"/>
      <c r="C27" s="744"/>
      <c r="D27" s="744"/>
      <c r="E27" s="744"/>
      <c r="F27" s="744"/>
      <c r="G27" s="744"/>
      <c r="H27" s="744"/>
      <c r="I27" s="744"/>
      <c r="J27" s="744"/>
      <c r="K27" s="744"/>
      <c r="L27" s="745"/>
      <c r="M27" s="161"/>
      <c r="N27" s="161"/>
      <c r="O27" s="161"/>
      <c r="P27" s="157"/>
      <c r="Q27" s="157"/>
      <c r="R27" s="157"/>
      <c r="W27" s="157"/>
      <c r="Y27" s="156"/>
      <c r="AA27" s="371"/>
      <c r="AB27" s="405" t="s">
        <v>928</v>
      </c>
      <c r="AC27" s="405" t="s">
        <v>302</v>
      </c>
      <c r="AD27" s="405" t="s">
        <v>928</v>
      </c>
      <c r="AE27" s="405" t="s">
        <v>302</v>
      </c>
      <c r="AF27" s="475" t="s">
        <v>1046</v>
      </c>
      <c r="AM27" s="760"/>
      <c r="AN27" s="758"/>
      <c r="AO27" s="758"/>
      <c r="AP27" s="758"/>
    </row>
    <row r="28" spans="2:42" ht="14.25" customHeight="1" x14ac:dyDescent="0.15">
      <c r="B28" s="743"/>
      <c r="C28" s="744"/>
      <c r="D28" s="744"/>
      <c r="E28" s="744"/>
      <c r="F28" s="744"/>
      <c r="G28" s="744"/>
      <c r="H28" s="744"/>
      <c r="I28" s="744"/>
      <c r="J28" s="744"/>
      <c r="K28" s="744"/>
      <c r="L28" s="745"/>
      <c r="M28" s="161"/>
      <c r="N28" s="161"/>
      <c r="O28" s="161"/>
      <c r="P28" s="157"/>
      <c r="Q28" s="153"/>
      <c r="Y28" s="156"/>
      <c r="AA28" s="427" t="s">
        <v>44</v>
      </c>
      <c r="AB28" s="428">
        <f>事前協議書!$K70</f>
        <v>4569.5</v>
      </c>
      <c r="AC28" s="429">
        <f>事前協議書!$I70</f>
        <v>2647</v>
      </c>
      <c r="AD28" s="428">
        <f>AB28*$AC$22</f>
        <v>223.90550000000002</v>
      </c>
      <c r="AE28" s="428">
        <f>$T$21*AF28</f>
        <v>129.69828584149599</v>
      </c>
      <c r="AF28" s="474">
        <f>AC28/$AC$34</f>
        <v>0.58926981300089043</v>
      </c>
      <c r="AM28" s="760"/>
      <c r="AN28" s="758"/>
      <c r="AO28" s="758"/>
      <c r="AP28" s="758"/>
    </row>
    <row r="29" spans="2:42" ht="13.5" customHeight="1" x14ac:dyDescent="0.15">
      <c r="B29" s="743"/>
      <c r="C29" s="744"/>
      <c r="D29" s="744"/>
      <c r="E29" s="744"/>
      <c r="F29" s="744"/>
      <c r="G29" s="744"/>
      <c r="H29" s="744"/>
      <c r="I29" s="744"/>
      <c r="J29" s="744"/>
      <c r="K29" s="744"/>
      <c r="L29" s="745"/>
      <c r="M29" s="161"/>
      <c r="N29" s="161"/>
      <c r="O29" s="161"/>
      <c r="W29" s="157"/>
      <c r="Y29" s="156"/>
      <c r="AA29" s="430" t="s">
        <v>530</v>
      </c>
      <c r="AB29" s="428">
        <f>事前協議書!$K71</f>
        <v>68.5</v>
      </c>
      <c r="AC29" s="429">
        <f>事前協議書!$I71</f>
        <v>55</v>
      </c>
      <c r="AD29" s="428">
        <f t="shared" ref="AD29:AD33" si="1">AB29*$AC$22</f>
        <v>3.3565</v>
      </c>
      <c r="AE29" s="428">
        <f t="shared" ref="AE29:AE33" si="2">$T$21*AF29</f>
        <v>2.6949020480854853</v>
      </c>
      <c r="AF29" s="474">
        <f t="shared" ref="AF29:AF33" si="3">AC29/$AC$34</f>
        <v>1.2243989314336599E-2</v>
      </c>
      <c r="AM29" s="760"/>
      <c r="AN29" s="758"/>
      <c r="AO29" s="758"/>
      <c r="AP29" s="758"/>
    </row>
    <row r="30" spans="2:42" ht="13.5" customHeight="1" x14ac:dyDescent="0.15">
      <c r="B30" s="743"/>
      <c r="C30" s="744"/>
      <c r="D30" s="744"/>
      <c r="E30" s="744"/>
      <c r="F30" s="744"/>
      <c r="G30" s="744"/>
      <c r="H30" s="744"/>
      <c r="I30" s="744"/>
      <c r="J30" s="744"/>
      <c r="K30" s="744"/>
      <c r="L30" s="745"/>
      <c r="M30" s="161"/>
      <c r="N30" s="161"/>
      <c r="O30" s="161"/>
      <c r="W30" s="157"/>
      <c r="Y30" s="156"/>
      <c r="AA30" s="431" t="s">
        <v>46</v>
      </c>
      <c r="AB30" s="428">
        <f>事前協議書!$K72</f>
        <v>2285</v>
      </c>
      <c r="AC30" s="429">
        <f>事前協議書!$I72</f>
        <v>1801</v>
      </c>
      <c r="AD30" s="428">
        <f t="shared" si="1"/>
        <v>111.965</v>
      </c>
      <c r="AE30" s="428">
        <f t="shared" si="2"/>
        <v>88.245792520035607</v>
      </c>
      <c r="AF30" s="474">
        <f t="shared" si="3"/>
        <v>0.40093499554764023</v>
      </c>
      <c r="AM30" s="760"/>
      <c r="AN30" s="758"/>
      <c r="AO30" s="758"/>
      <c r="AP30" s="758"/>
    </row>
    <row r="31" spans="2:42" ht="13.5" customHeight="1" x14ac:dyDescent="0.15">
      <c r="B31" s="743"/>
      <c r="C31" s="744"/>
      <c r="D31" s="744"/>
      <c r="E31" s="744"/>
      <c r="F31" s="744"/>
      <c r="G31" s="744"/>
      <c r="H31" s="744"/>
      <c r="I31" s="744"/>
      <c r="J31" s="744"/>
      <c r="K31" s="744"/>
      <c r="L31" s="745"/>
      <c r="M31" s="161"/>
      <c r="N31" s="161"/>
      <c r="O31" s="161"/>
      <c r="P31" s="157"/>
      <c r="Q31" s="157"/>
      <c r="R31" s="157"/>
      <c r="Y31" s="156"/>
      <c r="AA31" s="432" t="s">
        <v>47</v>
      </c>
      <c r="AB31" s="428">
        <f>事前協議書!$K73</f>
        <v>65</v>
      </c>
      <c r="AC31" s="429">
        <f>事前協議書!$I73</f>
        <v>81.5</v>
      </c>
      <c r="AD31" s="428">
        <f t="shared" si="1"/>
        <v>3.1850000000000001</v>
      </c>
      <c r="AE31" s="428">
        <f t="shared" si="2"/>
        <v>3.9933548530721286</v>
      </c>
      <c r="AF31" s="474">
        <f t="shared" si="3"/>
        <v>1.8143365983971507E-2</v>
      </c>
      <c r="AM31" s="760"/>
      <c r="AN31" s="758"/>
      <c r="AO31" s="758"/>
      <c r="AP31" s="758"/>
    </row>
    <row r="32" spans="2:42" ht="13.5" customHeight="1" x14ac:dyDescent="0.15">
      <c r="B32" s="743"/>
      <c r="C32" s="744"/>
      <c r="D32" s="744"/>
      <c r="E32" s="744"/>
      <c r="F32" s="744"/>
      <c r="G32" s="744"/>
      <c r="H32" s="744"/>
      <c r="I32" s="744"/>
      <c r="J32" s="744"/>
      <c r="K32" s="744"/>
      <c r="L32" s="745"/>
      <c r="M32" s="157"/>
      <c r="V32" s="716"/>
      <c r="W32" s="716"/>
      <c r="Y32" s="156"/>
      <c r="AA32" s="433" t="s">
        <v>48</v>
      </c>
      <c r="AB32" s="428">
        <f>事前協議書!$K74</f>
        <v>104</v>
      </c>
      <c r="AC32" s="429">
        <f>事前協議書!$I74</f>
        <v>106</v>
      </c>
      <c r="AD32" s="428">
        <f t="shared" si="1"/>
        <v>5.0960000000000001</v>
      </c>
      <c r="AE32" s="428">
        <f t="shared" si="2"/>
        <v>5.1938112199465714</v>
      </c>
      <c r="AF32" s="474">
        <f t="shared" si="3"/>
        <v>2.3597506678539625E-2</v>
      </c>
      <c r="AM32" s="760"/>
      <c r="AN32" s="758"/>
      <c r="AO32" s="758"/>
      <c r="AP32" s="758"/>
    </row>
    <row r="33" spans="2:42" ht="13.5" customHeight="1" x14ac:dyDescent="0.15">
      <c r="B33" s="743"/>
      <c r="C33" s="744"/>
      <c r="D33" s="744"/>
      <c r="E33" s="744"/>
      <c r="F33" s="744"/>
      <c r="G33" s="744"/>
      <c r="H33" s="744"/>
      <c r="I33" s="744"/>
      <c r="J33" s="744"/>
      <c r="K33" s="744"/>
      <c r="L33" s="745"/>
      <c r="M33" s="157"/>
      <c r="N33" s="157"/>
      <c r="O33" s="157"/>
      <c r="Y33" s="156"/>
      <c r="AA33" s="434" t="s">
        <v>1003</v>
      </c>
      <c r="AB33" s="428">
        <f>事前協議書!$K75</f>
        <v>0</v>
      </c>
      <c r="AC33" s="429">
        <f>事前協議書!$I75</f>
        <v>-198.5</v>
      </c>
      <c r="AD33" s="428">
        <f t="shared" si="1"/>
        <v>0</v>
      </c>
      <c r="AE33" s="428">
        <f t="shared" si="2"/>
        <v>-9.7261464826357962</v>
      </c>
      <c r="AF33" s="474">
        <f t="shared" si="3"/>
        <v>-4.4189670525378449E-2</v>
      </c>
      <c r="AM33" s="760"/>
      <c r="AN33" s="758"/>
      <c r="AO33" s="758"/>
      <c r="AP33" s="758"/>
    </row>
    <row r="34" spans="2:42" x14ac:dyDescent="0.15">
      <c r="B34" s="743"/>
      <c r="C34" s="744"/>
      <c r="D34" s="744"/>
      <c r="E34" s="744"/>
      <c r="F34" s="744"/>
      <c r="G34" s="744"/>
      <c r="H34" s="744"/>
      <c r="I34" s="744"/>
      <c r="J34" s="744"/>
      <c r="K34" s="744"/>
      <c r="L34" s="745"/>
      <c r="Y34" s="126"/>
      <c r="AA34" s="435" t="s">
        <v>929</v>
      </c>
      <c r="AB34" s="436">
        <f>SUM(AB28:AB33)</f>
        <v>7092</v>
      </c>
      <c r="AC34" s="436">
        <f>SUM(AC28:AC33)</f>
        <v>4492</v>
      </c>
      <c r="AD34" s="437">
        <f>$T$22</f>
        <v>347.5</v>
      </c>
      <c r="AE34" s="437">
        <f>$T$21</f>
        <v>220.1</v>
      </c>
    </row>
    <row r="35" spans="2:42" x14ac:dyDescent="0.15">
      <c r="B35" s="743"/>
      <c r="C35" s="744"/>
      <c r="D35" s="744"/>
      <c r="E35" s="744"/>
      <c r="F35" s="744"/>
      <c r="G35" s="744"/>
      <c r="H35" s="744"/>
      <c r="I35" s="744"/>
      <c r="J35" s="744"/>
      <c r="K35" s="744"/>
      <c r="L35" s="745"/>
      <c r="Y35" s="126"/>
    </row>
    <row r="36" spans="2:42" x14ac:dyDescent="0.15">
      <c r="B36" s="743"/>
      <c r="C36" s="744"/>
      <c r="D36" s="744"/>
      <c r="E36" s="744"/>
      <c r="F36" s="744"/>
      <c r="G36" s="744"/>
      <c r="H36" s="744"/>
      <c r="I36" s="744"/>
      <c r="J36" s="744"/>
      <c r="K36" s="744"/>
      <c r="L36" s="745"/>
      <c r="Y36" s="126"/>
    </row>
    <row r="37" spans="2:42" x14ac:dyDescent="0.15">
      <c r="B37" s="743"/>
      <c r="C37" s="744"/>
      <c r="D37" s="744"/>
      <c r="E37" s="744"/>
      <c r="F37" s="744"/>
      <c r="G37" s="744"/>
      <c r="H37" s="744"/>
      <c r="I37" s="744"/>
      <c r="J37" s="744"/>
      <c r="K37" s="744"/>
      <c r="L37" s="745"/>
      <c r="Y37" s="126"/>
    </row>
    <row r="38" spans="2:42" x14ac:dyDescent="0.15">
      <c r="B38" s="743"/>
      <c r="C38" s="744"/>
      <c r="D38" s="744"/>
      <c r="E38" s="744"/>
      <c r="F38" s="744"/>
      <c r="G38" s="744"/>
      <c r="H38" s="744"/>
      <c r="I38" s="744"/>
      <c r="J38" s="744"/>
      <c r="K38" s="744"/>
      <c r="L38" s="745"/>
      <c r="Y38" s="126"/>
    </row>
    <row r="39" spans="2:42" x14ac:dyDescent="0.15">
      <c r="B39" s="746"/>
      <c r="C39" s="747"/>
      <c r="D39" s="747"/>
      <c r="E39" s="747"/>
      <c r="F39" s="747"/>
      <c r="G39" s="747"/>
      <c r="H39" s="747"/>
      <c r="I39" s="747"/>
      <c r="J39" s="747"/>
      <c r="K39" s="747"/>
      <c r="L39" s="748"/>
      <c r="M39" s="128"/>
      <c r="N39" s="128"/>
      <c r="O39" s="128"/>
      <c r="P39" s="128"/>
      <c r="Q39" s="128"/>
      <c r="R39" s="128"/>
      <c r="S39" s="128"/>
      <c r="T39" s="128"/>
      <c r="U39" s="128"/>
      <c r="V39" s="128"/>
      <c r="W39" s="128"/>
      <c r="X39" s="128"/>
      <c r="Y39" s="129"/>
    </row>
    <row r="40" spans="2:42" ht="13.5" customHeight="1" x14ac:dyDescent="0.15">
      <c r="B40" s="146" t="s">
        <v>124</v>
      </c>
      <c r="C40" s="147"/>
      <c r="D40" s="147"/>
      <c r="E40" s="147"/>
      <c r="F40" s="147"/>
      <c r="G40" s="147"/>
      <c r="H40" s="147"/>
      <c r="I40" s="147"/>
      <c r="J40" s="147"/>
      <c r="K40" s="147"/>
      <c r="L40" s="147"/>
      <c r="M40" s="148"/>
      <c r="N40" s="146" t="s">
        <v>936</v>
      </c>
      <c r="O40" s="147"/>
      <c r="P40" s="147"/>
      <c r="Q40" s="147"/>
      <c r="R40" s="147"/>
      <c r="S40" s="147"/>
      <c r="T40" s="147"/>
      <c r="U40" s="147"/>
      <c r="V40" s="147"/>
      <c r="W40" s="147"/>
      <c r="X40" s="147"/>
      <c r="Y40" s="148"/>
    </row>
    <row r="41" spans="2:42" s="21" customFormat="1" ht="13.5" customHeight="1" x14ac:dyDescent="0.15">
      <c r="B41" s="162" t="str">
        <f>$AC41</f>
        <v>■</v>
      </c>
      <c r="C41" s="459" t="s">
        <v>206</v>
      </c>
      <c r="D41" s="459"/>
      <c r="E41" s="459"/>
      <c r="F41" s="459"/>
      <c r="G41" s="459"/>
      <c r="H41" s="165" t="str">
        <f>$AE41</f>
        <v>■</v>
      </c>
      <c r="I41" s="416" t="s">
        <v>531</v>
      </c>
      <c r="J41" s="416"/>
      <c r="K41" s="416"/>
      <c r="L41" s="416"/>
      <c r="M41" s="460"/>
      <c r="N41" s="707" t="str">
        <f>IF(事前協議書!E61="","",事前協議書!E61)</f>
        <v/>
      </c>
      <c r="O41" s="708"/>
      <c r="P41" s="708"/>
      <c r="Q41" s="708"/>
      <c r="R41" s="708"/>
      <c r="S41" s="708"/>
      <c r="T41" s="708"/>
      <c r="U41" s="708"/>
      <c r="V41" s="708"/>
      <c r="W41" s="708"/>
      <c r="X41" s="708"/>
      <c r="Y41" s="709"/>
      <c r="Z41" s="154"/>
      <c r="AA41" s="448" t="str">
        <f>C41</f>
        <v>高効率分散熱源</v>
      </c>
      <c r="AB41" s="449"/>
      <c r="AC41" s="449" t="str">
        <f>事前協議書!$E$31</f>
        <v>■</v>
      </c>
      <c r="AD41" s="449" t="str">
        <f>I41</f>
        <v>人感センサ</v>
      </c>
      <c r="AE41" s="450" t="str">
        <f>事前協議書!$E$35</f>
        <v>■</v>
      </c>
      <c r="AF41" s="371"/>
      <c r="AG41" s="371"/>
      <c r="AH41" s="371"/>
      <c r="AI41" s="371"/>
      <c r="AJ41" s="371"/>
      <c r="AK41" s="371"/>
      <c r="AL41" s="111"/>
      <c r="AM41" s="154"/>
      <c r="AN41" s="154"/>
      <c r="AO41" s="154"/>
      <c r="AP41" s="154"/>
    </row>
    <row r="42" spans="2:42" s="21" customFormat="1" ht="13.5" customHeight="1" x14ac:dyDescent="0.15">
      <c r="B42" s="164" t="str">
        <f t="shared" ref="B42:B53" si="4">$AC42</f>
        <v>□</v>
      </c>
      <c r="C42" s="416" t="s">
        <v>207</v>
      </c>
      <c r="D42" s="416"/>
      <c r="E42" s="416"/>
      <c r="F42" s="416"/>
      <c r="G42" s="416"/>
      <c r="H42" s="165" t="str">
        <f t="shared" ref="H42:H43" si="5">$AE42</f>
        <v>■</v>
      </c>
      <c r="I42" s="111" t="s">
        <v>549</v>
      </c>
      <c r="J42" s="461"/>
      <c r="K42" s="461"/>
      <c r="L42" s="461"/>
      <c r="M42" s="462"/>
      <c r="N42" s="710"/>
      <c r="O42" s="711"/>
      <c r="P42" s="711"/>
      <c r="Q42" s="711"/>
      <c r="R42" s="711"/>
      <c r="S42" s="711"/>
      <c r="T42" s="711"/>
      <c r="U42" s="711"/>
      <c r="V42" s="711"/>
      <c r="W42" s="711"/>
      <c r="X42" s="711"/>
      <c r="Y42" s="712"/>
      <c r="Z42" s="154"/>
      <c r="AA42" s="451" t="str">
        <f t="shared" ref="AA42:AA54" si="6">C42</f>
        <v>高効率中央熱源</v>
      </c>
      <c r="AB42" s="371"/>
      <c r="AC42" s="371" t="str">
        <f>事前協議書!$I$31</f>
        <v>□</v>
      </c>
      <c r="AD42" s="371" t="str">
        <f>I42</f>
        <v>明るさセンサ</v>
      </c>
      <c r="AE42" s="452" t="str">
        <f>事前協議書!$E$36</f>
        <v>■</v>
      </c>
      <c r="AF42" s="371"/>
      <c r="AG42" s="371"/>
      <c r="AH42" s="371"/>
      <c r="AI42" s="371"/>
      <c r="AJ42" s="371"/>
      <c r="AK42" s="371"/>
      <c r="AL42" s="111"/>
      <c r="AM42" s="154"/>
      <c r="AN42" s="154"/>
      <c r="AO42" s="154"/>
      <c r="AP42" s="154"/>
    </row>
    <row r="43" spans="2:42" s="21" customFormat="1" ht="13.5" customHeight="1" x14ac:dyDescent="0.15">
      <c r="B43" s="164" t="str">
        <f t="shared" si="4"/>
        <v>□</v>
      </c>
      <c r="C43" s="723" t="s">
        <v>608</v>
      </c>
      <c r="D43" s="723"/>
      <c r="E43" s="723"/>
      <c r="F43" s="723"/>
      <c r="G43" s="723"/>
      <c r="H43" s="165" t="str">
        <f t="shared" si="5"/>
        <v>□</v>
      </c>
      <c r="I43" s="111" t="s">
        <v>550</v>
      </c>
      <c r="J43" s="111"/>
      <c r="K43" s="111"/>
      <c r="L43" s="111"/>
      <c r="M43" s="126"/>
      <c r="N43" s="710"/>
      <c r="O43" s="711"/>
      <c r="P43" s="711"/>
      <c r="Q43" s="711"/>
      <c r="R43" s="711"/>
      <c r="S43" s="711"/>
      <c r="T43" s="711"/>
      <c r="U43" s="711"/>
      <c r="V43" s="711"/>
      <c r="W43" s="711"/>
      <c r="X43" s="711"/>
      <c r="Y43" s="712"/>
      <c r="Z43" s="154"/>
      <c r="AA43" s="451" t="str">
        <f t="shared" si="6"/>
        <v>高効率空調機(中央熱源)</v>
      </c>
      <c r="AB43" s="371"/>
      <c r="AC43" s="371" t="str">
        <f>事前協議書!$M$31</f>
        <v>□</v>
      </c>
      <c r="AD43" s="371" t="str">
        <f>I43</f>
        <v>スケジュール制御</v>
      </c>
      <c r="AE43" s="452" t="str">
        <f>事前協議書!$E$37</f>
        <v>□</v>
      </c>
      <c r="AF43" s="371"/>
      <c r="AK43" s="371"/>
      <c r="AL43" s="111"/>
      <c r="AM43" s="154"/>
      <c r="AN43" s="154"/>
      <c r="AO43" s="154"/>
      <c r="AP43" s="154"/>
    </row>
    <row r="44" spans="2:42" s="21" customFormat="1" ht="13.5" customHeight="1" x14ac:dyDescent="0.15">
      <c r="B44" s="164" t="str">
        <f>$AC44</f>
        <v>■</v>
      </c>
      <c r="C44" s="416" t="s">
        <v>611</v>
      </c>
      <c r="D44" s="416"/>
      <c r="E44" s="416"/>
      <c r="F44" s="416"/>
      <c r="G44" s="416"/>
      <c r="H44" s="111"/>
      <c r="I44" s="461"/>
      <c r="J44" s="461"/>
      <c r="K44" s="461"/>
      <c r="L44" s="461"/>
      <c r="M44" s="462"/>
      <c r="N44" s="710"/>
      <c r="O44" s="711"/>
      <c r="P44" s="711"/>
      <c r="Q44" s="711"/>
      <c r="R44" s="711"/>
      <c r="S44" s="711"/>
      <c r="T44" s="711"/>
      <c r="U44" s="711"/>
      <c r="V44" s="711"/>
      <c r="W44" s="711"/>
      <c r="X44" s="711"/>
      <c r="Y44" s="712"/>
      <c r="Z44" s="154"/>
      <c r="AA44" s="451" t="str">
        <f t="shared" si="6"/>
        <v>変流量制御(中央熱源)</v>
      </c>
      <c r="AB44" s="371"/>
      <c r="AC44" s="371" t="str">
        <f>事前協議書!$Q$31</f>
        <v>■</v>
      </c>
      <c r="AD44" s="371"/>
      <c r="AE44" s="452"/>
      <c r="AF44" s="371"/>
      <c r="AG44" s="455"/>
      <c r="AH44" s="456" t="s">
        <v>1045</v>
      </c>
      <c r="AI44" s="371"/>
      <c r="AJ44" s="371"/>
      <c r="AK44" s="371"/>
      <c r="AL44" s="111"/>
      <c r="AM44" s="154"/>
      <c r="AN44" s="154"/>
      <c r="AO44" s="154"/>
      <c r="AP44" s="154"/>
    </row>
    <row r="45" spans="2:42" s="21" customFormat="1" ht="13.5" customHeight="1" x14ac:dyDescent="0.15">
      <c r="B45" s="164" t="str">
        <f t="shared" si="4"/>
        <v>□</v>
      </c>
      <c r="C45" s="723" t="s">
        <v>612</v>
      </c>
      <c r="D45" s="723"/>
      <c r="E45" s="723"/>
      <c r="F45" s="723"/>
      <c r="G45" s="723"/>
      <c r="H45" s="1"/>
      <c r="I45" s="1"/>
      <c r="J45" s="111"/>
      <c r="K45" s="111"/>
      <c r="L45" s="111"/>
      <c r="M45" s="126"/>
      <c r="N45" s="713"/>
      <c r="O45" s="714"/>
      <c r="P45" s="714"/>
      <c r="Q45" s="714"/>
      <c r="R45" s="714"/>
      <c r="S45" s="714"/>
      <c r="T45" s="714"/>
      <c r="U45" s="714"/>
      <c r="V45" s="714"/>
      <c r="W45" s="714"/>
      <c r="X45" s="714"/>
      <c r="Y45" s="715"/>
      <c r="Z45" s="154"/>
      <c r="AA45" s="451" t="str">
        <f t="shared" si="6"/>
        <v>大温度差送水(中央熱源)</v>
      </c>
      <c r="AB45" s="371"/>
      <c r="AC45" s="371" t="str">
        <f>事前協議書!$E$32</f>
        <v>□</v>
      </c>
      <c r="AD45" s="371"/>
      <c r="AE45" s="452"/>
      <c r="AF45" s="371"/>
      <c r="AG45" s="371"/>
      <c r="AH45" s="371"/>
      <c r="AI45" s="371"/>
      <c r="AJ45" s="371"/>
      <c r="AK45" s="371"/>
      <c r="AL45" s="111"/>
      <c r="AM45" s="154"/>
      <c r="AN45" s="154"/>
      <c r="AO45" s="154"/>
      <c r="AP45" s="154"/>
    </row>
    <row r="46" spans="2:42" s="21" customFormat="1" ht="13.5" customHeight="1" x14ac:dyDescent="0.15">
      <c r="B46" s="164" t="str">
        <f t="shared" si="4"/>
        <v>□</v>
      </c>
      <c r="C46" s="416" t="s">
        <v>610</v>
      </c>
      <c r="D46" s="416"/>
      <c r="E46" s="416"/>
      <c r="F46" s="416"/>
      <c r="G46" s="416"/>
      <c r="H46" s="1"/>
      <c r="I46" s="461"/>
      <c r="J46" s="461"/>
      <c r="K46" s="461"/>
      <c r="L46" s="461"/>
      <c r="M46" s="462"/>
      <c r="N46" s="146" t="s">
        <v>208</v>
      </c>
      <c r="O46" s="147"/>
      <c r="P46" s="147"/>
      <c r="Q46" s="147"/>
      <c r="R46" s="147"/>
      <c r="S46" s="147"/>
      <c r="T46" s="147"/>
      <c r="U46" s="147"/>
      <c r="V46" s="147"/>
      <c r="W46" s="147"/>
      <c r="X46" s="147"/>
      <c r="Y46" s="148"/>
      <c r="Z46" s="154"/>
      <c r="AA46" s="451" t="str">
        <f t="shared" si="6"/>
        <v>変風量制御(中央熱源)</v>
      </c>
      <c r="AB46" s="371"/>
      <c r="AC46" s="371" t="str">
        <f>事前協議書!$I$32</f>
        <v>□</v>
      </c>
      <c r="AD46" s="371"/>
      <c r="AE46" s="452"/>
      <c r="AF46" s="371"/>
      <c r="AG46" s="371"/>
      <c r="AH46" s="371"/>
      <c r="AI46" s="371"/>
      <c r="AJ46" s="371"/>
      <c r="AK46" s="371"/>
      <c r="AL46" s="111"/>
      <c r="AM46" s="154"/>
      <c r="AN46" s="154"/>
      <c r="AO46" s="154"/>
      <c r="AP46" s="154"/>
    </row>
    <row r="47" spans="2:42" s="21" customFormat="1" ht="13.5" customHeight="1" x14ac:dyDescent="0.15">
      <c r="B47" s="164" t="str">
        <f t="shared" si="4"/>
        <v>□</v>
      </c>
      <c r="C47" s="416" t="s">
        <v>130</v>
      </c>
      <c r="D47" s="416"/>
      <c r="E47" s="416"/>
      <c r="F47" s="416"/>
      <c r="G47" s="416"/>
      <c r="H47" s="1"/>
      <c r="I47" s="1"/>
      <c r="J47" s="1"/>
      <c r="K47" s="1"/>
      <c r="L47" s="1"/>
      <c r="M47" s="1"/>
      <c r="N47" s="164" t="str">
        <f>$AI47</f>
        <v>■</v>
      </c>
      <c r="O47" s="416" t="s">
        <v>483</v>
      </c>
      <c r="P47" s="416"/>
      <c r="Q47" s="416"/>
      <c r="R47" s="416"/>
      <c r="S47" s="416"/>
      <c r="T47" s="416"/>
      <c r="U47" s="416"/>
      <c r="V47" s="416"/>
      <c r="W47" s="416"/>
      <c r="X47" s="416"/>
      <c r="Y47" s="460"/>
      <c r="Z47" s="154"/>
      <c r="AA47" s="451" t="str">
        <f t="shared" si="6"/>
        <v>外気導入量制御</v>
      </c>
      <c r="AB47" s="371"/>
      <c r="AC47" s="371" t="str">
        <f>事前協議書!$M$32</f>
        <v>□</v>
      </c>
      <c r="AD47" s="371"/>
      <c r="AE47" s="452"/>
      <c r="AF47" s="448" t="str">
        <f>O47</f>
        <v>Low-E複層ガラス</v>
      </c>
      <c r="AG47" s="449"/>
      <c r="AH47" s="449"/>
      <c r="AI47" s="449" t="str">
        <f>事前協議書!$E$28</f>
        <v>■</v>
      </c>
      <c r="AJ47" s="449"/>
      <c r="AK47" s="450"/>
      <c r="AL47" s="111"/>
      <c r="AM47" s="154"/>
      <c r="AN47" s="154"/>
      <c r="AO47" s="154"/>
      <c r="AP47" s="154"/>
    </row>
    <row r="48" spans="2:42" s="21" customFormat="1" ht="13.5" customHeight="1" x14ac:dyDescent="0.15">
      <c r="B48" s="164" t="str">
        <f t="shared" si="4"/>
        <v>□</v>
      </c>
      <c r="C48" s="416" t="s">
        <v>131</v>
      </c>
      <c r="D48" s="416"/>
      <c r="E48" s="416"/>
      <c r="F48" s="416"/>
      <c r="G48" s="416"/>
      <c r="H48" s="165"/>
      <c r="I48" s="1"/>
      <c r="J48" s="1"/>
      <c r="K48" s="1"/>
      <c r="L48" s="1"/>
      <c r="M48" s="1"/>
      <c r="N48" s="164" t="str">
        <f t="shared" ref="N48:N50" si="7">$AI48</f>
        <v>□</v>
      </c>
      <c r="O48" s="416" t="s">
        <v>125</v>
      </c>
      <c r="P48" s="416"/>
      <c r="Q48" s="416"/>
      <c r="R48" s="416"/>
      <c r="S48" s="416"/>
      <c r="T48" s="416"/>
      <c r="U48" s="416"/>
      <c r="V48" s="416"/>
      <c r="W48" s="416"/>
      <c r="X48" s="416"/>
      <c r="Y48" s="460"/>
      <c r="Z48" s="154"/>
      <c r="AA48" s="451" t="str">
        <f t="shared" si="6"/>
        <v>外気冷房</v>
      </c>
      <c r="AB48" s="371"/>
      <c r="AC48" s="371" t="str">
        <f>事前協議書!$Q$32</f>
        <v>□</v>
      </c>
      <c r="AD48" s="371"/>
      <c r="AE48" s="452"/>
      <c r="AF48" s="451" t="str">
        <f>O48</f>
        <v>複層ガラス</v>
      </c>
      <c r="AG48" s="371"/>
      <c r="AH48" s="371"/>
      <c r="AI48" s="371" t="str">
        <f>事前協議書!$I$28</f>
        <v>□</v>
      </c>
      <c r="AJ48" s="371"/>
      <c r="AK48" s="452"/>
      <c r="AL48" s="111"/>
      <c r="AM48" s="154"/>
      <c r="AN48" s="154"/>
      <c r="AO48" s="154"/>
      <c r="AP48" s="154"/>
    </row>
    <row r="49" spans="2:42" s="21" customFormat="1" ht="13.5" customHeight="1" x14ac:dyDescent="0.15">
      <c r="B49" s="164" t="str">
        <f t="shared" si="4"/>
        <v>□</v>
      </c>
      <c r="C49" s="416" t="s">
        <v>547</v>
      </c>
      <c r="D49" s="416"/>
      <c r="E49" s="416"/>
      <c r="F49" s="416"/>
      <c r="G49" s="416"/>
      <c r="H49" s="165" t="str">
        <f>$AE49</f>
        <v>□</v>
      </c>
      <c r="I49" s="416" t="s">
        <v>243</v>
      </c>
      <c r="J49" s="111"/>
      <c r="K49" s="111"/>
      <c r="L49" s="111"/>
      <c r="M49" s="126"/>
      <c r="N49" s="164" t="str">
        <f>$AI49</f>
        <v>■</v>
      </c>
      <c r="O49" s="416" t="s">
        <v>1043</v>
      </c>
      <c r="P49" s="416"/>
      <c r="Q49" s="416"/>
      <c r="R49" s="416"/>
      <c r="S49" s="416"/>
      <c r="T49" s="416"/>
      <c r="U49" s="416"/>
      <c r="V49" s="416"/>
      <c r="W49" s="416"/>
      <c r="X49" s="416"/>
      <c r="Y49" s="460"/>
      <c r="Z49" s="154"/>
      <c r="AA49" s="451" t="str">
        <f t="shared" si="6"/>
        <v>自然換気（自動制御）</v>
      </c>
      <c r="AB49" s="371"/>
      <c r="AC49" s="371" t="str">
        <f>事前協議書!$M$33</f>
        <v>□</v>
      </c>
      <c r="AD49" s="371" t="str">
        <f t="shared" ref="AD49:AD54" si="8">I49</f>
        <v>高効率給湯機</v>
      </c>
      <c r="AE49" s="452" t="str">
        <f>事前協議書!$E$38</f>
        <v>□</v>
      </c>
      <c r="AF49" s="451" t="str">
        <f>O49</f>
        <v>庇・ルーバー・バルコニー・ブラインド</v>
      </c>
      <c r="AG49" s="371"/>
      <c r="AH49" s="371"/>
      <c r="AI49" s="371" t="str">
        <f>事前協議書!$M$28</f>
        <v>■</v>
      </c>
      <c r="AJ49" s="371"/>
      <c r="AK49" s="452"/>
      <c r="AL49" s="111"/>
      <c r="AM49" s="154"/>
      <c r="AN49" s="154"/>
      <c r="AO49" s="154"/>
      <c r="AP49" s="154"/>
    </row>
    <row r="50" spans="2:42" s="21" customFormat="1" ht="13.5" customHeight="1" x14ac:dyDescent="0.15">
      <c r="B50" s="164" t="str">
        <f t="shared" si="4"/>
        <v>□</v>
      </c>
      <c r="C50" s="416" t="s">
        <v>127</v>
      </c>
      <c r="D50" s="416"/>
      <c r="E50" s="416"/>
      <c r="F50" s="416"/>
      <c r="G50" s="416"/>
      <c r="H50" s="165" t="str">
        <f t="shared" ref="H50:H54" si="9">$AE50</f>
        <v>□</v>
      </c>
      <c r="I50" s="111" t="s">
        <v>551</v>
      </c>
      <c r="J50" s="416"/>
      <c r="K50" s="416"/>
      <c r="L50" s="416"/>
      <c r="M50" s="460"/>
      <c r="N50" s="164" t="str">
        <f t="shared" si="7"/>
        <v>■</v>
      </c>
      <c r="O50" s="416" t="s">
        <v>973</v>
      </c>
      <c r="P50" s="416"/>
      <c r="Q50" s="416"/>
      <c r="R50" s="416"/>
      <c r="S50" s="416"/>
      <c r="T50" s="416"/>
      <c r="U50" s="440" t="str">
        <f>$AK50</f>
        <v>■</v>
      </c>
      <c r="V50" s="416" t="s">
        <v>974</v>
      </c>
      <c r="W50" s="416"/>
      <c r="X50" s="416"/>
      <c r="Y50" s="460"/>
      <c r="Z50" s="154"/>
      <c r="AA50" s="451" t="str">
        <f t="shared" si="6"/>
        <v>全熱交換器</v>
      </c>
      <c r="AB50" s="371"/>
      <c r="AC50" s="371" t="str">
        <f>事前協議書!$E$33</f>
        <v>□</v>
      </c>
      <c r="AD50" s="371" t="str">
        <f t="shared" si="8"/>
        <v>自動給湯栓</v>
      </c>
      <c r="AE50" s="452" t="str">
        <f>事前協議書!$I$38</f>
        <v>□</v>
      </c>
      <c r="AF50" s="453" t="str">
        <f>O50</f>
        <v>屋根高断熱化</v>
      </c>
      <c r="AG50" s="439"/>
      <c r="AH50" s="439"/>
      <c r="AI50" s="439" t="str">
        <f>事前協議書!$E$29</f>
        <v>■</v>
      </c>
      <c r="AJ50" s="439" t="str">
        <f>V50</f>
        <v>壁高断熱化</v>
      </c>
      <c r="AK50" s="454" t="str">
        <f>事前協議書!$E$30</f>
        <v>■</v>
      </c>
      <c r="AL50" s="111"/>
      <c r="AM50" s="154"/>
      <c r="AN50" s="154"/>
      <c r="AO50" s="154"/>
      <c r="AP50" s="154"/>
    </row>
    <row r="51" spans="2:42" s="21" customFormat="1" ht="13.5" customHeight="1" x14ac:dyDescent="0.15">
      <c r="B51" s="164" t="str">
        <f t="shared" si="4"/>
        <v>■</v>
      </c>
      <c r="C51" s="416" t="s">
        <v>587</v>
      </c>
      <c r="D51" s="416"/>
      <c r="E51" s="416"/>
      <c r="F51" s="416"/>
      <c r="G51" s="416"/>
      <c r="H51" s="165" t="str">
        <f t="shared" si="9"/>
        <v>□</v>
      </c>
      <c r="I51" s="111" t="s">
        <v>552</v>
      </c>
      <c r="J51" s="111"/>
      <c r="K51" s="111"/>
      <c r="L51" s="111"/>
      <c r="M51" s="126"/>
      <c r="N51" s="146" t="s">
        <v>39</v>
      </c>
      <c r="O51" s="147"/>
      <c r="P51" s="147"/>
      <c r="Q51" s="147"/>
      <c r="R51" s="147"/>
      <c r="S51" s="147"/>
      <c r="T51" s="147"/>
      <c r="U51" s="147"/>
      <c r="V51" s="147"/>
      <c r="W51" s="147"/>
      <c r="X51" s="147"/>
      <c r="Y51" s="148"/>
      <c r="Z51" s="154"/>
      <c r="AA51" s="451" t="str">
        <f t="shared" si="6"/>
        <v>高効率電動機</v>
      </c>
      <c r="AB51" s="371"/>
      <c r="AC51" s="371" t="str">
        <f>事前協議書!$I$33</f>
        <v>■</v>
      </c>
      <c r="AD51" s="371" t="str">
        <f t="shared" si="8"/>
        <v>小流量シャワー</v>
      </c>
      <c r="AE51" s="452" t="str">
        <f>事前協議書!$M$38</f>
        <v>□</v>
      </c>
      <c r="AF51" s="371"/>
      <c r="AG51" s="371"/>
      <c r="AH51" s="371"/>
      <c r="AI51" s="371"/>
      <c r="AJ51" s="371"/>
      <c r="AK51" s="371"/>
      <c r="AL51" s="111"/>
      <c r="AM51" s="154"/>
      <c r="AN51" s="154"/>
      <c r="AO51" s="154"/>
      <c r="AP51" s="154"/>
    </row>
    <row r="52" spans="2:42" s="21" customFormat="1" ht="13.5" customHeight="1" x14ac:dyDescent="0.15">
      <c r="B52" s="164" t="str">
        <f t="shared" si="4"/>
        <v>□</v>
      </c>
      <c r="C52" s="416" t="s">
        <v>548</v>
      </c>
      <c r="D52" s="416"/>
      <c r="E52" s="111"/>
      <c r="F52" s="416"/>
      <c r="G52" s="416"/>
      <c r="H52" s="165" t="str">
        <f t="shared" si="9"/>
        <v>□</v>
      </c>
      <c r="I52" s="111" t="s">
        <v>950</v>
      </c>
      <c r="J52" s="111"/>
      <c r="K52" s="111"/>
      <c r="L52" s="111"/>
      <c r="M52" s="126"/>
      <c r="N52" s="162" t="str">
        <f>$AI52</f>
        <v>□</v>
      </c>
      <c r="O52" s="459" t="s">
        <v>251</v>
      </c>
      <c r="P52" s="459"/>
      <c r="Q52" s="459"/>
      <c r="R52" s="459"/>
      <c r="S52" s="459"/>
      <c r="T52" s="459"/>
      <c r="U52" s="459"/>
      <c r="V52" s="459"/>
      <c r="W52" s="459"/>
      <c r="X52" s="459"/>
      <c r="Y52" s="463"/>
      <c r="Z52" s="154"/>
      <c r="AA52" s="451" t="str">
        <f t="shared" si="6"/>
        <v>送風量制御</v>
      </c>
      <c r="AB52" s="371"/>
      <c r="AC52" s="371" t="str">
        <f>事前協議書!$E$34</f>
        <v>□</v>
      </c>
      <c r="AD52" s="371" t="str">
        <f t="shared" si="8"/>
        <v>給湯配管保温</v>
      </c>
      <c r="AE52" s="452" t="str">
        <f>事前協議書!$Q$38</f>
        <v>□</v>
      </c>
      <c r="AF52" s="448" t="str">
        <f t="shared" ref="AF52:AF57" si="10">O52</f>
        <v>地域冷暖房(DHC)の導入</v>
      </c>
      <c r="AG52" s="449"/>
      <c r="AH52" s="449"/>
      <c r="AI52" s="449" t="str">
        <f>事前協議書!$E$46</f>
        <v>□</v>
      </c>
      <c r="AJ52" s="449"/>
      <c r="AK52" s="450"/>
      <c r="AL52" s="111"/>
      <c r="AM52" s="154"/>
      <c r="AN52" s="154"/>
      <c r="AO52" s="154"/>
      <c r="AP52" s="154"/>
    </row>
    <row r="53" spans="2:42" s="21" customFormat="1" ht="13.5" customHeight="1" x14ac:dyDescent="0.15">
      <c r="B53" s="164" t="str">
        <f t="shared" si="4"/>
        <v>□</v>
      </c>
      <c r="C53" s="416" t="s">
        <v>922</v>
      </c>
      <c r="D53" s="111"/>
      <c r="E53" s="416"/>
      <c r="F53" s="416"/>
      <c r="G53" s="416"/>
      <c r="H53" s="165" t="str">
        <f t="shared" si="9"/>
        <v>□</v>
      </c>
      <c r="I53" s="416" t="s">
        <v>63</v>
      </c>
      <c r="J53" s="416"/>
      <c r="K53" s="416"/>
      <c r="L53" s="416"/>
      <c r="M53" s="460"/>
      <c r="N53" s="164" t="str">
        <f t="shared" ref="N53:N57" si="11">$AI53</f>
        <v>□</v>
      </c>
      <c r="O53" s="416" t="s">
        <v>1044</v>
      </c>
      <c r="P53" s="416"/>
      <c r="Q53" s="416"/>
      <c r="R53" s="416"/>
      <c r="S53" s="416"/>
      <c r="T53" s="416"/>
      <c r="U53" s="416"/>
      <c r="V53" s="416"/>
      <c r="W53" s="416"/>
      <c r="X53" s="416"/>
      <c r="Y53" s="460"/>
      <c r="Z53" s="154"/>
      <c r="AA53" s="451" t="str">
        <f t="shared" si="6"/>
        <v>VVVF(回生なし)</v>
      </c>
      <c r="AB53" s="371"/>
      <c r="AC53" s="371" t="str">
        <f>事前協議書!$E$39</f>
        <v>□</v>
      </c>
      <c r="AD53" s="371" t="str">
        <f t="shared" si="8"/>
        <v>BEMS</v>
      </c>
      <c r="AE53" s="452" t="str">
        <f>事前協議書!$E$40</f>
        <v>□</v>
      </c>
      <c r="AF53" s="451" t="str">
        <f t="shared" si="10"/>
        <v>地域冷暖房(DHC)の受入</v>
      </c>
      <c r="AG53" s="371"/>
      <c r="AH53" s="371"/>
      <c r="AI53" s="371" t="str">
        <f>事前協議書!$E$47</f>
        <v>□</v>
      </c>
      <c r="AJ53" s="371"/>
      <c r="AK53" s="452"/>
      <c r="AL53" s="111"/>
      <c r="AM53" s="154"/>
      <c r="AN53" s="154"/>
      <c r="AO53" s="154"/>
      <c r="AP53" s="154"/>
    </row>
    <row r="54" spans="2:42" s="21" customFormat="1" ht="13.5" customHeight="1" x14ac:dyDescent="0.15">
      <c r="B54" s="164" t="str">
        <f>$AC54</f>
        <v>□</v>
      </c>
      <c r="C54" s="416" t="s">
        <v>923</v>
      </c>
      <c r="D54" s="416"/>
      <c r="E54" s="416"/>
      <c r="F54" s="416"/>
      <c r="G54" s="416"/>
      <c r="H54" s="165" t="str">
        <f t="shared" si="9"/>
        <v>□</v>
      </c>
      <c r="I54" s="416" t="s">
        <v>64</v>
      </c>
      <c r="J54" s="416"/>
      <c r="K54" s="416"/>
      <c r="L54" s="416"/>
      <c r="M54" s="460"/>
      <c r="N54" s="164" t="str">
        <f t="shared" si="11"/>
        <v>□</v>
      </c>
      <c r="O54" s="416" t="s">
        <v>262</v>
      </c>
      <c r="P54" s="416"/>
      <c r="Q54" s="416"/>
      <c r="R54" s="416"/>
      <c r="S54" s="416"/>
      <c r="T54" s="416"/>
      <c r="U54" s="416"/>
      <c r="V54" s="416"/>
      <c r="W54" s="416"/>
      <c r="X54" s="416"/>
      <c r="Y54" s="460"/>
      <c r="Z54" s="154"/>
      <c r="AA54" s="451" t="str">
        <f t="shared" si="6"/>
        <v>VVVF(回生あり)</v>
      </c>
      <c r="AB54" s="371"/>
      <c r="AC54" s="371" t="str">
        <f>事前協議書!$I$39</f>
        <v>□</v>
      </c>
      <c r="AD54" s="371" t="str">
        <f t="shared" si="8"/>
        <v>その他</v>
      </c>
      <c r="AE54" s="452" t="str">
        <f>事前協議書!$E$41</f>
        <v>□</v>
      </c>
      <c r="AF54" s="451" t="str">
        <f t="shared" si="10"/>
        <v>熱融通</v>
      </c>
      <c r="AG54" s="371"/>
      <c r="AH54" s="371"/>
      <c r="AI54" s="371" t="str">
        <f>事前協議書!$E$48</f>
        <v>□</v>
      </c>
      <c r="AJ54" s="371"/>
      <c r="AK54" s="452"/>
      <c r="AL54" s="111"/>
      <c r="AM54" s="154"/>
      <c r="AN54" s="154"/>
      <c r="AO54" s="154"/>
      <c r="AP54" s="154"/>
    </row>
    <row r="55" spans="2:42" s="21" customFormat="1" ht="13.5" customHeight="1" x14ac:dyDescent="0.15">
      <c r="B55" s="125"/>
      <c r="C55" s="111"/>
      <c r="D55" s="111"/>
      <c r="E55" s="111"/>
      <c r="F55" s="111"/>
      <c r="G55" s="111"/>
      <c r="H55" s="111"/>
      <c r="I55" s="723" t="str">
        <f>$AD$55</f>
        <v/>
      </c>
      <c r="J55" s="723"/>
      <c r="K55" s="723"/>
      <c r="L55" s="723"/>
      <c r="M55" s="761"/>
      <c r="N55" s="164" t="str">
        <f t="shared" si="11"/>
        <v>□</v>
      </c>
      <c r="O55" s="416" t="s">
        <v>263</v>
      </c>
      <c r="P55" s="416"/>
      <c r="Q55" s="416"/>
      <c r="R55" s="416"/>
      <c r="S55" s="416"/>
      <c r="T55" s="416"/>
      <c r="U55" s="416"/>
      <c r="V55" s="416"/>
      <c r="W55" s="416"/>
      <c r="X55" s="416"/>
      <c r="Y55" s="460"/>
      <c r="Z55" s="154"/>
      <c r="AA55" s="451"/>
      <c r="AB55" s="371"/>
      <c r="AC55" s="371"/>
      <c r="AD55" s="455" t="str">
        <f>IF(事前協議書!$H$41="","","（"&amp;事前協議書!$H$41&amp;"）")</f>
        <v/>
      </c>
      <c r="AE55" s="21" t="str">
        <f>$AE$54</f>
        <v>□</v>
      </c>
      <c r="AF55" s="451" t="str">
        <f t="shared" si="10"/>
        <v>電力融通</v>
      </c>
      <c r="AG55" s="371"/>
      <c r="AH55" s="371"/>
      <c r="AI55" s="371" t="str">
        <f>事前協議書!$I$48</f>
        <v>□</v>
      </c>
      <c r="AJ55" s="371"/>
      <c r="AK55" s="452"/>
      <c r="AL55" s="111"/>
      <c r="AM55" s="154"/>
      <c r="AN55" s="154"/>
      <c r="AO55" s="154"/>
      <c r="AP55" s="154"/>
    </row>
    <row r="56" spans="2:42" s="21" customFormat="1" ht="13.5" customHeight="1" x14ac:dyDescent="0.35">
      <c r="B56" s="125"/>
      <c r="C56" s="111"/>
      <c r="D56" s="111"/>
      <c r="E56" s="111"/>
      <c r="F56" s="111"/>
      <c r="G56" s="111"/>
      <c r="H56" s="111"/>
      <c r="I56" s="464"/>
      <c r="J56" s="464"/>
      <c r="K56" s="464"/>
      <c r="L56" s="464"/>
      <c r="M56" s="465"/>
      <c r="N56" s="164" t="str">
        <f t="shared" si="11"/>
        <v>□</v>
      </c>
      <c r="O56" s="416" t="s">
        <v>264</v>
      </c>
      <c r="P56" s="416"/>
      <c r="Q56" s="416"/>
      <c r="R56" s="416"/>
      <c r="S56" s="416"/>
      <c r="T56" s="416"/>
      <c r="U56" s="416"/>
      <c r="V56" s="416"/>
      <c r="W56" s="416"/>
      <c r="X56" s="416"/>
      <c r="Y56" s="460"/>
      <c r="Z56" s="154"/>
      <c r="AA56" s="451"/>
      <c r="AB56" s="371"/>
      <c r="AC56" s="371"/>
      <c r="AD56" s="457"/>
      <c r="AE56" s="371"/>
      <c r="AF56" s="451" t="str">
        <f t="shared" si="10"/>
        <v>AEMS</v>
      </c>
      <c r="AG56" s="371"/>
      <c r="AH56" s="371"/>
      <c r="AI56" s="371" t="str">
        <f>事前協議書!$M$48</f>
        <v>□</v>
      </c>
      <c r="AJ56" s="371"/>
      <c r="AK56" s="452"/>
      <c r="AL56" s="111"/>
      <c r="AM56" s="154"/>
      <c r="AN56" s="154"/>
      <c r="AO56" s="154"/>
      <c r="AP56" s="154"/>
    </row>
    <row r="57" spans="2:42" ht="13.5" customHeight="1" x14ac:dyDescent="0.15">
      <c r="B57" s="127"/>
      <c r="C57" s="128"/>
      <c r="D57" s="128"/>
      <c r="E57" s="128"/>
      <c r="F57" s="128"/>
      <c r="G57" s="128"/>
      <c r="H57" s="128"/>
      <c r="I57" s="128"/>
      <c r="J57" s="128"/>
      <c r="K57" s="128"/>
      <c r="L57" s="128"/>
      <c r="M57" s="129"/>
      <c r="N57" s="166" t="str">
        <f t="shared" si="11"/>
        <v>□</v>
      </c>
      <c r="O57" s="416" t="s">
        <v>141</v>
      </c>
      <c r="P57" s="416"/>
      <c r="Q57" s="762" t="str">
        <f>$AJ$57</f>
        <v/>
      </c>
      <c r="R57" s="762"/>
      <c r="S57" s="762"/>
      <c r="T57" s="762"/>
      <c r="U57" s="762"/>
      <c r="V57" s="762"/>
      <c r="W57" s="762"/>
      <c r="X57" s="762"/>
      <c r="Y57" s="763"/>
      <c r="AA57" s="453"/>
      <c r="AB57" s="439"/>
      <c r="AC57" s="439"/>
      <c r="AD57" s="439"/>
      <c r="AE57" s="454"/>
      <c r="AF57" s="453" t="str">
        <f t="shared" si="10"/>
        <v>その他</v>
      </c>
      <c r="AG57" s="439"/>
      <c r="AH57" s="439"/>
      <c r="AI57" s="439" t="str">
        <f>事前協議書!$E$49</f>
        <v>□</v>
      </c>
      <c r="AJ57" s="455" t="str">
        <f>IF(事前協議書!$H$49="","","（"&amp;事前協議書!$H$49&amp;"）")</f>
        <v/>
      </c>
      <c r="AK57" s="454" t="str">
        <f>$AI$57</f>
        <v>□</v>
      </c>
    </row>
    <row r="58" spans="2:42" s="21" customFormat="1" ht="13.5" customHeight="1" x14ac:dyDescent="0.15">
      <c r="B58" s="146" t="s">
        <v>22</v>
      </c>
      <c r="C58" s="147"/>
      <c r="D58" s="147"/>
      <c r="E58" s="147"/>
      <c r="F58" s="147"/>
      <c r="G58" s="147"/>
      <c r="H58" s="147"/>
      <c r="I58" s="147"/>
      <c r="J58" s="147"/>
      <c r="K58" s="147"/>
      <c r="L58" s="147"/>
      <c r="M58" s="148"/>
      <c r="N58" s="146" t="s">
        <v>626</v>
      </c>
      <c r="O58" s="147"/>
      <c r="P58" s="147"/>
      <c r="Q58" s="147"/>
      <c r="R58" s="147"/>
      <c r="S58" s="147"/>
      <c r="T58" s="147"/>
      <c r="U58" s="147"/>
      <c r="V58" s="147"/>
      <c r="W58" s="147"/>
      <c r="X58" s="147"/>
      <c r="Y58" s="148"/>
      <c r="Z58" s="154"/>
      <c r="AA58" s="371"/>
      <c r="AB58" s="371"/>
      <c r="AC58" s="371"/>
      <c r="AD58" s="371"/>
      <c r="AE58" s="371"/>
      <c r="AF58" s="371"/>
      <c r="AG58" s="371"/>
      <c r="AH58" s="371"/>
      <c r="AI58" s="371"/>
      <c r="AJ58" s="371"/>
      <c r="AK58" s="371"/>
      <c r="AL58" s="111"/>
      <c r="AM58" s="154"/>
      <c r="AN58" s="154"/>
      <c r="AO58" s="154"/>
      <c r="AP58" s="154"/>
    </row>
    <row r="59" spans="2:42" s="21" customFormat="1" ht="13.5" customHeight="1" x14ac:dyDescent="0.15">
      <c r="B59" s="164" t="str">
        <f>$AC59</f>
        <v>■</v>
      </c>
      <c r="C59" s="416" t="s">
        <v>937</v>
      </c>
      <c r="D59" s="416"/>
      <c r="E59" s="416"/>
      <c r="F59" s="416"/>
      <c r="G59" s="416"/>
      <c r="H59" s="416"/>
      <c r="I59" s="416"/>
      <c r="J59" s="416"/>
      <c r="K59" s="416"/>
      <c r="L59" s="416"/>
      <c r="M59" s="460"/>
      <c r="N59" s="445" t="str">
        <f>$AI59</f>
        <v>■</v>
      </c>
      <c r="O59" s="123" t="s">
        <v>630</v>
      </c>
      <c r="P59" s="123"/>
      <c r="Q59" s="123"/>
      <c r="R59" s="123"/>
      <c r="S59" s="459"/>
      <c r="T59" s="163"/>
      <c r="U59" s="265" t="str">
        <f>$AK59</f>
        <v>■</v>
      </c>
      <c r="V59" s="416" t="s">
        <v>960</v>
      </c>
      <c r="W59" s="123"/>
      <c r="X59" s="123"/>
      <c r="Y59" s="124"/>
      <c r="Z59" s="154"/>
      <c r="AA59" s="448" t="str">
        <f t="shared" ref="AA59:AA61" si="12">C59</f>
        <v>太陽光発電</v>
      </c>
      <c r="AB59" s="449"/>
      <c r="AC59" s="449" t="str">
        <f>事前協議書!$E$42</f>
        <v>■</v>
      </c>
      <c r="AD59" s="449"/>
      <c r="AE59" s="450"/>
      <c r="AF59" s="448" t="str">
        <f>O59</f>
        <v>ハザードマップエリア内</v>
      </c>
      <c r="AG59" s="449"/>
      <c r="AH59" s="449"/>
      <c r="AI59" s="449" t="str">
        <f>事前協議書!$E$50</f>
        <v>■</v>
      </c>
      <c r="AJ59" s="449" t="str">
        <f>V59</f>
        <v>ソフト面の対策</v>
      </c>
      <c r="AK59" s="450" t="str">
        <f>事前協議書!$E$53</f>
        <v>■</v>
      </c>
      <c r="AL59" s="111"/>
      <c r="AM59" s="154"/>
      <c r="AN59" s="154"/>
      <c r="AO59" s="154"/>
      <c r="AP59" s="154"/>
    </row>
    <row r="60" spans="2:42" s="21" customFormat="1" ht="13.5" customHeight="1" x14ac:dyDescent="0.15">
      <c r="B60" s="164" t="str">
        <f t="shared" ref="B60" si="13">$AC60</f>
        <v>□</v>
      </c>
      <c r="C60" s="416" t="s">
        <v>71</v>
      </c>
      <c r="D60" s="416"/>
      <c r="E60" s="416"/>
      <c r="F60" s="416"/>
      <c r="G60" s="416"/>
      <c r="H60" s="416"/>
      <c r="I60" s="416"/>
      <c r="J60" s="416"/>
      <c r="K60" s="416"/>
      <c r="L60" s="416"/>
      <c r="M60" s="460"/>
      <c r="N60" s="446" t="str">
        <f t="shared" ref="N60:N61" si="14">$AI60</f>
        <v>■</v>
      </c>
      <c r="O60" s="416" t="s">
        <v>625</v>
      </c>
      <c r="P60" s="111"/>
      <c r="Q60" s="111"/>
      <c r="R60" s="111"/>
      <c r="S60" s="416"/>
      <c r="T60" s="416"/>
      <c r="U60" s="416"/>
      <c r="V60" s="416"/>
      <c r="W60" s="416"/>
      <c r="X60" s="416"/>
      <c r="Y60" s="460"/>
      <c r="Z60" s="154"/>
      <c r="AA60" s="451" t="str">
        <f t="shared" si="12"/>
        <v>コージェネ</v>
      </c>
      <c r="AB60" s="371"/>
      <c r="AC60" s="371" t="str">
        <f>事前協議書!$M$42</f>
        <v>□</v>
      </c>
      <c r="AD60" s="371"/>
      <c r="AE60" s="452"/>
      <c r="AF60" s="451" t="str">
        <f>O60</f>
        <v>浸水リスクの低い場所への電気設備の設置</v>
      </c>
      <c r="AG60" s="371"/>
      <c r="AH60" s="371"/>
      <c r="AI60" s="371" t="str">
        <f>事前協議書!$E$52</f>
        <v>■</v>
      </c>
      <c r="AJ60" s="371"/>
      <c r="AK60" s="452"/>
      <c r="AL60" s="111"/>
      <c r="AM60" s="154"/>
      <c r="AN60" s="154"/>
      <c r="AO60" s="154"/>
      <c r="AP60" s="154"/>
    </row>
    <row r="61" spans="2:42" s="21" customFormat="1" ht="13.5" customHeight="1" x14ac:dyDescent="0.15">
      <c r="B61" s="164" t="str">
        <f>$AC61</f>
        <v>□</v>
      </c>
      <c r="C61" s="416" t="s">
        <v>64</v>
      </c>
      <c r="D61" s="416"/>
      <c r="E61" s="461"/>
      <c r="F61" s="461"/>
      <c r="G61" s="461"/>
      <c r="H61" s="461"/>
      <c r="I61" s="461"/>
      <c r="J61" s="461"/>
      <c r="K61" s="461"/>
      <c r="L61" s="461"/>
      <c r="M61" s="462"/>
      <c r="N61" s="446" t="str">
        <f t="shared" si="14"/>
        <v>□</v>
      </c>
      <c r="O61" s="320" t="s">
        <v>688</v>
      </c>
      <c r="P61" s="466"/>
      <c r="Q61" s="466"/>
      <c r="R61" s="466"/>
      <c r="S61" s="466"/>
      <c r="T61" s="466"/>
      <c r="U61" s="466"/>
      <c r="V61" s="466"/>
      <c r="W61" s="466"/>
      <c r="X61" s="466"/>
      <c r="Y61" s="467"/>
      <c r="Z61" s="154"/>
      <c r="AA61" s="451" t="str">
        <f t="shared" si="12"/>
        <v>その他</v>
      </c>
      <c r="AB61" s="371"/>
      <c r="AC61" s="371" t="str">
        <f>事前協議書!$E$43</f>
        <v>□</v>
      </c>
      <c r="AD61" s="371"/>
      <c r="AE61" s="452"/>
      <c r="AF61" s="451" t="str">
        <f>O61</f>
        <v>出入口等における止水板の設置</v>
      </c>
      <c r="AG61" s="371"/>
      <c r="AH61" s="371"/>
      <c r="AI61" s="371" t="str">
        <f>事前協議書!$M$52</f>
        <v>□</v>
      </c>
      <c r="AJ61" s="371"/>
      <c r="AK61" s="452"/>
      <c r="AL61" s="111"/>
      <c r="AM61" s="154"/>
      <c r="AN61" s="154"/>
      <c r="AO61" s="154"/>
      <c r="AP61" s="154"/>
    </row>
    <row r="62" spans="2:42" ht="13.5" customHeight="1" x14ac:dyDescent="0.35">
      <c r="B62" s="468"/>
      <c r="C62" s="764" t="str">
        <f>$AA$62</f>
        <v/>
      </c>
      <c r="D62" s="764"/>
      <c r="E62" s="764"/>
      <c r="F62" s="764"/>
      <c r="G62" s="764"/>
      <c r="H62" s="764"/>
      <c r="I62" s="764"/>
      <c r="J62" s="764"/>
      <c r="K62" s="764"/>
      <c r="L62" s="764"/>
      <c r="M62" s="765"/>
      <c r="N62" s="447" t="str">
        <f>$AI62</f>
        <v>□</v>
      </c>
      <c r="O62" s="416" t="s">
        <v>64</v>
      </c>
      <c r="Q62" s="762" t="str">
        <f>$AJ$62</f>
        <v/>
      </c>
      <c r="R62" s="762"/>
      <c r="S62" s="762"/>
      <c r="T62" s="762"/>
      <c r="U62" s="762"/>
      <c r="V62" s="762"/>
      <c r="W62" s="762"/>
      <c r="X62" s="762"/>
      <c r="Y62" s="763"/>
      <c r="AA62" s="455" t="str">
        <f>IF(事前協議書!$H$43="","","（"&amp;事前協議書!$H$43&amp;"）")</f>
        <v/>
      </c>
      <c r="AB62" s="458"/>
      <c r="AC62" s="439" t="str">
        <f>$AC$61</f>
        <v>□</v>
      </c>
      <c r="AD62" s="439"/>
      <c r="AE62" s="454"/>
      <c r="AF62" s="453" t="str">
        <f>O62</f>
        <v>その他</v>
      </c>
      <c r="AG62" s="439"/>
      <c r="AH62" s="439"/>
      <c r="AI62" s="439" t="str">
        <f>事前協議書!$E$54</f>
        <v>□</v>
      </c>
      <c r="AJ62" s="455" t="str">
        <f>IF(事前協議書!$H$54="","","（"&amp;事前協議書!$H$54&amp;"）")</f>
        <v/>
      </c>
      <c r="AK62" s="454" t="str">
        <f>$AI$62</f>
        <v>□</v>
      </c>
    </row>
    <row r="63" spans="2:42" s="21" customFormat="1" ht="13.5" customHeight="1" x14ac:dyDescent="0.15">
      <c r="B63" s="146" t="s">
        <v>128</v>
      </c>
      <c r="C63" s="147"/>
      <c r="D63" s="147"/>
      <c r="E63" s="147"/>
      <c r="F63" s="147"/>
      <c r="G63" s="147"/>
      <c r="H63" s="147"/>
      <c r="I63" s="147"/>
      <c r="J63" s="147"/>
      <c r="K63" s="147"/>
      <c r="L63" s="147"/>
      <c r="M63" s="148"/>
      <c r="N63" s="146" t="s">
        <v>110</v>
      </c>
      <c r="O63" s="147"/>
      <c r="P63" s="147"/>
      <c r="Q63" s="147"/>
      <c r="R63" s="147"/>
      <c r="S63" s="147"/>
      <c r="T63" s="147"/>
      <c r="U63" s="147"/>
      <c r="V63" s="147"/>
      <c r="W63" s="147"/>
      <c r="X63" s="147"/>
      <c r="Y63" s="148"/>
      <c r="Z63" s="154"/>
      <c r="AA63" s="371"/>
      <c r="AB63" s="371"/>
      <c r="AC63" s="371"/>
      <c r="AD63" s="371"/>
      <c r="AE63" s="371"/>
      <c r="AF63" s="371"/>
      <c r="AG63" s="371"/>
      <c r="AH63" s="371"/>
      <c r="AI63" s="371"/>
      <c r="AJ63" s="371"/>
      <c r="AK63" s="371"/>
      <c r="AL63" s="111"/>
      <c r="AM63" s="154"/>
      <c r="AN63" s="154"/>
      <c r="AO63" s="154"/>
      <c r="AP63" s="154"/>
    </row>
    <row r="64" spans="2:42" s="21" customFormat="1" ht="13.5" customHeight="1" x14ac:dyDescent="0.15">
      <c r="B64" s="164" t="str">
        <f>$AC64</f>
        <v>□</v>
      </c>
      <c r="C64" s="416" t="s">
        <v>38</v>
      </c>
      <c r="D64" s="416"/>
      <c r="E64" s="416"/>
      <c r="F64" s="416"/>
      <c r="G64" s="416"/>
      <c r="H64" s="165" t="str">
        <f>$AE64</f>
        <v>□</v>
      </c>
      <c r="I64" s="416" t="s">
        <v>69</v>
      </c>
      <c r="J64" s="416"/>
      <c r="K64" s="416"/>
      <c r="L64" s="416"/>
      <c r="M64" s="460"/>
      <c r="N64" s="162" t="str">
        <f>$AI64</f>
        <v>■</v>
      </c>
      <c r="O64" s="459" t="s">
        <v>697</v>
      </c>
      <c r="P64" s="459"/>
      <c r="Q64" s="459"/>
      <c r="R64" s="459"/>
      <c r="S64" s="459"/>
      <c r="T64" s="163"/>
      <c r="U64" s="416"/>
      <c r="V64" s="459"/>
      <c r="W64" s="459"/>
      <c r="X64" s="459"/>
      <c r="Y64" s="463"/>
      <c r="Z64" s="154"/>
      <c r="AA64" s="448" t="str">
        <f t="shared" ref="AA64:AA67" si="15">C64</f>
        <v>下水熱</v>
      </c>
      <c r="AB64" s="449"/>
      <c r="AC64" s="449" t="str">
        <f>事前協議書!$E$44</f>
        <v>□</v>
      </c>
      <c r="AD64" s="449" t="str">
        <f>I64</f>
        <v>太陽熱利用</v>
      </c>
      <c r="AE64" s="450" t="str">
        <f>事前協議書!$E$45</f>
        <v>□</v>
      </c>
      <c r="AF64" s="448" t="str">
        <f>O64</f>
        <v>緑の量・質の確保、生態系への配慮</v>
      </c>
      <c r="AG64" s="449"/>
      <c r="AH64" s="449"/>
      <c r="AI64" s="449" t="str">
        <f>事前協議書!$E$55</f>
        <v>■</v>
      </c>
      <c r="AJ64" s="449" t="s">
        <v>1039</v>
      </c>
      <c r="AK64" s="450"/>
      <c r="AL64" s="111"/>
      <c r="AM64" s="154"/>
      <c r="AN64" s="154"/>
      <c r="AO64" s="154"/>
      <c r="AP64" s="154"/>
    </row>
    <row r="65" spans="1:42" s="21" customFormat="1" ht="13.5" customHeight="1" x14ac:dyDescent="0.15">
      <c r="B65" s="164" t="str">
        <f t="shared" ref="B65:B67" si="16">$AC65</f>
        <v>□</v>
      </c>
      <c r="C65" s="416" t="s">
        <v>68</v>
      </c>
      <c r="D65" s="416"/>
      <c r="E65" s="416"/>
      <c r="F65" s="416"/>
      <c r="G65" s="416"/>
      <c r="H65" s="165" t="str">
        <f>$AE65</f>
        <v>□</v>
      </c>
      <c r="I65" s="416" t="s">
        <v>64</v>
      </c>
      <c r="J65" s="416"/>
      <c r="K65" s="416"/>
      <c r="L65" s="416"/>
      <c r="M65" s="460"/>
      <c r="N65" s="164" t="str">
        <f t="shared" ref="N65" si="17">$AI65</f>
        <v>■</v>
      </c>
      <c r="O65" s="416" t="s">
        <v>698</v>
      </c>
      <c r="P65" s="416"/>
      <c r="Q65" s="416"/>
      <c r="R65" s="416"/>
      <c r="S65" s="416"/>
      <c r="T65" s="165"/>
      <c r="U65" s="416"/>
      <c r="V65" s="416"/>
      <c r="W65" s="416"/>
      <c r="X65" s="416"/>
      <c r="Y65" s="460"/>
      <c r="Z65" s="154"/>
      <c r="AA65" s="451" t="str">
        <f t="shared" si="15"/>
        <v>河川水熱</v>
      </c>
      <c r="AB65" s="371"/>
      <c r="AC65" s="371" t="str">
        <f>事前協議書!$I$44</f>
        <v>□</v>
      </c>
      <c r="AD65" s="371" t="str">
        <f>I65</f>
        <v>その他</v>
      </c>
      <c r="AE65" s="452" t="str">
        <f>事前協議書!$I$45</f>
        <v>□</v>
      </c>
      <c r="AF65" s="451" t="str">
        <f>O65</f>
        <v>被覆対策</v>
      </c>
      <c r="AG65" s="371"/>
      <c r="AH65" s="371"/>
      <c r="AI65" s="371" t="str">
        <f>IF(OR(事前協議書!$E$55="■",事前協議書!$E$56="■",事前協議書!$E$57="■",事前協議書!$N$57="■"),"■","□")</f>
        <v>■</v>
      </c>
      <c r="AJ65" s="371" t="s">
        <v>1040</v>
      </c>
      <c r="AK65" s="452"/>
      <c r="AL65" s="111"/>
      <c r="AM65" s="154"/>
      <c r="AN65" s="154"/>
      <c r="AO65" s="154"/>
      <c r="AP65" s="154"/>
    </row>
    <row r="66" spans="1:42" s="21" customFormat="1" ht="13.5" customHeight="1" x14ac:dyDescent="0.15">
      <c r="B66" s="164" t="str">
        <f t="shared" si="16"/>
        <v>□</v>
      </c>
      <c r="C66" s="416" t="s">
        <v>70</v>
      </c>
      <c r="D66" s="416"/>
      <c r="E66" s="416"/>
      <c r="F66" s="416"/>
      <c r="G66" s="416"/>
      <c r="H66" s="111"/>
      <c r="I66" s="766" t="str">
        <f>$AD$66</f>
        <v/>
      </c>
      <c r="J66" s="766"/>
      <c r="K66" s="766"/>
      <c r="L66" s="766"/>
      <c r="M66" s="767"/>
      <c r="N66" s="164" t="str">
        <f>$AI66</f>
        <v>■</v>
      </c>
      <c r="O66" s="416" t="s">
        <v>699</v>
      </c>
      <c r="P66" s="416"/>
      <c r="Q66" s="416"/>
      <c r="R66" s="165"/>
      <c r="S66" s="416"/>
      <c r="T66" s="416"/>
      <c r="U66" s="416"/>
      <c r="V66" s="416"/>
      <c r="W66" s="416"/>
      <c r="X66" s="416"/>
      <c r="Y66" s="460"/>
      <c r="Z66" s="154"/>
      <c r="AA66" s="451" t="str">
        <f t="shared" si="15"/>
        <v>地下鉄排熱</v>
      </c>
      <c r="AB66" s="371"/>
      <c r="AC66" s="371" t="str">
        <f>事前協議書!$M$44</f>
        <v>□</v>
      </c>
      <c r="AD66" s="455" t="str">
        <f>IF(事前協議書!$L$45="","","（"&amp;事前協議書!$L$45&amp;"）")</f>
        <v/>
      </c>
      <c r="AE66" s="452" t="str">
        <f>$AE$65</f>
        <v>□</v>
      </c>
      <c r="AF66" s="451" t="str">
        <f>O66</f>
        <v>水循環</v>
      </c>
      <c r="AG66" s="371"/>
      <c r="AH66" s="371"/>
      <c r="AI66" s="371" t="str">
        <f>IF(OR(事前協議書!$E$58="■",事前協議書!$E$59="■"),"■","□")</f>
        <v>■</v>
      </c>
      <c r="AJ66" s="371" t="s">
        <v>1041</v>
      </c>
      <c r="AK66" s="452"/>
      <c r="AL66" s="111"/>
      <c r="AM66" s="154"/>
      <c r="AN66" s="154"/>
      <c r="AO66" s="154"/>
      <c r="AP66" s="154"/>
    </row>
    <row r="67" spans="1:42" s="21" customFormat="1" ht="13.5" customHeight="1" x14ac:dyDescent="0.15">
      <c r="B67" s="166" t="str">
        <f t="shared" si="16"/>
        <v>□</v>
      </c>
      <c r="C67" s="469" t="s">
        <v>209</v>
      </c>
      <c r="D67" s="469"/>
      <c r="E67" s="469"/>
      <c r="F67" s="469"/>
      <c r="G67" s="469"/>
      <c r="H67" s="469"/>
      <c r="I67" s="470"/>
      <c r="J67" s="470"/>
      <c r="K67" s="470"/>
      <c r="L67" s="470"/>
      <c r="M67" s="471"/>
      <c r="N67" s="166"/>
      <c r="O67" s="469"/>
      <c r="P67" s="469"/>
      <c r="Q67" s="469"/>
      <c r="R67" s="469"/>
      <c r="S67" s="469"/>
      <c r="T67" s="469"/>
      <c r="U67" s="469"/>
      <c r="V67" s="469"/>
      <c r="W67" s="469"/>
      <c r="X67" s="469"/>
      <c r="Y67" s="472"/>
      <c r="Z67" s="154"/>
      <c r="AA67" s="453" t="str">
        <f t="shared" si="15"/>
        <v>地中熱</v>
      </c>
      <c r="AB67" s="439"/>
      <c r="AC67" s="439" t="str">
        <f>事前協議書!$Q$44</f>
        <v>□</v>
      </c>
      <c r="AD67" s="439"/>
      <c r="AE67" s="454"/>
      <c r="AF67" s="453"/>
      <c r="AG67" s="439"/>
      <c r="AH67" s="439"/>
      <c r="AI67" s="439"/>
      <c r="AJ67" s="439"/>
      <c r="AK67" s="454"/>
      <c r="AL67" s="111"/>
      <c r="AM67" s="154"/>
      <c r="AN67" s="154"/>
      <c r="AO67" s="154"/>
      <c r="AP67" s="154"/>
    </row>
    <row r="68" spans="1:42" ht="8.1" customHeight="1" x14ac:dyDescent="0.15"/>
    <row r="69" spans="1:42" ht="16.5" hidden="1" customHeight="1" x14ac:dyDescent="0.15">
      <c r="A69" s="15" t="s">
        <v>153</v>
      </c>
    </row>
  </sheetData>
  <sheetProtection algorithmName="SHA-512" hashValue="NWJKmuHr/2fTmgLREtCciWGa6/mhA4GDG6oK06c9NYkM9+mdzXKO5FH8+pDZffMWwPOrJ0fiR8tppVxmWBdsbA==" saltValue="CSovdTxBnhlb/s2W8wXoiQ==" spinCount="100000" sheet="1" objects="1" selectLockedCells="1"/>
  <mergeCells count="44">
    <mergeCell ref="I55:M55"/>
    <mergeCell ref="Q57:Y57"/>
    <mergeCell ref="C62:M62"/>
    <mergeCell ref="Q62:Y62"/>
    <mergeCell ref="I66:M66"/>
    <mergeCell ref="AN8:AP13"/>
    <mergeCell ref="AN14:AP23"/>
    <mergeCell ref="AN24:AP33"/>
    <mergeCell ref="AM8:AM13"/>
    <mergeCell ref="AM14:AM23"/>
    <mergeCell ref="AM24:AM33"/>
    <mergeCell ref="B2:D2"/>
    <mergeCell ref="B26:L39"/>
    <mergeCell ref="T23:U23"/>
    <mergeCell ref="T22:U22"/>
    <mergeCell ref="T21:U21"/>
    <mergeCell ref="O9:Q9"/>
    <mergeCell ref="O10:Q10"/>
    <mergeCell ref="T17:U17"/>
    <mergeCell ref="O11:Q11"/>
    <mergeCell ref="O12:Q12"/>
    <mergeCell ref="T16:U16"/>
    <mergeCell ref="B3:S3"/>
    <mergeCell ref="F6:Y6"/>
    <mergeCell ref="R8:S8"/>
    <mergeCell ref="R9:S9"/>
    <mergeCell ref="W10:X10"/>
    <mergeCell ref="E8:N8"/>
    <mergeCell ref="T10:V10"/>
    <mergeCell ref="O8:Q8"/>
    <mergeCell ref="B9:D9"/>
    <mergeCell ref="R10:S10"/>
    <mergeCell ref="E9:N11"/>
    <mergeCell ref="R12:Y12"/>
    <mergeCell ref="T18:U18"/>
    <mergeCell ref="N41:Y45"/>
    <mergeCell ref="V32:W32"/>
    <mergeCell ref="E12:J12"/>
    <mergeCell ref="B20:F20"/>
    <mergeCell ref="T24:U24"/>
    <mergeCell ref="C18:D18"/>
    <mergeCell ref="C45:G45"/>
    <mergeCell ref="C43:G43"/>
    <mergeCell ref="G16:L24"/>
  </mergeCells>
  <phoneticPr fontId="5"/>
  <conditionalFormatting sqref="C64:C67">
    <cfRule type="expression" dxfId="13" priority="8">
      <formula>AC64="□"</formula>
    </cfRule>
  </conditionalFormatting>
  <conditionalFormatting sqref="C41:G61">
    <cfRule type="expression" dxfId="12" priority="10">
      <formula>AC41="□"</formula>
    </cfRule>
  </conditionalFormatting>
  <conditionalFormatting sqref="C62:M62">
    <cfRule type="expression" dxfId="11" priority="9">
      <formula>AC62="□"</formula>
    </cfRule>
  </conditionalFormatting>
  <conditionalFormatting sqref="I64:I66">
    <cfRule type="expression" dxfId="10" priority="6">
      <formula>AE64="□"</formula>
    </cfRule>
  </conditionalFormatting>
  <conditionalFormatting sqref="I41:M55">
    <cfRule type="expression" dxfId="9" priority="7">
      <formula>AE41="□"</formula>
    </cfRule>
  </conditionalFormatting>
  <conditionalFormatting sqref="O47:O66 Q57:V57 Q62:V62">
    <cfRule type="expression" dxfId="8" priority="5">
      <formula>AI47="□"</formula>
    </cfRule>
  </conditionalFormatting>
  <conditionalFormatting sqref="V50">
    <cfRule type="expression" dxfId="7" priority="2">
      <formula>AK50="□"</formula>
    </cfRule>
  </conditionalFormatting>
  <conditionalFormatting sqref="V59">
    <cfRule type="expression" dxfId="6" priority="1">
      <formula>AK59="□"</formula>
    </cfRule>
  </conditionalFormatting>
  <conditionalFormatting sqref="W57:Y57 W62:Y62">
    <cfRule type="expression" dxfId="5" priority="12">
      <formula>#REF!="□"</formula>
    </cfRule>
  </conditionalFormatting>
  <printOptions horizontalCentered="1" verticalCentered="1"/>
  <pageMargins left="0.39370078740157483" right="0.39370078740157483" top="0.78740157480314965" bottom="0.59055118110236227" header="0.39370078740157483" footer="0.19685039370078741"/>
  <pageSetup paperSize="9" scale="90"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DAE26-9B9C-4F0A-9F5B-975F661579D7}">
  <sheetPr codeName="Sheet3"/>
  <dimension ref="A1:O19"/>
  <sheetViews>
    <sheetView showGridLines="0" zoomScale="145" zoomScaleNormal="145" workbookViewId="0">
      <selection activeCell="B2" sqref="B2:L15"/>
    </sheetView>
  </sheetViews>
  <sheetFormatPr defaultColWidth="0" defaultRowHeight="13.5" zeroHeight="1" x14ac:dyDescent="0.15"/>
  <cols>
    <col min="1" max="1" width="9" customWidth="1"/>
    <col min="2" max="12" width="3.625" customWidth="1"/>
    <col min="13" max="14" width="9" customWidth="1"/>
    <col min="15" max="15" width="9" style="328" customWidth="1"/>
    <col min="16" max="16384" width="9" hidden="1"/>
  </cols>
  <sheetData>
    <row r="1" spans="1:14" ht="28.5" customHeight="1" x14ac:dyDescent="0.15">
      <c r="A1" s="328"/>
      <c r="B1" s="329" t="s">
        <v>996</v>
      </c>
      <c r="C1" s="328"/>
      <c r="D1" s="328"/>
      <c r="E1" s="328"/>
      <c r="F1" s="328"/>
      <c r="G1" s="328"/>
      <c r="H1" s="328"/>
      <c r="I1" s="328"/>
      <c r="J1" s="328"/>
      <c r="K1" s="328"/>
      <c r="L1" s="328"/>
      <c r="M1" s="328"/>
      <c r="N1" s="328"/>
    </row>
    <row r="2" spans="1:14" ht="13.5" customHeight="1" x14ac:dyDescent="0.15">
      <c r="A2" s="328"/>
      <c r="B2" s="768"/>
      <c r="C2" s="768"/>
      <c r="D2" s="768"/>
      <c r="E2" s="768"/>
      <c r="F2" s="768"/>
      <c r="G2" s="768"/>
      <c r="H2" s="768"/>
      <c r="I2" s="768"/>
      <c r="J2" s="768"/>
      <c r="K2" s="768"/>
      <c r="L2" s="768"/>
      <c r="M2" s="328"/>
      <c r="N2" s="328"/>
    </row>
    <row r="3" spans="1:14" ht="13.5" customHeight="1" x14ac:dyDescent="0.15">
      <c r="A3" s="328"/>
      <c r="B3" s="768"/>
      <c r="C3" s="768"/>
      <c r="D3" s="768"/>
      <c r="E3" s="768"/>
      <c r="F3" s="768"/>
      <c r="G3" s="768"/>
      <c r="H3" s="768"/>
      <c r="I3" s="768"/>
      <c r="J3" s="768"/>
      <c r="K3" s="768"/>
      <c r="L3" s="768"/>
      <c r="M3" s="328"/>
      <c r="N3" s="328"/>
    </row>
    <row r="4" spans="1:14" ht="13.5" customHeight="1" x14ac:dyDescent="0.15">
      <c r="A4" s="328"/>
      <c r="B4" s="768"/>
      <c r="C4" s="768"/>
      <c r="D4" s="768"/>
      <c r="E4" s="768"/>
      <c r="F4" s="768"/>
      <c r="G4" s="768"/>
      <c r="H4" s="768"/>
      <c r="I4" s="768"/>
      <c r="J4" s="768"/>
      <c r="K4" s="768"/>
      <c r="L4" s="768"/>
      <c r="M4" s="328"/>
      <c r="N4" s="328"/>
    </row>
    <row r="5" spans="1:14" ht="13.5" customHeight="1" x14ac:dyDescent="0.15">
      <c r="A5" s="328"/>
      <c r="B5" s="768"/>
      <c r="C5" s="768"/>
      <c r="D5" s="768"/>
      <c r="E5" s="768"/>
      <c r="F5" s="768"/>
      <c r="G5" s="768"/>
      <c r="H5" s="768"/>
      <c r="I5" s="768"/>
      <c r="J5" s="768"/>
      <c r="K5" s="768"/>
      <c r="L5" s="768"/>
      <c r="M5" s="328"/>
      <c r="N5" s="328"/>
    </row>
    <row r="6" spans="1:14" ht="13.5" customHeight="1" x14ac:dyDescent="0.15">
      <c r="A6" s="328"/>
      <c r="B6" s="768"/>
      <c r="C6" s="768"/>
      <c r="D6" s="768"/>
      <c r="E6" s="768"/>
      <c r="F6" s="768"/>
      <c r="G6" s="768"/>
      <c r="H6" s="768"/>
      <c r="I6" s="768"/>
      <c r="J6" s="768"/>
      <c r="K6" s="768"/>
      <c r="L6" s="768"/>
      <c r="M6" s="328"/>
      <c r="N6" s="328"/>
    </row>
    <row r="7" spans="1:14" ht="13.5" customHeight="1" x14ac:dyDescent="0.15">
      <c r="A7" s="328"/>
      <c r="B7" s="768"/>
      <c r="C7" s="768"/>
      <c r="D7" s="768"/>
      <c r="E7" s="768"/>
      <c r="F7" s="768"/>
      <c r="G7" s="768"/>
      <c r="H7" s="768"/>
      <c r="I7" s="768"/>
      <c r="J7" s="768"/>
      <c r="K7" s="768"/>
      <c r="L7" s="768"/>
      <c r="M7" s="328"/>
      <c r="N7" s="328"/>
    </row>
    <row r="8" spans="1:14" ht="13.5" customHeight="1" x14ac:dyDescent="0.15">
      <c r="A8" s="328"/>
      <c r="B8" s="768"/>
      <c r="C8" s="768"/>
      <c r="D8" s="768"/>
      <c r="E8" s="768"/>
      <c r="F8" s="768"/>
      <c r="G8" s="768"/>
      <c r="H8" s="768"/>
      <c r="I8" s="768"/>
      <c r="J8" s="768"/>
      <c r="K8" s="768"/>
      <c r="L8" s="768"/>
      <c r="M8" s="328"/>
      <c r="N8" s="328"/>
    </row>
    <row r="9" spans="1:14" ht="13.5" customHeight="1" x14ac:dyDescent="0.15">
      <c r="A9" s="328"/>
      <c r="B9" s="768"/>
      <c r="C9" s="768"/>
      <c r="D9" s="768"/>
      <c r="E9" s="768"/>
      <c r="F9" s="768"/>
      <c r="G9" s="768"/>
      <c r="H9" s="768"/>
      <c r="I9" s="768"/>
      <c r="J9" s="768"/>
      <c r="K9" s="768"/>
      <c r="L9" s="768"/>
      <c r="M9" s="328"/>
      <c r="N9" s="328"/>
    </row>
    <row r="10" spans="1:14" ht="13.5" customHeight="1" x14ac:dyDescent="0.15">
      <c r="A10" s="328"/>
      <c r="B10" s="768"/>
      <c r="C10" s="768"/>
      <c r="D10" s="768"/>
      <c r="E10" s="768"/>
      <c r="F10" s="768"/>
      <c r="G10" s="768"/>
      <c r="H10" s="768"/>
      <c r="I10" s="768"/>
      <c r="J10" s="768"/>
      <c r="K10" s="768"/>
      <c r="L10" s="768"/>
      <c r="M10" s="328"/>
      <c r="N10" s="328"/>
    </row>
    <row r="11" spans="1:14" ht="13.5" customHeight="1" x14ac:dyDescent="0.15">
      <c r="A11" s="328"/>
      <c r="B11" s="768"/>
      <c r="C11" s="768"/>
      <c r="D11" s="768"/>
      <c r="E11" s="768"/>
      <c r="F11" s="768"/>
      <c r="G11" s="768"/>
      <c r="H11" s="768"/>
      <c r="I11" s="768"/>
      <c r="J11" s="768"/>
      <c r="K11" s="768"/>
      <c r="L11" s="768"/>
      <c r="M11" s="328"/>
      <c r="N11" s="328"/>
    </row>
    <row r="12" spans="1:14" ht="13.5" customHeight="1" x14ac:dyDescent="0.15">
      <c r="A12" s="328"/>
      <c r="B12" s="768"/>
      <c r="C12" s="768"/>
      <c r="D12" s="768"/>
      <c r="E12" s="768"/>
      <c r="F12" s="768"/>
      <c r="G12" s="768"/>
      <c r="H12" s="768"/>
      <c r="I12" s="768"/>
      <c r="J12" s="768"/>
      <c r="K12" s="768"/>
      <c r="L12" s="768"/>
      <c r="M12" s="328"/>
      <c r="N12" s="328"/>
    </row>
    <row r="13" spans="1:14" ht="13.5" customHeight="1" x14ac:dyDescent="0.15">
      <c r="A13" s="328"/>
      <c r="B13" s="768"/>
      <c r="C13" s="768"/>
      <c r="D13" s="768"/>
      <c r="E13" s="768"/>
      <c r="F13" s="768"/>
      <c r="G13" s="768"/>
      <c r="H13" s="768"/>
      <c r="I13" s="768"/>
      <c r="J13" s="768"/>
      <c r="K13" s="768"/>
      <c r="L13" s="768"/>
      <c r="M13" s="328"/>
      <c r="N13" s="328"/>
    </row>
    <row r="14" spans="1:14" ht="13.5" customHeight="1" x14ac:dyDescent="0.15">
      <c r="A14" s="328"/>
      <c r="B14" s="768"/>
      <c r="C14" s="768"/>
      <c r="D14" s="768"/>
      <c r="E14" s="768"/>
      <c r="F14" s="768"/>
      <c r="G14" s="768"/>
      <c r="H14" s="768"/>
      <c r="I14" s="768"/>
      <c r="J14" s="768"/>
      <c r="K14" s="768"/>
      <c r="L14" s="768"/>
      <c r="M14" s="328"/>
      <c r="N14" s="328"/>
    </row>
    <row r="15" spans="1:14" ht="9" customHeight="1" x14ac:dyDescent="0.15">
      <c r="A15" s="328"/>
      <c r="B15" s="768"/>
      <c r="C15" s="768"/>
      <c r="D15" s="768"/>
      <c r="E15" s="768"/>
      <c r="F15" s="768"/>
      <c r="G15" s="768"/>
      <c r="H15" s="768"/>
      <c r="I15" s="768"/>
      <c r="J15" s="768"/>
      <c r="K15" s="768"/>
      <c r="L15" s="768"/>
      <c r="M15" s="328"/>
      <c r="N15" s="328"/>
    </row>
    <row r="16" spans="1:14" x14ac:dyDescent="0.15">
      <c r="A16" s="328"/>
      <c r="B16" s="328"/>
      <c r="C16" s="328"/>
      <c r="D16" s="328"/>
      <c r="E16" s="328"/>
      <c r="F16" s="328"/>
      <c r="G16" s="328"/>
      <c r="H16" s="328"/>
      <c r="I16" s="328"/>
      <c r="J16" s="328"/>
      <c r="K16" s="328"/>
      <c r="L16" s="328"/>
      <c r="M16" s="328"/>
      <c r="N16" s="328"/>
    </row>
    <row r="17" spans="1:14" x14ac:dyDescent="0.15">
      <c r="A17" s="328"/>
      <c r="B17" s="328"/>
      <c r="C17" s="328"/>
      <c r="D17" s="328"/>
      <c r="E17" s="328"/>
      <c r="F17" s="328"/>
      <c r="G17" s="328"/>
      <c r="H17" s="328"/>
      <c r="I17" s="328"/>
      <c r="J17" s="328"/>
      <c r="K17" s="328"/>
      <c r="L17" s="328"/>
      <c r="M17" s="328"/>
      <c r="N17" s="328"/>
    </row>
    <row r="18" spans="1:14" x14ac:dyDescent="0.15">
      <c r="A18" s="328"/>
      <c r="B18" s="328"/>
      <c r="C18" s="328"/>
      <c r="D18" s="328"/>
      <c r="E18" s="328"/>
      <c r="F18" s="328"/>
      <c r="G18" s="328"/>
      <c r="H18" s="328"/>
      <c r="I18" s="328"/>
      <c r="J18" s="328"/>
      <c r="K18" s="328"/>
      <c r="L18" s="328"/>
      <c r="M18" s="328"/>
      <c r="N18" s="328"/>
    </row>
    <row r="19" spans="1:14" x14ac:dyDescent="0.15">
      <c r="A19" s="328"/>
      <c r="B19" s="328"/>
      <c r="C19" s="328"/>
      <c r="D19" s="328"/>
      <c r="E19" s="328"/>
      <c r="F19" s="328"/>
      <c r="G19" s="328"/>
      <c r="H19" s="328"/>
      <c r="I19" s="328"/>
      <c r="J19" s="328"/>
      <c r="K19" s="328"/>
      <c r="L19" s="328"/>
      <c r="M19" s="328"/>
      <c r="N19" s="328"/>
    </row>
  </sheetData>
  <sheetProtection algorithmName="SHA-512" hashValue="hUhv+K5SwpNAWBjrsEa/Lt2APv76lxHJkOXAIGywJK9TraQIyXoMe3/XqJ+dq21mXi5nhw6vThYAFreQJJH+bg==" saltValue="6FiivYkNeCOxxNzl2ybfNg==" spinCount="100000" sheet="1" selectLockedCells="1"/>
  <mergeCells count="1">
    <mergeCell ref="B2:L15"/>
  </mergeCells>
  <phoneticPr fontId="5"/>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B2:AA49"/>
  <sheetViews>
    <sheetView showGridLines="0" view="pageBreakPreview" topLeftCell="A6" zoomScale="85" zoomScaleNormal="85" zoomScaleSheetLayoutView="85" workbookViewId="0">
      <selection activeCell="N10" sqref="N10:Y12"/>
    </sheetView>
  </sheetViews>
  <sheetFormatPr defaultRowHeight="13.5" x14ac:dyDescent="0.15"/>
  <cols>
    <col min="1" max="1" width="2.125" style="111" customWidth="1"/>
    <col min="2" max="8" width="3.625" style="111" customWidth="1"/>
    <col min="9" max="9" width="6.125" style="111" customWidth="1"/>
    <col min="10" max="25" width="3.625" style="111" customWidth="1"/>
    <col min="26" max="26" width="2.125" style="111" customWidth="1"/>
    <col min="27" max="45" width="5.625" style="111" customWidth="1"/>
    <col min="46" max="16384" width="9" style="111"/>
  </cols>
  <sheetData>
    <row r="2" spans="2:25" x14ac:dyDescent="0.15">
      <c r="B2" s="111" t="s">
        <v>199</v>
      </c>
    </row>
    <row r="4" spans="2:25" ht="16.5" x14ac:dyDescent="0.15">
      <c r="K4" s="860" t="s">
        <v>200</v>
      </c>
      <c r="L4" s="860"/>
      <c r="M4" s="860"/>
      <c r="N4" s="860"/>
      <c r="O4" s="860"/>
      <c r="P4" s="860"/>
      <c r="Q4" s="860"/>
    </row>
    <row r="5" spans="2:25" x14ac:dyDescent="0.15">
      <c r="L5" s="716" t="str">
        <f>IF(環境評価書!AC2=2,"(計画)",IF(環境評価書!AC2=3,"(変更)",IF(環境評価書!AC2=4,"(完了)","(計画、変更、完了)")))</f>
        <v>(計画)</v>
      </c>
      <c r="M5" s="716"/>
      <c r="N5" s="716"/>
      <c r="O5" s="716"/>
      <c r="P5" s="716"/>
      <c r="Y5" s="118"/>
    </row>
    <row r="6" spans="2:25" x14ac:dyDescent="0.15">
      <c r="S6" s="861">
        <f>YEAR(事前協議書!E3)</f>
        <v>2026</v>
      </c>
      <c r="T6" s="861"/>
      <c r="U6" s="264" t="s">
        <v>80</v>
      </c>
      <c r="V6" s="322">
        <f>MONTH(事前協議書!E3)</f>
        <v>4</v>
      </c>
      <c r="W6" s="264" t="s">
        <v>196</v>
      </c>
      <c r="X6" s="322">
        <f>DAY(事前協議書!E3)</f>
        <v>1</v>
      </c>
      <c r="Y6" s="264" t="s">
        <v>195</v>
      </c>
    </row>
    <row r="7" spans="2:25" x14ac:dyDescent="0.15">
      <c r="B7" s="111" t="s">
        <v>163</v>
      </c>
    </row>
    <row r="8" spans="2:25" ht="13.5" customHeight="1" x14ac:dyDescent="0.15">
      <c r="H8" s="752" t="s">
        <v>499</v>
      </c>
      <c r="I8" s="752"/>
      <c r="J8" s="752"/>
      <c r="K8" s="752"/>
      <c r="L8" s="111" t="s">
        <v>500</v>
      </c>
      <c r="N8" s="862" t="str">
        <f>事前協議書!E5</f>
        <v>千代田区大手町一丁目○番地○号</v>
      </c>
      <c r="O8" s="862"/>
      <c r="P8" s="862"/>
      <c r="Q8" s="862"/>
      <c r="R8" s="862"/>
      <c r="S8" s="862"/>
      <c r="T8" s="862"/>
      <c r="U8" s="862"/>
      <c r="V8" s="862"/>
      <c r="W8" s="862"/>
      <c r="X8" s="862"/>
      <c r="Y8" s="862"/>
    </row>
    <row r="9" spans="2:25" x14ac:dyDescent="0.15">
      <c r="N9" s="862"/>
      <c r="O9" s="862"/>
      <c r="P9" s="862"/>
      <c r="Q9" s="862"/>
      <c r="R9" s="862"/>
      <c r="S9" s="862"/>
      <c r="T9" s="862"/>
      <c r="U9" s="862"/>
      <c r="V9" s="862"/>
      <c r="W9" s="862"/>
      <c r="X9" s="862"/>
      <c r="Y9" s="862"/>
    </row>
    <row r="10" spans="2:25" x14ac:dyDescent="0.15">
      <c r="L10" s="111" t="s">
        <v>501</v>
      </c>
      <c r="N10" s="844" t="str">
        <f>事前協議書!E4</f>
        <v>M株式会社</v>
      </c>
      <c r="O10" s="844"/>
      <c r="P10" s="844"/>
      <c r="Q10" s="844"/>
      <c r="R10" s="844"/>
      <c r="S10" s="844"/>
      <c r="T10" s="844"/>
      <c r="U10" s="844"/>
      <c r="V10" s="844"/>
      <c r="W10" s="844"/>
      <c r="X10" s="844"/>
      <c r="Y10" s="844"/>
    </row>
    <row r="11" spans="2:25" x14ac:dyDescent="0.15">
      <c r="N11" s="844"/>
      <c r="O11" s="844"/>
      <c r="P11" s="844"/>
      <c r="Q11" s="844"/>
      <c r="R11" s="844"/>
      <c r="S11" s="844"/>
      <c r="T11" s="844"/>
      <c r="U11" s="844"/>
      <c r="V11" s="844"/>
      <c r="W11" s="844"/>
      <c r="X11" s="844"/>
      <c r="Y11" s="844"/>
    </row>
    <row r="12" spans="2:25" x14ac:dyDescent="0.15">
      <c r="N12" s="844"/>
      <c r="O12" s="844"/>
      <c r="P12" s="844"/>
      <c r="Q12" s="844"/>
      <c r="R12" s="844"/>
      <c r="S12" s="844"/>
      <c r="T12" s="844"/>
      <c r="U12" s="844"/>
      <c r="V12" s="844"/>
      <c r="W12" s="844"/>
      <c r="X12" s="844"/>
      <c r="Y12" s="844"/>
    </row>
    <row r="14" spans="2:25" x14ac:dyDescent="0.15">
      <c r="M14" s="133" t="str">
        <f>IF(L5="(計画)","➀",1)</f>
        <v>➀</v>
      </c>
      <c r="N14" s="111" t="s">
        <v>945</v>
      </c>
    </row>
    <row r="15" spans="2:25" x14ac:dyDescent="0.15">
      <c r="B15" s="111" t="s">
        <v>502</v>
      </c>
      <c r="M15" s="133">
        <f>IF(L5="(変更)","➁",2)</f>
        <v>2</v>
      </c>
      <c r="N15" s="111" t="s">
        <v>946</v>
      </c>
    </row>
    <row r="16" spans="2:25" x14ac:dyDescent="0.15">
      <c r="M16" s="133">
        <f>IF(L5="(完了)","➂",3)</f>
        <v>3</v>
      </c>
      <c r="N16" s="111" t="s">
        <v>947</v>
      </c>
    </row>
    <row r="18" spans="2:25" ht="15.95" customHeight="1" x14ac:dyDescent="0.15">
      <c r="B18" s="119" t="s">
        <v>166</v>
      </c>
      <c r="C18" s="120"/>
      <c r="D18" s="120"/>
      <c r="E18" s="120"/>
      <c r="F18" s="120"/>
      <c r="G18" s="120"/>
      <c r="H18" s="120"/>
      <c r="I18" s="121"/>
      <c r="J18" s="841" t="str">
        <f>事前協議書!E8</f>
        <v>○●○●ビル</v>
      </c>
      <c r="K18" s="842"/>
      <c r="L18" s="842"/>
      <c r="M18" s="842"/>
      <c r="N18" s="842"/>
      <c r="O18" s="842"/>
      <c r="P18" s="842"/>
      <c r="Q18" s="842"/>
      <c r="R18" s="842"/>
      <c r="S18" s="842"/>
      <c r="T18" s="842"/>
      <c r="U18" s="842"/>
      <c r="V18" s="842"/>
      <c r="W18" s="842"/>
      <c r="X18" s="842"/>
      <c r="Y18" s="843"/>
    </row>
    <row r="19" spans="2:25" ht="15.95" customHeight="1" x14ac:dyDescent="0.15">
      <c r="B19" s="119" t="s">
        <v>167</v>
      </c>
      <c r="C19" s="120"/>
      <c r="D19" s="120"/>
      <c r="E19" s="120"/>
      <c r="F19" s="120"/>
      <c r="G19" s="120"/>
      <c r="H19" s="120"/>
      <c r="I19" s="121"/>
      <c r="J19" s="841" t="str">
        <f>事前協議書!E9</f>
        <v>千代田区九段北○丁目○番地○号</v>
      </c>
      <c r="K19" s="842"/>
      <c r="L19" s="842"/>
      <c r="M19" s="842"/>
      <c r="N19" s="842"/>
      <c r="O19" s="842"/>
      <c r="P19" s="842"/>
      <c r="Q19" s="842"/>
      <c r="R19" s="842"/>
      <c r="S19" s="842"/>
      <c r="T19" s="842"/>
      <c r="U19" s="842"/>
      <c r="V19" s="842"/>
      <c r="W19" s="842"/>
      <c r="X19" s="842"/>
      <c r="Y19" s="843"/>
    </row>
    <row r="20" spans="2:25" ht="15.95" customHeight="1" x14ac:dyDescent="0.15">
      <c r="B20" s="845" t="s">
        <v>168</v>
      </c>
      <c r="C20" s="122" t="s">
        <v>169</v>
      </c>
      <c r="D20" s="123"/>
      <c r="E20" s="123"/>
      <c r="F20" s="123"/>
      <c r="G20" s="123"/>
      <c r="H20" s="123"/>
      <c r="I20" s="124"/>
      <c r="J20" s="848" t="str">
        <f>事前協議書!E6</f>
        <v>株式会社N設計</v>
      </c>
      <c r="K20" s="849"/>
      <c r="L20" s="849"/>
      <c r="M20" s="849"/>
      <c r="N20" s="849"/>
      <c r="O20" s="849"/>
      <c r="P20" s="849"/>
      <c r="Q20" s="849"/>
      <c r="R20" s="849"/>
      <c r="S20" s="849"/>
      <c r="T20" s="849"/>
      <c r="U20" s="849"/>
      <c r="V20" s="849"/>
      <c r="W20" s="849"/>
      <c r="X20" s="849"/>
      <c r="Y20" s="850"/>
    </row>
    <row r="21" spans="2:25" ht="15.95" customHeight="1" x14ac:dyDescent="0.15">
      <c r="B21" s="846"/>
      <c r="C21" s="854" t="s">
        <v>503</v>
      </c>
      <c r="D21" s="855"/>
      <c r="E21" s="855"/>
      <c r="F21" s="855"/>
      <c r="G21" s="855"/>
      <c r="H21" s="855"/>
      <c r="I21" s="856"/>
      <c r="J21" s="851"/>
      <c r="K21" s="852"/>
      <c r="L21" s="852"/>
      <c r="M21" s="852"/>
      <c r="N21" s="852"/>
      <c r="O21" s="852"/>
      <c r="P21" s="852"/>
      <c r="Q21" s="852"/>
      <c r="R21" s="852"/>
      <c r="S21" s="852"/>
      <c r="T21" s="852"/>
      <c r="U21" s="852"/>
      <c r="V21" s="852"/>
      <c r="W21" s="852"/>
      <c r="X21" s="852"/>
      <c r="Y21" s="853"/>
    </row>
    <row r="22" spans="2:25" ht="15.95" customHeight="1" x14ac:dyDescent="0.15">
      <c r="B22" s="846"/>
      <c r="C22" s="122" t="s">
        <v>170</v>
      </c>
      <c r="D22" s="123"/>
      <c r="E22" s="123"/>
      <c r="F22" s="123"/>
      <c r="G22" s="123"/>
      <c r="H22" s="123"/>
      <c r="I22" s="124"/>
      <c r="J22" s="848" t="str">
        <f>事前協議書!E7</f>
        <v>千代田区飯田橋一丁目○番地○号</v>
      </c>
      <c r="K22" s="849"/>
      <c r="L22" s="849"/>
      <c r="M22" s="849"/>
      <c r="N22" s="849"/>
      <c r="O22" s="849"/>
      <c r="P22" s="849"/>
      <c r="Q22" s="849"/>
      <c r="R22" s="849"/>
      <c r="S22" s="849"/>
      <c r="T22" s="849"/>
      <c r="U22" s="849"/>
      <c r="V22" s="849"/>
      <c r="W22" s="849"/>
      <c r="X22" s="849"/>
      <c r="Y22" s="850"/>
    </row>
    <row r="23" spans="2:25" ht="15.95" customHeight="1" x14ac:dyDescent="0.15">
      <c r="B23" s="847"/>
      <c r="C23" s="857" t="s">
        <v>504</v>
      </c>
      <c r="D23" s="858"/>
      <c r="E23" s="858"/>
      <c r="F23" s="858"/>
      <c r="G23" s="858"/>
      <c r="H23" s="858"/>
      <c r="I23" s="859"/>
      <c r="J23" s="851"/>
      <c r="K23" s="852"/>
      <c r="L23" s="852"/>
      <c r="M23" s="852"/>
      <c r="N23" s="852"/>
      <c r="O23" s="852"/>
      <c r="P23" s="852"/>
      <c r="Q23" s="852"/>
      <c r="R23" s="852"/>
      <c r="S23" s="852"/>
      <c r="T23" s="852"/>
      <c r="U23" s="852"/>
      <c r="V23" s="852"/>
      <c r="W23" s="852"/>
      <c r="X23" s="852"/>
      <c r="Y23" s="853"/>
    </row>
    <row r="24" spans="2:25" ht="15.95" customHeight="1" x14ac:dyDescent="0.15">
      <c r="B24" s="122"/>
      <c r="C24" s="123"/>
      <c r="D24" s="123"/>
      <c r="E24" s="123"/>
      <c r="F24" s="123"/>
      <c r="G24" s="124"/>
      <c r="H24" s="119" t="s">
        <v>172</v>
      </c>
      <c r="I24" s="120"/>
      <c r="J24" s="120"/>
      <c r="K24" s="120"/>
      <c r="L24" s="121"/>
      <c r="M24" s="834" t="s">
        <v>988</v>
      </c>
      <c r="N24" s="835"/>
      <c r="O24" s="835"/>
      <c r="P24" s="835"/>
      <c r="Q24" s="835"/>
      <c r="R24" s="835"/>
      <c r="S24" s="835"/>
      <c r="T24" s="835"/>
      <c r="U24" s="835"/>
      <c r="V24" s="835"/>
      <c r="W24" s="835"/>
      <c r="X24" s="835"/>
      <c r="Y24" s="836"/>
    </row>
    <row r="25" spans="2:25" ht="15.95" customHeight="1" x14ac:dyDescent="0.15">
      <c r="B25" s="125" t="s">
        <v>171</v>
      </c>
      <c r="G25" s="126"/>
      <c r="H25" s="119" t="s">
        <v>173</v>
      </c>
      <c r="I25" s="120"/>
      <c r="J25" s="120"/>
      <c r="K25" s="120"/>
      <c r="L25" s="121"/>
      <c r="M25" s="834" t="s">
        <v>989</v>
      </c>
      <c r="N25" s="835"/>
      <c r="O25" s="835"/>
      <c r="P25" s="835"/>
      <c r="Q25" s="835"/>
      <c r="R25" s="835"/>
      <c r="S25" s="835"/>
      <c r="T25" s="835"/>
      <c r="U25" s="835"/>
      <c r="V25" s="835"/>
      <c r="W25" s="835"/>
      <c r="X25" s="835"/>
      <c r="Y25" s="836"/>
    </row>
    <row r="26" spans="2:25" ht="15.95" customHeight="1" x14ac:dyDescent="0.15">
      <c r="B26" s="127"/>
      <c r="C26" s="128"/>
      <c r="D26" s="128"/>
      <c r="E26" s="128"/>
      <c r="F26" s="128"/>
      <c r="G26" s="129"/>
      <c r="H26" s="119" t="s">
        <v>174</v>
      </c>
      <c r="I26" s="120"/>
      <c r="J26" s="120"/>
      <c r="K26" s="120"/>
      <c r="L26" s="121"/>
      <c r="M26" s="834" t="s">
        <v>990</v>
      </c>
      <c r="N26" s="835"/>
      <c r="O26" s="835"/>
      <c r="P26" s="835"/>
      <c r="Q26" s="835"/>
      <c r="R26" s="835"/>
      <c r="S26" s="835"/>
      <c r="T26" s="835"/>
      <c r="U26" s="835"/>
      <c r="V26" s="835"/>
      <c r="W26" s="835"/>
      <c r="X26" s="835"/>
      <c r="Y26" s="836"/>
    </row>
    <row r="27" spans="2:25" ht="15.95" customHeight="1" x14ac:dyDescent="0.15">
      <c r="B27" s="122" t="str">
        <f>事前協議書!C13</f>
        <v>工事期間（予定）</v>
      </c>
      <c r="C27" s="123"/>
      <c r="D27" s="123"/>
      <c r="E27" s="123"/>
      <c r="F27" s="123"/>
      <c r="G27" s="131"/>
      <c r="H27" s="837" t="s">
        <v>505</v>
      </c>
      <c r="I27" s="838"/>
      <c r="J27" s="839">
        <f>YEAR(事前協議書!H13)</f>
        <v>2026</v>
      </c>
      <c r="K27" s="839"/>
      <c r="L27" s="265" t="s">
        <v>80</v>
      </c>
      <c r="M27" s="323">
        <f>MONTH(事前協議書!H13)</f>
        <v>5</v>
      </c>
      <c r="N27" s="265" t="s">
        <v>81</v>
      </c>
      <c r="O27" s="323">
        <f>DAY(事前協議書!H13)</f>
        <v>1</v>
      </c>
      <c r="P27" s="265" t="s">
        <v>195</v>
      </c>
      <c r="Q27" s="837" t="s">
        <v>506</v>
      </c>
      <c r="R27" s="838"/>
      <c r="S27" s="840">
        <f>YEAR(事前協議書!O13)</f>
        <v>2027</v>
      </c>
      <c r="T27" s="839"/>
      <c r="U27" s="265" t="s">
        <v>80</v>
      </c>
      <c r="V27" s="323">
        <f>MONTH(事前協議書!O13)</f>
        <v>8</v>
      </c>
      <c r="W27" s="265" t="s">
        <v>81</v>
      </c>
      <c r="X27" s="323">
        <f>DAY(事前協議書!O13)</f>
        <v>31</v>
      </c>
      <c r="Y27" s="314" t="s">
        <v>195</v>
      </c>
    </row>
    <row r="28" spans="2:25" ht="15.95" customHeight="1" x14ac:dyDescent="0.15">
      <c r="B28" s="122" t="s">
        <v>175</v>
      </c>
      <c r="C28" s="123"/>
      <c r="D28" s="123"/>
      <c r="E28" s="123"/>
      <c r="F28" s="123"/>
      <c r="G28" s="131"/>
      <c r="H28" s="819" t="s">
        <v>702</v>
      </c>
      <c r="I28" s="820"/>
      <c r="J28" s="820"/>
      <c r="K28" s="820"/>
      <c r="L28" s="820"/>
      <c r="M28" s="820"/>
      <c r="N28" s="820"/>
      <c r="O28" s="820"/>
      <c r="P28" s="821"/>
      <c r="Q28" s="824" t="s">
        <v>507</v>
      </c>
      <c r="R28" s="825"/>
      <c r="S28" s="825"/>
      <c r="T28" s="825"/>
      <c r="U28" s="825"/>
      <c r="V28" s="826" t="s">
        <v>508</v>
      </c>
      <c r="W28" s="826"/>
      <c r="X28" s="826"/>
      <c r="Y28" s="827"/>
    </row>
    <row r="29" spans="2:25" ht="15.95" customHeight="1" x14ac:dyDescent="0.15">
      <c r="B29" s="828" t="s">
        <v>509</v>
      </c>
      <c r="C29" s="755"/>
      <c r="D29" s="755"/>
      <c r="E29" s="755"/>
      <c r="F29" s="755"/>
      <c r="G29" s="829"/>
      <c r="H29" s="822"/>
      <c r="I29" s="762"/>
      <c r="J29" s="762"/>
      <c r="K29" s="762"/>
      <c r="L29" s="762"/>
      <c r="M29" s="762"/>
      <c r="N29" s="762"/>
      <c r="O29" s="762"/>
      <c r="P29" s="823"/>
      <c r="Q29" s="830" t="s">
        <v>510</v>
      </c>
      <c r="R29" s="831"/>
      <c r="S29" s="831"/>
      <c r="T29" s="831"/>
      <c r="U29" s="831"/>
      <c r="V29" s="832" t="s">
        <v>511</v>
      </c>
      <c r="W29" s="832"/>
      <c r="X29" s="832"/>
      <c r="Y29" s="833"/>
    </row>
    <row r="30" spans="2:25" ht="6.75" customHeight="1" x14ac:dyDescent="0.15">
      <c r="B30" s="307"/>
      <c r="C30" s="310"/>
      <c r="D30" s="310"/>
      <c r="E30" s="310"/>
      <c r="F30" s="310"/>
      <c r="G30" s="310"/>
      <c r="H30" s="311"/>
      <c r="I30" s="311"/>
      <c r="J30" s="311"/>
      <c r="K30" s="311"/>
      <c r="L30" s="311"/>
      <c r="M30" s="311"/>
      <c r="N30" s="311"/>
      <c r="O30" s="311"/>
      <c r="P30" s="311"/>
      <c r="Q30" s="312"/>
      <c r="R30" s="312"/>
      <c r="S30" s="312"/>
      <c r="T30" s="312"/>
      <c r="U30" s="312"/>
      <c r="V30" s="313"/>
      <c r="W30" s="313"/>
      <c r="X30" s="313"/>
      <c r="Y30" s="313"/>
    </row>
    <row r="31" spans="2:25" x14ac:dyDescent="0.15">
      <c r="B31" s="309"/>
      <c r="C31" s="799" t="s">
        <v>980</v>
      </c>
      <c r="D31" s="799"/>
      <c r="E31" s="799"/>
      <c r="F31" s="799"/>
      <c r="G31" s="799"/>
      <c r="H31" s="799"/>
      <c r="I31" s="799"/>
      <c r="J31" s="799"/>
      <c r="K31" s="799"/>
      <c r="L31" s="799"/>
      <c r="M31" s="799"/>
      <c r="N31" s="799"/>
      <c r="O31" s="799"/>
      <c r="P31" s="799"/>
      <c r="Q31" s="799"/>
      <c r="R31" s="799"/>
      <c r="S31" s="799"/>
      <c r="T31" s="799"/>
      <c r="U31" s="799"/>
      <c r="V31" s="799"/>
      <c r="W31" s="799"/>
      <c r="X31" s="799"/>
      <c r="Y31" s="799"/>
    </row>
    <row r="32" spans="2:25" ht="6.75" customHeight="1" x14ac:dyDescent="0.15">
      <c r="B32" s="309"/>
      <c r="C32" s="310"/>
      <c r="D32" s="310"/>
      <c r="E32" s="310"/>
      <c r="F32" s="310"/>
      <c r="G32" s="310"/>
      <c r="H32" s="311"/>
      <c r="I32" s="311"/>
      <c r="J32" s="311"/>
      <c r="K32" s="311"/>
      <c r="L32" s="311"/>
      <c r="M32" s="311"/>
      <c r="N32" s="311"/>
      <c r="O32" s="311"/>
      <c r="P32" s="311"/>
      <c r="Q32" s="312"/>
      <c r="R32" s="312"/>
      <c r="S32" s="312"/>
      <c r="T32" s="312"/>
      <c r="U32" s="312"/>
      <c r="V32" s="313"/>
      <c r="W32" s="313"/>
      <c r="X32" s="313"/>
      <c r="Y32" s="313"/>
    </row>
    <row r="33" spans="2:27" ht="21" customHeight="1" x14ac:dyDescent="0.15">
      <c r="B33" s="119" t="s">
        <v>981</v>
      </c>
      <c r="C33" s="315"/>
      <c r="D33" s="315"/>
      <c r="E33" s="315"/>
      <c r="F33" s="315"/>
      <c r="G33" s="316"/>
      <c r="H33" s="317" t="s">
        <v>982</v>
      </c>
      <c r="I33" s="318"/>
      <c r="J33" s="800"/>
      <c r="K33" s="800"/>
      <c r="L33" s="130" t="s">
        <v>80</v>
      </c>
      <c r="M33" s="308"/>
      <c r="N33" s="130" t="s">
        <v>81</v>
      </c>
      <c r="O33" s="308"/>
      <c r="P33" s="130" t="s">
        <v>195</v>
      </c>
      <c r="Q33" s="801" t="s">
        <v>983</v>
      </c>
      <c r="R33" s="801"/>
      <c r="S33" s="801"/>
      <c r="T33" s="801"/>
      <c r="U33" s="817"/>
      <c r="V33" s="817"/>
      <c r="W33" s="817"/>
      <c r="X33" s="817"/>
      <c r="Y33" s="818"/>
      <c r="AA33" s="111" t="s">
        <v>701</v>
      </c>
    </row>
    <row r="34" spans="2:27" x14ac:dyDescent="0.15">
      <c r="B34" s="122" t="s">
        <v>986</v>
      </c>
      <c r="C34" s="123"/>
      <c r="D34" s="123"/>
      <c r="E34" s="123"/>
      <c r="F34" s="123"/>
      <c r="G34" s="124"/>
      <c r="H34" s="805" t="s">
        <v>177</v>
      </c>
      <c r="I34" s="806"/>
      <c r="J34" s="806"/>
      <c r="K34" s="809"/>
      <c r="L34" s="809"/>
      <c r="M34" s="809"/>
      <c r="N34" s="809"/>
      <c r="O34" s="809"/>
      <c r="P34" s="809"/>
      <c r="Q34" s="809"/>
      <c r="R34" s="809"/>
      <c r="S34" s="809"/>
      <c r="T34" s="809"/>
      <c r="U34" s="809"/>
      <c r="V34" s="809"/>
      <c r="W34" s="809"/>
      <c r="X34" s="809"/>
      <c r="Y34" s="810"/>
    </row>
    <row r="35" spans="2:27" x14ac:dyDescent="0.15">
      <c r="B35" s="125"/>
      <c r="G35" s="126"/>
      <c r="H35" s="807"/>
      <c r="I35" s="808"/>
      <c r="J35" s="808"/>
      <c r="K35" s="811"/>
      <c r="L35" s="811"/>
      <c r="M35" s="811"/>
      <c r="N35" s="811"/>
      <c r="O35" s="811"/>
      <c r="P35" s="811"/>
      <c r="Q35" s="811"/>
      <c r="R35" s="811"/>
      <c r="S35" s="811"/>
      <c r="T35" s="811"/>
      <c r="U35" s="811"/>
      <c r="V35" s="811"/>
      <c r="W35" s="811"/>
      <c r="X35" s="811"/>
      <c r="Y35" s="812"/>
    </row>
    <row r="36" spans="2:27" x14ac:dyDescent="0.15">
      <c r="B36" s="125"/>
      <c r="C36" s="716" t="s">
        <v>512</v>
      </c>
      <c r="D36" s="716"/>
      <c r="E36" s="716"/>
      <c r="F36" s="716"/>
      <c r="G36" s="126"/>
      <c r="H36" s="807"/>
      <c r="I36" s="808"/>
      <c r="J36" s="808"/>
      <c r="K36" s="811"/>
      <c r="L36" s="811"/>
      <c r="M36" s="811"/>
      <c r="N36" s="811"/>
      <c r="O36" s="811"/>
      <c r="P36" s="811"/>
      <c r="Q36" s="811"/>
      <c r="R36" s="811"/>
      <c r="S36" s="811"/>
      <c r="T36" s="811"/>
      <c r="U36" s="811"/>
      <c r="V36" s="811"/>
      <c r="W36" s="811"/>
      <c r="X36" s="811"/>
      <c r="Y36" s="812"/>
    </row>
    <row r="37" spans="2:27" x14ac:dyDescent="0.15">
      <c r="B37" s="125"/>
      <c r="C37" s="716"/>
      <c r="D37" s="716"/>
      <c r="E37" s="716"/>
      <c r="F37" s="716"/>
      <c r="G37" s="126"/>
      <c r="H37" s="807" t="s">
        <v>178</v>
      </c>
      <c r="I37" s="808"/>
      <c r="J37" s="808"/>
      <c r="K37" s="811"/>
      <c r="L37" s="811"/>
      <c r="M37" s="811"/>
      <c r="N37" s="811"/>
      <c r="O37" s="811"/>
      <c r="P37" s="811"/>
      <c r="Q37" s="811"/>
      <c r="R37" s="811"/>
      <c r="S37" s="811"/>
      <c r="T37" s="811"/>
      <c r="U37" s="811"/>
      <c r="V37" s="811"/>
      <c r="W37" s="811"/>
      <c r="X37" s="811"/>
      <c r="Y37" s="812"/>
    </row>
    <row r="38" spans="2:27" x14ac:dyDescent="0.15">
      <c r="B38" s="125"/>
      <c r="C38" s="133"/>
      <c r="D38" s="133"/>
      <c r="E38" s="133"/>
      <c r="F38" s="133"/>
      <c r="G38" s="126"/>
      <c r="H38" s="807"/>
      <c r="I38" s="808"/>
      <c r="J38" s="808"/>
      <c r="K38" s="811"/>
      <c r="L38" s="811"/>
      <c r="M38" s="811"/>
      <c r="N38" s="811"/>
      <c r="O38" s="811"/>
      <c r="P38" s="811"/>
      <c r="Q38" s="811"/>
      <c r="R38" s="811"/>
      <c r="S38" s="811"/>
      <c r="T38" s="811"/>
      <c r="U38" s="811"/>
      <c r="V38" s="811"/>
      <c r="W38" s="811"/>
      <c r="X38" s="811"/>
      <c r="Y38" s="812"/>
    </row>
    <row r="39" spans="2:27" x14ac:dyDescent="0.15">
      <c r="B39" s="127"/>
      <c r="C39" s="128"/>
      <c r="D39" s="128"/>
      <c r="E39" s="128"/>
      <c r="F39" s="128"/>
      <c r="G39" s="129"/>
      <c r="H39" s="813"/>
      <c r="I39" s="814"/>
      <c r="J39" s="814"/>
      <c r="K39" s="815"/>
      <c r="L39" s="815"/>
      <c r="M39" s="815"/>
      <c r="N39" s="815"/>
      <c r="O39" s="815"/>
      <c r="P39" s="815"/>
      <c r="Q39" s="815"/>
      <c r="R39" s="815"/>
      <c r="S39" s="815"/>
      <c r="T39" s="815"/>
      <c r="U39" s="815"/>
      <c r="V39" s="815"/>
      <c r="W39" s="815"/>
      <c r="X39" s="815"/>
      <c r="Y39" s="816"/>
    </row>
    <row r="40" spans="2:27" ht="15.95" customHeight="1" x14ac:dyDescent="0.15">
      <c r="B40" s="127" t="s">
        <v>179</v>
      </c>
      <c r="C40" s="128"/>
      <c r="D40" s="128"/>
      <c r="E40" s="128"/>
      <c r="F40" s="128"/>
      <c r="G40" s="129"/>
      <c r="H40" s="802" t="s">
        <v>176</v>
      </c>
      <c r="I40" s="802"/>
      <c r="J40" s="802"/>
      <c r="K40" s="802"/>
      <c r="L40" s="802"/>
      <c r="M40" s="802"/>
      <c r="N40" s="802"/>
      <c r="O40" s="802"/>
      <c r="P40" s="802"/>
      <c r="Q40" s="802"/>
      <c r="R40" s="802"/>
      <c r="S40" s="802"/>
      <c r="T40" s="802"/>
      <c r="U40" s="802"/>
      <c r="V40" s="802"/>
      <c r="W40" s="802"/>
      <c r="X40" s="802"/>
      <c r="Y40" s="803"/>
    </row>
    <row r="41" spans="2:27" ht="15.95" customHeight="1" x14ac:dyDescent="0.15">
      <c r="B41" s="134" t="s">
        <v>984</v>
      </c>
      <c r="C41" s="135"/>
      <c r="D41" s="135"/>
      <c r="E41" s="135"/>
      <c r="F41" s="135"/>
      <c r="G41" s="137"/>
      <c r="H41" s="135"/>
      <c r="I41" s="135"/>
      <c r="J41" s="135"/>
      <c r="K41" s="135"/>
      <c r="L41" s="804"/>
      <c r="M41" s="804"/>
      <c r="N41" s="132" t="s">
        <v>80</v>
      </c>
      <c r="O41" s="136"/>
      <c r="P41" s="132" t="s">
        <v>81</v>
      </c>
      <c r="Q41" s="136"/>
      <c r="R41" s="132" t="s">
        <v>195</v>
      </c>
      <c r="S41" s="135"/>
      <c r="T41" s="135"/>
      <c r="U41" s="135"/>
      <c r="V41" s="135"/>
      <c r="W41" s="135"/>
      <c r="X41" s="135"/>
      <c r="Y41" s="137"/>
    </row>
    <row r="42" spans="2:27" ht="15.95" customHeight="1" x14ac:dyDescent="0.15">
      <c r="B42" s="138" t="s">
        <v>179</v>
      </c>
      <c r="C42" s="139"/>
      <c r="D42" s="139"/>
      <c r="E42" s="139"/>
      <c r="F42" s="139"/>
      <c r="G42" s="319"/>
      <c r="H42" s="769" t="s">
        <v>176</v>
      </c>
      <c r="I42" s="769"/>
      <c r="J42" s="769"/>
      <c r="K42" s="769"/>
      <c r="L42" s="769"/>
      <c r="M42" s="769"/>
      <c r="N42" s="769"/>
      <c r="O42" s="769"/>
      <c r="P42" s="769"/>
      <c r="Q42" s="769"/>
      <c r="R42" s="769"/>
      <c r="S42" s="769"/>
      <c r="T42" s="769"/>
      <c r="U42" s="769"/>
      <c r="V42" s="769"/>
      <c r="W42" s="769"/>
      <c r="X42" s="769"/>
      <c r="Y42" s="770"/>
    </row>
    <row r="43" spans="2:27" ht="20.100000000000001" customHeight="1" x14ac:dyDescent="0.15">
      <c r="B43" s="787" t="s">
        <v>985</v>
      </c>
      <c r="C43" s="788"/>
      <c r="D43" s="788"/>
      <c r="E43" s="788"/>
      <c r="F43" s="788"/>
      <c r="G43" s="789"/>
      <c r="H43" s="119" t="s">
        <v>172</v>
      </c>
      <c r="I43" s="120"/>
      <c r="J43" s="120"/>
      <c r="K43" s="120"/>
      <c r="L43" s="121"/>
      <c r="M43" s="796"/>
      <c r="N43" s="797"/>
      <c r="O43" s="797"/>
      <c r="P43" s="797"/>
      <c r="Q43" s="797"/>
      <c r="R43" s="797"/>
      <c r="S43" s="797"/>
      <c r="T43" s="797"/>
      <c r="U43" s="797"/>
      <c r="V43" s="797"/>
      <c r="W43" s="797"/>
      <c r="X43" s="797"/>
      <c r="Y43" s="798"/>
    </row>
    <row r="44" spans="2:27" ht="20.100000000000001" customHeight="1" x14ac:dyDescent="0.15">
      <c r="B44" s="790"/>
      <c r="C44" s="791"/>
      <c r="D44" s="791"/>
      <c r="E44" s="791"/>
      <c r="F44" s="791"/>
      <c r="G44" s="792"/>
      <c r="H44" s="119" t="s">
        <v>173</v>
      </c>
      <c r="I44" s="120"/>
      <c r="J44" s="120"/>
      <c r="K44" s="120"/>
      <c r="L44" s="121"/>
      <c r="M44" s="796"/>
      <c r="N44" s="797"/>
      <c r="O44" s="797"/>
      <c r="P44" s="797"/>
      <c r="Q44" s="797"/>
      <c r="R44" s="797"/>
      <c r="S44" s="797"/>
      <c r="T44" s="797"/>
      <c r="U44" s="797"/>
      <c r="V44" s="797"/>
      <c r="W44" s="797"/>
      <c r="X44" s="797"/>
      <c r="Y44" s="798"/>
    </row>
    <row r="45" spans="2:27" ht="20.100000000000001" customHeight="1" x14ac:dyDescent="0.15">
      <c r="B45" s="793"/>
      <c r="C45" s="794"/>
      <c r="D45" s="794"/>
      <c r="E45" s="794"/>
      <c r="F45" s="794"/>
      <c r="G45" s="795"/>
      <c r="H45" s="119" t="s">
        <v>174</v>
      </c>
      <c r="I45" s="120"/>
      <c r="J45" s="120"/>
      <c r="K45" s="120"/>
      <c r="L45" s="121"/>
      <c r="M45" s="796"/>
      <c r="N45" s="797"/>
      <c r="O45" s="797"/>
      <c r="P45" s="797"/>
      <c r="Q45" s="797"/>
      <c r="R45" s="797"/>
      <c r="S45" s="797"/>
      <c r="T45" s="797"/>
      <c r="U45" s="797"/>
      <c r="V45" s="797"/>
      <c r="W45" s="797"/>
      <c r="X45" s="797"/>
      <c r="Y45" s="798"/>
    </row>
    <row r="46" spans="2:27" x14ac:dyDescent="0.15">
      <c r="B46" s="320"/>
      <c r="C46" s="321"/>
      <c r="D46" s="321"/>
      <c r="E46" s="321"/>
      <c r="F46" s="321"/>
      <c r="G46" s="321"/>
      <c r="H46" s="321"/>
    </row>
    <row r="47" spans="2:27" ht="15.95" customHeight="1" x14ac:dyDescent="0.15">
      <c r="B47" s="771" t="s">
        <v>241</v>
      </c>
      <c r="C47" s="772"/>
      <c r="D47" s="772"/>
      <c r="E47" s="772"/>
      <c r="F47" s="772"/>
      <c r="G47" s="773"/>
      <c r="H47" s="778" t="s">
        <v>239</v>
      </c>
      <c r="I47" s="779"/>
      <c r="J47" s="779"/>
      <c r="K47" s="779"/>
      <c r="L47" s="779"/>
      <c r="M47" s="779"/>
      <c r="N47" s="779"/>
      <c r="O47" s="779"/>
      <c r="P47" s="780"/>
      <c r="Q47" s="779" t="s">
        <v>240</v>
      </c>
      <c r="R47" s="779"/>
      <c r="S47" s="779"/>
      <c r="T47" s="779"/>
      <c r="U47" s="779"/>
      <c r="V47" s="779"/>
      <c r="W47" s="779"/>
      <c r="X47" s="779"/>
      <c r="Y47" s="780"/>
    </row>
    <row r="48" spans="2:27" ht="85.5" customHeight="1" x14ac:dyDescent="0.15">
      <c r="B48" s="774"/>
      <c r="C48" s="716"/>
      <c r="D48" s="716"/>
      <c r="E48" s="716"/>
      <c r="F48" s="716"/>
      <c r="G48" s="724"/>
      <c r="H48" s="781"/>
      <c r="I48" s="782"/>
      <c r="J48" s="782"/>
      <c r="K48" s="782"/>
      <c r="L48" s="782"/>
      <c r="M48" s="782"/>
      <c r="N48" s="782"/>
      <c r="O48" s="782"/>
      <c r="P48" s="783"/>
      <c r="Q48" s="781"/>
      <c r="R48" s="782"/>
      <c r="S48" s="782"/>
      <c r="T48" s="782"/>
      <c r="U48" s="782"/>
      <c r="V48" s="782"/>
      <c r="W48" s="782"/>
      <c r="X48" s="782"/>
      <c r="Y48" s="783"/>
    </row>
    <row r="49" spans="2:25" ht="66" customHeight="1" x14ac:dyDescent="0.15">
      <c r="B49" s="775"/>
      <c r="C49" s="776"/>
      <c r="D49" s="776"/>
      <c r="E49" s="776"/>
      <c r="F49" s="776"/>
      <c r="G49" s="777"/>
      <c r="H49" s="784"/>
      <c r="I49" s="785"/>
      <c r="J49" s="785"/>
      <c r="K49" s="785"/>
      <c r="L49" s="785"/>
      <c r="M49" s="785"/>
      <c r="N49" s="785"/>
      <c r="O49" s="785"/>
      <c r="P49" s="786"/>
      <c r="Q49" s="784"/>
      <c r="R49" s="785"/>
      <c r="S49" s="785"/>
      <c r="T49" s="785"/>
      <c r="U49" s="785"/>
      <c r="V49" s="785"/>
      <c r="W49" s="785"/>
      <c r="X49" s="785"/>
      <c r="Y49" s="786"/>
    </row>
  </sheetData>
  <sheetProtection algorithmName="SHA-512" hashValue="91Vx6qaSjhs+sIHS1JFw2bKxNsDiJ5sgWalnLiOEyRsbe9NczxnhJ3feI+Q+UIu4kfKYghpLnruAZafrBGXvcg==" saltValue="E+XjpBEAnA+UnB+63YwuNQ==" spinCount="100000" sheet="1" selectLockedCells="1"/>
  <mergeCells count="47">
    <mergeCell ref="K4:Q4"/>
    <mergeCell ref="L5:P5"/>
    <mergeCell ref="S6:T6"/>
    <mergeCell ref="H8:K8"/>
    <mergeCell ref="N8:Y9"/>
    <mergeCell ref="B20:B23"/>
    <mergeCell ref="J20:Y21"/>
    <mergeCell ref="C21:I21"/>
    <mergeCell ref="J22:Y23"/>
    <mergeCell ref="C23:I23"/>
    <mergeCell ref="J18:Y18"/>
    <mergeCell ref="J19:Y19"/>
    <mergeCell ref="N10:Y12"/>
    <mergeCell ref="M24:Y24"/>
    <mergeCell ref="M25:Y25"/>
    <mergeCell ref="M26:Y26"/>
    <mergeCell ref="H27:I27"/>
    <mergeCell ref="J27:K27"/>
    <mergeCell ref="Q27:R27"/>
    <mergeCell ref="S27:T27"/>
    <mergeCell ref="H28:P29"/>
    <mergeCell ref="Q28:U28"/>
    <mergeCell ref="V28:Y28"/>
    <mergeCell ref="B29:G29"/>
    <mergeCell ref="Q29:U29"/>
    <mergeCell ref="V29:Y29"/>
    <mergeCell ref="C31:Y31"/>
    <mergeCell ref="J33:K33"/>
    <mergeCell ref="Q33:T33"/>
    <mergeCell ref="H40:Y40"/>
    <mergeCell ref="L41:M41"/>
    <mergeCell ref="H34:J36"/>
    <mergeCell ref="K34:Y36"/>
    <mergeCell ref="C36:F37"/>
    <mergeCell ref="H37:J39"/>
    <mergeCell ref="K37:Y39"/>
    <mergeCell ref="U33:Y33"/>
    <mergeCell ref="H42:Y42"/>
    <mergeCell ref="B47:G49"/>
    <mergeCell ref="H47:P47"/>
    <mergeCell ref="Q47:Y47"/>
    <mergeCell ref="H48:P49"/>
    <mergeCell ref="Q48:Y49"/>
    <mergeCell ref="B43:G45"/>
    <mergeCell ref="M43:Y43"/>
    <mergeCell ref="M44:Y44"/>
    <mergeCell ref="M45:Y45"/>
  </mergeCells>
  <phoneticPr fontId="5"/>
  <printOptions horizontalCentered="1"/>
  <pageMargins left="0.70866141732283472" right="0.70866141732283472" top="0.74803149606299213" bottom="0.74803149606299213" header="0.31496062992125984" footer="0.31496062992125984"/>
  <pageSetup paperSize="9" scale="96" orientation="portrait" blackAndWhite="1"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AB35"/>
  <sheetViews>
    <sheetView showGridLines="0" showZeros="0" zoomScaleNormal="100" zoomScaleSheetLayoutView="90" workbookViewId="0">
      <selection activeCell="J7" sqref="J7:S8"/>
    </sheetView>
  </sheetViews>
  <sheetFormatPr defaultRowHeight="13.5" x14ac:dyDescent="0.15"/>
  <cols>
    <col min="1" max="1" width="1.875" style="109" customWidth="1"/>
    <col min="2" max="5" width="2" style="109" customWidth="1"/>
    <col min="6" max="7" width="4.25" style="109" customWidth="1"/>
    <col min="8" max="8" width="7.75" style="109" customWidth="1"/>
    <col min="9" max="9" width="5.75" style="109" customWidth="1"/>
    <col min="10" max="10" width="4.375" style="109" customWidth="1"/>
    <col min="11" max="17" width="4.5" style="109" customWidth="1"/>
    <col min="18" max="18" width="4.125" style="109" customWidth="1"/>
    <col min="19" max="19" width="2.875" style="109" customWidth="1"/>
    <col min="20" max="20" width="4.25" style="60" customWidth="1"/>
    <col min="21" max="21" width="9" style="60"/>
    <col min="22" max="26" width="5" style="60" customWidth="1"/>
    <col min="27" max="16384" width="9" style="60"/>
  </cols>
  <sheetData>
    <row r="1" spans="1:25" ht="12.75" customHeight="1" x14ac:dyDescent="0.15"/>
    <row r="2" spans="1:25" ht="12.75" customHeight="1" x14ac:dyDescent="0.15"/>
    <row r="3" spans="1:25" ht="16.5" x14ac:dyDescent="0.15">
      <c r="G3" s="860" t="s">
        <v>200</v>
      </c>
      <c r="H3" s="860"/>
      <c r="I3" s="860"/>
      <c r="J3" s="860"/>
      <c r="K3" s="860"/>
      <c r="L3" s="860"/>
      <c r="M3" s="860"/>
    </row>
    <row r="4" spans="1:25" ht="22.5" customHeight="1" x14ac:dyDescent="0.15">
      <c r="G4" s="111"/>
      <c r="H4" s="716" t="str">
        <f>IF(環境評価書!AC2=2,"(計画)",IF(環境評価書!AC2=3,"(変更)",IF(環境評価書!AC2=4,"(完了)","(計画、変更、完了)")))</f>
        <v>(計画)</v>
      </c>
      <c r="I4" s="716"/>
      <c r="J4" s="716"/>
      <c r="K4" s="716"/>
      <c r="L4" s="716"/>
      <c r="M4" s="111"/>
    </row>
    <row r="5" spans="1:25" x14ac:dyDescent="0.15">
      <c r="K5" s="110"/>
      <c r="L5" s="861">
        <f>YEAR(事前協議書!E3)</f>
        <v>2026</v>
      </c>
      <c r="M5" s="861"/>
      <c r="N5" s="264" t="s">
        <v>80</v>
      </c>
      <c r="O5" s="322">
        <f>MONTH(事前協議書!E3)</f>
        <v>4</v>
      </c>
      <c r="P5" s="264" t="s">
        <v>196</v>
      </c>
      <c r="Q5" s="322">
        <f>DAY(事前協議書!E3)</f>
        <v>1</v>
      </c>
      <c r="R5" s="264" t="s">
        <v>195</v>
      </c>
      <c r="U5" s="62"/>
    </row>
    <row r="6" spans="1:25" ht="25.5" customHeight="1" x14ac:dyDescent="0.15">
      <c r="B6" s="109" t="s">
        <v>163</v>
      </c>
      <c r="U6" s="62"/>
      <c r="W6" s="61"/>
      <c r="Y6" s="63"/>
    </row>
    <row r="7" spans="1:25" ht="16.5" customHeight="1" x14ac:dyDescent="0.15">
      <c r="A7" s="112"/>
      <c r="B7" s="112"/>
      <c r="C7" s="112"/>
      <c r="D7" s="112"/>
      <c r="E7" s="113"/>
      <c r="F7" s="870" t="s">
        <v>499</v>
      </c>
      <c r="G7" s="870"/>
      <c r="H7" s="870"/>
      <c r="I7" s="863" t="s">
        <v>703</v>
      </c>
      <c r="J7" s="864"/>
      <c r="K7" s="864"/>
      <c r="L7" s="864"/>
      <c r="M7" s="864"/>
      <c r="N7" s="864"/>
      <c r="O7" s="864"/>
      <c r="P7" s="864"/>
      <c r="Q7" s="864"/>
      <c r="R7" s="864"/>
      <c r="S7" s="864"/>
      <c r="U7" s="62"/>
    </row>
    <row r="8" spans="1:25" ht="36.75" customHeight="1" x14ac:dyDescent="0.15">
      <c r="A8" s="112"/>
      <c r="B8" s="112"/>
      <c r="C8" s="112"/>
      <c r="D8" s="112"/>
      <c r="E8" s="113"/>
      <c r="F8" s="870"/>
      <c r="G8" s="870"/>
      <c r="H8" s="870"/>
      <c r="I8" s="863"/>
      <c r="J8" s="864"/>
      <c r="K8" s="864"/>
      <c r="L8" s="864"/>
      <c r="M8" s="864"/>
      <c r="N8" s="864"/>
      <c r="O8" s="864"/>
      <c r="P8" s="864"/>
      <c r="Q8" s="864"/>
      <c r="R8" s="864"/>
      <c r="S8" s="864"/>
    </row>
    <row r="9" spans="1:25" ht="17.25" customHeight="1" x14ac:dyDescent="0.15">
      <c r="A9" s="114"/>
      <c r="B9" s="114"/>
      <c r="C9" s="114"/>
      <c r="D9" s="114"/>
      <c r="E9" s="115"/>
      <c r="I9" s="863" t="s">
        <v>704</v>
      </c>
      <c r="J9" s="864"/>
      <c r="K9" s="864"/>
      <c r="L9" s="864"/>
      <c r="M9" s="864"/>
      <c r="N9" s="864"/>
      <c r="O9" s="864"/>
      <c r="P9" s="864"/>
      <c r="Q9" s="864"/>
      <c r="R9" s="864"/>
      <c r="S9" s="864"/>
    </row>
    <row r="10" spans="1:25" ht="42" customHeight="1" x14ac:dyDescent="0.15">
      <c r="A10" s="114"/>
      <c r="B10" s="114"/>
      <c r="C10" s="114"/>
      <c r="D10" s="116"/>
      <c r="I10" s="863"/>
      <c r="J10" s="864"/>
      <c r="K10" s="864"/>
      <c r="L10" s="864"/>
      <c r="M10" s="864"/>
      <c r="N10" s="864"/>
      <c r="O10" s="864"/>
      <c r="P10" s="864"/>
      <c r="Q10" s="864"/>
      <c r="R10" s="864"/>
      <c r="S10" s="864"/>
    </row>
    <row r="11" spans="1:25" x14ac:dyDescent="0.15">
      <c r="A11" s="114"/>
      <c r="B11" s="114"/>
      <c r="C11" s="114"/>
      <c r="D11" s="114"/>
      <c r="E11" s="117"/>
      <c r="H11" s="865"/>
      <c r="I11" s="865"/>
      <c r="J11" s="865"/>
      <c r="K11" s="865"/>
      <c r="L11" s="865"/>
      <c r="M11" s="865"/>
      <c r="N11" s="865"/>
      <c r="O11" s="865"/>
      <c r="P11" s="865"/>
      <c r="Q11" s="865"/>
      <c r="R11" s="865"/>
    </row>
    <row r="12" spans="1:25" ht="11.25" customHeight="1" x14ac:dyDescent="0.15"/>
    <row r="13" spans="1:25" ht="18.75" customHeight="1" x14ac:dyDescent="0.15">
      <c r="F13" s="870" t="s">
        <v>499</v>
      </c>
      <c r="G13" s="870"/>
      <c r="H13" s="870"/>
      <c r="I13" s="863" t="s">
        <v>703</v>
      </c>
      <c r="J13" s="864"/>
      <c r="K13" s="864"/>
      <c r="L13" s="864"/>
      <c r="M13" s="864"/>
      <c r="N13" s="864"/>
      <c r="O13" s="864"/>
      <c r="P13" s="864"/>
      <c r="Q13" s="864"/>
      <c r="R13" s="864"/>
      <c r="S13" s="864"/>
    </row>
    <row r="14" spans="1:25" ht="39" customHeight="1" x14ac:dyDescent="0.15">
      <c r="F14" s="870"/>
      <c r="G14" s="870"/>
      <c r="H14" s="870"/>
      <c r="I14" s="863"/>
      <c r="J14" s="864"/>
      <c r="K14" s="864"/>
      <c r="L14" s="864"/>
      <c r="M14" s="864"/>
      <c r="N14" s="864"/>
      <c r="O14" s="864"/>
      <c r="P14" s="864"/>
      <c r="Q14" s="864"/>
      <c r="R14" s="864"/>
      <c r="S14" s="864"/>
    </row>
    <row r="15" spans="1:25" ht="18.75" customHeight="1" x14ac:dyDescent="0.15">
      <c r="I15" s="863" t="s">
        <v>704</v>
      </c>
      <c r="J15" s="864"/>
      <c r="K15" s="864"/>
      <c r="L15" s="864"/>
      <c r="M15" s="864"/>
      <c r="N15" s="864"/>
      <c r="O15" s="864"/>
      <c r="P15" s="864"/>
      <c r="Q15" s="864"/>
      <c r="R15" s="864"/>
      <c r="S15" s="864"/>
    </row>
    <row r="16" spans="1:25" ht="40.5" customHeight="1" x14ac:dyDescent="0.15">
      <c r="I16" s="863"/>
      <c r="J16" s="864"/>
      <c r="K16" s="864"/>
      <c r="L16" s="864"/>
      <c r="M16" s="864"/>
      <c r="N16" s="864"/>
      <c r="O16" s="864"/>
      <c r="P16" s="864"/>
      <c r="Q16" s="864"/>
      <c r="R16" s="864"/>
      <c r="S16" s="864"/>
    </row>
    <row r="17" spans="6:19" x14ac:dyDescent="0.15">
      <c r="H17" s="865"/>
      <c r="I17" s="865"/>
      <c r="J17" s="865"/>
      <c r="K17" s="865"/>
      <c r="L17" s="865"/>
      <c r="M17" s="865"/>
      <c r="N17" s="865"/>
      <c r="O17" s="865"/>
      <c r="P17" s="865"/>
      <c r="Q17" s="865"/>
      <c r="R17" s="865"/>
    </row>
    <row r="18" spans="6:19" ht="9" customHeight="1" x14ac:dyDescent="0.15"/>
    <row r="19" spans="6:19" ht="18.75" customHeight="1" x14ac:dyDescent="0.15">
      <c r="F19" s="870" t="s">
        <v>499</v>
      </c>
      <c r="G19" s="870"/>
      <c r="H19" s="870"/>
      <c r="I19" s="863" t="s">
        <v>703</v>
      </c>
      <c r="J19" s="864"/>
      <c r="K19" s="864"/>
      <c r="L19" s="864"/>
      <c r="M19" s="864"/>
      <c r="N19" s="864"/>
      <c r="O19" s="864"/>
      <c r="P19" s="864"/>
      <c r="Q19" s="864"/>
      <c r="R19" s="864"/>
      <c r="S19" s="864"/>
    </row>
    <row r="20" spans="6:19" ht="39" customHeight="1" x14ac:dyDescent="0.15">
      <c r="F20" s="870"/>
      <c r="G20" s="870"/>
      <c r="H20" s="870"/>
      <c r="I20" s="863"/>
      <c r="J20" s="864"/>
      <c r="K20" s="864"/>
      <c r="L20" s="864"/>
      <c r="M20" s="864"/>
      <c r="N20" s="864"/>
      <c r="O20" s="864"/>
      <c r="P20" s="864"/>
      <c r="Q20" s="864"/>
      <c r="R20" s="864"/>
      <c r="S20" s="864"/>
    </row>
    <row r="21" spans="6:19" ht="18.75" customHeight="1" x14ac:dyDescent="0.15">
      <c r="I21" s="863" t="s">
        <v>704</v>
      </c>
      <c r="J21" s="864"/>
      <c r="K21" s="864"/>
      <c r="L21" s="864"/>
      <c r="M21" s="864"/>
      <c r="N21" s="864"/>
      <c r="O21" s="864"/>
      <c r="P21" s="864"/>
      <c r="Q21" s="864"/>
      <c r="R21" s="864"/>
      <c r="S21" s="864"/>
    </row>
    <row r="22" spans="6:19" ht="38.25" customHeight="1" x14ac:dyDescent="0.15">
      <c r="I22" s="863"/>
      <c r="J22" s="864"/>
      <c r="K22" s="864"/>
      <c r="L22" s="864"/>
      <c r="M22" s="864"/>
      <c r="N22" s="864"/>
      <c r="O22" s="864"/>
      <c r="P22" s="864"/>
      <c r="Q22" s="864"/>
      <c r="R22" s="864"/>
      <c r="S22" s="864"/>
    </row>
    <row r="23" spans="6:19" x14ac:dyDescent="0.15">
      <c r="H23" s="865"/>
      <c r="I23" s="865"/>
      <c r="J23" s="865"/>
      <c r="K23" s="865"/>
      <c r="L23" s="865"/>
      <c r="M23" s="865"/>
      <c r="N23" s="865"/>
      <c r="O23" s="865"/>
      <c r="P23" s="865"/>
      <c r="Q23" s="865"/>
      <c r="R23" s="865"/>
    </row>
    <row r="24" spans="6:19" ht="12.75" customHeight="1" x14ac:dyDescent="0.15"/>
    <row r="25" spans="6:19" ht="18.75" customHeight="1" x14ac:dyDescent="0.15">
      <c r="F25" s="870" t="s">
        <v>499</v>
      </c>
      <c r="G25" s="870"/>
      <c r="H25" s="870"/>
      <c r="I25" s="863" t="s">
        <v>703</v>
      </c>
      <c r="J25" s="864"/>
      <c r="K25" s="864"/>
      <c r="L25" s="864"/>
      <c r="M25" s="864"/>
      <c r="N25" s="864"/>
      <c r="O25" s="864"/>
      <c r="P25" s="864"/>
      <c r="Q25" s="864"/>
      <c r="R25" s="864"/>
      <c r="S25" s="864"/>
    </row>
    <row r="26" spans="6:19" ht="36" customHeight="1" x14ac:dyDescent="0.15">
      <c r="F26" s="870"/>
      <c r="G26" s="870"/>
      <c r="H26" s="870"/>
      <c r="I26" s="863"/>
      <c r="J26" s="864"/>
      <c r="K26" s="864"/>
      <c r="L26" s="864"/>
      <c r="M26" s="864"/>
      <c r="N26" s="864"/>
      <c r="O26" s="864"/>
      <c r="P26" s="864"/>
      <c r="Q26" s="864"/>
      <c r="R26" s="864"/>
      <c r="S26" s="864"/>
    </row>
    <row r="27" spans="6:19" ht="18.75" customHeight="1" x14ac:dyDescent="0.15">
      <c r="I27" s="863" t="s">
        <v>704</v>
      </c>
      <c r="J27" s="864"/>
      <c r="K27" s="864"/>
      <c r="L27" s="864"/>
      <c r="M27" s="864"/>
      <c r="N27" s="864"/>
      <c r="O27" s="864"/>
      <c r="P27" s="864"/>
      <c r="Q27" s="864"/>
      <c r="R27" s="864"/>
      <c r="S27" s="864"/>
    </row>
    <row r="28" spans="6:19" ht="34.5" customHeight="1" x14ac:dyDescent="0.15">
      <c r="I28" s="863"/>
      <c r="J28" s="864"/>
      <c r="K28" s="864"/>
      <c r="L28" s="864"/>
      <c r="M28" s="864"/>
      <c r="N28" s="864"/>
      <c r="O28" s="864"/>
      <c r="P28" s="864"/>
      <c r="Q28" s="864"/>
      <c r="R28" s="864"/>
      <c r="S28" s="864"/>
    </row>
    <row r="29" spans="6:19" x14ac:dyDescent="0.15">
      <c r="H29" s="865"/>
      <c r="I29" s="865"/>
      <c r="J29" s="865"/>
      <c r="K29" s="865"/>
      <c r="L29" s="865"/>
      <c r="M29" s="865"/>
      <c r="N29" s="865"/>
      <c r="O29" s="865"/>
      <c r="P29" s="865"/>
      <c r="Q29" s="865"/>
      <c r="R29" s="865"/>
    </row>
    <row r="30" spans="6:19" ht="12.75" customHeight="1" x14ac:dyDescent="0.15"/>
    <row r="31" spans="6:19" ht="12.75" customHeight="1" x14ac:dyDescent="0.15"/>
    <row r="32" spans="6:19" ht="12.75" customHeight="1" x14ac:dyDescent="0.15"/>
    <row r="33" spans="1:28" ht="18.75" customHeight="1" x14ac:dyDescent="0.15">
      <c r="B33" s="866" t="s">
        <v>705</v>
      </c>
      <c r="C33" s="867"/>
      <c r="D33" s="867"/>
      <c r="E33" s="867"/>
      <c r="F33" s="868"/>
      <c r="G33" s="875" t="s">
        <v>239</v>
      </c>
      <c r="H33" s="876"/>
      <c r="I33" s="876"/>
      <c r="J33" s="876"/>
      <c r="K33" s="876"/>
      <c r="L33" s="877"/>
      <c r="M33" s="878" t="s">
        <v>706</v>
      </c>
      <c r="N33" s="878"/>
      <c r="O33" s="878"/>
      <c r="P33" s="878"/>
      <c r="Q33" s="878"/>
      <c r="R33" s="878"/>
      <c r="S33" s="878"/>
      <c r="T33" s="64"/>
      <c r="U33" s="64"/>
      <c r="V33" s="64"/>
      <c r="W33" s="64"/>
      <c r="X33" s="64"/>
      <c r="Y33" s="64"/>
      <c r="Z33" s="64"/>
      <c r="AA33" s="64"/>
      <c r="AB33" s="64"/>
    </row>
    <row r="34" spans="1:28" ht="85.5" customHeight="1" x14ac:dyDescent="0.15">
      <c r="A34" s="114"/>
      <c r="B34" s="869"/>
      <c r="C34" s="870"/>
      <c r="D34" s="870"/>
      <c r="E34" s="870"/>
      <c r="F34" s="871"/>
      <c r="G34" s="879"/>
      <c r="H34" s="880"/>
      <c r="I34" s="880"/>
      <c r="J34" s="880"/>
      <c r="K34" s="880"/>
      <c r="L34" s="881"/>
      <c r="M34" s="885"/>
      <c r="N34" s="885"/>
      <c r="O34" s="885"/>
      <c r="P34" s="885"/>
      <c r="Q34" s="885"/>
      <c r="R34" s="885"/>
      <c r="S34" s="885"/>
      <c r="T34" s="65"/>
      <c r="U34" s="65"/>
      <c r="V34" s="65"/>
      <c r="W34" s="65"/>
      <c r="X34" s="65"/>
      <c r="Y34" s="65"/>
      <c r="Z34" s="65"/>
      <c r="AA34" s="65"/>
      <c r="AB34" s="65"/>
    </row>
    <row r="35" spans="1:28" ht="66" customHeight="1" x14ac:dyDescent="0.15">
      <c r="A35" s="114"/>
      <c r="B35" s="872"/>
      <c r="C35" s="873"/>
      <c r="D35" s="873"/>
      <c r="E35" s="873"/>
      <c r="F35" s="874"/>
      <c r="G35" s="882"/>
      <c r="H35" s="883"/>
      <c r="I35" s="883"/>
      <c r="J35" s="883"/>
      <c r="K35" s="883"/>
      <c r="L35" s="884"/>
      <c r="M35" s="885"/>
      <c r="N35" s="885"/>
      <c r="O35" s="885"/>
      <c r="P35" s="885"/>
      <c r="Q35" s="885"/>
      <c r="R35" s="885"/>
      <c r="S35" s="885"/>
      <c r="T35" s="65"/>
      <c r="U35" s="65"/>
      <c r="V35" s="65"/>
      <c r="W35" s="65"/>
      <c r="X35" s="65"/>
      <c r="Y35" s="65"/>
      <c r="Z35" s="65"/>
      <c r="AA35" s="65"/>
      <c r="AB35" s="65"/>
    </row>
  </sheetData>
  <sheetProtection algorithmName="SHA-512" hashValue="A7/93yPkjPXLSV83tvdlIrMdBydckMzZOf6pdfT34rbSEHNqrw+4olAeIbJkeBMbN/KW+IQv8q/eLAIBJa2NJA==" saltValue="M8thJxX2xJDJton9UBaOtg==" spinCount="100000" sheet="1" objects="1" selectLockedCells="1"/>
  <mergeCells count="32">
    <mergeCell ref="G3:M3"/>
    <mergeCell ref="H4:L4"/>
    <mergeCell ref="L5:M5"/>
    <mergeCell ref="F7:H8"/>
    <mergeCell ref="I7:I8"/>
    <mergeCell ref="J7:S8"/>
    <mergeCell ref="I9:I10"/>
    <mergeCell ref="J9:S10"/>
    <mergeCell ref="H11:R11"/>
    <mergeCell ref="F13:H14"/>
    <mergeCell ref="I13:I14"/>
    <mergeCell ref="J13:S14"/>
    <mergeCell ref="I15:I16"/>
    <mergeCell ref="J15:S16"/>
    <mergeCell ref="H17:R17"/>
    <mergeCell ref="F19:H20"/>
    <mergeCell ref="I19:I20"/>
    <mergeCell ref="J19:S20"/>
    <mergeCell ref="I21:I22"/>
    <mergeCell ref="J21:S22"/>
    <mergeCell ref="H23:R23"/>
    <mergeCell ref="F25:H26"/>
    <mergeCell ref="I25:I26"/>
    <mergeCell ref="J25:S26"/>
    <mergeCell ref="I27:I28"/>
    <mergeCell ref="J27:S28"/>
    <mergeCell ref="H29:R29"/>
    <mergeCell ref="B33:F35"/>
    <mergeCell ref="G33:L33"/>
    <mergeCell ref="M33:S33"/>
    <mergeCell ref="G34:L35"/>
    <mergeCell ref="M34:S35"/>
  </mergeCells>
  <phoneticPr fontId="5"/>
  <printOptions horizontalCentered="1"/>
  <pageMargins left="0.47244094488188981" right="0.19685039370078741" top="0.39370078740157483" bottom="0.19685039370078741" header="0" footer="0"/>
  <pageSetup paperSize="9" orientation="portrait" blackAndWhite="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1">
    <tabColor rgb="FFFFFFCC"/>
  </sheetPr>
  <dimension ref="A1:AE101"/>
  <sheetViews>
    <sheetView topLeftCell="M1" zoomScaleNormal="100" workbookViewId="0">
      <selection activeCell="AE1" sqref="AE1"/>
    </sheetView>
  </sheetViews>
  <sheetFormatPr defaultRowHeight="12" x14ac:dyDescent="0.15"/>
  <cols>
    <col min="1" max="1" width="3.625" style="1" customWidth="1"/>
    <col min="2" max="2" width="18.375" style="1" bestFit="1" customWidth="1"/>
    <col min="3" max="4" width="12.625" style="1" customWidth="1"/>
    <col min="5" max="5" width="8" style="1" bestFit="1" customWidth="1"/>
    <col min="6" max="6" width="40.625" style="99" customWidth="1"/>
    <col min="7" max="7" width="15.625" style="14" customWidth="1"/>
    <col min="8" max="8" width="3.625" style="6" customWidth="1"/>
    <col min="9" max="9" width="2.625" style="1" customWidth="1"/>
    <col min="10" max="10" width="10.5" style="1" bestFit="1" customWidth="1"/>
    <col min="11" max="11" width="9" style="1" bestFit="1" customWidth="1"/>
    <col min="12" max="12" width="2.625" style="1" customWidth="1"/>
    <col min="13" max="13" width="9" style="1"/>
    <col min="14" max="14" width="12.875" style="1" bestFit="1" customWidth="1"/>
    <col min="15" max="15" width="15.25" style="1" customWidth="1"/>
    <col min="16" max="18" width="7.125" style="1" customWidth="1"/>
    <col min="19" max="19" width="6.375" style="1" customWidth="1"/>
    <col min="20" max="20" width="13.125" style="1" customWidth="1"/>
    <col min="21" max="21" width="9" style="1"/>
    <col min="22" max="22" width="3.625" style="1" customWidth="1"/>
    <col min="23" max="23" width="30.625" style="1" customWidth="1"/>
    <col min="24" max="24" width="2.625" style="1" customWidth="1"/>
    <col min="25" max="25" width="34.25" style="1" customWidth="1"/>
    <col min="26" max="26" width="2.625" style="1" customWidth="1"/>
    <col min="27" max="27" width="10.625" style="1" customWidth="1"/>
    <col min="28" max="28" width="9.875" style="1" bestFit="1" customWidth="1"/>
    <col min="29" max="29" width="11.5" style="1" bestFit="1" customWidth="1"/>
    <col min="30" max="30" width="17.5" style="1" bestFit="1" customWidth="1"/>
    <col min="31" max="31" width="20.625" style="1" customWidth="1"/>
    <col min="32" max="16384" width="9" style="1"/>
  </cols>
  <sheetData>
    <row r="1" spans="1:31" x14ac:dyDescent="0.15">
      <c r="B1" s="13" t="s">
        <v>246</v>
      </c>
      <c r="C1" s="13" t="s">
        <v>142</v>
      </c>
      <c r="D1" s="13" t="s">
        <v>132</v>
      </c>
      <c r="E1" s="13" t="s">
        <v>559</v>
      </c>
      <c r="F1" s="97" t="s">
        <v>582</v>
      </c>
      <c r="G1" s="13" t="s">
        <v>584</v>
      </c>
      <c r="H1" s="47"/>
      <c r="J1" s="13" t="s">
        <v>106</v>
      </c>
      <c r="K1" s="13" t="s">
        <v>154</v>
      </c>
      <c r="M1" s="13" t="s">
        <v>155</v>
      </c>
      <c r="N1" s="13" t="s">
        <v>118</v>
      </c>
      <c r="O1" s="13" t="s">
        <v>117</v>
      </c>
      <c r="P1" s="13" t="s">
        <v>119</v>
      </c>
      <c r="Q1" s="13"/>
      <c r="T1" s="12" t="s">
        <v>156</v>
      </c>
      <c r="W1" s="13" t="s">
        <v>223</v>
      </c>
      <c r="Y1" s="34" t="s">
        <v>514</v>
      </c>
      <c r="AA1" s="24" t="s">
        <v>292</v>
      </c>
      <c r="AB1" s="24" t="s">
        <v>1047</v>
      </c>
      <c r="AC1" s="50" t="s">
        <v>585</v>
      </c>
      <c r="AD1" s="49" t="s">
        <v>1050</v>
      </c>
      <c r="AE1" s="32" t="s">
        <v>586</v>
      </c>
    </row>
    <row r="2" spans="1:31" x14ac:dyDescent="0.15">
      <c r="A2" s="1">
        <v>2</v>
      </c>
      <c r="B2" s="25" t="s">
        <v>449</v>
      </c>
      <c r="C2" s="10" t="s">
        <v>90</v>
      </c>
      <c r="D2" s="10" t="s">
        <v>133</v>
      </c>
      <c r="E2" s="10" t="s">
        <v>560</v>
      </c>
      <c r="F2" s="98" t="str">
        <f>"モデル"&amp;"_"&amp;モデル建物法_断熱材!D3&amp;"["&amp;モデル建物法_断熱材!E3&amp;"]"</f>
        <v>モデル_グラスウール断熱材１０K[0.05]</v>
      </c>
      <c r="I2" s="10"/>
      <c r="J2" s="1" t="s">
        <v>105</v>
      </c>
      <c r="K2" s="1">
        <v>35</v>
      </c>
      <c r="M2" s="1">
        <v>20</v>
      </c>
      <c r="N2" s="1" t="s">
        <v>121</v>
      </c>
      <c r="O2" s="1" t="s">
        <v>122</v>
      </c>
      <c r="P2" s="11"/>
      <c r="Q2" s="11"/>
      <c r="R2" s="11"/>
      <c r="S2" s="11"/>
      <c r="T2" s="1" t="s">
        <v>157</v>
      </c>
      <c r="W2" s="1" t="s">
        <v>220</v>
      </c>
      <c r="Y2" s="35" t="s">
        <v>282</v>
      </c>
      <c r="AA2" s="20" t="s">
        <v>182</v>
      </c>
      <c r="AC2" s="51" t="s">
        <v>675</v>
      </c>
      <c r="AD2" s="39" t="s">
        <v>594</v>
      </c>
    </row>
    <row r="3" spans="1:31" x14ac:dyDescent="0.15">
      <c r="A3" s="1">
        <v>2</v>
      </c>
      <c r="B3" s="1" t="s">
        <v>910</v>
      </c>
      <c r="C3" s="10" t="s">
        <v>91</v>
      </c>
      <c r="D3" s="10" t="s">
        <v>134</v>
      </c>
      <c r="E3" s="10" t="s">
        <v>561</v>
      </c>
      <c r="F3" s="98" t="str">
        <f>"モデル"&amp;"_"&amp;モデル建物法_断熱材!D4&amp;"["&amp;モデル建物法_断熱材!E4&amp;"]"</f>
        <v>モデル_グラスウール断熱材１２K[0.045]</v>
      </c>
      <c r="I3" s="10"/>
      <c r="J3" s="1" t="s">
        <v>107</v>
      </c>
      <c r="M3" s="1">
        <v>35</v>
      </c>
      <c r="N3" s="1" t="s">
        <v>113</v>
      </c>
      <c r="O3" s="1" t="s">
        <v>115</v>
      </c>
      <c r="P3" s="11"/>
      <c r="Q3" s="11"/>
      <c r="R3" s="11"/>
      <c r="S3" s="11"/>
      <c r="T3" s="16" t="s">
        <v>158</v>
      </c>
      <c r="U3" s="333" t="str">
        <f>ADDRESS(ROW(List!$K$2),COLUMN(List!$K$2))</f>
        <v>$K$2</v>
      </c>
      <c r="W3" s="1" t="s">
        <v>977</v>
      </c>
      <c r="Y3" s="36" t="s">
        <v>449</v>
      </c>
      <c r="AA3" s="29" t="s">
        <v>485</v>
      </c>
      <c r="AB3" s="29" t="s">
        <v>183</v>
      </c>
      <c r="AC3" s="29" t="s">
        <v>203</v>
      </c>
      <c r="AD3" s="29" t="s">
        <v>184</v>
      </c>
      <c r="AE3" s="29" t="s">
        <v>491</v>
      </c>
    </row>
    <row r="4" spans="1:31" x14ac:dyDescent="0.15">
      <c r="A4" s="1">
        <v>3</v>
      </c>
      <c r="B4" s="1" t="s">
        <v>909</v>
      </c>
      <c r="C4" s="10" t="s">
        <v>92</v>
      </c>
      <c r="D4" s="10" t="s">
        <v>135</v>
      </c>
      <c r="E4" s="10" t="s">
        <v>562</v>
      </c>
      <c r="F4" s="98" t="str">
        <f>"モデル"&amp;"_"&amp;モデル建物法_断熱材!D5&amp;"["&amp;モデル建物法_断熱材!E5&amp;"]"</f>
        <v>モデル_グラスウール断熱材１６K[0.045]</v>
      </c>
      <c r="I4" s="10"/>
      <c r="N4" s="1" t="s">
        <v>112</v>
      </c>
      <c r="O4" s="1" t="s">
        <v>116</v>
      </c>
      <c r="P4" s="11"/>
      <c r="Q4" s="11"/>
      <c r="R4" s="11"/>
      <c r="S4" s="11"/>
      <c r="T4" s="8" t="s">
        <v>159</v>
      </c>
      <c r="U4" s="334" t="str">
        <f>ADDRESS(ROW(List!$M$2),COLUMN(List!$M$2))</f>
        <v>$M$2</v>
      </c>
      <c r="W4" s="1" t="s">
        <v>221</v>
      </c>
      <c r="Y4" s="34" t="s">
        <v>289</v>
      </c>
      <c r="AA4" s="16" t="s">
        <v>88</v>
      </c>
      <c r="AB4" s="16" t="s">
        <v>188</v>
      </c>
      <c r="AC4" s="16"/>
      <c r="AD4" s="45" t="s">
        <v>597</v>
      </c>
      <c r="AE4" s="16" t="s">
        <v>558</v>
      </c>
    </row>
    <row r="5" spans="1:31" x14ac:dyDescent="0.15">
      <c r="A5" s="1">
        <v>4</v>
      </c>
      <c r="B5" s="1" t="s">
        <v>244</v>
      </c>
      <c r="C5" s="10" t="s">
        <v>93</v>
      </c>
      <c r="D5" s="10" t="s">
        <v>89</v>
      </c>
      <c r="E5" s="10" t="s">
        <v>563</v>
      </c>
      <c r="F5" s="98" t="str">
        <f>"モデル"&amp;"_"&amp;モデル建物法_断熱材!D6&amp;"["&amp;モデル建物法_断熱材!E6&amp;"]"</f>
        <v>モデル_グラスウール断熱材２０K[0.042]</v>
      </c>
      <c r="I5" s="10"/>
      <c r="P5" s="11"/>
      <c r="Q5" s="11"/>
      <c r="R5" s="11"/>
      <c r="S5" s="11"/>
      <c r="T5" s="9" t="s">
        <v>160</v>
      </c>
      <c r="U5" s="335" t="str">
        <f>ADDRESS(ROW(List!$M$3),COLUMN(List!$M$3))</f>
        <v>$M$3</v>
      </c>
      <c r="W5" s="1" t="s">
        <v>222</v>
      </c>
      <c r="Y5" s="34" t="s">
        <v>290</v>
      </c>
      <c r="AA5" s="8" t="s">
        <v>202</v>
      </c>
      <c r="AB5" s="8" t="s">
        <v>189</v>
      </c>
      <c r="AC5" s="8"/>
      <c r="AD5" s="8" t="s">
        <v>450</v>
      </c>
      <c r="AE5" s="8"/>
    </row>
    <row r="6" spans="1:31" x14ac:dyDescent="0.15">
      <c r="A6" s="1">
        <v>5</v>
      </c>
      <c r="B6" s="1" t="s">
        <v>245</v>
      </c>
      <c r="C6" s="10" t="s">
        <v>94</v>
      </c>
      <c r="D6" s="10" t="s">
        <v>136</v>
      </c>
      <c r="E6" s="10" t="s">
        <v>564</v>
      </c>
      <c r="F6" s="98" t="str">
        <f>"モデル"&amp;"_"&amp;モデル建物法_断熱材!D7&amp;"["&amp;モデル建物法_断熱材!E7&amp;"]"</f>
        <v>モデル_グラスウール断熱材２４K[0.038]</v>
      </c>
      <c r="I6" s="10"/>
      <c r="J6" s="13" t="s">
        <v>267</v>
      </c>
      <c r="P6" s="11"/>
      <c r="Q6" s="11"/>
      <c r="R6" s="11"/>
      <c r="S6" s="11"/>
      <c r="W6" s="38" t="s">
        <v>528</v>
      </c>
      <c r="Y6" s="34" t="s">
        <v>291</v>
      </c>
      <c r="AA6" s="8" t="s">
        <v>197</v>
      </c>
      <c r="AB6" s="8" t="s">
        <v>513</v>
      </c>
      <c r="AC6" s="8"/>
      <c r="AD6" s="8"/>
      <c r="AE6" s="31" t="s">
        <v>492</v>
      </c>
    </row>
    <row r="7" spans="1:31" x14ac:dyDescent="0.15">
      <c r="C7" s="10" t="s">
        <v>96</v>
      </c>
      <c r="D7" s="10" t="s">
        <v>137</v>
      </c>
      <c r="E7" s="10" t="s">
        <v>565</v>
      </c>
      <c r="F7" s="98" t="str">
        <f>"モデル"&amp;"_"&amp;モデル建物法_断熱材!D8&amp;"["&amp;モデル建物法_断熱材!E8&amp;"]"</f>
        <v>モデル_グラスウール断熱材３２K[0.036]</v>
      </c>
      <c r="I7" s="10">
        <v>0</v>
      </c>
      <c r="J7" s="25" t="s">
        <v>449</v>
      </c>
      <c r="P7" s="11"/>
      <c r="Q7" s="11"/>
      <c r="R7" s="11"/>
      <c r="S7" s="11"/>
      <c r="T7" s="23" t="s">
        <v>217</v>
      </c>
      <c r="W7" s="13" t="s">
        <v>516</v>
      </c>
      <c r="Y7" s="34"/>
      <c r="AA7" s="8"/>
      <c r="AB7" s="8"/>
      <c r="AC7" s="8"/>
      <c r="AD7" s="8"/>
      <c r="AE7" s="33" t="s">
        <v>515</v>
      </c>
    </row>
    <row r="8" spans="1:31" x14ac:dyDescent="0.15">
      <c r="C8" s="10" t="s">
        <v>97</v>
      </c>
      <c r="D8" s="10" t="s">
        <v>138</v>
      </c>
      <c r="E8" s="10" t="s">
        <v>566</v>
      </c>
      <c r="F8" s="98" t="str">
        <f>"モデル"&amp;"_"&amp;モデル建物法_断熱材!D9&amp;"["&amp;モデル建物法_断熱材!E9&amp;"]"</f>
        <v>モデル_グラスウール断熱材４０K[0.036]</v>
      </c>
      <c r="I8" s="10">
        <v>1</v>
      </c>
      <c r="J8" s="1" t="s">
        <v>265</v>
      </c>
      <c r="P8" s="11"/>
      <c r="Q8" s="11"/>
      <c r="R8" s="11"/>
      <c r="S8" s="11"/>
      <c r="W8" s="1" t="s">
        <v>517</v>
      </c>
      <c r="Y8" s="35" t="s">
        <v>281</v>
      </c>
      <c r="AA8" s="8" t="s">
        <v>198</v>
      </c>
      <c r="AB8" s="8" t="s">
        <v>513</v>
      </c>
      <c r="AC8" s="8"/>
      <c r="AD8" s="8"/>
      <c r="AE8" s="31" t="s">
        <v>492</v>
      </c>
    </row>
    <row r="9" spans="1:31" x14ac:dyDescent="0.15">
      <c r="B9" s="13" t="s">
        <v>150</v>
      </c>
      <c r="C9" s="10" t="s">
        <v>98</v>
      </c>
      <c r="D9" s="10" t="s">
        <v>139</v>
      </c>
      <c r="E9" s="10" t="s">
        <v>567</v>
      </c>
      <c r="F9" s="98" t="str">
        <f>"モデル"&amp;"_"&amp;モデル建物法_断熱材!D10&amp;"["&amp;モデル建物法_断熱材!E10&amp;"]"</f>
        <v>モデル_グラスウール断熱材４８K[0.035]</v>
      </c>
      <c r="I9" s="10">
        <v>0</v>
      </c>
      <c r="J9" s="1" t="s">
        <v>266</v>
      </c>
      <c r="P9" s="11"/>
      <c r="Q9" s="11"/>
      <c r="R9" s="11"/>
      <c r="S9" s="11"/>
      <c r="W9" s="1">
        <v>0.15</v>
      </c>
      <c r="Y9" s="36" t="s">
        <v>449</v>
      </c>
      <c r="AA9" s="8"/>
      <c r="AB9" s="8"/>
      <c r="AC9" s="8"/>
      <c r="AD9" s="8"/>
      <c r="AE9" s="33" t="s">
        <v>515</v>
      </c>
    </row>
    <row r="10" spans="1:31" x14ac:dyDescent="0.15">
      <c r="A10" s="1">
        <v>0</v>
      </c>
      <c r="B10" s="25" t="s">
        <v>449</v>
      </c>
      <c r="C10" s="1" t="s">
        <v>1037</v>
      </c>
      <c r="D10" s="10" t="s">
        <v>95</v>
      </c>
      <c r="E10" s="10" t="s">
        <v>568</v>
      </c>
      <c r="F10" s="98" t="str">
        <f>"モデル"&amp;"_"&amp;モデル建物法_断熱材!D11&amp;"["&amp;モデル建物法_断熱材!E11&amp;"]"</f>
        <v>モデル_グラスウール断熱材６４K[0.035]</v>
      </c>
      <c r="I10" s="10"/>
      <c r="P10" s="11"/>
      <c r="Q10" s="11"/>
      <c r="R10" s="11"/>
      <c r="S10" s="11"/>
      <c r="W10" s="32" t="s">
        <v>523</v>
      </c>
      <c r="Y10" s="37" t="s">
        <v>164</v>
      </c>
      <c r="AA10" s="8" t="s">
        <v>186</v>
      </c>
      <c r="AB10" s="8"/>
      <c r="AC10" s="8" t="s">
        <v>185</v>
      </c>
      <c r="AD10" s="8"/>
      <c r="AE10" s="8"/>
    </row>
    <row r="11" spans="1:31" x14ac:dyDescent="0.15">
      <c r="A11" s="1">
        <v>1</v>
      </c>
      <c r="B11" s="14" t="s">
        <v>143</v>
      </c>
      <c r="C11" s="1" t="s">
        <v>1048</v>
      </c>
      <c r="D11" s="1" t="s">
        <v>140</v>
      </c>
      <c r="E11" s="10" t="s">
        <v>569</v>
      </c>
      <c r="F11" s="98" t="str">
        <f>"モデル"&amp;"_"&amp;モデル建物法_断熱材!D12&amp;"["&amp;モデル建物法_断熱材!E12&amp;"]"</f>
        <v>モデル_グラスウール断熱材８０K[0.033]</v>
      </c>
      <c r="J11" s="13" t="s">
        <v>271</v>
      </c>
      <c r="P11" s="11"/>
      <c r="Q11" s="11"/>
      <c r="R11" s="11"/>
      <c r="S11" s="11"/>
      <c r="W11" s="1" t="s">
        <v>518</v>
      </c>
      <c r="Y11" s="37" t="s">
        <v>201</v>
      </c>
      <c r="AA11" s="8" t="s">
        <v>486</v>
      </c>
      <c r="AB11" s="8"/>
      <c r="AC11" s="8" t="s">
        <v>185</v>
      </c>
      <c r="AD11" s="8"/>
      <c r="AE11" s="8"/>
    </row>
    <row r="12" spans="1:31" x14ac:dyDescent="0.15">
      <c r="A12" s="1">
        <v>2</v>
      </c>
      <c r="B12" s="14" t="s">
        <v>144</v>
      </c>
      <c r="C12" s="10" t="s">
        <v>59</v>
      </c>
      <c r="D12" s="1" t="s">
        <v>1037</v>
      </c>
      <c r="E12" s="10" t="s">
        <v>570</v>
      </c>
      <c r="F12" s="98" t="str">
        <f>"モデル"&amp;"_"&amp;モデル建物法_断熱材!D13&amp;"["&amp;モデル建物法_断熱材!E13&amp;"]"</f>
        <v>モデル_グラスウール断熱材９６K[0.033]</v>
      </c>
      <c r="J12" s="1" t="s">
        <v>273</v>
      </c>
      <c r="P12" s="11"/>
      <c r="Q12" s="11"/>
      <c r="R12" s="11"/>
      <c r="S12" s="11"/>
      <c r="W12" s="7" t="s">
        <v>520</v>
      </c>
      <c r="Y12" s="37" t="s">
        <v>165</v>
      </c>
      <c r="AA12" s="8" t="s">
        <v>487</v>
      </c>
      <c r="AB12" s="8"/>
      <c r="AC12" s="8" t="s">
        <v>185</v>
      </c>
      <c r="AD12" s="8"/>
      <c r="AE12" s="8"/>
    </row>
    <row r="13" spans="1:31" x14ac:dyDescent="0.15">
      <c r="A13" s="1">
        <v>3</v>
      </c>
      <c r="B13" s="14" t="s">
        <v>145</v>
      </c>
      <c r="C13" s="108" t="s">
        <v>914</v>
      </c>
      <c r="D13" s="1" t="s">
        <v>1048</v>
      </c>
      <c r="E13" s="10" t="s">
        <v>831</v>
      </c>
      <c r="F13" s="98" t="str">
        <f>"モデル"&amp;"_"&amp;モデル建物法_断熱材!D14&amp;"["&amp;モデル建物法_断熱材!E14&amp;"]"</f>
        <v>モデル_高性能グラスウール断熱材１０K[0.047]</v>
      </c>
      <c r="J13" s="1" t="s">
        <v>274</v>
      </c>
      <c r="P13" s="11"/>
      <c r="Q13" s="11"/>
      <c r="R13" s="11"/>
      <c r="S13" s="11"/>
      <c r="W13" s="7" t="s">
        <v>521</v>
      </c>
      <c r="Y13" s="34"/>
      <c r="AA13" s="8" t="s">
        <v>488</v>
      </c>
      <c r="AB13" s="8"/>
      <c r="AC13" s="8" t="s">
        <v>185</v>
      </c>
      <c r="AD13" s="8"/>
      <c r="AE13" s="8"/>
    </row>
    <row r="14" spans="1:31" x14ac:dyDescent="0.15">
      <c r="A14" s="1">
        <v>4</v>
      </c>
      <c r="B14" s="14" t="s">
        <v>146</v>
      </c>
      <c r="C14" s="1" t="s">
        <v>911</v>
      </c>
      <c r="D14" s="1" t="s">
        <v>141</v>
      </c>
      <c r="E14" s="10" t="s">
        <v>832</v>
      </c>
      <c r="F14" s="98" t="str">
        <f>"モデル"&amp;"_"&amp;モデル建物法_断熱材!D15&amp;"["&amp;モデル建物法_断熱材!E15&amp;"]"</f>
        <v>モデル_高性能グラスウール断熱材１２K[0.043]</v>
      </c>
      <c r="P14" s="11"/>
      <c r="Q14" s="11"/>
      <c r="R14" s="11"/>
      <c r="S14" s="11"/>
      <c r="W14" s="1" t="s">
        <v>519</v>
      </c>
      <c r="Y14" s="35" t="s">
        <v>283</v>
      </c>
      <c r="AA14" s="8" t="s">
        <v>489</v>
      </c>
      <c r="AB14" s="8"/>
      <c r="AC14" s="8" t="s">
        <v>185</v>
      </c>
      <c r="AD14" s="8"/>
      <c r="AE14" s="8"/>
    </row>
    <row r="15" spans="1:31" x14ac:dyDescent="0.15">
      <c r="A15" s="1">
        <v>5</v>
      </c>
      <c r="B15" s="14" t="s">
        <v>147</v>
      </c>
      <c r="C15" s="1" t="s">
        <v>912</v>
      </c>
      <c r="E15" s="10" t="s">
        <v>833</v>
      </c>
      <c r="F15" s="98" t="str">
        <f>"モデル"&amp;"_"&amp;モデル建物法_断熱材!D16&amp;"["&amp;モデル建物法_断熱材!E16&amp;"]"</f>
        <v>モデル_高性能グラスウール断熱材１４Ｋ[0.038]</v>
      </c>
      <c r="P15" s="11"/>
      <c r="Q15" s="11"/>
      <c r="R15" s="11"/>
      <c r="S15" s="11"/>
      <c r="Y15" s="36" t="s">
        <v>449</v>
      </c>
      <c r="AA15" s="9" t="s">
        <v>490</v>
      </c>
      <c r="AB15" s="9"/>
      <c r="AC15" s="9" t="s">
        <v>185</v>
      </c>
      <c r="AD15" s="9"/>
      <c r="AE15" s="9"/>
    </row>
    <row r="16" spans="1:31" x14ac:dyDescent="0.15">
      <c r="A16" s="1">
        <v>6</v>
      </c>
      <c r="B16" s="14" t="s">
        <v>148</v>
      </c>
      <c r="C16" s="1" t="s">
        <v>913</v>
      </c>
      <c r="E16" s="10" t="s">
        <v>834</v>
      </c>
      <c r="F16" s="98" t="str">
        <f>"モデル"&amp;"_"&amp;モデル建物法_断熱材!D17&amp;"["&amp;モデル建物法_断熱材!E17&amp;"]"</f>
        <v>モデル_高性能グラスウール断熱材１６K[0.038]</v>
      </c>
      <c r="P16" s="11"/>
      <c r="Q16" s="11"/>
      <c r="R16" s="11"/>
      <c r="S16" s="11"/>
      <c r="Y16" s="34" t="s">
        <v>284</v>
      </c>
    </row>
    <row r="17" spans="1:31" x14ac:dyDescent="0.15">
      <c r="A17" s="1">
        <v>7</v>
      </c>
      <c r="B17" s="14" t="s">
        <v>149</v>
      </c>
      <c r="E17" s="10" t="s">
        <v>835</v>
      </c>
      <c r="F17" s="98" t="str">
        <f>"モデル"&amp;"_"&amp;モデル建物法_断熱材!D18&amp;"["&amp;モデル建物法_断熱材!E18&amp;"]"</f>
        <v>モデル_高性能グラスウール断熱材２０K[0.038]</v>
      </c>
      <c r="P17" s="11"/>
      <c r="Q17" s="11"/>
      <c r="R17" s="11"/>
      <c r="S17" s="11"/>
      <c r="Y17" s="34" t="s">
        <v>285</v>
      </c>
      <c r="AA17" s="29" t="s">
        <v>187</v>
      </c>
      <c r="AB17" s="30" t="s">
        <v>185</v>
      </c>
      <c r="AC17" s="17"/>
      <c r="AD17" s="18"/>
      <c r="AE17" s="18"/>
    </row>
    <row r="18" spans="1:31" x14ac:dyDescent="0.15">
      <c r="E18" s="10" t="s">
        <v>836</v>
      </c>
      <c r="F18" s="98" t="str">
        <f>"モデル"&amp;"_"&amp;モデル建物法_断熱材!D19&amp;"["&amp;モデル建物法_断熱材!E19&amp;"]"</f>
        <v>モデル_高性能グラスウール断熱材２４K[0.036]</v>
      </c>
      <c r="P18" s="11"/>
      <c r="Q18" s="11"/>
      <c r="R18" s="11"/>
      <c r="S18" s="11"/>
      <c r="Y18" s="34"/>
    </row>
    <row r="19" spans="1:31" x14ac:dyDescent="0.15">
      <c r="B19" s="13" t="s">
        <v>268</v>
      </c>
      <c r="E19" s="10" t="s">
        <v>837</v>
      </c>
      <c r="F19" s="98" t="str">
        <f>"モデル"&amp;"_"&amp;モデル建物法_断熱材!D20&amp;"["&amp;モデル建物法_断熱材!E20&amp;"]"</f>
        <v>モデル_高性能グラスウール断熱材２８K[0.036]</v>
      </c>
      <c r="P19" s="11"/>
      <c r="Q19" s="11"/>
      <c r="R19" s="11"/>
      <c r="S19" s="11"/>
      <c r="Y19" s="35" t="s">
        <v>286</v>
      </c>
      <c r="AB19" s="1" t="s">
        <v>190</v>
      </c>
    </row>
    <row r="20" spans="1:31" x14ac:dyDescent="0.15">
      <c r="A20" s="26" t="s">
        <v>455</v>
      </c>
      <c r="B20" s="25" t="s">
        <v>449</v>
      </c>
      <c r="E20" s="10" t="s">
        <v>838</v>
      </c>
      <c r="F20" s="98" t="str">
        <f>"モデル"&amp;"_"&amp;モデル建物法_断熱材!D21&amp;"["&amp;モデル建物法_断熱材!E21&amp;"]"</f>
        <v>モデル_高性能グラスウール断熱材３２K[0.035]</v>
      </c>
      <c r="P20" s="11"/>
      <c r="Q20" s="11"/>
      <c r="R20" s="11"/>
      <c r="S20" s="11"/>
      <c r="Y20" s="36" t="s">
        <v>449</v>
      </c>
      <c r="AA20" s="19" t="s">
        <v>191</v>
      </c>
      <c r="AB20" s="1" t="s">
        <v>192</v>
      </c>
    </row>
    <row r="21" spans="1:31" x14ac:dyDescent="0.15">
      <c r="A21" s="26" t="s">
        <v>493</v>
      </c>
      <c r="B21" s="1" t="s">
        <v>248</v>
      </c>
      <c r="E21" s="10" t="s">
        <v>839</v>
      </c>
      <c r="F21" s="98" t="str">
        <f>"モデル"&amp;"_"&amp;モデル建物法_断熱材!D22&amp;"["&amp;モデル建物法_断熱材!E22&amp;"]"</f>
        <v>モデル_高性能グラスウール断熱材３６K[0.034]</v>
      </c>
      <c r="P21" s="11"/>
      <c r="Q21" s="11"/>
      <c r="R21" s="11"/>
      <c r="S21" s="11"/>
      <c r="Y21" s="34" t="s">
        <v>287</v>
      </c>
      <c r="AA21" s="19" t="s">
        <v>193</v>
      </c>
      <c r="AB21" s="1" t="s">
        <v>194</v>
      </c>
    </row>
    <row r="22" spans="1:31" x14ac:dyDescent="0.15">
      <c r="A22" s="26" t="s">
        <v>494</v>
      </c>
      <c r="B22" s="1" t="s">
        <v>249</v>
      </c>
      <c r="E22" s="10" t="s">
        <v>840</v>
      </c>
      <c r="F22" s="98" t="str">
        <f>"モデル"&amp;"_"&amp;モデル建物法_断熱材!D23&amp;"["&amp;モデル建物法_断熱材!E23&amp;"]"</f>
        <v>モデル_高性能グラスウール断熱材３８K[0.034]</v>
      </c>
      <c r="P22" s="11"/>
      <c r="Q22" s="11"/>
      <c r="R22" s="11"/>
      <c r="S22" s="11"/>
      <c r="Y22" s="34" t="s">
        <v>288</v>
      </c>
    </row>
    <row r="23" spans="1:31" x14ac:dyDescent="0.15">
      <c r="A23" s="28" t="s">
        <v>452</v>
      </c>
      <c r="B23" s="1" t="s">
        <v>250</v>
      </c>
      <c r="E23" s="10" t="s">
        <v>841</v>
      </c>
      <c r="F23" s="98" t="str">
        <f>"モデル"&amp;"_"&amp;モデル建物法_断熱材!D24&amp;"["&amp;モデル建物法_断熱材!E24&amp;"]"</f>
        <v>モデル_高性能グラスウール断熱材４０K[0.034]</v>
      </c>
      <c r="P23" s="11"/>
      <c r="Q23" s="11"/>
      <c r="R23" s="11"/>
      <c r="AB23" s="12" t="s">
        <v>595</v>
      </c>
      <c r="AC23" s="32"/>
      <c r="AD23" s="43"/>
    </row>
    <row r="24" spans="1:31" x14ac:dyDescent="0.15">
      <c r="E24" s="10" t="s">
        <v>842</v>
      </c>
      <c r="F24" s="98" t="str">
        <f>"モデル"&amp;"_"&amp;モデル建物法_断熱材!D25&amp;"["&amp;モデル建物法_断熱材!E25&amp;"]"</f>
        <v>モデル_高性能グラスウール断熱材４８K[0.033]</v>
      </c>
      <c r="P24" s="11"/>
      <c r="Q24" s="11"/>
      <c r="R24" s="11"/>
      <c r="S24" s="11"/>
      <c r="AB24" s="24" t="s">
        <v>591</v>
      </c>
      <c r="AD24" s="43"/>
    </row>
    <row r="25" spans="1:31" x14ac:dyDescent="0.15">
      <c r="B25" s="13" t="s">
        <v>251</v>
      </c>
      <c r="E25" s="10" t="s">
        <v>843</v>
      </c>
      <c r="F25" s="98" t="str">
        <f>"モデル"&amp;"_"&amp;モデル建物法_断熱材!D26&amp;"["&amp;モデル建物法_断熱材!E26&amp;"]"</f>
        <v>モデル_天井用[0.052]</v>
      </c>
      <c r="P25" s="11"/>
      <c r="Q25" s="11"/>
      <c r="R25" s="11"/>
      <c r="S25" s="11"/>
      <c r="AB25" s="51" t="s">
        <v>592</v>
      </c>
      <c r="AC25" s="42" t="s">
        <v>593</v>
      </c>
      <c r="AD25" s="43"/>
    </row>
    <row r="26" spans="1:31" x14ac:dyDescent="0.15">
      <c r="A26" s="26" t="s">
        <v>455</v>
      </c>
      <c r="B26" s="25" t="s">
        <v>449</v>
      </c>
      <c r="E26" s="10" t="s">
        <v>844</v>
      </c>
      <c r="F26" s="98" t="str">
        <f>"モデル"&amp;"_"&amp;モデル建物法_断熱材!D27&amp;"["&amp;モデル建物法_断熱材!E27&amp;"]"</f>
        <v>モデル_屋根•床•壁用[0.04]</v>
      </c>
      <c r="P26" s="11"/>
      <c r="Q26" s="11"/>
      <c r="R26" s="11"/>
      <c r="S26" s="11"/>
      <c r="AC26" s="12" t="s">
        <v>596</v>
      </c>
    </row>
    <row r="27" spans="1:31" x14ac:dyDescent="0.15">
      <c r="A27" s="26" t="s">
        <v>473</v>
      </c>
      <c r="B27" s="1" t="s">
        <v>252</v>
      </c>
      <c r="E27" s="10" t="s">
        <v>845</v>
      </c>
      <c r="F27" s="98" t="str">
        <f>"モデル"&amp;"_"&amp;モデル建物法_断熱材!D28&amp;"["&amp;モデル建物法_断熱材!E28&amp;"]"</f>
        <v>モデル_ロックウール断熱材•マット 24Ｋ以上[0.039]</v>
      </c>
      <c r="P27" s="11"/>
      <c r="Q27" s="11"/>
      <c r="R27" s="11"/>
      <c r="S27" s="11"/>
      <c r="AB27" s="51" t="s">
        <v>607</v>
      </c>
    </row>
    <row r="28" spans="1:31" x14ac:dyDescent="0.15">
      <c r="A28" s="26" t="s">
        <v>474</v>
      </c>
      <c r="B28" s="1" t="s">
        <v>253</v>
      </c>
      <c r="E28" s="10" t="s">
        <v>846</v>
      </c>
      <c r="F28" s="98" t="str">
        <f>"モデル"&amp;"_"&amp;モデル建物法_断熱材!D29&amp;"["&amp;モデル建物法_断熱材!E29&amp;"]"</f>
        <v>モデル_ロックウール断熱材•マット 30K以上[0.038]</v>
      </c>
      <c r="P28" s="11"/>
      <c r="Q28" s="11"/>
      <c r="R28" s="11"/>
      <c r="S28" s="11"/>
      <c r="AB28" s="51" t="s">
        <v>603</v>
      </c>
      <c r="AC28" s="43" t="s">
        <v>604</v>
      </c>
    </row>
    <row r="29" spans="1:31" x14ac:dyDescent="0.15">
      <c r="A29" s="26" t="s">
        <v>496</v>
      </c>
      <c r="B29" s="1" t="s">
        <v>254</v>
      </c>
      <c r="E29" s="10" t="s">
        <v>847</v>
      </c>
      <c r="F29" s="98" t="str">
        <f>"モデル"&amp;"_"&amp;モデル建物法_断熱材!D30&amp;"["&amp;モデル建物法_断熱材!E30&amp;"]"</f>
        <v>モデル_ロックウール断熱材•マット 40K以上[0.037]</v>
      </c>
      <c r="P29" s="11"/>
      <c r="Q29" s="11"/>
      <c r="R29" s="11"/>
      <c r="S29" s="11"/>
      <c r="AB29" s="57" t="s">
        <v>620</v>
      </c>
      <c r="AC29" s="43" t="s">
        <v>605</v>
      </c>
    </row>
    <row r="30" spans="1:31" x14ac:dyDescent="0.15">
      <c r="A30" s="26" t="s">
        <v>475</v>
      </c>
      <c r="B30" s="1" t="s">
        <v>255</v>
      </c>
      <c r="E30" s="10" t="s">
        <v>848</v>
      </c>
      <c r="F30" s="98" t="str">
        <f>"モデル"&amp;"_"&amp;モデル建物法_断熱材!D31&amp;"["&amp;モデル建物法_断熱材!E31&amp;"]"</f>
        <v>モデル_ロックウール断熱材•フェルト[0.038]</v>
      </c>
      <c r="P30" s="11"/>
      <c r="Q30" s="11"/>
      <c r="R30" s="11"/>
      <c r="S30" s="11"/>
      <c r="T30" s="20" t="s">
        <v>224</v>
      </c>
      <c r="AC30" s="43" t="s">
        <v>606</v>
      </c>
    </row>
    <row r="31" spans="1:31" x14ac:dyDescent="0.15">
      <c r="A31" s="28" t="s">
        <v>453</v>
      </c>
      <c r="B31" s="1" t="s">
        <v>256</v>
      </c>
      <c r="E31" s="10" t="s">
        <v>849</v>
      </c>
      <c r="F31" s="98" t="str">
        <f>"モデル"&amp;"_"&amp;モデル建物法_断熱材!D32&amp;"["&amp;モデル建物法_断熱材!E32&amp;"]"</f>
        <v>モデル_ロックウール断熱材•ボード[0.036]</v>
      </c>
      <c r="P31" s="11"/>
      <c r="Q31" s="11"/>
      <c r="R31" s="11"/>
      <c r="S31" s="11"/>
      <c r="T31" s="1" t="s">
        <v>212</v>
      </c>
      <c r="U31" s="1" t="s">
        <v>216</v>
      </c>
      <c r="AB31" s="54" t="s">
        <v>600</v>
      </c>
      <c r="AC31" s="55" t="s">
        <v>601</v>
      </c>
    </row>
    <row r="32" spans="1:31" x14ac:dyDescent="0.15">
      <c r="E32" s="10" t="s">
        <v>850</v>
      </c>
      <c r="F32" s="98" t="str">
        <f>"モデル"&amp;"_"&amp;モデル建物法_断熱材!D33&amp;"["&amp;モデル建物法_断熱材!E33&amp;"]"</f>
        <v>モデル_天井用[0.047]</v>
      </c>
      <c r="P32" s="11"/>
      <c r="Q32" s="11"/>
      <c r="R32" s="11"/>
      <c r="S32" s="11"/>
      <c r="T32" s="1" t="s">
        <v>213</v>
      </c>
      <c r="U32" s="14" t="s">
        <v>678</v>
      </c>
      <c r="AB32" s="51" t="s">
        <v>617</v>
      </c>
    </row>
    <row r="33" spans="1:30" x14ac:dyDescent="0.15">
      <c r="B33" s="13" t="s">
        <v>257</v>
      </c>
      <c r="E33" s="10" t="s">
        <v>851</v>
      </c>
      <c r="F33" s="98" t="str">
        <f>"モデル"&amp;"_"&amp;モデル建物法_断熱材!D34&amp;"["&amp;モデル建物法_断熱材!E34&amp;"]"</f>
        <v>モデル_屋根•床•壁用[0.038]</v>
      </c>
      <c r="P33" s="11"/>
      <c r="Q33" s="11"/>
      <c r="R33" s="11"/>
      <c r="S33" s="11"/>
      <c r="T33" s="1" t="s">
        <v>214</v>
      </c>
      <c r="U33" s="14" t="s">
        <v>679</v>
      </c>
      <c r="AB33" s="57" t="s">
        <v>620</v>
      </c>
      <c r="AC33" s="43" t="s">
        <v>598</v>
      </c>
    </row>
    <row r="34" spans="1:30" x14ac:dyDescent="0.15">
      <c r="A34" s="26" t="s">
        <v>455</v>
      </c>
      <c r="B34" s="25" t="s">
        <v>449</v>
      </c>
      <c r="E34" s="10" t="s">
        <v>852</v>
      </c>
      <c r="F34" s="98" t="str">
        <f>"モデル"&amp;"_"&amp;モデル建物法_断熱材!D35&amp;"["&amp;モデル建物法_断熱材!E35&amp;"]"</f>
        <v>モデル_吹付けロックウール[0.064]</v>
      </c>
      <c r="P34" s="11"/>
      <c r="Q34" s="11"/>
      <c r="R34" s="11"/>
      <c r="S34" s="11"/>
      <c r="T34" s="1" t="s">
        <v>215</v>
      </c>
      <c r="U34" s="14" t="s">
        <v>680</v>
      </c>
      <c r="AB34" s="53" t="s">
        <v>599</v>
      </c>
      <c r="AC34" s="43" t="s">
        <v>613</v>
      </c>
      <c r="AD34" s="43"/>
    </row>
    <row r="35" spans="1:30" x14ac:dyDescent="0.15">
      <c r="A35" s="26" t="s">
        <v>460</v>
      </c>
      <c r="B35" s="1" t="s">
        <v>258</v>
      </c>
      <c r="E35" s="10" t="s">
        <v>853</v>
      </c>
      <c r="F35" s="98" t="str">
        <f>"モデル"&amp;"_"&amp;モデル建物法_断熱材!D36&amp;"["&amp;モデル建物法_断熱材!E36&amp;"]"</f>
        <v>モデル_天井用•屋根•床•壁用[0.04]</v>
      </c>
      <c r="S35" s="11"/>
      <c r="AB35" s="53"/>
      <c r="AC35" s="43" t="s">
        <v>614</v>
      </c>
    </row>
    <row r="36" spans="1:30" x14ac:dyDescent="0.15">
      <c r="A36" s="26" t="s">
        <v>461</v>
      </c>
      <c r="B36" s="1" t="s">
        <v>259</v>
      </c>
      <c r="E36" s="10" t="s">
        <v>854</v>
      </c>
      <c r="F36" s="98" t="str">
        <f>"モデル"&amp;"_"&amp;モデル建物法_断熱材!D37&amp;"["&amp;モデル建物法_断熱材!E37&amp;"]"</f>
        <v>モデル_押出法ポリスチレンフォーム１種[0.04]</v>
      </c>
      <c r="P36" s="1" t="s">
        <v>218</v>
      </c>
      <c r="AB36" s="53"/>
      <c r="AC36" s="43" t="s">
        <v>615</v>
      </c>
    </row>
    <row r="37" spans="1:30" x14ac:dyDescent="0.15">
      <c r="A37" s="26" t="s">
        <v>462</v>
      </c>
      <c r="B37" s="1" t="s">
        <v>260</v>
      </c>
      <c r="E37" s="10" t="s">
        <v>855</v>
      </c>
      <c r="F37" s="98" t="str">
        <f>"モデル"&amp;"_"&amp;モデル建物法_断熱材!D38&amp;"["&amp;モデル建物法_断熱材!E38&amp;"]"</f>
        <v>モデル_押出法ポリスチレンフォーム２種[0.034]</v>
      </c>
      <c r="AB37" s="53"/>
      <c r="AC37" s="43" t="s">
        <v>616</v>
      </c>
    </row>
    <row r="38" spans="1:30" x14ac:dyDescent="0.15">
      <c r="A38" s="28" t="s">
        <v>463</v>
      </c>
      <c r="B38" s="1" t="s">
        <v>278</v>
      </c>
      <c r="E38" s="10" t="s">
        <v>856</v>
      </c>
      <c r="F38" s="98" t="str">
        <f>"モデル"&amp;"_"&amp;モデル建物法_断熱材!D39&amp;"["&amp;モデル建物法_断熱材!E39&amp;"]"</f>
        <v>モデル_押出法ポリスチレンフォーム３種[0.028]</v>
      </c>
      <c r="AB38" s="57" t="s">
        <v>620</v>
      </c>
      <c r="AC38" s="12" t="s">
        <v>618</v>
      </c>
    </row>
    <row r="39" spans="1:30" x14ac:dyDescent="0.15">
      <c r="E39" s="10" t="s">
        <v>857</v>
      </c>
      <c r="F39" s="98" t="str">
        <f>"モデル"&amp;"_"&amp;モデル建物法_断熱材!D40&amp;"["&amp;モデル建物法_断熱材!E40&amp;"]"</f>
        <v>モデル_A 種ポリエチレンフォーム保温板 1 種[0.042]</v>
      </c>
      <c r="AC39" s="43" t="s">
        <v>619</v>
      </c>
    </row>
    <row r="40" spans="1:30" x14ac:dyDescent="0.15">
      <c r="B40" s="13" t="s">
        <v>261</v>
      </c>
      <c r="E40" s="10" t="s">
        <v>858</v>
      </c>
      <c r="F40" s="98" t="str">
        <f>"モデル"&amp;"_"&amp;モデル建物法_断熱材!D41&amp;"["&amp;モデル建物法_断熱材!E41&amp;"]"</f>
        <v>モデル_A 種ポリエチレンフォーム保温板 2 種[0.038]</v>
      </c>
    </row>
    <row r="41" spans="1:30" x14ac:dyDescent="0.15">
      <c r="A41" s="26" t="s">
        <v>455</v>
      </c>
      <c r="B41" s="25" t="s">
        <v>449</v>
      </c>
      <c r="E41" s="10" t="s">
        <v>859</v>
      </c>
      <c r="F41" s="98" t="str">
        <f>"モデル"&amp;"_"&amp;モデル建物法_断熱材!D42&amp;"["&amp;モデル建物法_断熱材!E42&amp;"]"</f>
        <v>モデル_A 種ポリエチレンフォーム保温板 3 種[0.034]</v>
      </c>
      <c r="AB41" s="59" t="s">
        <v>666</v>
      </c>
    </row>
    <row r="42" spans="1:30" x14ac:dyDescent="0.15">
      <c r="A42" s="26" t="s">
        <v>456</v>
      </c>
      <c r="B42" s="1" t="s">
        <v>262</v>
      </c>
      <c r="E42" s="10" t="s">
        <v>860</v>
      </c>
      <c r="F42" s="98" t="str">
        <f>"モデル"&amp;"_"&amp;モデル建物法_断熱材!D43&amp;"["&amp;モデル建物法_断熱材!E43&amp;"]"</f>
        <v>モデル_ビーズ法ポリスチレンフォーム 1 号[0.034]</v>
      </c>
      <c r="AC42" s="43" t="s">
        <v>669</v>
      </c>
    </row>
    <row r="43" spans="1:30" x14ac:dyDescent="0.15">
      <c r="A43" s="26" t="s">
        <v>457</v>
      </c>
      <c r="B43" s="1" t="s">
        <v>263</v>
      </c>
      <c r="E43" s="10" t="s">
        <v>861</v>
      </c>
      <c r="F43" s="98" t="str">
        <f>"モデル"&amp;"_"&amp;モデル建物法_断熱材!D44&amp;"["&amp;モデル建物法_断熱材!E44&amp;"]"</f>
        <v>モデル_ビーズ法ポリスチレンフォーム 2 号[0.036]</v>
      </c>
      <c r="AB43" s="51" t="s">
        <v>675</v>
      </c>
    </row>
    <row r="44" spans="1:30" x14ac:dyDescent="0.15">
      <c r="A44" s="28" t="s">
        <v>458</v>
      </c>
      <c r="B44" s="1" t="s">
        <v>275</v>
      </c>
      <c r="E44" s="10" t="s">
        <v>862</v>
      </c>
      <c r="F44" s="98" t="str">
        <f>"モデル"&amp;"_"&amp;モデル建物法_断熱材!D45&amp;"["&amp;モデル建物法_断熱材!E45&amp;"]"</f>
        <v>モデル_ビーズ法ポリスチレンフォーム 3 号[0.038]</v>
      </c>
      <c r="AB44" s="57" t="s">
        <v>236</v>
      </c>
      <c r="AC44" s="43" t="s">
        <v>605</v>
      </c>
    </row>
    <row r="45" spans="1:30" x14ac:dyDescent="0.15">
      <c r="A45" s="28" t="s">
        <v>454</v>
      </c>
      <c r="B45" s="1" t="s">
        <v>303</v>
      </c>
      <c r="E45" s="10" t="s">
        <v>863</v>
      </c>
      <c r="F45" s="98" t="str">
        <f>"モデル"&amp;"_"&amp;モデル建物法_断熱材!D46&amp;"["&amp;モデル建物法_断熱材!E46&amp;"]"</f>
        <v>モデル_ビーズ法ポリスチレンフォーム 4 号[0.041]</v>
      </c>
      <c r="AC45" s="12" t="s">
        <v>676</v>
      </c>
    </row>
    <row r="46" spans="1:30" x14ac:dyDescent="0.15">
      <c r="A46" s="26" t="s">
        <v>459</v>
      </c>
      <c r="B46" s="1" t="s">
        <v>141</v>
      </c>
      <c r="E46" s="10" t="s">
        <v>864</v>
      </c>
      <c r="F46" s="98" t="str">
        <f>"モデル"&amp;"_"&amp;モデル建物法_断熱材!D47&amp;"["&amp;モデル建物法_断熱材!E47&amp;"]"</f>
        <v>モデル_硬質ウレタンフォーム 1 種[0.029]</v>
      </c>
      <c r="AC46" s="55" t="s">
        <v>670</v>
      </c>
    </row>
    <row r="47" spans="1:30" x14ac:dyDescent="0.15">
      <c r="E47" s="10" t="s">
        <v>865</v>
      </c>
      <c r="F47" s="98" t="str">
        <f>"モデル"&amp;"_"&amp;モデル建物法_断熱材!D48&amp;"["&amp;モデル建物法_断熱材!E48&amp;"]"</f>
        <v>モデル_硬質ウレタンフォーム 2 種 1 号[0.023]</v>
      </c>
      <c r="AC47" s="55" t="s">
        <v>671</v>
      </c>
    </row>
    <row r="48" spans="1:30" x14ac:dyDescent="0.15">
      <c r="B48" s="13" t="s">
        <v>264</v>
      </c>
      <c r="E48" s="10" t="s">
        <v>866</v>
      </c>
      <c r="F48" s="98" t="str">
        <f>"モデル"&amp;"_"&amp;モデル建物法_断熱材!D49&amp;"["&amp;モデル建物法_断熱材!E49&amp;"]"</f>
        <v>モデル_硬質ウレタンフォーム 2 種 2 号[0.024]</v>
      </c>
      <c r="AC48" s="55" t="s">
        <v>672</v>
      </c>
    </row>
    <row r="49" spans="1:29" x14ac:dyDescent="0.15">
      <c r="A49" s="1">
        <v>0</v>
      </c>
      <c r="B49" s="25" t="s">
        <v>449</v>
      </c>
      <c r="E49" s="10" t="s">
        <v>867</v>
      </c>
      <c r="F49" s="98" t="str">
        <f>"モデル"&amp;"_"&amp;モデル建物法_断熱材!D50&amp;"["&amp;モデル建物法_断熱材!E50&amp;"]"</f>
        <v>モデル_硬質ウレタンフォーム 2 種 3 号[0.027]</v>
      </c>
      <c r="AC49" s="55" t="s">
        <v>673</v>
      </c>
    </row>
    <row r="50" spans="1:29" x14ac:dyDescent="0.15">
      <c r="A50" s="1">
        <v>1</v>
      </c>
      <c r="B50" s="1" t="s">
        <v>276</v>
      </c>
      <c r="E50" s="10" t="s">
        <v>868</v>
      </c>
      <c r="F50" s="98" t="str">
        <f>"モデル"&amp;"_"&amp;モデル建物法_断熱材!D51&amp;"["&amp;モデル建物法_断熱材!E51&amp;"]"</f>
        <v>モデル_硬質ウレタンフォーム 2 種 4 号[0.028]</v>
      </c>
      <c r="AC50" s="55" t="s">
        <v>674</v>
      </c>
    </row>
    <row r="51" spans="1:29" x14ac:dyDescent="0.15">
      <c r="A51" s="1">
        <v>9</v>
      </c>
      <c r="B51" s="1" t="s">
        <v>277</v>
      </c>
      <c r="E51" s="10" t="s">
        <v>869</v>
      </c>
      <c r="F51" s="98" t="str">
        <f>"モデル"&amp;"_"&amp;モデル建物法_断熱材!D52&amp;"["&amp;モデル建物法_断熱材!E52&amp;"]"</f>
        <v>モデル_吹付け硬質ウレタンフォーム A 種１[0.034]</v>
      </c>
      <c r="AB51" s="57" t="s">
        <v>236</v>
      </c>
      <c r="AC51" s="43" t="s">
        <v>605</v>
      </c>
    </row>
    <row r="52" spans="1:29" x14ac:dyDescent="0.15">
      <c r="E52" s="10" t="s">
        <v>870</v>
      </c>
      <c r="F52" s="98" t="str">
        <f>"モデル"&amp;"_"&amp;モデル建物法_断熱材!D53&amp;"["&amp;モデル建物法_断熱材!E53&amp;"]"</f>
        <v>モデル_吹付け硬質ウレタンフォーム A 種１H[0.026]</v>
      </c>
      <c r="AC52" s="12" t="s">
        <v>672</v>
      </c>
    </row>
    <row r="53" spans="1:29" x14ac:dyDescent="0.15">
      <c r="E53" s="10" t="s">
        <v>871</v>
      </c>
      <c r="F53" s="98" t="str">
        <f>"モデル"&amp;"_"&amp;モデル建物法_断熱材!D54&amp;"["&amp;モデル建物法_断熱材!E54&amp;"]"</f>
        <v>モデル_吹付け硬質ウレタンフォーム A 種３[0.04]</v>
      </c>
      <c r="AC53" s="55" t="s">
        <v>673</v>
      </c>
    </row>
    <row r="54" spans="1:29" x14ac:dyDescent="0.15">
      <c r="E54" s="10" t="s">
        <v>872</v>
      </c>
      <c r="F54" s="98" t="str">
        <f>"モデル"&amp;"_"&amp;モデル建物法_断熱材!D55&amp;"["&amp;モデル建物法_断熱材!E55&amp;"]"</f>
        <v>モデル_フェノールフォーム１種[0.022]</v>
      </c>
      <c r="AC54" s="12" t="s">
        <v>677</v>
      </c>
    </row>
    <row r="55" spans="1:29" x14ac:dyDescent="0.15">
      <c r="E55" s="10" t="s">
        <v>873</v>
      </c>
      <c r="F55" s="98" t="str">
        <f>"モデル"&amp;"_"&amp;モデル建物法_断熱材!D56&amp;"["&amp;モデル建物法_断熱材!E56&amp;"]"</f>
        <v>モデル_フェノールフォーム 2 種 1 号[0.036]</v>
      </c>
    </row>
    <row r="56" spans="1:29" x14ac:dyDescent="0.15">
      <c r="E56" s="10" t="s">
        <v>874</v>
      </c>
      <c r="F56" s="98" t="str">
        <f>"モデル"&amp;"_"&amp;モデル建物法_断熱材!D57&amp;"["&amp;モデル建物法_断熱材!E57&amp;"]"</f>
        <v>モデル_フェノールフォーム 2 種 2 号[0.034]</v>
      </c>
    </row>
    <row r="57" spans="1:29" x14ac:dyDescent="0.15">
      <c r="E57" s="10" t="s">
        <v>875</v>
      </c>
      <c r="F57" s="98" t="str">
        <f>"モデル"&amp;"_"&amp;モデル建物法_断熱材!D58&amp;"["&amp;モデル建物法_断熱材!E58&amp;"]"</f>
        <v>モデル_フェノールフォーム 2 種 3 号[0.028]</v>
      </c>
    </row>
    <row r="58" spans="1:29" x14ac:dyDescent="0.15">
      <c r="B58" s="13"/>
      <c r="E58" s="10" t="s">
        <v>876</v>
      </c>
      <c r="F58" s="98" t="str">
        <f>"モデル"&amp;"_"&amp;モデル建物法_断熱材!D59&amp;"["&amp;モデル建物法_断熱材!E59&amp;"]"</f>
        <v>モデル_フェノールフォーム 3 種 1 号[0.035]</v>
      </c>
      <c r="G58" s="66"/>
    </row>
    <row r="59" spans="1:29" x14ac:dyDescent="0.15">
      <c r="E59" s="10" t="s">
        <v>877</v>
      </c>
      <c r="F59" s="98" t="str">
        <f>"モデル"&amp;"_"&amp;モデル建物法_断熱材!D60&amp;"["&amp;モデル建物法_断熱材!E60&amp;"]"</f>
        <v>モデル_ファイバーマット[0.04]</v>
      </c>
      <c r="G59" s="66"/>
    </row>
    <row r="60" spans="1:29" x14ac:dyDescent="0.15">
      <c r="E60" s="10" t="s">
        <v>878</v>
      </c>
      <c r="F60" s="98" t="str">
        <f>"モデル"&amp;"_"&amp;モデル建物法_断熱材!D61&amp;"["&amp;モデル建物法_断熱材!E61&amp;"]"</f>
        <v>モデル_ファイバーボード[0.052]</v>
      </c>
    </row>
    <row r="61" spans="1:29" x14ac:dyDescent="0.15">
      <c r="E61" s="26" t="s">
        <v>879</v>
      </c>
      <c r="F61" s="98" t="str">
        <f>"標準"&amp;"_"&amp;標準入力法_断熱材!C3&amp;"["&amp;標準入力法_断熱材!D3&amp;"]"</f>
        <v>標準_グラスウール断熱材  10K相当[0.05]</v>
      </c>
    </row>
    <row r="62" spans="1:29" x14ac:dyDescent="0.15">
      <c r="E62" s="26" t="s">
        <v>571</v>
      </c>
      <c r="F62" s="98" t="str">
        <f>"標準"&amp;"_"&amp;標準入力法_断熱材!C4&amp;"["&amp;標準入力法_断熱材!D4&amp;"]"</f>
        <v>標準_グラスウール断熱材  16K相当[0.045]</v>
      </c>
    </row>
    <row r="63" spans="1:29" x14ac:dyDescent="0.15">
      <c r="E63" s="26" t="s">
        <v>572</v>
      </c>
      <c r="F63" s="98" t="str">
        <f>"標準"&amp;"_"&amp;標準入力法_断熱材!C5&amp;"["&amp;標準入力法_断熱材!D5&amp;"]"</f>
        <v>標準_グラスウール断熱材   20K相当[0.042]</v>
      </c>
    </row>
    <row r="64" spans="1:29" x14ac:dyDescent="0.15">
      <c r="E64" s="26" t="s">
        <v>573</v>
      </c>
      <c r="F64" s="98" t="str">
        <f>"標準"&amp;"_"&amp;標準入力法_断熱材!C6&amp;"["&amp;標準入力法_断熱材!D6&amp;"]"</f>
        <v>標準_グラスウール断熱材   24K相当[0.038]</v>
      </c>
    </row>
    <row r="65" spans="2:7" x14ac:dyDescent="0.15">
      <c r="E65" s="26" t="s">
        <v>574</v>
      </c>
      <c r="F65" s="98" t="str">
        <f>"標準"&amp;"_"&amp;標準入力法_断熱材!C7&amp;"["&amp;標準入力法_断熱材!D7&amp;"]"</f>
        <v>標準_グラスウール断熱材  32K相当[0.036]</v>
      </c>
    </row>
    <row r="66" spans="2:7" x14ac:dyDescent="0.15">
      <c r="E66" s="26" t="s">
        <v>575</v>
      </c>
      <c r="F66" s="98" t="str">
        <f>"標準"&amp;"_"&amp;標準入力法_断熱材!C8&amp;"["&amp;標準入力法_断熱材!D8&amp;"]"</f>
        <v>標準_高性能グラスウール断熱材   16K相当[0.038]</v>
      </c>
    </row>
    <row r="67" spans="2:7" x14ac:dyDescent="0.15">
      <c r="E67" s="26" t="s">
        <v>576</v>
      </c>
      <c r="F67" s="98" t="str">
        <f>"標準"&amp;"_"&amp;標準入力法_断熱材!C9&amp;"["&amp;標準入力法_断熱材!D9&amp;"]"</f>
        <v>標準_高性能グラスウール断熱材   24K相当[0.036]</v>
      </c>
    </row>
    <row r="68" spans="2:7" x14ac:dyDescent="0.15">
      <c r="E68" s="26" t="s">
        <v>577</v>
      </c>
      <c r="F68" s="98" t="str">
        <f>"標準"&amp;"_"&amp;標準入力法_断熱材!C10&amp;"["&amp;標準入力法_断熱材!D10&amp;"]"</f>
        <v>標準_高性能グラスウール断熱材   32K相当[0.035]</v>
      </c>
    </row>
    <row r="69" spans="2:7" x14ac:dyDescent="0.15">
      <c r="E69" s="26" t="s">
        <v>578</v>
      </c>
      <c r="F69" s="98" t="str">
        <f>"標準"&amp;"_"&amp;標準入力法_断熱材!C11&amp;"["&amp;標準入力法_断熱材!D11&amp;"]"</f>
        <v>標準_高性能グラスウール断熱材   40K相当[0.034]</v>
      </c>
    </row>
    <row r="70" spans="2:7" x14ac:dyDescent="0.15">
      <c r="E70" s="26" t="s">
        <v>579</v>
      </c>
      <c r="F70" s="98" t="str">
        <f>"標準"&amp;"_"&amp;標準入力法_断熱材!C12&amp;"["&amp;標準入力法_断熱材!D12&amp;"]"</f>
        <v>標準_高性能グラスウール断熱材   48K相当[0.033]</v>
      </c>
    </row>
    <row r="71" spans="2:7" x14ac:dyDescent="0.15">
      <c r="E71" s="26" t="s">
        <v>580</v>
      </c>
      <c r="F71" s="98" t="str">
        <f>"標準"&amp;"_"&amp;標準入力法_断熱材!C13&amp;"["&amp;標準入力法_断熱材!D13&amp;"]"</f>
        <v>標準_吹込み用グラスウール  13K相当[0.052]</v>
      </c>
    </row>
    <row r="72" spans="2:7" x14ac:dyDescent="0.15">
      <c r="E72" s="26" t="s">
        <v>581</v>
      </c>
      <c r="F72" s="98" t="str">
        <f>"標準"&amp;"_"&amp;標準入力法_断熱材!C14&amp;"["&amp;標準入力法_断熱材!D14&amp;"]"</f>
        <v>標準_吹込み用グラスウール  18K相当[0.052]</v>
      </c>
    </row>
    <row r="73" spans="2:7" x14ac:dyDescent="0.15">
      <c r="E73" s="26" t="s">
        <v>880</v>
      </c>
      <c r="F73" s="98" t="str">
        <f>"標準"&amp;"_"&amp;標準入力法_断熱材!C15&amp;"["&amp;標準入力法_断熱材!D15&amp;"]"</f>
        <v>標準_吹込み用グラスウール  30K相当[0.04]</v>
      </c>
    </row>
    <row r="74" spans="2:7" x14ac:dyDescent="0.15">
      <c r="E74" s="26" t="s">
        <v>881</v>
      </c>
      <c r="F74" s="98" t="str">
        <f>"標準"&amp;"_"&amp;標準入力法_断熱材!C16&amp;"["&amp;標準入力法_断熱材!D16&amp;"]"</f>
        <v>標準_吹込み用グラスウール  35K相当[0.04]</v>
      </c>
    </row>
    <row r="75" spans="2:7" x14ac:dyDescent="0.15">
      <c r="B75" s="13"/>
      <c r="E75" s="26" t="s">
        <v>882</v>
      </c>
      <c r="F75" s="98" t="str">
        <f>"標準"&amp;"_"&amp;標準入力法_断熱材!C17&amp;"["&amp;標準入力法_断熱材!D17&amp;"]"</f>
        <v>標準_吹付けロックウール[0.064]</v>
      </c>
      <c r="G75" s="66"/>
    </row>
    <row r="76" spans="2:7" x14ac:dyDescent="0.15">
      <c r="E76" s="26" t="s">
        <v>883</v>
      </c>
      <c r="F76" s="98" t="str">
        <f>"標準"&amp;"_"&amp;標準入力法_断熱材!C18&amp;"["&amp;標準入力法_断熱材!D18&amp;"]"</f>
        <v>標準_ロックウール断熱材（マット）[0.038]</v>
      </c>
      <c r="G76" s="66"/>
    </row>
    <row r="77" spans="2:7" x14ac:dyDescent="0.15">
      <c r="E77" s="26" t="s">
        <v>884</v>
      </c>
      <c r="F77" s="98" t="str">
        <f>"標準"&amp;"_"&amp;標準入力法_断熱材!C19&amp;"["&amp;標準入力法_断熱材!D19&amp;"]"</f>
        <v>標準_ロックウール断熱材（フェルト）[0.038]</v>
      </c>
    </row>
    <row r="78" spans="2:7" x14ac:dyDescent="0.15">
      <c r="E78" s="26" t="s">
        <v>885</v>
      </c>
      <c r="F78" s="98" t="str">
        <f>"標準"&amp;"_"&amp;標準入力法_断熱材!C20&amp;"["&amp;標準入力法_断熱材!D20&amp;"]"</f>
        <v>標準_ロックウール断熱材（ボード）[0.036]</v>
      </c>
    </row>
    <row r="79" spans="2:7" x14ac:dyDescent="0.15">
      <c r="E79" s="26" t="s">
        <v>886</v>
      </c>
      <c r="F79" s="98" t="str">
        <f>"標準"&amp;"_"&amp;標準入力法_断熱材!C21&amp;"["&amp;標準入力法_断熱材!D21&amp;"]"</f>
        <v>標準_吹込み用ロックウール  25K相当[0.047]</v>
      </c>
    </row>
    <row r="80" spans="2:7" x14ac:dyDescent="0.15">
      <c r="E80" s="26" t="s">
        <v>887</v>
      </c>
      <c r="F80" s="98" t="str">
        <f>"標準"&amp;"_"&amp;標準入力法_断熱材!C22&amp;"["&amp;標準入力法_断熱材!D22&amp;"]"</f>
        <v>標準_吹込み用ロックウール  65K相当[0.039]</v>
      </c>
    </row>
    <row r="81" spans="2:7" x14ac:dyDescent="0.15">
      <c r="E81" s="26" t="s">
        <v>888</v>
      </c>
      <c r="F81" s="98" t="str">
        <f>"標準"&amp;"_"&amp;標準入力法_断熱材!C23&amp;"["&amp;標準入力法_断熱材!D23&amp;"]"</f>
        <v>標準_吹込み用セルローズファイバー  25K[0.04]</v>
      </c>
    </row>
    <row r="82" spans="2:7" x14ac:dyDescent="0.15">
      <c r="E82" s="26" t="s">
        <v>889</v>
      </c>
      <c r="F82" s="98" t="str">
        <f>"標準"&amp;"_"&amp;標準入力法_断熱材!C24&amp;"["&amp;標準入力法_断熱材!D24&amp;"]"</f>
        <v>標準_吹込み用セルローズファイバー  45K[0.04]</v>
      </c>
    </row>
    <row r="83" spans="2:7" x14ac:dyDescent="0.15">
      <c r="E83" s="26" t="s">
        <v>890</v>
      </c>
      <c r="F83" s="98" t="str">
        <f>"標準"&amp;"_"&amp;標準入力法_断熱材!C25&amp;"["&amp;標準入力法_断熱材!D25&amp;"]"</f>
        <v>標準_吹込み用セルローズファイバー  55K[0.04]</v>
      </c>
    </row>
    <row r="84" spans="2:7" x14ac:dyDescent="0.15">
      <c r="E84" s="26" t="s">
        <v>891</v>
      </c>
      <c r="F84" s="98" t="str">
        <f>"標準"&amp;"_"&amp;標準入力法_断熱材!C26&amp;"["&amp;標準入力法_断熱材!D26&amp;"]"</f>
        <v>標準_押出法ポリスチレンフォーム  保温板  1種[0.04]</v>
      </c>
    </row>
    <row r="85" spans="2:7" x14ac:dyDescent="0.15">
      <c r="E85" s="26" t="s">
        <v>892</v>
      </c>
      <c r="F85" s="98" t="str">
        <f>"標準"&amp;"_"&amp;標準入力法_断熱材!C27&amp;"["&amp;標準入力法_断熱材!D27&amp;"]"</f>
        <v>標準_押出法ポリスチレンフォーム  保温板  2種[0.034]</v>
      </c>
    </row>
    <row r="86" spans="2:7" x14ac:dyDescent="0.15">
      <c r="E86" s="26" t="s">
        <v>893</v>
      </c>
      <c r="F86" s="98" t="str">
        <f>"標準"&amp;"_"&amp;標準入力法_断熱材!C28&amp;"["&amp;標準入力法_断熱材!D28&amp;"]"</f>
        <v>標準_押出法ポリスチレンフォーム  保温板  3種[0.028]</v>
      </c>
    </row>
    <row r="87" spans="2:7" x14ac:dyDescent="0.15">
      <c r="E87" s="26" t="s">
        <v>894</v>
      </c>
      <c r="F87" s="98" t="str">
        <f>"標準"&amp;"_"&amp;標準入力法_断熱材!C29&amp;"["&amp;標準入力法_断熱材!D29&amp;"]"</f>
        <v>標準_A種ポリエチレンフォーム  保温板  1種2号[0.042]</v>
      </c>
    </row>
    <row r="88" spans="2:7" x14ac:dyDescent="0.15">
      <c r="E88" s="26" t="s">
        <v>895</v>
      </c>
      <c r="F88" s="98" t="str">
        <f>"標準"&amp;"_"&amp;標準入力法_断熱材!C30&amp;"["&amp;標準入力法_断熱材!D30&amp;"]"</f>
        <v>標準_A種ポリエチレンフォーム  保温板  2種[0.038]</v>
      </c>
    </row>
    <row r="89" spans="2:7" x14ac:dyDescent="0.15">
      <c r="E89" s="26" t="s">
        <v>896</v>
      </c>
      <c r="F89" s="98" t="str">
        <f>"標準"&amp;"_"&amp;標準入力法_断熱材!C31&amp;"["&amp;標準入力法_断熱材!D31&amp;"]"</f>
        <v>標準_ビーズ法ポリスチレンフォーム  保温板  特号[0.034]</v>
      </c>
    </row>
    <row r="90" spans="2:7" x14ac:dyDescent="0.15">
      <c r="E90" s="26" t="s">
        <v>897</v>
      </c>
      <c r="F90" s="98" t="str">
        <f>"標準"&amp;"_"&amp;標準入力法_断熱材!C32&amp;"["&amp;標準入力法_断熱材!D32&amp;"]"</f>
        <v>標準_ビーズ法ポリスチレンフォーム  保温板  1号[0.036]</v>
      </c>
    </row>
    <row r="91" spans="2:7" x14ac:dyDescent="0.15">
      <c r="B91" s="13"/>
      <c r="E91" s="26" t="s">
        <v>898</v>
      </c>
      <c r="F91" s="98" t="str">
        <f>"標準"&amp;"_"&amp;標準入力法_断熱材!C33&amp;"["&amp;標準入力法_断熱材!D33&amp;"]"</f>
        <v>標準_ビーズ法ポリスチレンフォーム  保温板  2号[0.037]</v>
      </c>
      <c r="G91" s="66"/>
    </row>
    <row r="92" spans="2:7" x14ac:dyDescent="0.15">
      <c r="E92" s="26" t="s">
        <v>899</v>
      </c>
      <c r="F92" s="98" t="str">
        <f>"標準"&amp;"_"&amp;標準入力法_断熱材!C34&amp;"["&amp;標準入力法_断熱材!D34&amp;"]"</f>
        <v>標準_ビーズ法ポリスチレンフォーム  保温板  3号[0.04]</v>
      </c>
      <c r="G92" s="66"/>
    </row>
    <row r="93" spans="2:7" x14ac:dyDescent="0.15">
      <c r="E93" s="26" t="s">
        <v>900</v>
      </c>
      <c r="F93" s="98" t="str">
        <f>"標準"&amp;"_"&amp;標準入力法_断熱材!C35&amp;"["&amp;標準入力法_断熱材!D35&amp;"]"</f>
        <v>標準_ビーズ法ポリスチレンフォーム  保温板  4号[0.043]</v>
      </c>
    </row>
    <row r="94" spans="2:7" x14ac:dyDescent="0.15">
      <c r="E94" s="26" t="s">
        <v>901</v>
      </c>
      <c r="F94" s="98" t="str">
        <f>"標準"&amp;"_"&amp;標準入力法_断熱材!C36&amp;"["&amp;標準入力法_断熱材!D36&amp;"]"</f>
        <v>標準_硬質ウレタンフォーム  保温板  2種1号[0.023]</v>
      </c>
    </row>
    <row r="95" spans="2:7" x14ac:dyDescent="0.15">
      <c r="E95" s="26" t="s">
        <v>902</v>
      </c>
      <c r="F95" s="98" t="str">
        <f>"標準"&amp;"_"&amp;標準入力法_断熱材!C37&amp;"["&amp;標準入力法_断熱材!D37&amp;"]"</f>
        <v>標準_硬質ウレタンフォーム  保温板  2種2号[0.024]</v>
      </c>
    </row>
    <row r="96" spans="2:7" x14ac:dyDescent="0.15">
      <c r="E96" s="26" t="s">
        <v>903</v>
      </c>
      <c r="F96" s="98" t="str">
        <f>"標準"&amp;"_"&amp;標準入力法_断熱材!C38&amp;"["&amp;標準入力法_断熱材!D38&amp;"]"</f>
        <v>標準_吹付け硬質ウレタンフォームA種1[0.034]</v>
      </c>
    </row>
    <row r="97" spans="5:8" x14ac:dyDescent="0.15">
      <c r="E97" s="26" t="s">
        <v>904</v>
      </c>
      <c r="F97" s="98" t="str">
        <f>"標準"&amp;"_"&amp;標準入力法_断熱材!C39&amp;"["&amp;標準入力法_断熱材!D39&amp;"]"</f>
        <v>標準_吹付け硬質ウレタンフォームA種3[0.04]</v>
      </c>
    </row>
    <row r="98" spans="5:8" x14ac:dyDescent="0.15">
      <c r="E98" s="26" t="s">
        <v>905</v>
      </c>
      <c r="F98" s="98" t="str">
        <f>"標準"&amp;"_"&amp;標準入力法_断熱材!C40&amp;"["&amp;標準入力法_断熱材!D40&amp;"]"</f>
        <v>標準_フェノールフォーム  保温板  1種1号[0.022]</v>
      </c>
    </row>
    <row r="99" spans="5:8" x14ac:dyDescent="0.15">
      <c r="E99" s="26" t="s">
        <v>906</v>
      </c>
      <c r="F99" s="98" t="str">
        <f>"標準"&amp;"_"&amp;標準入力法_断熱材!C41&amp;"["&amp;標準入力法_断熱材!D41&amp;"]"</f>
        <v>標準_フェノールフォーム  保温板  1種2号[0.022]</v>
      </c>
      <c r="H99" s="48"/>
    </row>
    <row r="101" spans="5:8" x14ac:dyDescent="0.15">
      <c r="E101" s="46" t="s">
        <v>583</v>
      </c>
      <c r="F101" s="100" t="s">
        <v>527</v>
      </c>
      <c r="G101" s="22"/>
    </row>
  </sheetData>
  <phoneticPr fontId="5"/>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779D9-11C8-4F6F-9117-242CF85D92D6}">
  <sheetPr codeName="Sheet6">
    <tabColor rgb="FFFFFFCC"/>
  </sheetPr>
  <dimension ref="A1:G42"/>
  <sheetViews>
    <sheetView zoomScale="130" zoomScaleNormal="130" workbookViewId="0"/>
  </sheetViews>
  <sheetFormatPr defaultRowHeight="15.75" x14ac:dyDescent="0.15"/>
  <cols>
    <col min="1" max="1" width="10.5" style="72" customWidth="1"/>
    <col min="2" max="2" width="6" style="72" customWidth="1"/>
    <col min="3" max="3" width="31.5" style="72" customWidth="1"/>
    <col min="4" max="4" width="10.25" style="83" customWidth="1"/>
    <col min="5" max="5" width="8.625" style="72" customWidth="1"/>
    <col min="6" max="6" width="9.5" style="105" customWidth="1"/>
    <col min="7" max="7" width="8.625" style="72" customWidth="1"/>
  </cols>
  <sheetData>
    <row r="1" spans="1:7" x14ac:dyDescent="0.15">
      <c r="A1" s="68"/>
      <c r="B1" s="68"/>
      <c r="C1" s="68"/>
      <c r="D1" s="73"/>
      <c r="E1" s="68"/>
      <c r="F1" s="106"/>
      <c r="G1" s="107" t="s">
        <v>908</v>
      </c>
    </row>
    <row r="2" spans="1:7" ht="22.5" x14ac:dyDescent="0.15">
      <c r="A2" s="84" t="s">
        <v>744</v>
      </c>
      <c r="B2" s="85" t="s">
        <v>745</v>
      </c>
      <c r="C2" s="84" t="s">
        <v>709</v>
      </c>
      <c r="D2" s="86" t="s">
        <v>746</v>
      </c>
      <c r="E2" s="87" t="s">
        <v>747</v>
      </c>
      <c r="F2" s="102" t="s">
        <v>748</v>
      </c>
      <c r="G2" s="87" t="s">
        <v>749</v>
      </c>
    </row>
    <row r="3" spans="1:7" ht="13.5" x14ac:dyDescent="0.15">
      <c r="A3" s="886" t="s">
        <v>750</v>
      </c>
      <c r="B3" s="74">
        <v>121</v>
      </c>
      <c r="C3" s="69" t="s">
        <v>710</v>
      </c>
      <c r="D3" s="75">
        <v>0.05</v>
      </c>
      <c r="E3" s="76">
        <v>8</v>
      </c>
      <c r="F3" s="103">
        <v>0.84</v>
      </c>
      <c r="G3" s="76">
        <v>10</v>
      </c>
    </row>
    <row r="4" spans="1:7" ht="13.5" x14ac:dyDescent="0.15">
      <c r="A4" s="887"/>
      <c r="B4" s="77">
        <v>122</v>
      </c>
      <c r="C4" s="70" t="s">
        <v>826</v>
      </c>
      <c r="D4" s="75">
        <v>4.4999999999999998E-2</v>
      </c>
      <c r="E4" s="78">
        <v>13</v>
      </c>
      <c r="F4" s="103">
        <v>0.84</v>
      </c>
      <c r="G4" s="78">
        <v>16</v>
      </c>
    </row>
    <row r="5" spans="1:7" ht="13.5" x14ac:dyDescent="0.15">
      <c r="A5" s="887"/>
      <c r="B5" s="74">
        <v>123</v>
      </c>
      <c r="C5" s="96" t="s">
        <v>827</v>
      </c>
      <c r="D5" s="75">
        <v>4.2000000000000003E-2</v>
      </c>
      <c r="E5" s="78">
        <v>17</v>
      </c>
      <c r="F5" s="103">
        <v>0.84</v>
      </c>
      <c r="G5" s="76">
        <v>20</v>
      </c>
    </row>
    <row r="6" spans="1:7" ht="13.5" x14ac:dyDescent="0.15">
      <c r="A6" s="887"/>
      <c r="B6" s="77">
        <v>124</v>
      </c>
      <c r="C6" s="70" t="s">
        <v>828</v>
      </c>
      <c r="D6" s="75">
        <v>3.7999999999999999E-2</v>
      </c>
      <c r="E6" s="78">
        <v>20</v>
      </c>
      <c r="F6" s="103">
        <v>0.84</v>
      </c>
      <c r="G6" s="78">
        <v>24</v>
      </c>
    </row>
    <row r="7" spans="1:7" ht="13.5" x14ac:dyDescent="0.15">
      <c r="A7" s="887"/>
      <c r="B7" s="77">
        <v>125</v>
      </c>
      <c r="C7" s="70" t="s">
        <v>829</v>
      </c>
      <c r="D7" s="75">
        <v>3.5999999999999997E-2</v>
      </c>
      <c r="E7" s="76">
        <v>27</v>
      </c>
      <c r="F7" s="103">
        <v>0.84</v>
      </c>
      <c r="G7" s="76">
        <v>32</v>
      </c>
    </row>
    <row r="8" spans="1:7" ht="13.5" x14ac:dyDescent="0.15">
      <c r="A8" s="887"/>
      <c r="B8" s="77">
        <v>126</v>
      </c>
      <c r="C8" s="70" t="s">
        <v>830</v>
      </c>
      <c r="D8" s="75">
        <v>3.7999999999999999E-2</v>
      </c>
      <c r="E8" s="78">
        <v>13</v>
      </c>
      <c r="F8" s="103">
        <v>0.84</v>
      </c>
      <c r="G8" s="78">
        <v>16</v>
      </c>
    </row>
    <row r="9" spans="1:7" ht="13.5" x14ac:dyDescent="0.15">
      <c r="A9" s="887"/>
      <c r="B9" s="77">
        <v>127</v>
      </c>
      <c r="C9" s="70" t="s">
        <v>711</v>
      </c>
      <c r="D9" s="75">
        <v>3.5999999999999997E-2</v>
      </c>
      <c r="E9" s="76">
        <v>20</v>
      </c>
      <c r="F9" s="103">
        <v>0.84</v>
      </c>
      <c r="G9" s="76">
        <v>24</v>
      </c>
    </row>
    <row r="10" spans="1:7" ht="13.5" x14ac:dyDescent="0.15">
      <c r="A10" s="887"/>
      <c r="B10" s="77">
        <v>128</v>
      </c>
      <c r="C10" s="70" t="s">
        <v>712</v>
      </c>
      <c r="D10" s="75">
        <v>3.5000000000000003E-2</v>
      </c>
      <c r="E10" s="78">
        <v>27</v>
      </c>
      <c r="F10" s="103">
        <v>0.84</v>
      </c>
      <c r="G10" s="76">
        <v>32</v>
      </c>
    </row>
    <row r="11" spans="1:7" ht="13.5" x14ac:dyDescent="0.15">
      <c r="A11" s="887"/>
      <c r="B11" s="74">
        <v>129</v>
      </c>
      <c r="C11" s="70" t="s">
        <v>713</v>
      </c>
      <c r="D11" s="75">
        <v>3.4000000000000002E-2</v>
      </c>
      <c r="E11" s="76">
        <v>34</v>
      </c>
      <c r="F11" s="103">
        <v>0.84</v>
      </c>
      <c r="G11" s="76">
        <v>40</v>
      </c>
    </row>
    <row r="12" spans="1:7" ht="13.5" x14ac:dyDescent="0.15">
      <c r="A12" s="887"/>
      <c r="B12" s="77">
        <v>130</v>
      </c>
      <c r="C12" s="70" t="s">
        <v>714</v>
      </c>
      <c r="D12" s="75">
        <v>3.3000000000000002E-2</v>
      </c>
      <c r="E12" s="76">
        <v>40</v>
      </c>
      <c r="F12" s="103">
        <v>0.84</v>
      </c>
      <c r="G12" s="76">
        <v>48</v>
      </c>
    </row>
    <row r="13" spans="1:7" ht="13.5" x14ac:dyDescent="0.15">
      <c r="A13" s="887"/>
      <c r="B13" s="77">
        <v>131</v>
      </c>
      <c r="C13" s="70" t="s">
        <v>715</v>
      </c>
      <c r="D13" s="75">
        <v>5.1999999999999998E-2</v>
      </c>
      <c r="E13" s="78">
        <v>11</v>
      </c>
      <c r="F13" s="103">
        <v>0.84</v>
      </c>
      <c r="G13" s="78">
        <v>13</v>
      </c>
    </row>
    <row r="14" spans="1:7" ht="13.5" x14ac:dyDescent="0.15">
      <c r="A14" s="887"/>
      <c r="B14" s="74">
        <v>132</v>
      </c>
      <c r="C14" s="70" t="s">
        <v>716</v>
      </c>
      <c r="D14" s="75">
        <v>5.1999999999999998E-2</v>
      </c>
      <c r="E14" s="78">
        <v>15</v>
      </c>
      <c r="F14" s="103">
        <v>0.84</v>
      </c>
      <c r="G14" s="76">
        <v>18</v>
      </c>
    </row>
    <row r="15" spans="1:7" ht="13.5" x14ac:dyDescent="0.15">
      <c r="A15" s="887"/>
      <c r="B15" s="77">
        <v>133</v>
      </c>
      <c r="C15" s="70" t="s">
        <v>717</v>
      </c>
      <c r="D15" s="75">
        <v>0.04</v>
      </c>
      <c r="E15" s="78">
        <v>25</v>
      </c>
      <c r="F15" s="103">
        <v>0.84</v>
      </c>
      <c r="G15" s="76">
        <v>30</v>
      </c>
    </row>
    <row r="16" spans="1:7" ht="13.5" x14ac:dyDescent="0.15">
      <c r="A16" s="887"/>
      <c r="B16" s="77">
        <v>134</v>
      </c>
      <c r="C16" s="70" t="s">
        <v>718</v>
      </c>
      <c r="D16" s="75">
        <v>0.04</v>
      </c>
      <c r="E16" s="78">
        <v>29</v>
      </c>
      <c r="F16" s="103">
        <v>0.84</v>
      </c>
      <c r="G16" s="76">
        <v>35</v>
      </c>
    </row>
    <row r="17" spans="1:7" ht="13.5" x14ac:dyDescent="0.15">
      <c r="A17" s="887"/>
      <c r="B17" s="77">
        <v>141</v>
      </c>
      <c r="C17" s="71" t="s">
        <v>719</v>
      </c>
      <c r="D17" s="75">
        <v>6.4000000000000001E-2</v>
      </c>
      <c r="E17" s="76">
        <v>412</v>
      </c>
      <c r="F17" s="104">
        <v>1.42</v>
      </c>
      <c r="G17" s="76">
        <v>290</v>
      </c>
    </row>
    <row r="18" spans="1:7" ht="13.5" x14ac:dyDescent="0.15">
      <c r="A18" s="887"/>
      <c r="B18" s="77">
        <v>142</v>
      </c>
      <c r="C18" s="71" t="s">
        <v>720</v>
      </c>
      <c r="D18" s="75">
        <v>3.7999999999999999E-2</v>
      </c>
      <c r="E18" s="78">
        <v>34</v>
      </c>
      <c r="F18" s="103">
        <v>0.84</v>
      </c>
      <c r="G18" s="76">
        <v>40</v>
      </c>
    </row>
    <row r="19" spans="1:7" ht="13.5" x14ac:dyDescent="0.15">
      <c r="A19" s="887"/>
      <c r="B19" s="77">
        <v>143</v>
      </c>
      <c r="C19" s="71" t="s">
        <v>721</v>
      </c>
      <c r="D19" s="75">
        <v>3.7999999999999999E-2</v>
      </c>
      <c r="E19" s="76">
        <v>34</v>
      </c>
      <c r="F19" s="103">
        <v>0.84</v>
      </c>
      <c r="G19" s="76">
        <v>40</v>
      </c>
    </row>
    <row r="20" spans="1:7" ht="13.5" x14ac:dyDescent="0.15">
      <c r="A20" s="887"/>
      <c r="B20" s="77">
        <v>144</v>
      </c>
      <c r="C20" s="71" t="s">
        <v>722</v>
      </c>
      <c r="D20" s="75">
        <v>3.5999999999999997E-2</v>
      </c>
      <c r="E20" s="76">
        <v>67</v>
      </c>
      <c r="F20" s="103">
        <v>0.84</v>
      </c>
      <c r="G20" s="76">
        <v>80</v>
      </c>
    </row>
    <row r="21" spans="1:7" ht="13.5" x14ac:dyDescent="0.15">
      <c r="A21" s="887"/>
      <c r="B21" s="74">
        <v>145</v>
      </c>
      <c r="C21" s="69" t="s">
        <v>723</v>
      </c>
      <c r="D21" s="75">
        <v>4.7E-2</v>
      </c>
      <c r="E21" s="78">
        <v>21</v>
      </c>
      <c r="F21" s="103">
        <v>0.84</v>
      </c>
      <c r="G21" s="78">
        <v>25</v>
      </c>
    </row>
    <row r="22" spans="1:7" ht="13.5" x14ac:dyDescent="0.15">
      <c r="A22" s="887"/>
      <c r="B22" s="77">
        <v>146</v>
      </c>
      <c r="C22" s="70" t="s">
        <v>724</v>
      </c>
      <c r="D22" s="75">
        <v>3.9E-2</v>
      </c>
      <c r="E22" s="76">
        <v>55</v>
      </c>
      <c r="F22" s="103">
        <v>0.84</v>
      </c>
      <c r="G22" s="78">
        <v>65</v>
      </c>
    </row>
    <row r="23" spans="1:7" ht="13.5" x14ac:dyDescent="0.15">
      <c r="A23" s="887"/>
      <c r="B23" s="77">
        <v>161</v>
      </c>
      <c r="C23" s="70" t="s">
        <v>725</v>
      </c>
      <c r="D23" s="75">
        <v>0.04</v>
      </c>
      <c r="E23" s="78">
        <v>47</v>
      </c>
      <c r="F23" s="104">
        <v>1.88</v>
      </c>
      <c r="G23" s="78">
        <v>25</v>
      </c>
    </row>
    <row r="24" spans="1:7" ht="13.5" x14ac:dyDescent="0.15">
      <c r="A24" s="887"/>
      <c r="B24" s="77">
        <v>162</v>
      </c>
      <c r="C24" s="70" t="s">
        <v>726</v>
      </c>
      <c r="D24" s="75">
        <v>0.04</v>
      </c>
      <c r="E24" s="76">
        <v>85</v>
      </c>
      <c r="F24" s="104">
        <v>1.88</v>
      </c>
      <c r="G24" s="76">
        <v>45</v>
      </c>
    </row>
    <row r="25" spans="1:7" ht="13.5" x14ac:dyDescent="0.15">
      <c r="A25" s="888"/>
      <c r="B25" s="77">
        <v>163</v>
      </c>
      <c r="C25" s="70" t="s">
        <v>727</v>
      </c>
      <c r="D25" s="75">
        <v>0.04</v>
      </c>
      <c r="E25" s="78">
        <v>103</v>
      </c>
      <c r="F25" s="104">
        <v>1.88</v>
      </c>
      <c r="G25" s="76">
        <v>55</v>
      </c>
    </row>
    <row r="26" spans="1:7" ht="13.5" x14ac:dyDescent="0.15">
      <c r="A26" s="886" t="s">
        <v>751</v>
      </c>
      <c r="B26" s="74">
        <v>181</v>
      </c>
      <c r="C26" s="70" t="s">
        <v>728</v>
      </c>
      <c r="D26" s="75">
        <v>0.04</v>
      </c>
      <c r="E26" s="79">
        <v>32.5</v>
      </c>
      <c r="F26" s="104">
        <v>1.3</v>
      </c>
      <c r="G26" s="76">
        <v>25</v>
      </c>
    </row>
    <row r="27" spans="1:7" ht="13.5" x14ac:dyDescent="0.15">
      <c r="A27" s="887"/>
      <c r="B27" s="77">
        <v>182</v>
      </c>
      <c r="C27" s="69" t="s">
        <v>729</v>
      </c>
      <c r="D27" s="75">
        <v>3.4000000000000002E-2</v>
      </c>
      <c r="E27" s="80">
        <v>36.4</v>
      </c>
      <c r="F27" s="104">
        <v>1.3</v>
      </c>
      <c r="G27" s="78">
        <v>28</v>
      </c>
    </row>
    <row r="28" spans="1:7" ht="13.5" x14ac:dyDescent="0.15">
      <c r="A28" s="887"/>
      <c r="B28" s="77">
        <v>183</v>
      </c>
      <c r="C28" s="70" t="s">
        <v>730</v>
      </c>
      <c r="D28" s="75">
        <v>2.8000000000000001E-2</v>
      </c>
      <c r="E28" s="79">
        <v>40.299999999999997</v>
      </c>
      <c r="F28" s="104">
        <v>1.3</v>
      </c>
      <c r="G28" s="76">
        <v>31</v>
      </c>
    </row>
    <row r="29" spans="1:7" ht="13.5" x14ac:dyDescent="0.15">
      <c r="A29" s="887"/>
      <c r="B29" s="74">
        <v>184</v>
      </c>
      <c r="C29" s="70" t="s">
        <v>731</v>
      </c>
      <c r="D29" s="75">
        <v>4.2000000000000003E-2</v>
      </c>
      <c r="E29" s="78">
        <v>13</v>
      </c>
      <c r="F29" s="104">
        <v>1.3</v>
      </c>
      <c r="G29" s="81">
        <v>10</v>
      </c>
    </row>
    <row r="30" spans="1:7" ht="13.5" x14ac:dyDescent="0.15">
      <c r="A30" s="887"/>
      <c r="B30" s="74">
        <v>185</v>
      </c>
      <c r="C30" s="70" t="s">
        <v>732</v>
      </c>
      <c r="D30" s="75">
        <v>3.7999999999999999E-2</v>
      </c>
      <c r="E30" s="78">
        <v>46</v>
      </c>
      <c r="F30" s="103">
        <v>2.2999999999999998</v>
      </c>
      <c r="G30" s="78">
        <v>20</v>
      </c>
    </row>
    <row r="31" spans="1:7" ht="13.5" x14ac:dyDescent="0.15">
      <c r="A31" s="887"/>
      <c r="B31" s="77">
        <v>186</v>
      </c>
      <c r="C31" s="71" t="s">
        <v>733</v>
      </c>
      <c r="D31" s="75">
        <v>3.4000000000000002E-2</v>
      </c>
      <c r="E31" s="80">
        <v>35.1</v>
      </c>
      <c r="F31" s="104">
        <v>1.3</v>
      </c>
      <c r="G31" s="78">
        <v>27</v>
      </c>
    </row>
    <row r="32" spans="1:7" ht="13.5" x14ac:dyDescent="0.15">
      <c r="A32" s="887"/>
      <c r="B32" s="77">
        <v>187</v>
      </c>
      <c r="C32" s="70" t="s">
        <v>734</v>
      </c>
      <c r="D32" s="75">
        <v>3.5999999999999997E-2</v>
      </c>
      <c r="E32" s="76">
        <v>39</v>
      </c>
      <c r="F32" s="104">
        <v>1.3</v>
      </c>
      <c r="G32" s="76">
        <v>30</v>
      </c>
    </row>
    <row r="33" spans="1:7" ht="13.5" x14ac:dyDescent="0.15">
      <c r="A33" s="887"/>
      <c r="B33" s="77">
        <v>188</v>
      </c>
      <c r="C33" s="70" t="s">
        <v>735</v>
      </c>
      <c r="D33" s="75">
        <v>3.6999999999999998E-2</v>
      </c>
      <c r="E33" s="79">
        <v>32.5</v>
      </c>
      <c r="F33" s="104">
        <v>1.3</v>
      </c>
      <c r="G33" s="76">
        <v>25</v>
      </c>
    </row>
    <row r="34" spans="1:7" ht="13.5" x14ac:dyDescent="0.15">
      <c r="A34" s="887"/>
      <c r="B34" s="77">
        <v>189</v>
      </c>
      <c r="C34" s="70" t="s">
        <v>736</v>
      </c>
      <c r="D34" s="75">
        <v>0.04</v>
      </c>
      <c r="E34" s="78">
        <v>26</v>
      </c>
      <c r="F34" s="104">
        <v>1.3</v>
      </c>
      <c r="G34" s="78">
        <v>20</v>
      </c>
    </row>
    <row r="35" spans="1:7" ht="13.5" x14ac:dyDescent="0.15">
      <c r="A35" s="887"/>
      <c r="B35" s="77">
        <v>190</v>
      </c>
      <c r="C35" s="70" t="s">
        <v>737</v>
      </c>
      <c r="D35" s="75">
        <v>4.2999999999999997E-2</v>
      </c>
      <c r="E35" s="80">
        <v>19.5</v>
      </c>
      <c r="F35" s="104">
        <v>1.3</v>
      </c>
      <c r="G35" s="78">
        <v>15</v>
      </c>
    </row>
    <row r="36" spans="1:7" ht="13.5" x14ac:dyDescent="0.15">
      <c r="A36" s="887"/>
      <c r="B36" s="77">
        <v>201</v>
      </c>
      <c r="C36" s="70" t="s">
        <v>738</v>
      </c>
      <c r="D36" s="75">
        <v>2.3E-2</v>
      </c>
      <c r="E36" s="76">
        <v>60</v>
      </c>
      <c r="F36" s="104">
        <v>1.7</v>
      </c>
      <c r="G36" s="76">
        <v>35</v>
      </c>
    </row>
    <row r="37" spans="1:7" ht="13.5" x14ac:dyDescent="0.15">
      <c r="A37" s="887"/>
      <c r="B37" s="77">
        <v>202</v>
      </c>
      <c r="C37" s="70" t="s">
        <v>739</v>
      </c>
      <c r="D37" s="75">
        <v>2.4E-2</v>
      </c>
      <c r="E37" s="76">
        <v>43</v>
      </c>
      <c r="F37" s="104">
        <v>1.7</v>
      </c>
      <c r="G37" s="78">
        <v>25</v>
      </c>
    </row>
    <row r="38" spans="1:7" ht="13.5" x14ac:dyDescent="0.15">
      <c r="A38" s="887"/>
      <c r="B38" s="74">
        <v>203</v>
      </c>
      <c r="C38" s="70" t="s">
        <v>740</v>
      </c>
      <c r="D38" s="75">
        <v>3.4000000000000002E-2</v>
      </c>
      <c r="E38" s="76">
        <v>61</v>
      </c>
      <c r="F38" s="104">
        <v>1.7</v>
      </c>
      <c r="G38" s="76">
        <v>36</v>
      </c>
    </row>
    <row r="39" spans="1:7" ht="13.5" x14ac:dyDescent="0.15">
      <c r="A39" s="887"/>
      <c r="B39" s="74">
        <v>204</v>
      </c>
      <c r="C39" s="70" t="s">
        <v>741</v>
      </c>
      <c r="D39" s="75">
        <v>0.04</v>
      </c>
      <c r="E39" s="76">
        <v>26</v>
      </c>
      <c r="F39" s="104">
        <v>1.7</v>
      </c>
      <c r="G39" s="78">
        <v>15</v>
      </c>
    </row>
    <row r="40" spans="1:7" ht="13.5" x14ac:dyDescent="0.15">
      <c r="A40" s="887"/>
      <c r="B40" s="74">
        <v>221</v>
      </c>
      <c r="C40" s="70" t="s">
        <v>742</v>
      </c>
      <c r="D40" s="75">
        <v>2.1999999999999999E-2</v>
      </c>
      <c r="E40" s="82">
        <v>77</v>
      </c>
      <c r="F40" s="104">
        <v>1.7</v>
      </c>
      <c r="G40" s="76">
        <v>45</v>
      </c>
    </row>
    <row r="41" spans="1:7" ht="13.5" x14ac:dyDescent="0.15">
      <c r="A41" s="888"/>
      <c r="B41" s="74">
        <v>222</v>
      </c>
      <c r="C41" s="70" t="s">
        <v>743</v>
      </c>
      <c r="D41" s="75">
        <v>2.1999999999999999E-2</v>
      </c>
      <c r="E41" s="76">
        <v>43</v>
      </c>
      <c r="F41" s="104">
        <v>1.7</v>
      </c>
      <c r="G41" s="76">
        <v>25</v>
      </c>
    </row>
    <row r="42" spans="1:7" x14ac:dyDescent="0.15">
      <c r="A42" s="68"/>
      <c r="B42" s="68"/>
      <c r="C42" s="68"/>
      <c r="D42" s="73"/>
      <c r="E42" s="68"/>
      <c r="F42" s="101"/>
      <c r="G42" s="68"/>
    </row>
  </sheetData>
  <mergeCells count="2">
    <mergeCell ref="A3:A25"/>
    <mergeCell ref="A26:A41"/>
  </mergeCells>
  <phoneticPr fontId="5"/>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144FB-6353-430B-BCF2-4B57E2EAD93B}">
  <sheetPr codeName="Sheet12">
    <tabColor rgb="FFFFFFCC"/>
  </sheetPr>
  <dimension ref="A1:E61"/>
  <sheetViews>
    <sheetView workbookViewId="0"/>
  </sheetViews>
  <sheetFormatPr defaultRowHeight="13.5" x14ac:dyDescent="0.15"/>
  <cols>
    <col min="1" max="1" width="4.5" customWidth="1"/>
    <col min="2" max="2" width="29.625" style="67" customWidth="1"/>
    <col min="3" max="3" width="3.5" style="67" customWidth="1"/>
    <col min="4" max="4" width="33.125" style="67" customWidth="1"/>
    <col min="5" max="5" width="12.125" style="67" customWidth="1"/>
  </cols>
  <sheetData>
    <row r="1" spans="1:5" x14ac:dyDescent="0.15">
      <c r="B1"/>
      <c r="C1"/>
      <c r="D1"/>
      <c r="E1"/>
    </row>
    <row r="2" spans="1:5" ht="22.5" x14ac:dyDescent="0.15">
      <c r="B2" s="88" t="s">
        <v>752</v>
      </c>
      <c r="C2" s="891" t="s">
        <v>753</v>
      </c>
      <c r="D2" s="892"/>
      <c r="E2" s="89" t="s">
        <v>754</v>
      </c>
    </row>
    <row r="3" spans="1:5" x14ac:dyDescent="0.15">
      <c r="A3">
        <v>1</v>
      </c>
      <c r="B3" s="889" t="s">
        <v>755</v>
      </c>
      <c r="C3" s="90" t="s">
        <v>756</v>
      </c>
      <c r="D3" s="91" t="s">
        <v>757</v>
      </c>
      <c r="E3" s="92">
        <v>0.05</v>
      </c>
    </row>
    <row r="4" spans="1:5" x14ac:dyDescent="0.15">
      <c r="A4">
        <v>2</v>
      </c>
      <c r="B4" s="893"/>
      <c r="C4" s="93"/>
      <c r="D4" s="91" t="s">
        <v>758</v>
      </c>
      <c r="E4" s="92">
        <v>4.4999999999999998E-2</v>
      </c>
    </row>
    <row r="5" spans="1:5" x14ac:dyDescent="0.15">
      <c r="A5">
        <v>3</v>
      </c>
      <c r="B5" s="893"/>
      <c r="C5" s="94"/>
      <c r="D5" s="91" t="s">
        <v>759</v>
      </c>
      <c r="E5" s="92">
        <v>4.4999999999999998E-2</v>
      </c>
    </row>
    <row r="6" spans="1:5" x14ac:dyDescent="0.15">
      <c r="A6">
        <v>4</v>
      </c>
      <c r="B6" s="893"/>
      <c r="C6" s="94"/>
      <c r="D6" s="91" t="s">
        <v>760</v>
      </c>
      <c r="E6" s="92">
        <v>4.2000000000000003E-2</v>
      </c>
    </row>
    <row r="7" spans="1:5" x14ac:dyDescent="0.15">
      <c r="A7">
        <v>5</v>
      </c>
      <c r="B7" s="893"/>
      <c r="C7" s="94"/>
      <c r="D7" s="91" t="s">
        <v>761</v>
      </c>
      <c r="E7" s="92">
        <v>3.7999999999999999E-2</v>
      </c>
    </row>
    <row r="8" spans="1:5" x14ac:dyDescent="0.15">
      <c r="A8">
        <v>6</v>
      </c>
      <c r="B8" s="893"/>
      <c r="C8" s="94"/>
      <c r="D8" s="91" t="s">
        <v>762</v>
      </c>
      <c r="E8" s="92">
        <v>3.5999999999999997E-2</v>
      </c>
    </row>
    <row r="9" spans="1:5" x14ac:dyDescent="0.15">
      <c r="A9">
        <v>7</v>
      </c>
      <c r="B9" s="893"/>
      <c r="C9" s="94"/>
      <c r="D9" s="91" t="s">
        <v>763</v>
      </c>
      <c r="E9" s="92">
        <v>3.5999999999999997E-2</v>
      </c>
    </row>
    <row r="10" spans="1:5" x14ac:dyDescent="0.15">
      <c r="A10">
        <v>8</v>
      </c>
      <c r="B10" s="893"/>
      <c r="C10" s="94"/>
      <c r="D10" s="91" t="s">
        <v>764</v>
      </c>
      <c r="E10" s="92">
        <v>3.5000000000000003E-2</v>
      </c>
    </row>
    <row r="11" spans="1:5" x14ac:dyDescent="0.15">
      <c r="A11">
        <v>9</v>
      </c>
      <c r="B11" s="893"/>
      <c r="C11" s="94"/>
      <c r="D11" s="91" t="s">
        <v>765</v>
      </c>
      <c r="E11" s="92">
        <v>3.5000000000000003E-2</v>
      </c>
    </row>
    <row r="12" spans="1:5" x14ac:dyDescent="0.15">
      <c r="A12">
        <v>10</v>
      </c>
      <c r="B12" s="893"/>
      <c r="C12" s="94"/>
      <c r="D12" s="91" t="s">
        <v>766</v>
      </c>
      <c r="E12" s="92">
        <v>3.3000000000000002E-2</v>
      </c>
    </row>
    <row r="13" spans="1:5" x14ac:dyDescent="0.15">
      <c r="A13">
        <v>11</v>
      </c>
      <c r="B13" s="890"/>
      <c r="C13" s="94"/>
      <c r="D13" s="91" t="s">
        <v>767</v>
      </c>
      <c r="E13" s="92">
        <v>3.3000000000000002E-2</v>
      </c>
    </row>
    <row r="14" spans="1:5" x14ac:dyDescent="0.15">
      <c r="A14">
        <v>12</v>
      </c>
      <c r="B14" s="889" t="s">
        <v>768</v>
      </c>
      <c r="C14" s="90" t="s">
        <v>756</v>
      </c>
      <c r="D14" s="91" t="s">
        <v>769</v>
      </c>
      <c r="E14" s="92">
        <v>4.7E-2</v>
      </c>
    </row>
    <row r="15" spans="1:5" x14ac:dyDescent="0.15">
      <c r="A15">
        <v>13</v>
      </c>
      <c r="B15" s="893"/>
      <c r="C15" s="94"/>
      <c r="D15" s="91" t="s">
        <v>770</v>
      </c>
      <c r="E15" s="92">
        <v>4.2999999999999997E-2</v>
      </c>
    </row>
    <row r="16" spans="1:5" x14ac:dyDescent="0.15">
      <c r="A16">
        <v>14</v>
      </c>
      <c r="B16" s="893"/>
      <c r="C16" s="94"/>
      <c r="D16" s="91" t="s">
        <v>771</v>
      </c>
      <c r="E16" s="92">
        <v>3.7999999999999999E-2</v>
      </c>
    </row>
    <row r="17" spans="1:5" x14ac:dyDescent="0.15">
      <c r="A17">
        <v>15</v>
      </c>
      <c r="B17" s="893"/>
      <c r="C17" s="94"/>
      <c r="D17" s="91" t="s">
        <v>772</v>
      </c>
      <c r="E17" s="92">
        <v>3.7999999999999999E-2</v>
      </c>
    </row>
    <row r="18" spans="1:5" x14ac:dyDescent="0.15">
      <c r="A18">
        <v>16</v>
      </c>
      <c r="B18" s="893"/>
      <c r="C18" s="94"/>
      <c r="D18" s="91" t="s">
        <v>773</v>
      </c>
      <c r="E18" s="92">
        <v>3.7999999999999999E-2</v>
      </c>
    </row>
    <row r="19" spans="1:5" x14ac:dyDescent="0.15">
      <c r="A19">
        <v>17</v>
      </c>
      <c r="B19" s="893"/>
      <c r="C19" s="94"/>
      <c r="D19" s="91" t="s">
        <v>774</v>
      </c>
      <c r="E19" s="92">
        <v>3.5999999999999997E-2</v>
      </c>
    </row>
    <row r="20" spans="1:5" x14ac:dyDescent="0.15">
      <c r="A20">
        <v>18</v>
      </c>
      <c r="B20" s="893"/>
      <c r="C20" s="94"/>
      <c r="D20" s="91" t="s">
        <v>775</v>
      </c>
      <c r="E20" s="92">
        <v>3.5999999999999997E-2</v>
      </c>
    </row>
    <row r="21" spans="1:5" x14ac:dyDescent="0.15">
      <c r="A21">
        <v>19</v>
      </c>
      <c r="B21" s="893"/>
      <c r="C21" s="94"/>
      <c r="D21" s="91" t="s">
        <v>776</v>
      </c>
      <c r="E21" s="92">
        <v>3.5000000000000003E-2</v>
      </c>
    </row>
    <row r="22" spans="1:5" x14ac:dyDescent="0.15">
      <c r="A22">
        <v>20</v>
      </c>
      <c r="B22" s="893"/>
      <c r="C22" s="94"/>
      <c r="D22" s="91" t="s">
        <v>777</v>
      </c>
      <c r="E22" s="92">
        <v>3.4000000000000002E-2</v>
      </c>
    </row>
    <row r="23" spans="1:5" x14ac:dyDescent="0.15">
      <c r="A23">
        <v>21</v>
      </c>
      <c r="B23" s="893"/>
      <c r="C23" s="94"/>
      <c r="D23" s="91" t="s">
        <v>778</v>
      </c>
      <c r="E23" s="92">
        <v>3.4000000000000002E-2</v>
      </c>
    </row>
    <row r="24" spans="1:5" x14ac:dyDescent="0.15">
      <c r="A24">
        <v>22</v>
      </c>
      <c r="B24" s="893"/>
      <c r="C24" s="94"/>
      <c r="D24" s="91" t="s">
        <v>779</v>
      </c>
      <c r="E24" s="92">
        <v>3.4000000000000002E-2</v>
      </c>
    </row>
    <row r="25" spans="1:5" x14ac:dyDescent="0.15">
      <c r="A25">
        <v>23</v>
      </c>
      <c r="B25" s="890"/>
      <c r="C25" s="94"/>
      <c r="D25" s="91" t="s">
        <v>780</v>
      </c>
      <c r="E25" s="92">
        <v>3.3000000000000002E-2</v>
      </c>
    </row>
    <row r="26" spans="1:5" x14ac:dyDescent="0.15">
      <c r="A26">
        <v>24</v>
      </c>
      <c r="B26" s="889" t="s">
        <v>781</v>
      </c>
      <c r="C26" s="90" t="s">
        <v>756</v>
      </c>
      <c r="D26" s="91" t="s">
        <v>782</v>
      </c>
      <c r="E26" s="92">
        <v>5.1999999999999998E-2</v>
      </c>
    </row>
    <row r="27" spans="1:5" x14ac:dyDescent="0.15">
      <c r="A27">
        <v>25</v>
      </c>
      <c r="B27" s="890"/>
      <c r="C27" s="94"/>
      <c r="D27" s="91" t="s">
        <v>783</v>
      </c>
      <c r="E27" s="92">
        <v>0.04</v>
      </c>
    </row>
    <row r="28" spans="1:5" x14ac:dyDescent="0.15">
      <c r="A28">
        <v>26</v>
      </c>
      <c r="B28" s="889" t="s">
        <v>784</v>
      </c>
      <c r="C28" s="90" t="s">
        <v>756</v>
      </c>
      <c r="D28" s="91" t="s">
        <v>785</v>
      </c>
      <c r="E28" s="92">
        <v>3.9E-2</v>
      </c>
    </row>
    <row r="29" spans="1:5" x14ac:dyDescent="0.15">
      <c r="A29">
        <v>27</v>
      </c>
      <c r="B29" s="893"/>
      <c r="C29" s="94"/>
      <c r="D29" s="95" t="s">
        <v>824</v>
      </c>
      <c r="E29" s="92">
        <v>3.7999999999999999E-2</v>
      </c>
    </row>
    <row r="30" spans="1:5" x14ac:dyDescent="0.15">
      <c r="A30">
        <v>28</v>
      </c>
      <c r="B30" s="893"/>
      <c r="C30" s="94"/>
      <c r="D30" s="95" t="s">
        <v>825</v>
      </c>
      <c r="E30" s="92">
        <v>3.6999999999999998E-2</v>
      </c>
    </row>
    <row r="31" spans="1:5" x14ac:dyDescent="0.15">
      <c r="A31">
        <v>29</v>
      </c>
      <c r="B31" s="893"/>
      <c r="C31" s="94"/>
      <c r="D31" s="91" t="s">
        <v>786</v>
      </c>
      <c r="E31" s="92">
        <v>3.7999999999999999E-2</v>
      </c>
    </row>
    <row r="32" spans="1:5" x14ac:dyDescent="0.15">
      <c r="A32">
        <v>30</v>
      </c>
      <c r="B32" s="890"/>
      <c r="C32" s="94"/>
      <c r="D32" s="91" t="s">
        <v>787</v>
      </c>
      <c r="E32" s="92">
        <v>3.5999999999999997E-2</v>
      </c>
    </row>
    <row r="33" spans="1:5" x14ac:dyDescent="0.15">
      <c r="A33">
        <v>31</v>
      </c>
      <c r="B33" s="889" t="s">
        <v>788</v>
      </c>
      <c r="C33" s="90" t="s">
        <v>756</v>
      </c>
      <c r="D33" s="91" t="s">
        <v>782</v>
      </c>
      <c r="E33" s="92">
        <v>4.7E-2</v>
      </c>
    </row>
    <row r="34" spans="1:5" x14ac:dyDescent="0.15">
      <c r="A34">
        <v>32</v>
      </c>
      <c r="B34" s="890"/>
      <c r="C34" s="94"/>
      <c r="D34" s="91" t="s">
        <v>783</v>
      </c>
      <c r="E34" s="92">
        <v>3.7999999999999999E-2</v>
      </c>
    </row>
    <row r="35" spans="1:5" x14ac:dyDescent="0.15">
      <c r="A35">
        <v>33</v>
      </c>
      <c r="B35" s="91" t="s">
        <v>789</v>
      </c>
      <c r="C35" s="94"/>
      <c r="D35" s="91" t="s">
        <v>789</v>
      </c>
      <c r="E35" s="92">
        <v>6.4000000000000001E-2</v>
      </c>
    </row>
    <row r="36" spans="1:5" x14ac:dyDescent="0.15">
      <c r="A36">
        <v>34</v>
      </c>
      <c r="B36" s="91" t="s">
        <v>790</v>
      </c>
      <c r="C36" s="90" t="s">
        <v>756</v>
      </c>
      <c r="D36" s="91" t="s">
        <v>791</v>
      </c>
      <c r="E36" s="92">
        <v>0.04</v>
      </c>
    </row>
    <row r="37" spans="1:5" x14ac:dyDescent="0.15">
      <c r="A37">
        <v>35</v>
      </c>
      <c r="B37" s="889" t="s">
        <v>792</v>
      </c>
      <c r="C37" s="90" t="s">
        <v>756</v>
      </c>
      <c r="D37" s="91" t="s">
        <v>793</v>
      </c>
      <c r="E37" s="92">
        <v>0.04</v>
      </c>
    </row>
    <row r="38" spans="1:5" x14ac:dyDescent="0.15">
      <c r="A38">
        <v>36</v>
      </c>
      <c r="B38" s="893"/>
      <c r="C38" s="94"/>
      <c r="D38" s="91" t="s">
        <v>794</v>
      </c>
      <c r="E38" s="92">
        <v>3.4000000000000002E-2</v>
      </c>
    </row>
    <row r="39" spans="1:5" x14ac:dyDescent="0.15">
      <c r="A39">
        <v>37</v>
      </c>
      <c r="B39" s="890"/>
      <c r="C39" s="94"/>
      <c r="D39" s="91" t="s">
        <v>795</v>
      </c>
      <c r="E39" s="92">
        <v>2.8000000000000001E-2</v>
      </c>
    </row>
    <row r="40" spans="1:5" x14ac:dyDescent="0.15">
      <c r="A40">
        <v>38</v>
      </c>
      <c r="B40" s="889" t="s">
        <v>796</v>
      </c>
      <c r="C40" s="90" t="s">
        <v>756</v>
      </c>
      <c r="D40" s="91" t="s">
        <v>797</v>
      </c>
      <c r="E40" s="92">
        <v>4.2000000000000003E-2</v>
      </c>
    </row>
    <row r="41" spans="1:5" x14ac:dyDescent="0.15">
      <c r="A41">
        <v>39</v>
      </c>
      <c r="B41" s="893"/>
      <c r="C41" s="94"/>
      <c r="D41" s="91" t="s">
        <v>798</v>
      </c>
      <c r="E41" s="92">
        <v>3.7999999999999999E-2</v>
      </c>
    </row>
    <row r="42" spans="1:5" x14ac:dyDescent="0.15">
      <c r="A42">
        <v>40</v>
      </c>
      <c r="B42" s="890"/>
      <c r="C42" s="94"/>
      <c r="D42" s="91" t="s">
        <v>799</v>
      </c>
      <c r="E42" s="92">
        <v>3.4000000000000002E-2</v>
      </c>
    </row>
    <row r="43" spans="1:5" x14ac:dyDescent="0.15">
      <c r="A43">
        <v>41</v>
      </c>
      <c r="B43" s="889" t="s">
        <v>800</v>
      </c>
      <c r="C43" s="94"/>
      <c r="D43" s="91" t="s">
        <v>801</v>
      </c>
      <c r="E43" s="92">
        <v>3.4000000000000002E-2</v>
      </c>
    </row>
    <row r="44" spans="1:5" x14ac:dyDescent="0.15">
      <c r="A44">
        <v>42</v>
      </c>
      <c r="B44" s="893"/>
      <c r="C44" s="94"/>
      <c r="D44" s="91" t="s">
        <v>802</v>
      </c>
      <c r="E44" s="92">
        <v>3.5999999999999997E-2</v>
      </c>
    </row>
    <row r="45" spans="1:5" x14ac:dyDescent="0.15">
      <c r="A45">
        <v>43</v>
      </c>
      <c r="B45" s="893"/>
      <c r="C45" s="94"/>
      <c r="D45" s="91" t="s">
        <v>803</v>
      </c>
      <c r="E45" s="92">
        <v>3.7999999999999999E-2</v>
      </c>
    </row>
    <row r="46" spans="1:5" x14ac:dyDescent="0.15">
      <c r="A46">
        <v>44</v>
      </c>
      <c r="B46" s="890"/>
      <c r="C46" s="90" t="s">
        <v>756</v>
      </c>
      <c r="D46" s="91" t="s">
        <v>804</v>
      </c>
      <c r="E46" s="92">
        <v>4.1000000000000002E-2</v>
      </c>
    </row>
    <row r="47" spans="1:5" x14ac:dyDescent="0.15">
      <c r="A47">
        <v>45</v>
      </c>
      <c r="B47" s="889" t="s">
        <v>805</v>
      </c>
      <c r="C47" s="90" t="s">
        <v>756</v>
      </c>
      <c r="D47" s="91" t="s">
        <v>806</v>
      </c>
      <c r="E47" s="92">
        <v>2.9000000000000001E-2</v>
      </c>
    </row>
    <row r="48" spans="1:5" x14ac:dyDescent="0.15">
      <c r="A48">
        <v>46</v>
      </c>
      <c r="B48" s="893"/>
      <c r="C48" s="94"/>
      <c r="D48" s="91" t="s">
        <v>807</v>
      </c>
      <c r="E48" s="92">
        <v>2.3E-2</v>
      </c>
    </row>
    <row r="49" spans="1:5" x14ac:dyDescent="0.15">
      <c r="A49">
        <v>47</v>
      </c>
      <c r="B49" s="893"/>
      <c r="C49" s="94"/>
      <c r="D49" s="91" t="s">
        <v>808</v>
      </c>
      <c r="E49" s="92">
        <v>2.4E-2</v>
      </c>
    </row>
    <row r="50" spans="1:5" x14ac:dyDescent="0.15">
      <c r="A50">
        <v>48</v>
      </c>
      <c r="B50" s="893"/>
      <c r="C50" s="94"/>
      <c r="D50" s="91" t="s">
        <v>809</v>
      </c>
      <c r="E50" s="92">
        <v>2.7E-2</v>
      </c>
    </row>
    <row r="51" spans="1:5" x14ac:dyDescent="0.15">
      <c r="A51">
        <v>49</v>
      </c>
      <c r="B51" s="890"/>
      <c r="C51" s="94"/>
      <c r="D51" s="91" t="s">
        <v>810</v>
      </c>
      <c r="E51" s="92">
        <v>2.8000000000000001E-2</v>
      </c>
    </row>
    <row r="52" spans="1:5" x14ac:dyDescent="0.15">
      <c r="A52">
        <v>50</v>
      </c>
      <c r="B52" s="889" t="s">
        <v>811</v>
      </c>
      <c r="C52" s="94"/>
      <c r="D52" s="91" t="s">
        <v>812</v>
      </c>
      <c r="E52" s="92">
        <v>3.4000000000000002E-2</v>
      </c>
    </row>
    <row r="53" spans="1:5" x14ac:dyDescent="0.15">
      <c r="A53">
        <v>51</v>
      </c>
      <c r="B53" s="893"/>
      <c r="C53" s="94"/>
      <c r="D53" s="91" t="s">
        <v>813</v>
      </c>
      <c r="E53" s="92">
        <v>2.5999999999999999E-2</v>
      </c>
    </row>
    <row r="54" spans="1:5" x14ac:dyDescent="0.15">
      <c r="A54">
        <v>52</v>
      </c>
      <c r="B54" s="890"/>
      <c r="C54" s="90" t="s">
        <v>756</v>
      </c>
      <c r="D54" s="91" t="s">
        <v>814</v>
      </c>
      <c r="E54" s="92">
        <v>0.04</v>
      </c>
    </row>
    <row r="55" spans="1:5" x14ac:dyDescent="0.15">
      <c r="A55">
        <v>53</v>
      </c>
      <c r="B55" s="889" t="s">
        <v>815</v>
      </c>
      <c r="C55" s="94"/>
      <c r="D55" s="91" t="s">
        <v>816</v>
      </c>
      <c r="E55" s="92">
        <v>2.1999999999999999E-2</v>
      </c>
    </row>
    <row r="56" spans="1:5" x14ac:dyDescent="0.15">
      <c r="A56">
        <v>54</v>
      </c>
      <c r="B56" s="893"/>
      <c r="C56" s="90" t="s">
        <v>756</v>
      </c>
      <c r="D56" s="91" t="s">
        <v>817</v>
      </c>
      <c r="E56" s="92">
        <v>3.5999999999999997E-2</v>
      </c>
    </row>
    <row r="57" spans="1:5" x14ac:dyDescent="0.15">
      <c r="A57">
        <v>55</v>
      </c>
      <c r="B57" s="893"/>
      <c r="C57" s="94"/>
      <c r="D57" s="91" t="s">
        <v>818</v>
      </c>
      <c r="E57" s="92">
        <v>3.4000000000000002E-2</v>
      </c>
    </row>
    <row r="58" spans="1:5" x14ac:dyDescent="0.15">
      <c r="A58">
        <v>56</v>
      </c>
      <c r="B58" s="893"/>
      <c r="C58" s="94"/>
      <c r="D58" s="91" t="s">
        <v>819</v>
      </c>
      <c r="E58" s="92">
        <v>2.8000000000000001E-2</v>
      </c>
    </row>
    <row r="59" spans="1:5" x14ac:dyDescent="0.15">
      <c r="A59">
        <v>57</v>
      </c>
      <c r="B59" s="890"/>
      <c r="C59" s="94"/>
      <c r="D59" s="91" t="s">
        <v>820</v>
      </c>
      <c r="E59" s="92">
        <v>3.5000000000000003E-2</v>
      </c>
    </row>
    <row r="60" spans="1:5" x14ac:dyDescent="0.15">
      <c r="A60">
        <v>58</v>
      </c>
      <c r="B60" s="894" t="s">
        <v>821</v>
      </c>
      <c r="C60" s="94"/>
      <c r="D60" s="91" t="s">
        <v>822</v>
      </c>
      <c r="E60" s="92">
        <v>0.04</v>
      </c>
    </row>
    <row r="61" spans="1:5" x14ac:dyDescent="0.15">
      <c r="A61">
        <v>59</v>
      </c>
      <c r="B61" s="895"/>
      <c r="C61" s="90" t="s">
        <v>756</v>
      </c>
      <c r="D61" s="91" t="s">
        <v>823</v>
      </c>
      <c r="E61" s="92">
        <v>5.1999999999999998E-2</v>
      </c>
    </row>
  </sheetData>
  <mergeCells count="13">
    <mergeCell ref="B55:B59"/>
    <mergeCell ref="B60:B61"/>
    <mergeCell ref="B37:B39"/>
    <mergeCell ref="B40:B42"/>
    <mergeCell ref="B43:B46"/>
    <mergeCell ref="B47:B51"/>
    <mergeCell ref="B52:B54"/>
    <mergeCell ref="B33:B34"/>
    <mergeCell ref="C2:D2"/>
    <mergeCell ref="B3:B13"/>
    <mergeCell ref="B14:B25"/>
    <mergeCell ref="B26:B27"/>
    <mergeCell ref="B28:B32"/>
  </mergeCells>
  <phoneticPr fontId="5"/>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rgb="FFCCFFCC"/>
  </sheetPr>
  <dimension ref="A1:AI25"/>
  <sheetViews>
    <sheetView topLeftCell="F1" workbookViewId="0">
      <selection activeCell="U5" sqref="U5"/>
    </sheetView>
  </sheetViews>
  <sheetFormatPr defaultRowHeight="11.25" x14ac:dyDescent="0.15"/>
  <cols>
    <col min="1" max="5" width="9" style="1"/>
    <col min="6" max="6" width="24.75" style="1" customWidth="1"/>
    <col min="7" max="7" width="16.25" style="1" customWidth="1"/>
    <col min="8" max="8" width="23.75" style="1" customWidth="1"/>
    <col min="9" max="9" width="12" style="1" customWidth="1"/>
    <col min="10" max="10" width="24.125" style="1" customWidth="1"/>
    <col min="11" max="16384" width="9" style="1"/>
  </cols>
  <sheetData>
    <row r="1" spans="1:35" s="373" customFormat="1" ht="23.25" thickBot="1" x14ac:dyDescent="0.2">
      <c r="A1" s="373" t="s">
        <v>293</v>
      </c>
      <c r="B1" s="373" t="s">
        <v>294</v>
      </c>
      <c r="C1" s="373" t="s">
        <v>295</v>
      </c>
      <c r="D1" s="373" t="s">
        <v>247</v>
      </c>
      <c r="E1" s="373" t="s">
        <v>296</v>
      </c>
      <c r="F1" s="373" t="s">
        <v>297</v>
      </c>
      <c r="G1" s="373" t="s">
        <v>304</v>
      </c>
      <c r="H1" s="373" t="s">
        <v>305</v>
      </c>
      <c r="I1" s="373" t="s">
        <v>298</v>
      </c>
      <c r="J1" s="373" t="s">
        <v>299</v>
      </c>
      <c r="K1" s="374" t="s">
        <v>162</v>
      </c>
      <c r="L1" s="373" t="s">
        <v>306</v>
      </c>
      <c r="M1" s="373" t="s">
        <v>307</v>
      </c>
      <c r="N1" s="373" t="s">
        <v>308</v>
      </c>
      <c r="O1" s="373" t="s">
        <v>309</v>
      </c>
      <c r="P1" s="373" t="s">
        <v>310</v>
      </c>
      <c r="Q1" s="373" t="s">
        <v>311</v>
      </c>
      <c r="R1" s="373" t="s">
        <v>312</v>
      </c>
      <c r="S1" s="374" t="s">
        <v>313</v>
      </c>
      <c r="T1" s="369" t="s">
        <v>1016</v>
      </c>
      <c r="U1" s="369" t="s">
        <v>1049</v>
      </c>
      <c r="V1" s="373" t="s">
        <v>314</v>
      </c>
      <c r="W1" s="373" t="s">
        <v>315</v>
      </c>
      <c r="X1" s="373" t="s">
        <v>316</v>
      </c>
      <c r="Y1" s="373" t="s">
        <v>317</v>
      </c>
      <c r="Z1" s="373" t="s">
        <v>7</v>
      </c>
      <c r="AA1" s="373" t="s">
        <v>9</v>
      </c>
      <c r="AB1" s="373" t="s">
        <v>10</v>
      </c>
      <c r="AC1" s="373" t="s">
        <v>318</v>
      </c>
      <c r="AD1" s="373" t="s">
        <v>319</v>
      </c>
      <c r="AE1" s="373" t="s">
        <v>320</v>
      </c>
      <c r="AF1" s="375" t="s">
        <v>997</v>
      </c>
      <c r="AG1" s="376" t="s">
        <v>911</v>
      </c>
      <c r="AH1" s="376" t="s">
        <v>912</v>
      </c>
      <c r="AI1" s="376" t="s">
        <v>913</v>
      </c>
    </row>
    <row r="2" spans="1:35" ht="15" customHeight="1" x14ac:dyDescent="0.15">
      <c r="A2" s="26" t="e">
        <f>事前協議書!#REF!</f>
        <v>#REF!</v>
      </c>
      <c r="B2" s="26" t="e">
        <f>事前協議書!#REF!</f>
        <v>#REF!</v>
      </c>
      <c r="C2" s="1" t="e">
        <f>事前協議書!#REF!</f>
        <v>#REF!</v>
      </c>
      <c r="D2" s="27" t="e">
        <f>事前協議書!#REF!</f>
        <v>#REF!</v>
      </c>
      <c r="E2" s="27" t="e">
        <f>事前協議書!#REF!</f>
        <v>#REF!</v>
      </c>
      <c r="F2" s="27" t="e">
        <f>事前協議書!#REF!</f>
        <v>#REF!</v>
      </c>
      <c r="G2" s="1" t="e">
        <f>事前協議書!#REF!</f>
        <v>#REF!</v>
      </c>
      <c r="H2" s="1" t="e">
        <f>事前協議書!#REF!</f>
        <v>#REF!</v>
      </c>
      <c r="I2" s="1" t="e">
        <f>事前協議書!#REF!</f>
        <v>#REF!</v>
      </c>
      <c r="J2" s="1" t="e">
        <f>事前協議書!#REF!</f>
        <v>#REF!</v>
      </c>
      <c r="K2" s="40"/>
      <c r="L2" s="1" t="e">
        <f>事前協議書!#REF!</f>
        <v>#REF!</v>
      </c>
      <c r="M2" s="1" t="e">
        <f>事前協議書!#REF!</f>
        <v>#REF!</v>
      </c>
      <c r="N2" s="1" t="e">
        <f>事前協議書!#REF!</f>
        <v>#REF!</v>
      </c>
      <c r="O2" s="1" t="e">
        <f>事前協議書!#REF!</f>
        <v>#REF!</v>
      </c>
      <c r="P2" s="1" t="e">
        <f>事前協議書!#REF!</f>
        <v>#REF!</v>
      </c>
      <c r="Q2" s="1" t="e">
        <f>事前協議書!#REF!</f>
        <v>#REF!</v>
      </c>
      <c r="R2" s="1" t="e">
        <f>事前協議書!#REF!</f>
        <v>#REF!</v>
      </c>
      <c r="S2" s="40"/>
      <c r="V2" s="1" t="e">
        <f>事前協議書!#REF!</f>
        <v>#REF!</v>
      </c>
      <c r="W2" s="1" t="e">
        <f>事前協議書!#REF!</f>
        <v>#REF!</v>
      </c>
      <c r="X2" s="27" t="e">
        <f>事前協議書!#REF!</f>
        <v>#REF!</v>
      </c>
      <c r="Y2" s="27" t="e">
        <f>事前協議書!#REF!</f>
        <v>#REF!</v>
      </c>
      <c r="Z2" s="1" t="e">
        <f>事前協議書!#REF!</f>
        <v>#REF!</v>
      </c>
      <c r="AA2" s="1" t="e">
        <f>事前協議書!#REF!</f>
        <v>#REF!</v>
      </c>
      <c r="AB2" s="1" t="e">
        <f>事前協議書!#REF!</f>
        <v>#REF!</v>
      </c>
      <c r="AC2" s="1" t="e">
        <f>事前協議書!#REF!</f>
        <v>#REF!</v>
      </c>
      <c r="AD2" s="1" t="e">
        <f>事前協議書!#REF!</f>
        <v>#REF!</v>
      </c>
      <c r="AE2" s="1" t="e">
        <f>事前協議書!#REF!</f>
        <v>#REF!</v>
      </c>
      <c r="AF2" s="1" t="e">
        <f>事前協議書!#REF!</f>
        <v>#REF!</v>
      </c>
      <c r="AG2" s="1" t="e">
        <f>事前協議書!#REF!</f>
        <v>#REF!</v>
      </c>
      <c r="AH2" s="1" t="e">
        <f>事前協議書!#REF!</f>
        <v>#REF!</v>
      </c>
      <c r="AI2" s="1" t="e">
        <f>事前協議書!#REF!</f>
        <v>#REF!</v>
      </c>
    </row>
    <row r="3" spans="1:35" ht="15" customHeight="1" x14ac:dyDescent="0.15">
      <c r="A3" s="377" t="str">
        <f>事前協議書!$X$2</f>
        <v>2017998</v>
      </c>
      <c r="B3" s="377" t="str">
        <f>事前協議書!$Z$2</f>
        <v>Demo998</v>
      </c>
      <c r="C3" s="370">
        <f>事前協議書!$X$3</f>
        <v>3</v>
      </c>
      <c r="D3" s="378">
        <f>事前協議書!$E$3</f>
        <v>46113</v>
      </c>
      <c r="E3" s="370" t="str">
        <f>事前協議書!$E$4</f>
        <v>M株式会社</v>
      </c>
      <c r="F3" s="370" t="str">
        <f>事前協議書!$E$5</f>
        <v>千代田区大手町一丁目○番地○号</v>
      </c>
      <c r="G3" s="370" t="str">
        <f>事前協議書!$E$6</f>
        <v>株式会社N設計</v>
      </c>
      <c r="H3" s="370" t="str">
        <f>事前協議書!$E$7</f>
        <v>千代田区飯田橋一丁目○番地○号</v>
      </c>
      <c r="I3" s="370" t="str">
        <f>事前協議書!$E$8</f>
        <v>○●○●ビル</v>
      </c>
      <c r="J3" s="370" t="str">
        <f>事前協議書!$E$9</f>
        <v>千代田区九段北○丁目○番地○号</v>
      </c>
      <c r="K3" s="40"/>
      <c r="L3" s="370">
        <f>事前協議書!$X$10</f>
        <v>1</v>
      </c>
      <c r="M3" s="370">
        <f>事前協議書!$AD$10</f>
        <v>1</v>
      </c>
      <c r="N3" s="370">
        <f>事前協議書!$AB$11</f>
        <v>0</v>
      </c>
      <c r="O3" s="370">
        <f>事前協議書!$AB$10</f>
        <v>0</v>
      </c>
      <c r="P3" s="370">
        <f>事前協議書!$Z$11</f>
        <v>0</v>
      </c>
      <c r="Q3" s="370">
        <f>事前協議書!$Z$10</f>
        <v>0</v>
      </c>
      <c r="R3" s="370"/>
      <c r="S3" s="40"/>
      <c r="T3" s="370">
        <f>事前協議書!$X$11</f>
        <v>1</v>
      </c>
      <c r="U3" s="370">
        <f>事前協議書!$AD$11</f>
        <v>0</v>
      </c>
      <c r="V3" s="370">
        <f>事前協議書!$X$12</f>
        <v>0</v>
      </c>
      <c r="W3" s="370">
        <f>事前協議書!$H$12</f>
        <v>0</v>
      </c>
      <c r="X3" s="378">
        <f>事前協議書!$H$13</f>
        <v>46143</v>
      </c>
      <c r="Y3" s="378">
        <f>事前協議書!$O$13</f>
        <v>46630</v>
      </c>
      <c r="Z3" s="370">
        <f>事前協議書!$O$15</f>
        <v>1500</v>
      </c>
      <c r="AA3" s="370">
        <f>事前協議書!$G$15</f>
        <v>1000</v>
      </c>
      <c r="AB3" s="370">
        <f>事前協議書!$G$16</f>
        <v>6000</v>
      </c>
      <c r="AC3" s="370">
        <f>事前協議書!$O$16</f>
        <v>5000</v>
      </c>
      <c r="AD3" s="370">
        <f>事前協議書!$F$17</f>
        <v>6</v>
      </c>
      <c r="AE3" s="370">
        <f>事前協議書!$K$17</f>
        <v>1</v>
      </c>
      <c r="AF3" s="370">
        <f>事前協議書!$Y$14</f>
        <v>0</v>
      </c>
      <c r="AG3" s="370">
        <f>事前協議書!$AE$3</f>
        <v>1</v>
      </c>
      <c r="AH3" s="370">
        <f>事前協議書!$AG$3</f>
        <v>0</v>
      </c>
      <c r="AI3" s="370">
        <f>事前協議書!$AI$3</f>
        <v>0</v>
      </c>
    </row>
    <row r="4" spans="1:35" ht="15" customHeight="1" x14ac:dyDescent="0.15">
      <c r="A4" s="371" t="e">
        <f>A2=A3</f>
        <v>#REF!</v>
      </c>
      <c r="B4" s="371" t="e">
        <f>B2=B3</f>
        <v>#REF!</v>
      </c>
      <c r="C4" s="371" t="e">
        <f t="shared" ref="C4:AI4" si="0">C2=C3</f>
        <v>#REF!</v>
      </c>
      <c r="D4" s="371" t="e">
        <f t="shared" si="0"/>
        <v>#REF!</v>
      </c>
      <c r="E4" s="371" t="e">
        <f t="shared" si="0"/>
        <v>#REF!</v>
      </c>
      <c r="F4" s="371" t="e">
        <f t="shared" si="0"/>
        <v>#REF!</v>
      </c>
      <c r="G4" s="371" t="e">
        <f t="shared" si="0"/>
        <v>#REF!</v>
      </c>
      <c r="H4" s="371" t="e">
        <f t="shared" si="0"/>
        <v>#REF!</v>
      </c>
      <c r="I4" s="371" t="e">
        <f t="shared" si="0"/>
        <v>#REF!</v>
      </c>
      <c r="J4" s="371" t="e">
        <f t="shared" si="0"/>
        <v>#REF!</v>
      </c>
      <c r="K4" s="371" t="b">
        <f t="shared" si="0"/>
        <v>1</v>
      </c>
      <c r="L4" s="371" t="e">
        <f t="shared" si="0"/>
        <v>#REF!</v>
      </c>
      <c r="M4" s="371" t="e">
        <f t="shared" si="0"/>
        <v>#REF!</v>
      </c>
      <c r="N4" s="371" t="e">
        <f t="shared" si="0"/>
        <v>#REF!</v>
      </c>
      <c r="O4" s="371" t="e">
        <f t="shared" si="0"/>
        <v>#REF!</v>
      </c>
      <c r="P4" s="371" t="e">
        <f t="shared" si="0"/>
        <v>#REF!</v>
      </c>
      <c r="Q4" s="371" t="e">
        <f t="shared" si="0"/>
        <v>#REF!</v>
      </c>
      <c r="R4" s="371" t="e">
        <f t="shared" si="0"/>
        <v>#REF!</v>
      </c>
      <c r="S4" s="371" t="b">
        <f t="shared" si="0"/>
        <v>1</v>
      </c>
      <c r="T4" s="371" t="b">
        <f t="shared" si="0"/>
        <v>0</v>
      </c>
      <c r="U4" s="371"/>
      <c r="V4" s="371" t="e">
        <f t="shared" si="0"/>
        <v>#REF!</v>
      </c>
      <c r="W4" s="371" t="e">
        <f t="shared" si="0"/>
        <v>#REF!</v>
      </c>
      <c r="X4" s="371" t="e">
        <f t="shared" si="0"/>
        <v>#REF!</v>
      </c>
      <c r="Y4" s="371" t="e">
        <f t="shared" si="0"/>
        <v>#REF!</v>
      </c>
      <c r="Z4" s="371" t="e">
        <f t="shared" si="0"/>
        <v>#REF!</v>
      </c>
      <c r="AA4" s="371" t="e">
        <f t="shared" si="0"/>
        <v>#REF!</v>
      </c>
      <c r="AB4" s="371" t="e">
        <f t="shared" si="0"/>
        <v>#REF!</v>
      </c>
      <c r="AC4" s="371" t="e">
        <f t="shared" si="0"/>
        <v>#REF!</v>
      </c>
      <c r="AD4" s="371" t="e">
        <f t="shared" si="0"/>
        <v>#REF!</v>
      </c>
      <c r="AE4" s="371" t="e">
        <f t="shared" si="0"/>
        <v>#REF!</v>
      </c>
      <c r="AF4" s="371" t="e">
        <f t="shared" si="0"/>
        <v>#REF!</v>
      </c>
      <c r="AG4" s="371" t="e">
        <f t="shared" si="0"/>
        <v>#REF!</v>
      </c>
      <c r="AH4" s="371" t="e">
        <f t="shared" si="0"/>
        <v>#REF!</v>
      </c>
      <c r="AI4" s="371" t="e">
        <f t="shared" si="0"/>
        <v>#REF!</v>
      </c>
    </row>
    <row r="5" spans="1:35" ht="75" x14ac:dyDescent="0.15">
      <c r="A5" s="379"/>
      <c r="B5" s="379"/>
      <c r="C5" s="379"/>
      <c r="D5" s="379"/>
      <c r="E5" s="379"/>
      <c r="F5" s="379"/>
      <c r="G5" s="379"/>
      <c r="H5" s="379"/>
      <c r="I5" s="379"/>
      <c r="J5" s="379"/>
      <c r="K5" s="379"/>
      <c r="L5" s="379"/>
      <c r="M5" s="379" t="s">
        <v>1018</v>
      </c>
      <c r="N5" s="379"/>
      <c r="O5" s="379" t="s">
        <v>1018</v>
      </c>
      <c r="P5" s="379" t="s">
        <v>1018</v>
      </c>
      <c r="Q5" s="379"/>
      <c r="R5" s="379"/>
      <c r="S5" s="379"/>
      <c r="T5" s="372" t="s">
        <v>1017</v>
      </c>
      <c r="U5" s="372" t="s">
        <v>1017</v>
      </c>
      <c r="V5" s="379"/>
      <c r="W5" s="379" t="s">
        <v>1019</v>
      </c>
      <c r="X5" s="379"/>
      <c r="Y5" s="379"/>
      <c r="Z5" s="379"/>
      <c r="AA5" s="379"/>
      <c r="AB5" s="379"/>
      <c r="AC5" s="379"/>
      <c r="AD5" s="379"/>
      <c r="AE5" s="379"/>
      <c r="AF5" s="372"/>
      <c r="AG5" s="372"/>
      <c r="AH5" s="372"/>
      <c r="AI5" s="372"/>
    </row>
    <row r="6" spans="1:35" ht="15" customHeight="1" x14ac:dyDescent="0.15"/>
    <row r="7" spans="1:35" ht="15" customHeight="1" x14ac:dyDescent="0.15"/>
    <row r="8" spans="1:35" ht="15" customHeight="1" x14ac:dyDescent="0.15"/>
    <row r="9" spans="1:35" ht="15" customHeight="1" x14ac:dyDescent="0.15"/>
    <row r="10" spans="1:35" ht="15" customHeight="1" x14ac:dyDescent="0.15"/>
    <row r="11" spans="1:35" ht="15" customHeight="1" x14ac:dyDescent="0.15"/>
    <row r="12" spans="1:35" ht="15" customHeight="1" x14ac:dyDescent="0.15"/>
    <row r="13" spans="1:35" ht="15" customHeight="1" x14ac:dyDescent="0.15"/>
    <row r="14" spans="1:35" ht="15" customHeight="1" x14ac:dyDescent="0.15"/>
    <row r="15" spans="1:35" ht="15" customHeight="1" x14ac:dyDescent="0.15"/>
    <row r="16" spans="1:35"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sheetData>
  <phoneticPr fontId="5"/>
  <conditionalFormatting sqref="A4:AI4">
    <cfRule type="containsText" dxfId="4" priority="1" operator="containsText" text="FALSE">
      <formula>NOT(ISERROR(SEARCH("FALSE",A4)))</formula>
    </cfRule>
  </conditionalFormatting>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rgb="FFCCFFCC"/>
  </sheetPr>
  <dimension ref="A1:AN25"/>
  <sheetViews>
    <sheetView workbookViewId="0"/>
  </sheetViews>
  <sheetFormatPr defaultRowHeight="11.25" x14ac:dyDescent="0.15"/>
  <cols>
    <col min="1" max="6" width="9" style="1"/>
    <col min="7" max="7" width="9" style="1" customWidth="1"/>
    <col min="8" max="16384" width="9" style="1"/>
  </cols>
  <sheetData>
    <row r="1" spans="1:40" s="373" customFormat="1" ht="57" thickBot="1" x14ac:dyDescent="0.2">
      <c r="A1" s="373" t="s">
        <v>293</v>
      </c>
      <c r="B1" s="373" t="s">
        <v>295</v>
      </c>
      <c r="C1" s="373" t="s">
        <v>321</v>
      </c>
      <c r="D1" s="373" t="s">
        <v>322</v>
      </c>
      <c r="E1" s="373" t="s">
        <v>323</v>
      </c>
      <c r="F1" s="373" t="s">
        <v>324</v>
      </c>
      <c r="G1" s="373" t="s">
        <v>325</v>
      </c>
      <c r="H1" s="373" t="s">
        <v>326</v>
      </c>
      <c r="I1" s="373" t="s">
        <v>327</v>
      </c>
      <c r="J1" s="373" t="s">
        <v>328</v>
      </c>
      <c r="K1" s="373" t="s">
        <v>329</v>
      </c>
      <c r="L1" s="373" t="s">
        <v>330</v>
      </c>
      <c r="M1" s="373" t="s">
        <v>331</v>
      </c>
      <c r="N1" s="373" t="s">
        <v>332</v>
      </c>
      <c r="O1" s="373" t="s">
        <v>333</v>
      </c>
      <c r="P1" s="373" t="s">
        <v>334</v>
      </c>
      <c r="Q1" s="382" t="s">
        <v>464</v>
      </c>
      <c r="R1" s="374" t="s">
        <v>335</v>
      </c>
      <c r="S1" s="382" t="s">
        <v>465</v>
      </c>
      <c r="T1" s="374" t="s">
        <v>336</v>
      </c>
      <c r="U1" s="373" t="s">
        <v>337</v>
      </c>
      <c r="V1" s="373" t="s">
        <v>338</v>
      </c>
      <c r="W1" s="373" t="s">
        <v>339</v>
      </c>
      <c r="X1" s="383" t="s">
        <v>340</v>
      </c>
      <c r="Y1" s="383" t="s">
        <v>341</v>
      </c>
      <c r="Z1" s="383" t="s">
        <v>342</v>
      </c>
      <c r="AA1" s="383" t="s">
        <v>343</v>
      </c>
      <c r="AB1" s="383" t="s">
        <v>344</v>
      </c>
      <c r="AC1" s="384" t="s">
        <v>345</v>
      </c>
      <c r="AD1" s="384" t="s">
        <v>346</v>
      </c>
      <c r="AE1" s="384" t="s">
        <v>347</v>
      </c>
      <c r="AF1" s="385" t="s">
        <v>667</v>
      </c>
      <c r="AG1" s="386" t="s">
        <v>638</v>
      </c>
      <c r="AH1" s="386" t="s">
        <v>639</v>
      </c>
      <c r="AI1" s="386" t="s">
        <v>640</v>
      </c>
      <c r="AJ1" s="381" t="s">
        <v>1020</v>
      </c>
      <c r="AK1" s="381" t="s">
        <v>1021</v>
      </c>
      <c r="AL1" s="373" t="s">
        <v>924</v>
      </c>
      <c r="AM1" s="373" t="s">
        <v>925</v>
      </c>
      <c r="AN1" s="373" t="s">
        <v>926</v>
      </c>
    </row>
    <row r="2" spans="1:40" ht="15" customHeight="1" x14ac:dyDescent="0.15">
      <c r="A2" s="26" t="e">
        <f>事前協議書!#REF!</f>
        <v>#REF!</v>
      </c>
      <c r="B2" s="1" t="e">
        <f>事前協議書!#REF!</f>
        <v>#REF!</v>
      </c>
      <c r="C2" s="1" t="e">
        <f>事前協議書!#REF!</f>
        <v>#REF!</v>
      </c>
      <c r="D2" s="1" t="e">
        <f>事前協議書!#REF!</f>
        <v>#REF!</v>
      </c>
      <c r="E2" s="1" t="e">
        <f>事前協議書!#REF!</f>
        <v>#REF!</v>
      </c>
      <c r="F2" s="1" t="e">
        <f>事前協議書!#REF!</f>
        <v>#REF!</v>
      </c>
      <c r="G2" s="1" t="e">
        <f>事前協議書!#REF!</f>
        <v>#REF!</v>
      </c>
      <c r="H2" s="1" t="e">
        <f>事前協議書!#REF!</f>
        <v>#REF!</v>
      </c>
      <c r="I2" s="1" t="e">
        <f>事前協議書!#REF!</f>
        <v>#REF!</v>
      </c>
      <c r="J2" s="1" t="e">
        <f>事前協議書!#REF!</f>
        <v>#REF!</v>
      </c>
      <c r="K2" s="1" t="e">
        <f>事前協議書!#REF!</f>
        <v>#REF!</v>
      </c>
      <c r="L2" s="1" t="e">
        <f>事前協議書!#REF!</f>
        <v>#REF!</v>
      </c>
      <c r="M2" s="1" t="e">
        <f>事前協議書!#REF!</f>
        <v>#REF!</v>
      </c>
      <c r="N2" s="1" t="e">
        <f>事前協議書!#REF!</f>
        <v>#REF!</v>
      </c>
      <c r="O2" s="1" t="e">
        <f>事前協議書!#REF!</f>
        <v>#REF!</v>
      </c>
      <c r="P2" s="1" t="e">
        <f>事前協議書!#REF!</f>
        <v>#REF!</v>
      </c>
      <c r="Q2" s="40"/>
      <c r="R2" s="40"/>
      <c r="S2" s="40"/>
      <c r="T2" s="40"/>
      <c r="U2" s="1" t="e">
        <f>事前協議書!#REF!</f>
        <v>#REF!</v>
      </c>
      <c r="V2" s="1" t="e">
        <f>事前協議書!#REF!</f>
        <v>#REF!</v>
      </c>
      <c r="W2" s="1" t="e">
        <f>事前協議書!#REF!</f>
        <v>#REF!</v>
      </c>
      <c r="X2" s="1" t="e">
        <f>事前協議書!#REF!</f>
        <v>#REF!</v>
      </c>
      <c r="Y2" s="1" t="e">
        <f>事前協議書!#REF!</f>
        <v>#REF!</v>
      </c>
      <c r="Z2" s="1" t="e">
        <f>事前協議書!#REF!</f>
        <v>#REF!</v>
      </c>
      <c r="AA2" s="1" t="e">
        <f>事前協議書!#REF!</f>
        <v>#REF!</v>
      </c>
      <c r="AB2" s="1" t="e">
        <f>事前協議書!#REF!</f>
        <v>#REF!</v>
      </c>
      <c r="AC2" s="40"/>
      <c r="AD2" s="40"/>
      <c r="AE2" s="40"/>
      <c r="AF2" s="1" t="e">
        <f>事前協議書!#REF!</f>
        <v>#REF!</v>
      </c>
      <c r="AG2" s="1" t="e">
        <f>事前協議書!#REF!</f>
        <v>#REF!</v>
      </c>
      <c r="AH2" s="1" t="e">
        <f>事前協議書!#REF!</f>
        <v>#REF!</v>
      </c>
      <c r="AI2" s="1" t="e">
        <f>事前協議書!#REF!</f>
        <v>#REF!</v>
      </c>
      <c r="AL2" s="1" t="e">
        <f>事前協議書!#REF!</f>
        <v>#REF!</v>
      </c>
      <c r="AM2" s="1" t="e">
        <f>事前協議書!#REF!</f>
        <v>#REF!</v>
      </c>
      <c r="AN2" s="1" t="e">
        <f>事前協議書!#REF!</f>
        <v>#REF!</v>
      </c>
    </row>
    <row r="3" spans="1:40" ht="15" customHeight="1" x14ac:dyDescent="0.15">
      <c r="A3" s="377" t="str">
        <f>事前協議書!$X$2</f>
        <v>2017998</v>
      </c>
      <c r="B3" s="370">
        <f>事前協議書!$X$3</f>
        <v>3</v>
      </c>
      <c r="C3" s="370">
        <f>事前協議書!$X$18</f>
        <v>1</v>
      </c>
      <c r="D3" s="370">
        <f>事前協議書!$Z$18</f>
        <v>0</v>
      </c>
      <c r="E3" s="370">
        <f>事前協議書!$AB$18</f>
        <v>0</v>
      </c>
      <c r="F3" s="370">
        <f>事前協議書!$X$19</f>
        <v>0</v>
      </c>
      <c r="G3" s="370">
        <f>事前協議書!$Z$19</f>
        <v>0</v>
      </c>
      <c r="H3" s="370">
        <f>事前協議書!$L$19</f>
        <v>0</v>
      </c>
      <c r="I3" s="370" t="str">
        <f>事前協議書!$F$20</f>
        <v>事務所</v>
      </c>
      <c r="J3" s="370">
        <f>事前協議書!$I$20</f>
        <v>4000</v>
      </c>
      <c r="K3" s="370" t="str">
        <f>事前協議書!$M$20</f>
        <v>ホテル</v>
      </c>
      <c r="L3" s="370">
        <f>事前協議書!$P$20</f>
        <v>1000</v>
      </c>
      <c r="M3" s="370">
        <f>事前協議書!$F$21</f>
        <v>0</v>
      </c>
      <c r="N3" s="370">
        <f>事前協議書!$I$21</f>
        <v>0</v>
      </c>
      <c r="O3" s="370">
        <f>事前協議書!$M$21</f>
        <v>0</v>
      </c>
      <c r="P3" s="370">
        <f>事前協議書!$P$21</f>
        <v>0</v>
      </c>
      <c r="Q3" s="40"/>
      <c r="R3" s="40"/>
      <c r="S3" s="40"/>
      <c r="T3" s="40"/>
      <c r="U3" s="370">
        <f>事前協議書!$AD$24</f>
        <v>0</v>
      </c>
      <c r="V3" s="370">
        <f>事前協議書!$AB$24</f>
        <v>0</v>
      </c>
      <c r="W3" s="370">
        <f>事前協議書!$Z$24</f>
        <v>1</v>
      </c>
      <c r="X3" s="40"/>
      <c r="Y3" s="40"/>
      <c r="Z3" s="40"/>
      <c r="AA3" s="40"/>
      <c r="AB3" s="40"/>
      <c r="AC3" s="40"/>
      <c r="AD3" s="40"/>
      <c r="AE3" s="40"/>
      <c r="AF3" s="370">
        <f>事前協議書!$Z$22</f>
        <v>0</v>
      </c>
      <c r="AG3" s="370">
        <f>事前協議書!$AB$22</f>
        <v>0</v>
      </c>
      <c r="AH3" s="370">
        <f>事前協議書!$AD$22</f>
        <v>0</v>
      </c>
      <c r="AI3" s="370">
        <f>事前協議書!$X$23</f>
        <v>0</v>
      </c>
      <c r="AJ3" s="370">
        <f>事前協議書!$Z$23</f>
        <v>0</v>
      </c>
      <c r="AK3" s="370">
        <f>事前協議書!$L$23</f>
        <v>0</v>
      </c>
      <c r="AL3" s="370">
        <f>事前協議書!$AE$3</f>
        <v>1</v>
      </c>
      <c r="AM3" s="370">
        <f>事前協議書!$AG$3</f>
        <v>0</v>
      </c>
      <c r="AN3" s="370">
        <f>事前協議書!$AI$3</f>
        <v>0</v>
      </c>
    </row>
    <row r="4" spans="1:40" ht="15" customHeight="1" x14ac:dyDescent="0.15">
      <c r="A4" s="371" t="e">
        <f>A2=A3</f>
        <v>#REF!</v>
      </c>
      <c r="B4" s="371" t="e">
        <f t="shared" ref="B4:AN4" si="0">B2=B3</f>
        <v>#REF!</v>
      </c>
      <c r="C4" s="371" t="e">
        <f t="shared" si="0"/>
        <v>#REF!</v>
      </c>
      <c r="D4" s="371" t="e">
        <f t="shared" si="0"/>
        <v>#REF!</v>
      </c>
      <c r="E4" s="371" t="e">
        <f t="shared" si="0"/>
        <v>#REF!</v>
      </c>
      <c r="F4" s="371" t="e">
        <f t="shared" si="0"/>
        <v>#REF!</v>
      </c>
      <c r="G4" s="371" t="e">
        <f t="shared" si="0"/>
        <v>#REF!</v>
      </c>
      <c r="H4" s="371" t="e">
        <f t="shared" si="0"/>
        <v>#REF!</v>
      </c>
      <c r="I4" s="371" t="e">
        <f t="shared" si="0"/>
        <v>#REF!</v>
      </c>
      <c r="J4" s="371" t="e">
        <f t="shared" si="0"/>
        <v>#REF!</v>
      </c>
      <c r="K4" s="371" t="e">
        <f t="shared" si="0"/>
        <v>#REF!</v>
      </c>
      <c r="L4" s="371" t="e">
        <f t="shared" si="0"/>
        <v>#REF!</v>
      </c>
      <c r="M4" s="371" t="e">
        <f t="shared" si="0"/>
        <v>#REF!</v>
      </c>
      <c r="N4" s="371" t="e">
        <f t="shared" si="0"/>
        <v>#REF!</v>
      </c>
      <c r="O4" s="371" t="e">
        <f t="shared" si="0"/>
        <v>#REF!</v>
      </c>
      <c r="P4" s="371" t="e">
        <f t="shared" si="0"/>
        <v>#REF!</v>
      </c>
      <c r="Q4" s="371" t="b">
        <f t="shared" si="0"/>
        <v>1</v>
      </c>
      <c r="R4" s="371" t="b">
        <f t="shared" si="0"/>
        <v>1</v>
      </c>
      <c r="S4" s="371" t="b">
        <f t="shared" si="0"/>
        <v>1</v>
      </c>
      <c r="T4" s="371" t="b">
        <f t="shared" si="0"/>
        <v>1</v>
      </c>
      <c r="U4" s="371" t="e">
        <f t="shared" si="0"/>
        <v>#REF!</v>
      </c>
      <c r="V4" s="371" t="e">
        <f t="shared" si="0"/>
        <v>#REF!</v>
      </c>
      <c r="W4" s="371" t="e">
        <f t="shared" si="0"/>
        <v>#REF!</v>
      </c>
      <c r="X4" s="371" t="e">
        <f t="shared" si="0"/>
        <v>#REF!</v>
      </c>
      <c r="Y4" s="371" t="e">
        <f t="shared" si="0"/>
        <v>#REF!</v>
      </c>
      <c r="Z4" s="371" t="e">
        <f t="shared" si="0"/>
        <v>#REF!</v>
      </c>
      <c r="AA4" s="371" t="e">
        <f t="shared" si="0"/>
        <v>#REF!</v>
      </c>
      <c r="AB4" s="371" t="e">
        <f t="shared" si="0"/>
        <v>#REF!</v>
      </c>
      <c r="AC4" s="371" t="b">
        <f t="shared" si="0"/>
        <v>1</v>
      </c>
      <c r="AD4" s="371" t="b">
        <f t="shared" si="0"/>
        <v>1</v>
      </c>
      <c r="AE4" s="371" t="b">
        <f t="shared" si="0"/>
        <v>1</v>
      </c>
      <c r="AF4" s="371" t="e">
        <f t="shared" si="0"/>
        <v>#REF!</v>
      </c>
      <c r="AG4" s="371" t="e">
        <f t="shared" si="0"/>
        <v>#REF!</v>
      </c>
      <c r="AH4" s="371" t="e">
        <f t="shared" si="0"/>
        <v>#REF!</v>
      </c>
      <c r="AI4" s="371" t="e">
        <f t="shared" si="0"/>
        <v>#REF!</v>
      </c>
      <c r="AJ4" s="371" t="b">
        <f t="shared" si="0"/>
        <v>1</v>
      </c>
      <c r="AK4" s="371" t="b">
        <f t="shared" si="0"/>
        <v>1</v>
      </c>
      <c r="AL4" s="371" t="e">
        <f t="shared" si="0"/>
        <v>#REF!</v>
      </c>
      <c r="AM4" s="371" t="e">
        <f t="shared" si="0"/>
        <v>#REF!</v>
      </c>
      <c r="AN4" s="371" t="e">
        <f t="shared" si="0"/>
        <v>#REF!</v>
      </c>
    </row>
    <row r="5" spans="1:40" ht="60" x14ac:dyDescent="0.15">
      <c r="A5" s="379"/>
      <c r="B5" s="379"/>
      <c r="C5" s="379"/>
      <c r="D5" s="379"/>
      <c r="E5" s="379"/>
      <c r="F5" s="379"/>
      <c r="G5" s="379"/>
      <c r="H5" s="379" t="s">
        <v>1019</v>
      </c>
      <c r="I5" s="379"/>
      <c r="J5" s="379"/>
      <c r="K5" s="379"/>
      <c r="L5" s="379"/>
      <c r="M5" s="379" t="s">
        <v>1019</v>
      </c>
      <c r="N5" s="379" t="s">
        <v>1019</v>
      </c>
      <c r="O5" s="379" t="s">
        <v>1019</v>
      </c>
      <c r="P5" s="379" t="s">
        <v>1019</v>
      </c>
      <c r="Q5" s="379"/>
      <c r="R5" s="379"/>
      <c r="S5" s="379"/>
      <c r="T5" s="379"/>
      <c r="U5" s="379"/>
      <c r="V5" s="379"/>
      <c r="W5" s="379"/>
      <c r="X5" s="379" t="s">
        <v>1023</v>
      </c>
      <c r="Y5" s="379" t="s">
        <v>1023</v>
      </c>
      <c r="Z5" s="379" t="s">
        <v>1023</v>
      </c>
      <c r="AA5" s="379" t="s">
        <v>1023</v>
      </c>
      <c r="AB5" s="379" t="s">
        <v>1023</v>
      </c>
      <c r="AJ5" s="372" t="s">
        <v>1017</v>
      </c>
      <c r="AK5" s="372" t="s">
        <v>1017</v>
      </c>
      <c r="AL5" s="372" t="s">
        <v>1022</v>
      </c>
      <c r="AM5" s="372" t="s">
        <v>1022</v>
      </c>
      <c r="AN5" s="372" t="s">
        <v>1022</v>
      </c>
    </row>
    <row r="6" spans="1:40" ht="15" customHeight="1" x14ac:dyDescent="0.15"/>
    <row r="7" spans="1:40" ht="15" customHeight="1" x14ac:dyDescent="0.15"/>
    <row r="8" spans="1:40" ht="15" customHeight="1" x14ac:dyDescent="0.15"/>
    <row r="9" spans="1:40" ht="15" customHeight="1" x14ac:dyDescent="0.15"/>
    <row r="10" spans="1:40" ht="15" customHeight="1" x14ac:dyDescent="0.15"/>
    <row r="11" spans="1:40" ht="15" customHeight="1" x14ac:dyDescent="0.15"/>
    <row r="12" spans="1:40" ht="15" customHeight="1" x14ac:dyDescent="0.15"/>
    <row r="13" spans="1:40" ht="15" customHeight="1" x14ac:dyDescent="0.15"/>
    <row r="14" spans="1:40" ht="15" customHeight="1" x14ac:dyDescent="0.15"/>
    <row r="15" spans="1:40" ht="15" customHeight="1" x14ac:dyDescent="0.15"/>
    <row r="16" spans="1:40"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sheetData>
  <phoneticPr fontId="5"/>
  <conditionalFormatting sqref="A4:AN4">
    <cfRule type="containsText" dxfId="3" priority="1" operator="containsText" text="FALSE">
      <formula>NOT(ISERROR(SEARCH("FALSE",A4)))</formula>
    </cfRule>
  </conditionalFormatting>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rgb="FFCCFFCC"/>
  </sheetPr>
  <dimension ref="A1:DJ25"/>
  <sheetViews>
    <sheetView workbookViewId="0"/>
  </sheetViews>
  <sheetFormatPr defaultRowHeight="11.25" x14ac:dyDescent="0.15"/>
  <cols>
    <col min="1" max="5" width="9" style="1"/>
    <col min="6" max="6" width="9" style="1" customWidth="1"/>
    <col min="7" max="16384" width="9" style="1"/>
  </cols>
  <sheetData>
    <row r="1" spans="1:114" s="373" customFormat="1" ht="57" thickBot="1" x14ac:dyDescent="0.2">
      <c r="A1" s="373" t="s">
        <v>293</v>
      </c>
      <c r="B1" s="373" t="s">
        <v>295</v>
      </c>
      <c r="C1" s="374" t="s">
        <v>300</v>
      </c>
      <c r="D1" s="374" t="s">
        <v>348</v>
      </c>
      <c r="E1" s="373" t="s">
        <v>349</v>
      </c>
      <c r="F1" s="373" t="s">
        <v>350</v>
      </c>
      <c r="G1" s="373" t="s">
        <v>351</v>
      </c>
      <c r="H1" s="373" t="s">
        <v>352</v>
      </c>
      <c r="I1" s="369" t="s">
        <v>1024</v>
      </c>
      <c r="J1" s="369" t="s">
        <v>1025</v>
      </c>
      <c r="K1" s="387" t="s">
        <v>479</v>
      </c>
      <c r="L1" s="387" t="s">
        <v>480</v>
      </c>
      <c r="M1" s="388" t="s">
        <v>525</v>
      </c>
      <c r="N1" s="387" t="s">
        <v>481</v>
      </c>
      <c r="O1" s="387" t="s">
        <v>482</v>
      </c>
      <c r="P1" s="388" t="s">
        <v>526</v>
      </c>
      <c r="Q1" s="373" t="s">
        <v>353</v>
      </c>
      <c r="R1" s="373" t="s">
        <v>354</v>
      </c>
      <c r="S1" s="373" t="s">
        <v>355</v>
      </c>
      <c r="T1" s="373" t="s">
        <v>356</v>
      </c>
      <c r="U1" s="373" t="s">
        <v>357</v>
      </c>
      <c r="V1" s="373" t="s">
        <v>358</v>
      </c>
      <c r="W1" s="373" t="s">
        <v>359</v>
      </c>
      <c r="X1" s="373" t="s">
        <v>360</v>
      </c>
      <c r="Y1" s="373" t="s">
        <v>361</v>
      </c>
      <c r="Z1" s="373" t="s">
        <v>362</v>
      </c>
      <c r="AA1" s="374" t="s">
        <v>363</v>
      </c>
      <c r="AB1" s="374" t="s">
        <v>364</v>
      </c>
      <c r="AC1" s="373" t="s">
        <v>365</v>
      </c>
      <c r="AD1" s="373" t="s">
        <v>366</v>
      </c>
      <c r="AE1" s="374" t="s">
        <v>367</v>
      </c>
      <c r="AF1" s="374" t="s">
        <v>368</v>
      </c>
      <c r="AG1" s="373" t="s">
        <v>369</v>
      </c>
      <c r="AH1" s="402" t="s">
        <v>998</v>
      </c>
      <c r="AI1" s="402" t="s">
        <v>999</v>
      </c>
      <c r="AJ1" s="375" t="s">
        <v>1000</v>
      </c>
      <c r="AK1" s="373" t="s">
        <v>370</v>
      </c>
      <c r="AL1" s="374" t="s">
        <v>371</v>
      </c>
      <c r="AM1" s="373" t="s">
        <v>372</v>
      </c>
      <c r="AN1" s="373" t="s">
        <v>373</v>
      </c>
      <c r="AO1" s="373" t="s">
        <v>374</v>
      </c>
      <c r="AP1" s="373" t="s">
        <v>375</v>
      </c>
      <c r="AQ1" s="373" t="s">
        <v>376</v>
      </c>
      <c r="AR1" s="373" t="s">
        <v>377</v>
      </c>
      <c r="AS1" s="373" t="s">
        <v>378</v>
      </c>
      <c r="AT1" s="373" t="s">
        <v>379</v>
      </c>
      <c r="AU1" s="373" t="s">
        <v>380</v>
      </c>
      <c r="AV1" s="373" t="s">
        <v>381</v>
      </c>
      <c r="AW1" s="373" t="s">
        <v>382</v>
      </c>
      <c r="AX1" s="374" t="s">
        <v>383</v>
      </c>
      <c r="AY1" s="373" t="s">
        <v>384</v>
      </c>
      <c r="AZ1" s="373" t="s">
        <v>385</v>
      </c>
      <c r="BA1" s="373" t="s">
        <v>386</v>
      </c>
      <c r="BB1" s="382" t="s">
        <v>466</v>
      </c>
      <c r="BC1" s="382" t="s">
        <v>495</v>
      </c>
      <c r="BD1" s="382" t="s">
        <v>467</v>
      </c>
      <c r="BE1" s="382" t="s">
        <v>387</v>
      </c>
      <c r="BF1" s="382" t="s">
        <v>484</v>
      </c>
      <c r="BG1" s="382" t="s">
        <v>468</v>
      </c>
      <c r="BH1" s="382" t="s">
        <v>668</v>
      </c>
      <c r="BI1" s="382" t="s">
        <v>469</v>
      </c>
      <c r="BJ1" s="384" t="s">
        <v>472</v>
      </c>
      <c r="BK1" s="389" t="s">
        <v>470</v>
      </c>
      <c r="BL1" s="389" t="s">
        <v>471</v>
      </c>
      <c r="BM1" s="384" t="s">
        <v>388</v>
      </c>
      <c r="BN1" s="374" t="s">
        <v>389</v>
      </c>
      <c r="BO1" s="374" t="s">
        <v>390</v>
      </c>
      <c r="BP1" s="374" t="s">
        <v>391</v>
      </c>
      <c r="BQ1" s="374" t="s">
        <v>392</v>
      </c>
      <c r="BR1" s="384" t="s">
        <v>393</v>
      </c>
      <c r="BS1" s="384" t="s">
        <v>394</v>
      </c>
      <c r="BT1" s="373" t="s">
        <v>395</v>
      </c>
      <c r="BU1" s="373" t="s">
        <v>396</v>
      </c>
      <c r="BV1" s="373" t="s">
        <v>397</v>
      </c>
      <c r="BW1" s="373" t="s">
        <v>398</v>
      </c>
      <c r="BX1" s="373" t="s">
        <v>399</v>
      </c>
      <c r="BY1" s="385" t="s">
        <v>301</v>
      </c>
      <c r="BZ1" s="390" t="s">
        <v>553</v>
      </c>
      <c r="CA1" s="374" t="s">
        <v>554</v>
      </c>
      <c r="CB1" s="390" t="s">
        <v>555</v>
      </c>
      <c r="CC1" s="390" t="s">
        <v>537</v>
      </c>
      <c r="CD1" s="390" t="s">
        <v>538</v>
      </c>
      <c r="CE1" s="390" t="s">
        <v>539</v>
      </c>
      <c r="CF1" s="390" t="s">
        <v>540</v>
      </c>
      <c r="CG1" s="390" t="s">
        <v>541</v>
      </c>
      <c r="CH1" s="390" t="s">
        <v>542</v>
      </c>
      <c r="CI1" s="391" t="s">
        <v>556</v>
      </c>
      <c r="CJ1" s="392" t="s">
        <v>557</v>
      </c>
      <c r="CK1" s="393" t="s">
        <v>602</v>
      </c>
      <c r="CL1" s="373" t="s">
        <v>653</v>
      </c>
      <c r="CM1" s="373" t="s">
        <v>654</v>
      </c>
      <c r="CN1" s="373" t="s">
        <v>655</v>
      </c>
      <c r="CO1" s="373" t="s">
        <v>656</v>
      </c>
      <c r="CP1" s="373" t="s">
        <v>657</v>
      </c>
      <c r="CQ1" s="373" t="s">
        <v>658</v>
      </c>
      <c r="CR1" s="373" t="s">
        <v>659</v>
      </c>
      <c r="CS1" s="373" t="s">
        <v>652</v>
      </c>
      <c r="CT1" s="373" t="s">
        <v>660</v>
      </c>
      <c r="CU1" s="373" t="s">
        <v>646</v>
      </c>
      <c r="CV1" s="373" t="s">
        <v>647</v>
      </c>
      <c r="CW1" s="373" t="s">
        <v>648</v>
      </c>
      <c r="CX1" s="373" t="s">
        <v>649</v>
      </c>
      <c r="CY1" s="373" t="s">
        <v>650</v>
      </c>
      <c r="CZ1" s="373" t="s">
        <v>651</v>
      </c>
      <c r="DA1" s="373" t="s">
        <v>661</v>
      </c>
      <c r="DB1" s="373" t="s">
        <v>687</v>
      </c>
      <c r="DC1" s="373" t="s">
        <v>662</v>
      </c>
      <c r="DD1" s="373" t="s">
        <v>663</v>
      </c>
      <c r="DE1" s="393" t="s">
        <v>962</v>
      </c>
      <c r="DF1" s="393" t="s">
        <v>963</v>
      </c>
      <c r="DG1" s="373" t="s">
        <v>664</v>
      </c>
      <c r="DH1" s="373" t="s">
        <v>919</v>
      </c>
      <c r="DI1" s="373" t="s">
        <v>920</v>
      </c>
      <c r="DJ1" s="373" t="s">
        <v>921</v>
      </c>
    </row>
    <row r="2" spans="1:114" ht="15" customHeight="1" x14ac:dyDescent="0.15">
      <c r="A2" s="26" t="e">
        <f>事前協議書!#REF!</f>
        <v>#REF!</v>
      </c>
      <c r="B2" s="1" t="e">
        <f>事前協議書!#REF!</f>
        <v>#REF!</v>
      </c>
      <c r="C2" s="40"/>
      <c r="D2" s="40"/>
      <c r="E2" s="1" t="e">
        <f>事前協議書!#REF!</f>
        <v>#REF!</v>
      </c>
      <c r="F2" s="1" t="e">
        <f>事前協議書!#REF!</f>
        <v>#REF!</v>
      </c>
      <c r="G2" s="1" t="e">
        <f>事前協議書!#REF!</f>
        <v>#REF!</v>
      </c>
      <c r="H2" s="1" t="e">
        <f>事前協議書!#REF!</f>
        <v>#REF!</v>
      </c>
      <c r="K2" s="1" t="e">
        <f>事前協議書!#REF!</f>
        <v>#REF!</v>
      </c>
      <c r="L2" s="1" t="e">
        <f>事前協議書!#REF!</f>
        <v>#REF!</v>
      </c>
      <c r="M2" s="1" t="e">
        <f>事前協議書!#REF!</f>
        <v>#REF!</v>
      </c>
      <c r="N2" s="1" t="e">
        <f>事前協議書!#REF!</f>
        <v>#REF!</v>
      </c>
      <c r="O2" s="1" t="e">
        <f>事前協議書!#REF!</f>
        <v>#REF!</v>
      </c>
      <c r="P2" s="1" t="e">
        <f>事前協議書!#REF!</f>
        <v>#REF!</v>
      </c>
      <c r="Q2" s="1" t="e">
        <f>事前協議書!#REF!</f>
        <v>#REF!</v>
      </c>
      <c r="R2" s="1" t="e">
        <f>事前協議書!#REF!</f>
        <v>#REF!</v>
      </c>
      <c r="S2" s="1" t="e">
        <f>事前協議書!#REF!</f>
        <v>#REF!</v>
      </c>
      <c r="T2" s="1" t="e">
        <f>事前協議書!#REF!</f>
        <v>#REF!</v>
      </c>
      <c r="U2" s="1" t="e">
        <f>事前協議書!#REF!</f>
        <v>#REF!</v>
      </c>
      <c r="V2" s="1" t="e">
        <f>事前協議書!#REF!</f>
        <v>#REF!</v>
      </c>
      <c r="W2" s="1" t="e">
        <f>事前協議書!#REF!</f>
        <v>#REF!</v>
      </c>
      <c r="X2" s="1" t="e">
        <f>事前協議書!#REF!</f>
        <v>#REF!</v>
      </c>
      <c r="Y2" s="1" t="e">
        <f>事前協議書!#REF!</f>
        <v>#REF!</v>
      </c>
      <c r="Z2" s="1" t="e">
        <f>事前協議書!#REF!</f>
        <v>#REF!</v>
      </c>
      <c r="AA2" s="40"/>
      <c r="AB2" s="40"/>
      <c r="AC2" s="1" t="e">
        <f>事前協議書!#REF!</f>
        <v>#REF!</v>
      </c>
      <c r="AD2" s="1" t="e">
        <f>事前協議書!#REF!</f>
        <v>#REF!</v>
      </c>
      <c r="AE2" s="40"/>
      <c r="AF2" s="40"/>
      <c r="AG2" s="1" t="e">
        <f>事前協議書!#REF!</f>
        <v>#REF!</v>
      </c>
      <c r="AH2" s="394" t="e">
        <f>事前協議書!#REF!</f>
        <v>#REF!</v>
      </c>
      <c r="AI2" s="394" t="e">
        <f>事前協議書!#REF!</f>
        <v>#REF!</v>
      </c>
      <c r="AJ2" s="1" t="e">
        <f>事前協議書!#REF!</f>
        <v>#REF!</v>
      </c>
      <c r="AK2" s="1" t="e">
        <f>事前協議書!#REF!</f>
        <v>#REF!</v>
      </c>
      <c r="AL2" s="40"/>
      <c r="AM2" s="1" t="e">
        <f>事前協議書!#REF!</f>
        <v>#REF!</v>
      </c>
      <c r="AN2" s="1" t="e">
        <f>事前協議書!#REF!</f>
        <v>#REF!</v>
      </c>
      <c r="AO2" s="1" t="e">
        <f>事前協議書!#REF!</f>
        <v>#REF!</v>
      </c>
      <c r="AP2" s="1" t="e">
        <f>事前協議書!#REF!</f>
        <v>#REF!</v>
      </c>
      <c r="AQ2" s="1" t="e">
        <f>事前協議書!#REF!</f>
        <v>#REF!</v>
      </c>
      <c r="AR2" s="1" t="e">
        <f>事前協議書!#REF!</f>
        <v>#REF!</v>
      </c>
      <c r="AS2" s="1" t="e">
        <f>事前協議書!#REF!</f>
        <v>#REF!</v>
      </c>
      <c r="AT2" s="1" t="e">
        <f>事前協議書!#REF!</f>
        <v>#REF!</v>
      </c>
      <c r="AU2" s="1" t="e">
        <f>事前協議書!#REF!</f>
        <v>#REF!</v>
      </c>
      <c r="AV2" s="1" t="e">
        <f>事前協議書!#REF!</f>
        <v>#REF!</v>
      </c>
      <c r="AW2" s="1" t="e">
        <f>事前協議書!#REF!</f>
        <v>#REF!</v>
      </c>
      <c r="AX2" s="40"/>
      <c r="AY2" s="1" t="e">
        <f>事前協議書!#REF!</f>
        <v>#REF!</v>
      </c>
      <c r="AZ2" s="1" t="e">
        <f>事前協議書!#REF!</f>
        <v>#REF!</v>
      </c>
      <c r="BA2" s="1" t="e">
        <f>事前協議書!#REF!</f>
        <v>#REF!</v>
      </c>
      <c r="BB2" s="40"/>
      <c r="BC2" s="40"/>
      <c r="BD2" s="40"/>
      <c r="BE2" s="40"/>
      <c r="BF2" s="40"/>
      <c r="BG2" s="40"/>
      <c r="BH2" s="40"/>
      <c r="BI2" s="40"/>
      <c r="BJ2" s="40"/>
      <c r="BK2" s="40"/>
      <c r="BL2" s="40"/>
      <c r="BM2" s="40"/>
      <c r="BN2" s="40"/>
      <c r="BO2" s="40"/>
      <c r="BP2" s="40"/>
      <c r="BQ2" s="40"/>
      <c r="BR2" s="40"/>
      <c r="BS2" s="40"/>
      <c r="BT2" s="1" t="e">
        <f>事前協議書!#REF!</f>
        <v>#REF!</v>
      </c>
      <c r="BU2" s="1" t="e">
        <f>事前協議書!#REF!</f>
        <v>#REF!</v>
      </c>
      <c r="BV2" s="1" t="e">
        <f>事前協議書!#REF!</f>
        <v>#REF!</v>
      </c>
      <c r="BW2" s="1" t="e">
        <f>事前協議書!#REF!</f>
        <v>#REF!</v>
      </c>
      <c r="BX2" s="1" t="e">
        <f>事前協議書!#REF!</f>
        <v>#REF!</v>
      </c>
      <c r="BY2" s="1" t="e">
        <f>事前協議書!#REF!</f>
        <v>#REF!</v>
      </c>
      <c r="BZ2" s="41" t="e">
        <f>事前協議書!#REF!</f>
        <v>#REF!</v>
      </c>
      <c r="CA2" s="40"/>
      <c r="CB2" s="41" t="e">
        <f>事前協議書!#REF!</f>
        <v>#REF!</v>
      </c>
      <c r="CC2" s="41" t="e">
        <f>事前協議書!#REF!</f>
        <v>#REF!</v>
      </c>
      <c r="CD2" s="41" t="e">
        <f>事前協議書!#REF!</f>
        <v>#REF!</v>
      </c>
      <c r="CE2" s="41" t="e">
        <f>事前協議書!#REF!</f>
        <v>#REF!</v>
      </c>
      <c r="CF2" s="41" t="e">
        <f>事前協議書!#REF!</f>
        <v>#REF!</v>
      </c>
      <c r="CG2" s="41" t="e">
        <f>事前協議書!#REF!</f>
        <v>#REF!</v>
      </c>
      <c r="CH2" s="41" t="e">
        <f>事前協議書!#REF!</f>
        <v>#REF!</v>
      </c>
      <c r="CI2" s="41" t="e">
        <f>事前協議書!#REF!</f>
        <v>#REF!</v>
      </c>
      <c r="CJ2" s="44" t="e">
        <f>事前協議書!#REF!</f>
        <v>#REF!</v>
      </c>
      <c r="CK2" s="56" t="e">
        <f>事前協議書!#REF!</f>
        <v>#REF!</v>
      </c>
      <c r="CL2" s="1" t="e">
        <f>事前協議書!#REF!</f>
        <v>#REF!</v>
      </c>
      <c r="CM2" s="1" t="e">
        <f>事前協議書!#REF!</f>
        <v>#REF!</v>
      </c>
      <c r="CN2" s="1" t="e">
        <f>事前協議書!#REF!</f>
        <v>#REF!</v>
      </c>
      <c r="CO2" s="1" t="e">
        <f>事前協議書!#REF!</f>
        <v>#REF!</v>
      </c>
      <c r="CP2" s="1" t="e">
        <f>事前協議書!#REF!</f>
        <v>#REF!</v>
      </c>
      <c r="CQ2" s="1" t="e">
        <f>事前協議書!#REF!</f>
        <v>#REF!</v>
      </c>
      <c r="CR2" s="1" t="e">
        <f>事前協議書!#REF!</f>
        <v>#REF!</v>
      </c>
      <c r="CS2" s="1" t="e">
        <f>事前協議書!#REF!</f>
        <v>#REF!</v>
      </c>
      <c r="CT2" s="1" t="e">
        <f>事前協議書!#REF!</f>
        <v>#REF!</v>
      </c>
      <c r="CU2" s="1" t="e">
        <f>事前協議書!#REF!</f>
        <v>#REF!</v>
      </c>
      <c r="CV2" s="1" t="e">
        <f>事前協議書!#REF!</f>
        <v>#REF!</v>
      </c>
      <c r="CW2" s="1" t="e">
        <f>事前協議書!#REF!</f>
        <v>#REF!</v>
      </c>
      <c r="CX2" s="1" t="e">
        <f>事前協議書!#REF!</f>
        <v>#REF!</v>
      </c>
      <c r="CY2" s="1" t="e">
        <f>事前協議書!#REF!</f>
        <v>#REF!</v>
      </c>
      <c r="CZ2" s="1" t="e">
        <f>事前協議書!#REF!</f>
        <v>#REF!</v>
      </c>
      <c r="DA2" s="1" t="e">
        <f>事前協議書!#REF!</f>
        <v>#REF!</v>
      </c>
      <c r="DB2" s="1" t="e">
        <f>事前協議書!#REF!</f>
        <v>#REF!</v>
      </c>
      <c r="DC2" s="1" t="e">
        <f>事前協議書!#REF!</f>
        <v>#REF!</v>
      </c>
      <c r="DD2" s="1" t="e">
        <f>事前協議書!#REF!</f>
        <v>#REF!</v>
      </c>
      <c r="DE2" s="1" t="e">
        <f>事前協議書!#REF!</f>
        <v>#REF!</v>
      </c>
      <c r="DF2" s="1" t="e">
        <f>事前協議書!#REF!</f>
        <v>#REF!</v>
      </c>
      <c r="DG2" s="1" t="e">
        <f>事前協議書!#REF!</f>
        <v>#REF!</v>
      </c>
      <c r="DH2" s="1" t="e">
        <f>事前協議書!#REF!</f>
        <v>#REF!</v>
      </c>
      <c r="DI2" s="1" t="e">
        <f>事前協議書!#REF!</f>
        <v>#REF!</v>
      </c>
      <c r="DJ2" s="1" t="e">
        <f>事前協議書!#REF!</f>
        <v>#REF!</v>
      </c>
    </row>
    <row r="3" spans="1:114" ht="15" customHeight="1" x14ac:dyDescent="0.15">
      <c r="A3" s="377" t="str">
        <f>事前協議書!$X$2</f>
        <v>2017998</v>
      </c>
      <c r="B3" s="370">
        <f>事前協議書!$X$3</f>
        <v>3</v>
      </c>
      <c r="C3" s="40"/>
      <c r="D3" s="40"/>
      <c r="E3" s="370">
        <f>事前協議書!$Y$28</f>
        <v>1</v>
      </c>
      <c r="F3" s="370">
        <f>事前協議書!$AA$28</f>
        <v>0</v>
      </c>
      <c r="G3" s="370">
        <f>事前協議書!$AE$28</f>
        <v>1</v>
      </c>
      <c r="H3" s="40"/>
      <c r="I3" s="370">
        <f>事前協議書!$Y$29</f>
        <v>1</v>
      </c>
      <c r="J3" s="370">
        <f>事前協議書!$Y$30</f>
        <v>1</v>
      </c>
      <c r="K3" s="370" t="str">
        <f>事前協議書!$AA$29</f>
        <v>0235</v>
      </c>
      <c r="L3" s="370">
        <f>事前協議書!$S$29</f>
        <v>80</v>
      </c>
      <c r="M3" s="370" t="str">
        <f>事前協議書!$K$29</f>
        <v>標準_硬質ウレタンフォーム  保温板  2種2号[0.024]</v>
      </c>
      <c r="N3" s="370" t="str">
        <f>事前協議書!$AA$30</f>
        <v>0235</v>
      </c>
      <c r="O3" s="370">
        <f>事前協議書!$S$30</f>
        <v>50</v>
      </c>
      <c r="P3" s="370" t="str">
        <f>事前協議書!$K$30</f>
        <v>標準_硬質ウレタンフォーム  保温板  2種2号[0.024]</v>
      </c>
      <c r="Q3" s="370">
        <f>事前協議書!$Y$31</f>
        <v>1</v>
      </c>
      <c r="R3" s="370">
        <f>事前協議書!$AB$31</f>
        <v>0</v>
      </c>
      <c r="S3" s="370">
        <f>事前協議書!$AE$31</f>
        <v>0</v>
      </c>
      <c r="T3" s="370">
        <f>事前協議書!$AH$31</f>
        <v>1</v>
      </c>
      <c r="U3" s="370">
        <f>事前協議書!$Y$32</f>
        <v>0</v>
      </c>
      <c r="V3" s="370">
        <f>事前協議書!$AB$32</f>
        <v>0</v>
      </c>
      <c r="W3" s="370">
        <f>事前協議書!$AE$32</f>
        <v>0</v>
      </c>
      <c r="X3" s="370">
        <f>事前協議書!$AH$32</f>
        <v>0</v>
      </c>
      <c r="Y3" s="370">
        <f>事前協議書!$AE$33</f>
        <v>0</v>
      </c>
      <c r="Z3" s="370">
        <f>事前協議書!$Y$33</f>
        <v>0</v>
      </c>
      <c r="AA3" s="40"/>
      <c r="AB3" s="40"/>
      <c r="AC3" s="40"/>
      <c r="AD3" s="40"/>
      <c r="AE3" s="40"/>
      <c r="AF3" s="40"/>
      <c r="AG3" s="370">
        <f>事前協議書!$Y$38</f>
        <v>0</v>
      </c>
      <c r="AH3" s="394"/>
      <c r="AI3" s="394"/>
      <c r="AJ3" s="370">
        <f>事前協議書!$AH$38</f>
        <v>0</v>
      </c>
      <c r="AK3" s="370">
        <f>事前協議書!$Y$40</f>
        <v>0</v>
      </c>
      <c r="AL3" s="40"/>
      <c r="AM3" s="370">
        <f>事前協議書!$Y$41</f>
        <v>0</v>
      </c>
      <c r="AN3" s="370">
        <f>事前協議書!$H$41</f>
        <v>0</v>
      </c>
      <c r="AO3" s="370">
        <f>事前協議書!$AB$42</f>
        <v>0</v>
      </c>
      <c r="AP3" s="370">
        <f>事前協議書!$Y$42</f>
        <v>1</v>
      </c>
      <c r="AQ3" s="370">
        <f>事前協議書!$H$42</f>
        <v>20</v>
      </c>
      <c r="AR3" s="370">
        <f>事前協議書!$Y$43</f>
        <v>0</v>
      </c>
      <c r="AS3" s="370">
        <f>事前協議書!$H$43</f>
        <v>0</v>
      </c>
      <c r="AT3" s="370">
        <f>事前協議書!$Y$44</f>
        <v>0</v>
      </c>
      <c r="AU3" s="370">
        <f>事前協議書!$AB$44</f>
        <v>0</v>
      </c>
      <c r="AV3" s="370">
        <f>事前協議書!$AE$44</f>
        <v>0</v>
      </c>
      <c r="AW3" s="370">
        <f>事前協議書!$AH$44</f>
        <v>0</v>
      </c>
      <c r="AX3" s="40"/>
      <c r="AY3" s="370">
        <f>事前協議書!$Y$45</f>
        <v>0</v>
      </c>
      <c r="AZ3" s="370">
        <f>事前協議書!$AB$45</f>
        <v>0</v>
      </c>
      <c r="BA3" s="370">
        <f>事前協議書!$L$45</f>
        <v>0</v>
      </c>
      <c r="BB3" s="40"/>
      <c r="BC3" s="40"/>
      <c r="BD3" s="40"/>
      <c r="BE3" s="40"/>
      <c r="BF3" s="40"/>
      <c r="BG3" s="40"/>
      <c r="BH3" s="40"/>
      <c r="BI3" s="40"/>
      <c r="BJ3" s="40"/>
      <c r="BK3" s="40"/>
      <c r="BL3" s="40"/>
      <c r="BM3" s="40"/>
      <c r="BN3" s="40"/>
      <c r="BO3" s="40"/>
      <c r="BP3" s="40"/>
      <c r="BQ3" s="40"/>
      <c r="BR3" s="40"/>
      <c r="BS3" s="40"/>
      <c r="BT3" s="370">
        <f>事前協議書!$Z$57</f>
        <v>0</v>
      </c>
      <c r="BU3" s="370">
        <f>事前協議書!$Z$55</f>
        <v>1</v>
      </c>
      <c r="BV3" s="370">
        <f>事前協議書!$AC$57</f>
        <v>0</v>
      </c>
      <c r="BW3" s="370">
        <f>事前協議書!$Z$58</f>
        <v>0</v>
      </c>
      <c r="BX3" s="370">
        <f>事前協議書!$Z$59</f>
        <v>1</v>
      </c>
      <c r="BY3" s="370">
        <f>事前協議書!$Z$56</f>
        <v>1</v>
      </c>
      <c r="BZ3" s="370">
        <f>事前協議書!$AB$33</f>
        <v>1</v>
      </c>
      <c r="CA3" s="40"/>
      <c r="CB3" s="370">
        <f>事前協議書!$AB$34</f>
        <v>0</v>
      </c>
      <c r="CC3" s="370">
        <f>事前協議書!$Y$35</f>
        <v>1</v>
      </c>
      <c r="CD3" s="370" t="str">
        <f>事前協議書!$I$35</f>
        <v>トイレ</v>
      </c>
      <c r="CE3" s="370">
        <f>事前協議書!$Y$36</f>
        <v>1</v>
      </c>
      <c r="CF3" s="370" t="str">
        <f>事前協議書!$I$36</f>
        <v>共用部</v>
      </c>
      <c r="CG3" s="370">
        <f>事前協議書!$Y$37</f>
        <v>0</v>
      </c>
      <c r="CH3" s="40"/>
      <c r="CI3" s="370">
        <f>事前協議書!$AB$38</f>
        <v>0</v>
      </c>
      <c r="CJ3" s="370">
        <f>事前協議書!$AE$38</f>
        <v>0</v>
      </c>
      <c r="CK3" s="370">
        <f>事前協議書!$J$37</f>
        <v>0</v>
      </c>
      <c r="CL3" s="370">
        <f>事前協議書!$Y$46</f>
        <v>0</v>
      </c>
      <c r="CM3" s="370">
        <f>事前協議書!$L$46</f>
        <v>0</v>
      </c>
      <c r="CN3" s="370">
        <f>事前協議書!$Y$47</f>
        <v>0</v>
      </c>
      <c r="CO3" s="370">
        <f>事前協議書!$L$47</f>
        <v>0</v>
      </c>
      <c r="CP3" s="370">
        <f>事前協議書!$Y$48</f>
        <v>0</v>
      </c>
      <c r="CQ3" s="370">
        <f>事前協議書!$AB$48</f>
        <v>0</v>
      </c>
      <c r="CR3" s="370">
        <f>事前協議書!$AE$48</f>
        <v>0</v>
      </c>
      <c r="CS3" s="370">
        <f>事前協議書!$Y$49</f>
        <v>0</v>
      </c>
      <c r="CT3" s="370">
        <f>事前協議書!$H$49</f>
        <v>0</v>
      </c>
      <c r="CU3" s="370">
        <f>事前協議書!$Y$50</f>
        <v>1</v>
      </c>
      <c r="CV3" s="370">
        <f>事前協議書!$AB$50</f>
        <v>0</v>
      </c>
      <c r="CW3" s="370">
        <f>事前協議書!$Y$51</f>
        <v>1</v>
      </c>
      <c r="CX3" s="370">
        <f>事前協議書!$AB$51</f>
        <v>0</v>
      </c>
      <c r="CY3" s="370">
        <f>事前協議書!$AE$51</f>
        <v>0</v>
      </c>
      <c r="CZ3" s="370">
        <f>事前協議書!$AH$51</f>
        <v>0</v>
      </c>
      <c r="DA3" s="370">
        <f>事前協議書!$Z$52</f>
        <v>1</v>
      </c>
      <c r="DB3" s="370">
        <f>事前協議書!$AD$52</f>
        <v>0</v>
      </c>
      <c r="DC3" s="370">
        <f>事前協議書!$Y$54</f>
        <v>0</v>
      </c>
      <c r="DD3" s="370">
        <f>事前協議書!$H$54</f>
        <v>0</v>
      </c>
      <c r="DE3" s="370">
        <f>事前協議書!$Y$53</f>
        <v>1</v>
      </c>
      <c r="DF3" s="370" t="str">
        <f>事前協議書!$J$53</f>
        <v>入居者へ浸水リスクの周知、訓練の実施、土のう袋の準備</v>
      </c>
      <c r="DG3" s="370">
        <f>事前協議書!$E$61</f>
        <v>0</v>
      </c>
      <c r="DH3" s="40"/>
      <c r="DI3" s="370">
        <f>事前協議書!$Y$39</f>
        <v>0</v>
      </c>
      <c r="DJ3" s="370">
        <f>事前協議書!$AB$39</f>
        <v>0</v>
      </c>
    </row>
    <row r="4" spans="1:114" ht="15" customHeight="1" x14ac:dyDescent="0.15">
      <c r="A4" s="371" t="e">
        <f>A2=A3</f>
        <v>#REF!</v>
      </c>
      <c r="B4" s="371" t="e">
        <f t="shared" ref="B4:BN4" si="0">B2=B3</f>
        <v>#REF!</v>
      </c>
      <c r="C4" s="371" t="b">
        <f t="shared" si="0"/>
        <v>1</v>
      </c>
      <c r="D4" s="371" t="b">
        <f t="shared" si="0"/>
        <v>1</v>
      </c>
      <c r="E4" s="371" t="e">
        <f t="shared" si="0"/>
        <v>#REF!</v>
      </c>
      <c r="F4" s="371" t="e">
        <f t="shared" si="0"/>
        <v>#REF!</v>
      </c>
      <c r="G4" s="371" t="e">
        <f t="shared" si="0"/>
        <v>#REF!</v>
      </c>
      <c r="H4" s="371" t="e">
        <f t="shared" si="0"/>
        <v>#REF!</v>
      </c>
      <c r="I4" s="371" t="b">
        <f t="shared" si="0"/>
        <v>0</v>
      </c>
      <c r="J4" s="371" t="b">
        <f t="shared" si="0"/>
        <v>0</v>
      </c>
      <c r="K4" s="371" t="e">
        <f t="shared" si="0"/>
        <v>#REF!</v>
      </c>
      <c r="L4" s="371" t="e">
        <f t="shared" si="0"/>
        <v>#REF!</v>
      </c>
      <c r="M4" s="371" t="e">
        <f t="shared" si="0"/>
        <v>#REF!</v>
      </c>
      <c r="N4" s="371" t="e">
        <f t="shared" si="0"/>
        <v>#REF!</v>
      </c>
      <c r="O4" s="371" t="e">
        <f t="shared" si="0"/>
        <v>#REF!</v>
      </c>
      <c r="P4" s="371" t="e">
        <f t="shared" si="0"/>
        <v>#REF!</v>
      </c>
      <c r="Q4" s="371" t="e">
        <f t="shared" si="0"/>
        <v>#REF!</v>
      </c>
      <c r="R4" s="371" t="e">
        <f t="shared" si="0"/>
        <v>#REF!</v>
      </c>
      <c r="S4" s="371" t="e">
        <f t="shared" si="0"/>
        <v>#REF!</v>
      </c>
      <c r="T4" s="371" t="e">
        <f t="shared" si="0"/>
        <v>#REF!</v>
      </c>
      <c r="U4" s="371" t="e">
        <f t="shared" si="0"/>
        <v>#REF!</v>
      </c>
      <c r="V4" s="371" t="e">
        <f t="shared" si="0"/>
        <v>#REF!</v>
      </c>
      <c r="W4" s="371" t="e">
        <f t="shared" si="0"/>
        <v>#REF!</v>
      </c>
      <c r="X4" s="371" t="e">
        <f t="shared" si="0"/>
        <v>#REF!</v>
      </c>
      <c r="Y4" s="371" t="e">
        <f t="shared" si="0"/>
        <v>#REF!</v>
      </c>
      <c r="Z4" s="371" t="e">
        <f t="shared" si="0"/>
        <v>#REF!</v>
      </c>
      <c r="AA4" s="371" t="b">
        <f t="shared" si="0"/>
        <v>1</v>
      </c>
      <c r="AB4" s="371" t="b">
        <f t="shared" si="0"/>
        <v>1</v>
      </c>
      <c r="AC4" s="371" t="e">
        <f t="shared" si="0"/>
        <v>#REF!</v>
      </c>
      <c r="AD4" s="371" t="e">
        <f t="shared" si="0"/>
        <v>#REF!</v>
      </c>
      <c r="AE4" s="371" t="b">
        <f t="shared" si="0"/>
        <v>1</v>
      </c>
      <c r="AF4" s="371" t="b">
        <f t="shared" si="0"/>
        <v>1</v>
      </c>
      <c r="AG4" s="371" t="e">
        <f t="shared" si="0"/>
        <v>#REF!</v>
      </c>
      <c r="AH4" s="371" t="e">
        <f t="shared" si="0"/>
        <v>#REF!</v>
      </c>
      <c r="AI4" s="371" t="e">
        <f t="shared" si="0"/>
        <v>#REF!</v>
      </c>
      <c r="AJ4" s="371" t="e">
        <f t="shared" si="0"/>
        <v>#REF!</v>
      </c>
      <c r="AK4" s="371" t="e">
        <f t="shared" si="0"/>
        <v>#REF!</v>
      </c>
      <c r="AL4" s="371" t="b">
        <f t="shared" si="0"/>
        <v>1</v>
      </c>
      <c r="AM4" s="371" t="e">
        <f t="shared" si="0"/>
        <v>#REF!</v>
      </c>
      <c r="AN4" s="371" t="e">
        <f t="shared" si="0"/>
        <v>#REF!</v>
      </c>
      <c r="AO4" s="371" t="e">
        <f t="shared" si="0"/>
        <v>#REF!</v>
      </c>
      <c r="AP4" s="371" t="e">
        <f t="shared" si="0"/>
        <v>#REF!</v>
      </c>
      <c r="AQ4" s="371" t="e">
        <f t="shared" si="0"/>
        <v>#REF!</v>
      </c>
      <c r="AR4" s="371" t="e">
        <f t="shared" si="0"/>
        <v>#REF!</v>
      </c>
      <c r="AS4" s="371" t="e">
        <f t="shared" si="0"/>
        <v>#REF!</v>
      </c>
      <c r="AT4" s="371" t="e">
        <f t="shared" si="0"/>
        <v>#REF!</v>
      </c>
      <c r="AU4" s="371" t="e">
        <f t="shared" si="0"/>
        <v>#REF!</v>
      </c>
      <c r="AV4" s="371" t="e">
        <f t="shared" si="0"/>
        <v>#REF!</v>
      </c>
      <c r="AW4" s="371" t="e">
        <f t="shared" si="0"/>
        <v>#REF!</v>
      </c>
      <c r="AX4" s="371" t="b">
        <f t="shared" si="0"/>
        <v>1</v>
      </c>
      <c r="AY4" s="371" t="e">
        <f t="shared" si="0"/>
        <v>#REF!</v>
      </c>
      <c r="AZ4" s="371" t="e">
        <f t="shared" si="0"/>
        <v>#REF!</v>
      </c>
      <c r="BA4" s="371" t="e">
        <f t="shared" si="0"/>
        <v>#REF!</v>
      </c>
      <c r="BB4" s="371" t="b">
        <f t="shared" si="0"/>
        <v>1</v>
      </c>
      <c r="BC4" s="371" t="b">
        <f t="shared" si="0"/>
        <v>1</v>
      </c>
      <c r="BD4" s="371" t="b">
        <f t="shared" si="0"/>
        <v>1</v>
      </c>
      <c r="BE4" s="371" t="b">
        <f t="shared" si="0"/>
        <v>1</v>
      </c>
      <c r="BF4" s="371" t="b">
        <f t="shared" si="0"/>
        <v>1</v>
      </c>
      <c r="BG4" s="371" t="b">
        <f t="shared" si="0"/>
        <v>1</v>
      </c>
      <c r="BH4" s="371" t="b">
        <f t="shared" si="0"/>
        <v>1</v>
      </c>
      <c r="BI4" s="371" t="b">
        <f t="shared" si="0"/>
        <v>1</v>
      </c>
      <c r="BJ4" s="371" t="b">
        <f t="shared" si="0"/>
        <v>1</v>
      </c>
      <c r="BK4" s="371" t="b">
        <f t="shared" si="0"/>
        <v>1</v>
      </c>
      <c r="BL4" s="371" t="b">
        <f t="shared" si="0"/>
        <v>1</v>
      </c>
      <c r="BM4" s="371" t="b">
        <f t="shared" si="0"/>
        <v>1</v>
      </c>
      <c r="BN4" s="371" t="b">
        <f t="shared" si="0"/>
        <v>1</v>
      </c>
      <c r="BO4" s="371" t="b">
        <f t="shared" ref="BO4:DJ4" si="1">BO2=BO3</f>
        <v>1</v>
      </c>
      <c r="BP4" s="371" t="b">
        <f t="shared" si="1"/>
        <v>1</v>
      </c>
      <c r="BQ4" s="371" t="b">
        <f t="shared" si="1"/>
        <v>1</v>
      </c>
      <c r="BR4" s="371" t="b">
        <f t="shared" si="1"/>
        <v>1</v>
      </c>
      <c r="BS4" s="371" t="b">
        <f t="shared" si="1"/>
        <v>1</v>
      </c>
      <c r="BT4" s="371" t="e">
        <f t="shared" si="1"/>
        <v>#REF!</v>
      </c>
      <c r="BU4" s="371" t="e">
        <f t="shared" si="1"/>
        <v>#REF!</v>
      </c>
      <c r="BV4" s="371" t="e">
        <f t="shared" si="1"/>
        <v>#REF!</v>
      </c>
      <c r="BW4" s="371" t="e">
        <f t="shared" si="1"/>
        <v>#REF!</v>
      </c>
      <c r="BX4" s="371" t="e">
        <f t="shared" si="1"/>
        <v>#REF!</v>
      </c>
      <c r="BY4" s="371" t="e">
        <f t="shared" si="1"/>
        <v>#REF!</v>
      </c>
      <c r="BZ4" s="371" t="e">
        <f t="shared" si="1"/>
        <v>#REF!</v>
      </c>
      <c r="CA4" s="371" t="b">
        <f t="shared" si="1"/>
        <v>1</v>
      </c>
      <c r="CB4" s="371" t="e">
        <f t="shared" si="1"/>
        <v>#REF!</v>
      </c>
      <c r="CC4" s="371" t="e">
        <f t="shared" si="1"/>
        <v>#REF!</v>
      </c>
      <c r="CD4" s="371" t="e">
        <f t="shared" si="1"/>
        <v>#REF!</v>
      </c>
      <c r="CE4" s="371" t="e">
        <f t="shared" si="1"/>
        <v>#REF!</v>
      </c>
      <c r="CF4" s="371" t="e">
        <f t="shared" si="1"/>
        <v>#REF!</v>
      </c>
      <c r="CG4" s="371" t="e">
        <f t="shared" si="1"/>
        <v>#REF!</v>
      </c>
      <c r="CH4" s="371" t="e">
        <f t="shared" si="1"/>
        <v>#REF!</v>
      </c>
      <c r="CI4" s="371" t="e">
        <f t="shared" si="1"/>
        <v>#REF!</v>
      </c>
      <c r="CJ4" s="371" t="e">
        <f t="shared" si="1"/>
        <v>#REF!</v>
      </c>
      <c r="CK4" s="371" t="e">
        <f t="shared" si="1"/>
        <v>#REF!</v>
      </c>
      <c r="CL4" s="371" t="e">
        <f t="shared" si="1"/>
        <v>#REF!</v>
      </c>
      <c r="CM4" s="371" t="e">
        <f t="shared" si="1"/>
        <v>#REF!</v>
      </c>
      <c r="CN4" s="371" t="e">
        <f t="shared" si="1"/>
        <v>#REF!</v>
      </c>
      <c r="CO4" s="371" t="e">
        <f t="shared" si="1"/>
        <v>#REF!</v>
      </c>
      <c r="CP4" s="371" t="e">
        <f t="shared" si="1"/>
        <v>#REF!</v>
      </c>
      <c r="CQ4" s="371" t="e">
        <f t="shared" si="1"/>
        <v>#REF!</v>
      </c>
      <c r="CR4" s="371" t="e">
        <f t="shared" si="1"/>
        <v>#REF!</v>
      </c>
      <c r="CS4" s="371" t="e">
        <f t="shared" si="1"/>
        <v>#REF!</v>
      </c>
      <c r="CT4" s="371" t="e">
        <f t="shared" si="1"/>
        <v>#REF!</v>
      </c>
      <c r="CU4" s="371" t="e">
        <f t="shared" si="1"/>
        <v>#REF!</v>
      </c>
      <c r="CV4" s="371" t="e">
        <f t="shared" si="1"/>
        <v>#REF!</v>
      </c>
      <c r="CW4" s="371" t="e">
        <f t="shared" si="1"/>
        <v>#REF!</v>
      </c>
      <c r="CX4" s="371" t="e">
        <f t="shared" si="1"/>
        <v>#REF!</v>
      </c>
      <c r="CY4" s="371" t="e">
        <f t="shared" si="1"/>
        <v>#REF!</v>
      </c>
      <c r="CZ4" s="371" t="e">
        <f t="shared" si="1"/>
        <v>#REF!</v>
      </c>
      <c r="DA4" s="371" t="e">
        <f t="shared" si="1"/>
        <v>#REF!</v>
      </c>
      <c r="DB4" s="371" t="e">
        <f t="shared" si="1"/>
        <v>#REF!</v>
      </c>
      <c r="DC4" s="371" t="e">
        <f t="shared" si="1"/>
        <v>#REF!</v>
      </c>
      <c r="DD4" s="371" t="e">
        <f t="shared" si="1"/>
        <v>#REF!</v>
      </c>
      <c r="DE4" s="371" t="e">
        <f t="shared" si="1"/>
        <v>#REF!</v>
      </c>
      <c r="DF4" s="371" t="e">
        <f t="shared" si="1"/>
        <v>#REF!</v>
      </c>
      <c r="DG4" s="371" t="e">
        <f t="shared" si="1"/>
        <v>#REF!</v>
      </c>
      <c r="DH4" s="371" t="e">
        <f t="shared" si="1"/>
        <v>#REF!</v>
      </c>
      <c r="DI4" s="371" t="e">
        <f t="shared" si="1"/>
        <v>#REF!</v>
      </c>
      <c r="DJ4" s="371" t="e">
        <f t="shared" si="1"/>
        <v>#REF!</v>
      </c>
    </row>
    <row r="5" spans="1:114" s="397" customFormat="1" ht="75" x14ac:dyDescent="0.15">
      <c r="A5" s="379"/>
      <c r="B5" s="379"/>
      <c r="C5" s="379"/>
      <c r="D5" s="379"/>
      <c r="E5" s="379"/>
      <c r="F5" s="379"/>
      <c r="G5" s="379"/>
      <c r="H5" s="379" t="s">
        <v>1026</v>
      </c>
      <c r="I5" s="372" t="s">
        <v>1017</v>
      </c>
      <c r="J5" s="372" t="s">
        <v>1017</v>
      </c>
      <c r="K5" s="379"/>
      <c r="L5" s="379" t="s">
        <v>1027</v>
      </c>
      <c r="M5" s="379" t="s">
        <v>1019</v>
      </c>
      <c r="N5" s="379"/>
      <c r="O5" s="379" t="s">
        <v>1027</v>
      </c>
      <c r="P5" s="379" t="s">
        <v>1019</v>
      </c>
      <c r="Q5" s="379"/>
      <c r="R5" s="379"/>
      <c r="S5" s="379"/>
      <c r="T5" s="379"/>
      <c r="U5" s="379"/>
      <c r="V5" s="379"/>
      <c r="W5" s="379"/>
      <c r="X5" s="379"/>
      <c r="Y5" s="379"/>
      <c r="Z5" s="379"/>
      <c r="AA5" s="379"/>
      <c r="AB5" s="379"/>
      <c r="AC5" s="379" t="s">
        <v>1028</v>
      </c>
      <c r="AD5" s="379" t="s">
        <v>1028</v>
      </c>
      <c r="AE5" s="379"/>
      <c r="AF5" s="379"/>
      <c r="AG5" s="379"/>
      <c r="AH5" s="396" t="s">
        <v>1035</v>
      </c>
      <c r="AI5" s="396" t="s">
        <v>1035</v>
      </c>
      <c r="AJ5" s="372"/>
      <c r="AK5" s="379"/>
      <c r="AL5" s="379"/>
      <c r="AM5" s="379"/>
      <c r="AN5" s="379" t="s">
        <v>1019</v>
      </c>
      <c r="AO5" s="379" t="s">
        <v>1018</v>
      </c>
      <c r="AP5" s="379" t="s">
        <v>1018</v>
      </c>
      <c r="AQ5" s="379" t="s">
        <v>1019</v>
      </c>
      <c r="AR5" s="380"/>
      <c r="AS5" s="379" t="s">
        <v>1019</v>
      </c>
      <c r="AT5" s="379"/>
      <c r="AU5" s="379"/>
      <c r="AV5" s="379"/>
      <c r="AW5" s="379"/>
      <c r="AX5" s="379"/>
      <c r="AY5" s="379"/>
      <c r="AZ5" s="379"/>
      <c r="BA5" s="379" t="s">
        <v>1019</v>
      </c>
      <c r="BB5" s="379"/>
      <c r="BC5" s="379"/>
      <c r="BD5" s="379"/>
      <c r="BE5" s="379"/>
      <c r="BF5" s="379"/>
      <c r="BG5" s="379"/>
      <c r="BH5" s="379"/>
      <c r="BI5" s="379"/>
      <c r="BJ5" s="379"/>
      <c r="BK5" s="379"/>
      <c r="BL5" s="379"/>
      <c r="BM5" s="379"/>
      <c r="BN5" s="379"/>
      <c r="BO5" s="379"/>
      <c r="BP5" s="379"/>
      <c r="BQ5" s="379"/>
      <c r="BR5" s="379"/>
      <c r="BS5" s="379"/>
      <c r="BT5" s="379" t="s">
        <v>1029</v>
      </c>
      <c r="BU5" s="379" t="s">
        <v>1029</v>
      </c>
      <c r="BV5" s="372"/>
      <c r="BW5" s="379"/>
      <c r="BX5" s="379" t="s">
        <v>1030</v>
      </c>
      <c r="BY5" s="379"/>
      <c r="BZ5" s="379"/>
      <c r="CA5" s="379"/>
      <c r="CB5" s="379"/>
      <c r="CC5" s="379"/>
      <c r="CD5" s="379"/>
      <c r="CE5" s="379"/>
      <c r="CF5" s="379"/>
      <c r="CG5" s="379"/>
      <c r="CH5" s="379" t="s">
        <v>1028</v>
      </c>
      <c r="CI5" s="379"/>
      <c r="CJ5" s="379"/>
      <c r="CK5" s="379" t="s">
        <v>1019</v>
      </c>
      <c r="CL5" s="379"/>
      <c r="CM5" s="379" t="s">
        <v>1019</v>
      </c>
      <c r="CN5" s="379"/>
      <c r="CO5" s="379" t="s">
        <v>1019</v>
      </c>
      <c r="CP5" s="379"/>
      <c r="CQ5" s="379"/>
      <c r="CR5" s="379"/>
      <c r="CS5" s="379"/>
      <c r="CT5" s="379" t="s">
        <v>1019</v>
      </c>
      <c r="CU5" s="379"/>
      <c r="CV5" s="379"/>
      <c r="CW5" s="379"/>
      <c r="CX5" s="379"/>
      <c r="CY5" s="379"/>
      <c r="CZ5" s="379"/>
      <c r="DA5" s="379"/>
      <c r="DB5" s="379"/>
      <c r="DC5" s="379"/>
      <c r="DD5" s="379" t="s">
        <v>1019</v>
      </c>
      <c r="DE5" s="372"/>
      <c r="DF5" s="372"/>
      <c r="DG5" s="379" t="s">
        <v>1019</v>
      </c>
      <c r="DH5" s="379"/>
      <c r="DI5" s="372"/>
      <c r="DJ5" s="372"/>
    </row>
    <row r="6" spans="1:114" ht="15" customHeight="1" x14ac:dyDescent="0.15"/>
    <row r="7" spans="1:114" ht="15" customHeight="1" x14ac:dyDescent="0.15"/>
    <row r="8" spans="1:114" ht="15" customHeight="1" x14ac:dyDescent="0.15"/>
    <row r="9" spans="1:114" ht="15" customHeight="1" x14ac:dyDescent="0.15"/>
    <row r="10" spans="1:114" ht="15" customHeight="1" x14ac:dyDescent="0.15"/>
    <row r="11" spans="1:114" ht="15" customHeight="1" x14ac:dyDescent="0.15"/>
    <row r="12" spans="1:114" ht="15" customHeight="1" x14ac:dyDescent="0.15"/>
    <row r="13" spans="1:114" ht="15" customHeight="1" x14ac:dyDescent="0.15"/>
    <row r="14" spans="1:114" ht="15" customHeight="1" x14ac:dyDescent="0.15"/>
    <row r="15" spans="1:114" ht="15" customHeight="1" x14ac:dyDescent="0.15"/>
    <row r="16" spans="1:114"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sheetData>
  <phoneticPr fontId="5"/>
  <conditionalFormatting sqref="A4:DJ4">
    <cfRule type="containsText" dxfId="2" priority="2" operator="containsText" text="FALSE">
      <formula>NOT(ISERROR(SEARCH("FALSE",A4)))</formula>
    </cfRule>
  </conditionalFormatting>
  <conditionalFormatting sqref="AH5:AI5">
    <cfRule type="containsText" dxfId="1" priority="1" operator="containsText" text="FALSE">
      <formula>NOT(ISERROR(SEARCH("FALSE",AH5)))</formula>
    </cfRule>
  </conditionalFormatting>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rgb="FFCCFFCC"/>
  </sheetPr>
  <dimension ref="A1:BC25"/>
  <sheetViews>
    <sheetView workbookViewId="0"/>
  </sheetViews>
  <sheetFormatPr defaultRowHeight="11.25" x14ac:dyDescent="0.15"/>
  <cols>
    <col min="1" max="2" width="9" style="1"/>
    <col min="3" max="4" width="9" style="1" customWidth="1"/>
    <col min="5" max="5" width="9" style="1"/>
    <col min="6" max="6" width="9" style="1" customWidth="1"/>
    <col min="7" max="16384" width="9" style="1"/>
  </cols>
  <sheetData>
    <row r="1" spans="1:55" s="373" customFormat="1" ht="45.75" thickBot="1" x14ac:dyDescent="0.2">
      <c r="A1" s="373" t="s">
        <v>293</v>
      </c>
      <c r="B1" s="373" t="s">
        <v>295</v>
      </c>
      <c r="C1" s="373" t="s">
        <v>400</v>
      </c>
      <c r="D1" s="373" t="s">
        <v>401</v>
      </c>
      <c r="E1" s="373" t="s">
        <v>402</v>
      </c>
      <c r="F1" s="373" t="s">
        <v>403</v>
      </c>
      <c r="G1" s="373" t="s">
        <v>404</v>
      </c>
      <c r="H1" s="373" t="s">
        <v>405</v>
      </c>
      <c r="I1" s="373" t="s">
        <v>406</v>
      </c>
      <c r="J1" s="373" t="s">
        <v>219</v>
      </c>
      <c r="K1" s="373" t="s">
        <v>407</v>
      </c>
      <c r="L1" s="373" t="s">
        <v>408</v>
      </c>
      <c r="M1" s="373" t="s">
        <v>409</v>
      </c>
      <c r="N1" s="373" t="s">
        <v>410</v>
      </c>
      <c r="O1" s="373" t="s">
        <v>411</v>
      </c>
      <c r="P1" s="373" t="s">
        <v>412</v>
      </c>
      <c r="Q1" s="373" t="s">
        <v>413</v>
      </c>
      <c r="R1" s="373" t="s">
        <v>414</v>
      </c>
      <c r="S1" s="373" t="s">
        <v>415</v>
      </c>
      <c r="T1" s="373" t="s">
        <v>416</v>
      </c>
      <c r="U1" s="373" t="s">
        <v>417</v>
      </c>
      <c r="V1" s="373" t="s">
        <v>418</v>
      </c>
      <c r="W1" s="373" t="s">
        <v>419</v>
      </c>
      <c r="X1" s="373" t="s">
        <v>420</v>
      </c>
      <c r="Y1" s="373" t="s">
        <v>421</v>
      </c>
      <c r="Z1" s="373" t="s">
        <v>422</v>
      </c>
      <c r="AA1" s="373" t="s">
        <v>423</v>
      </c>
      <c r="AB1" s="373" t="s">
        <v>424</v>
      </c>
      <c r="AC1" s="373" t="s">
        <v>425</v>
      </c>
      <c r="AD1" s="373" t="s">
        <v>426</v>
      </c>
      <c r="AE1" s="373" t="s">
        <v>427</v>
      </c>
      <c r="AF1" s="373" t="s">
        <v>428</v>
      </c>
      <c r="AG1" s="373" t="s">
        <v>429</v>
      </c>
      <c r="AH1" s="373" t="s">
        <v>430</v>
      </c>
      <c r="AI1" s="373" t="s">
        <v>431</v>
      </c>
      <c r="AJ1" s="373" t="s">
        <v>432</v>
      </c>
      <c r="AK1" s="373" t="s">
        <v>433</v>
      </c>
      <c r="AL1" s="373" t="s">
        <v>434</v>
      </c>
      <c r="AM1" s="373" t="s">
        <v>435</v>
      </c>
      <c r="AN1" s="373" t="s">
        <v>436</v>
      </c>
      <c r="AO1" s="373" t="s">
        <v>437</v>
      </c>
      <c r="AP1" s="373" t="s">
        <v>438</v>
      </c>
      <c r="AQ1" s="373" t="s">
        <v>439</v>
      </c>
      <c r="AR1" s="373" t="s">
        <v>440</v>
      </c>
      <c r="AS1" s="373" t="s">
        <v>441</v>
      </c>
      <c r="AT1" s="373" t="s">
        <v>442</v>
      </c>
      <c r="AU1" s="373" t="s">
        <v>443</v>
      </c>
      <c r="AV1" s="373" t="s">
        <v>444</v>
      </c>
      <c r="AW1" s="373" t="s">
        <v>445</v>
      </c>
      <c r="AX1" s="393" t="s">
        <v>964</v>
      </c>
      <c r="AY1" s="393" t="s">
        <v>1031</v>
      </c>
      <c r="AZ1" s="369" t="s">
        <v>1033</v>
      </c>
      <c r="BA1" s="369" t="s">
        <v>1034</v>
      </c>
      <c r="BB1" s="393" t="s">
        <v>1032</v>
      </c>
      <c r="BC1" s="375" t="s">
        <v>1001</v>
      </c>
    </row>
    <row r="2" spans="1:55" ht="15" customHeight="1" x14ac:dyDescent="0.15">
      <c r="A2" s="26" t="e">
        <f>事前協議書!#REF!</f>
        <v>#REF!</v>
      </c>
      <c r="B2" s="1" t="e">
        <f>事前協議書!#REF!</f>
        <v>#REF!</v>
      </c>
      <c r="C2" s="1" t="e">
        <f>事前協議書!#REF!</f>
        <v>#REF!</v>
      </c>
      <c r="D2" s="1" t="e">
        <f>事前協議書!#REF!</f>
        <v>#REF!</v>
      </c>
      <c r="E2" s="1" t="e">
        <f>事前協議書!#REF!</f>
        <v>#REF!</v>
      </c>
      <c r="F2" s="1" t="e">
        <f>事前協議書!#REF!</f>
        <v>#REF!</v>
      </c>
      <c r="G2" s="1" t="e">
        <f>事前協議書!#REF!</f>
        <v>#REF!</v>
      </c>
      <c r="H2" s="1" t="e">
        <f>事前協議書!#REF!</f>
        <v>#REF!</v>
      </c>
      <c r="I2" s="1" t="e">
        <f>事前協議書!#REF!</f>
        <v>#REF!</v>
      </c>
      <c r="J2" s="1" t="e">
        <f>事前協議書!#REF!</f>
        <v>#REF!</v>
      </c>
      <c r="K2" s="1" t="e">
        <f>事前協議書!#REF!</f>
        <v>#REF!</v>
      </c>
      <c r="L2" s="1" t="e">
        <f>事前協議書!#REF!</f>
        <v>#REF!</v>
      </c>
      <c r="M2" s="1" t="e">
        <f>事前協議書!#REF!</f>
        <v>#REF!</v>
      </c>
      <c r="N2" s="1" t="e">
        <f>事前協議書!#REF!</f>
        <v>#REF!</v>
      </c>
      <c r="O2" s="1" t="e">
        <f>事前協議書!#REF!</f>
        <v>#REF!</v>
      </c>
      <c r="P2" s="1" t="e">
        <f>事前協議書!#REF!</f>
        <v>#REF!</v>
      </c>
      <c r="Q2" s="1" t="e">
        <f>事前協議書!#REF!</f>
        <v>#REF!</v>
      </c>
      <c r="R2" s="1" t="e">
        <f>事前協議書!#REF!</f>
        <v>#REF!</v>
      </c>
      <c r="S2" s="1" t="e">
        <f>事前協議書!#REF!</f>
        <v>#REF!</v>
      </c>
      <c r="T2" s="1" t="e">
        <f>事前協議書!#REF!</f>
        <v>#REF!</v>
      </c>
      <c r="U2" s="1" t="e">
        <f>事前協議書!#REF!</f>
        <v>#REF!</v>
      </c>
      <c r="V2" s="1" t="e">
        <f>事前協議書!#REF!</f>
        <v>#REF!</v>
      </c>
      <c r="W2" s="1" t="e">
        <f>事前協議書!#REF!</f>
        <v>#REF!</v>
      </c>
      <c r="X2" s="1" t="e">
        <f>事前協議書!#REF!</f>
        <v>#REF!</v>
      </c>
      <c r="Y2" s="1" t="e">
        <f>事前協議書!#REF!</f>
        <v>#REF!</v>
      </c>
      <c r="Z2" s="1" t="e">
        <f>事前協議書!#REF!</f>
        <v>#REF!</v>
      </c>
      <c r="AA2" s="1" t="e">
        <f>事前協議書!#REF!</f>
        <v>#REF!</v>
      </c>
      <c r="AB2" s="1" t="e">
        <f>事前協議書!#REF!</f>
        <v>#REF!</v>
      </c>
      <c r="AC2" s="1" t="e">
        <f>事前協議書!#REF!</f>
        <v>#REF!</v>
      </c>
      <c r="AD2" s="1" t="e">
        <f>事前協議書!#REF!</f>
        <v>#REF!</v>
      </c>
      <c r="AE2" s="1" t="e">
        <f>事前協議書!#REF!</f>
        <v>#REF!</v>
      </c>
      <c r="AF2" s="1" t="e">
        <f>事前協議書!#REF!</f>
        <v>#REF!</v>
      </c>
      <c r="AG2" s="1" t="e">
        <f>事前協議書!#REF!</f>
        <v>#REF!</v>
      </c>
      <c r="AH2" s="1" t="e">
        <f>事前協議書!#REF!</f>
        <v>#REF!</v>
      </c>
      <c r="AI2" s="1" t="e">
        <f>事前協議書!#REF!</f>
        <v>#REF!</v>
      </c>
      <c r="AJ2" s="1" t="e">
        <f>事前協議書!#REF!</f>
        <v>#REF!</v>
      </c>
      <c r="AK2" s="1" t="e">
        <f>事前協議書!#REF!</f>
        <v>#REF!</v>
      </c>
      <c r="AL2" s="1" t="e">
        <f>事前協議書!#REF!</f>
        <v>#REF!</v>
      </c>
      <c r="AM2" s="1" t="e">
        <f>事前協議書!#REF!</f>
        <v>#REF!</v>
      </c>
      <c r="AN2" s="1" t="e">
        <f>事前協議書!#REF!</f>
        <v>#REF!</v>
      </c>
      <c r="AO2" s="1" t="e">
        <f>事前協議書!#REF!</f>
        <v>#REF!</v>
      </c>
      <c r="AP2" s="1" t="e">
        <f>事前協議書!#REF!</f>
        <v>#REF!</v>
      </c>
      <c r="AQ2" s="1" t="e">
        <f>事前協議書!#REF!</f>
        <v>#REF!</v>
      </c>
      <c r="AR2" s="1" t="e">
        <f>事前協議書!#REF!</f>
        <v>#REF!</v>
      </c>
      <c r="AS2" s="1" t="e">
        <f>事前協議書!#REF!</f>
        <v>#REF!</v>
      </c>
      <c r="AT2" s="1" t="e">
        <f>事前協議書!#REF!</f>
        <v>#REF!</v>
      </c>
      <c r="AU2" s="1" t="e">
        <f>事前協議書!#REF!</f>
        <v>#REF!</v>
      </c>
      <c r="AV2" s="1" t="e">
        <f>事前協議書!#REF!</f>
        <v>#REF!</v>
      </c>
      <c r="AW2" s="1" t="e">
        <f>事前協議書!#REF!</f>
        <v>#REF!</v>
      </c>
      <c r="AX2" s="1" t="e">
        <f>事前協議書!#REF!</f>
        <v>#REF!</v>
      </c>
      <c r="AY2" s="1" t="e">
        <f>事前協議書!#REF!</f>
        <v>#REF!</v>
      </c>
      <c r="BB2" s="1" t="e">
        <f>事前協議書!#REF!</f>
        <v>#REF!</v>
      </c>
      <c r="BC2" s="1" t="e">
        <f>事前協議書!#REF!</f>
        <v>#REF!</v>
      </c>
    </row>
    <row r="3" spans="1:55" ht="15" customHeight="1" x14ac:dyDescent="0.15">
      <c r="A3" s="377" t="str">
        <f>事前協議書!$X$2</f>
        <v>2017998</v>
      </c>
      <c r="B3" s="370">
        <f>事前協議書!$X$3</f>
        <v>3</v>
      </c>
      <c r="C3" s="370">
        <f>事前協議書!$K$64</f>
        <v>7092</v>
      </c>
      <c r="D3" s="370">
        <f>事前協議書!$O$64</f>
        <v>1418.4</v>
      </c>
      <c r="E3" s="370">
        <f>事前協議書!$K$63</f>
        <v>4492</v>
      </c>
      <c r="F3" s="370">
        <f>事前協議書!$O$63</f>
        <v>898.4</v>
      </c>
      <c r="G3" s="370">
        <f>事前協議書!$K$65</f>
        <v>2600</v>
      </c>
      <c r="H3" s="370">
        <f>事前協議書!$O$65</f>
        <v>520</v>
      </c>
      <c r="I3" s="370">
        <f>事前協議書!$K$66</f>
        <v>0.63338973491257755</v>
      </c>
      <c r="J3" s="398" t="str">
        <f>事前協議書!$P$66</f>
        <v>モデル建物法</v>
      </c>
      <c r="K3" s="370" t="str">
        <f>事前協議書!$O$69</f>
        <v>-</v>
      </c>
      <c r="L3" s="370" t="str">
        <f>事前協議書!$M$69</f>
        <v>-</v>
      </c>
      <c r="M3" s="399">
        <f>事前協議書!$Q$69</f>
        <v>0.8</v>
      </c>
      <c r="N3" s="370">
        <f>事前協議書!$K$70</f>
        <v>4569.5</v>
      </c>
      <c r="O3" s="370">
        <f>事前協議書!$I$70</f>
        <v>2647</v>
      </c>
      <c r="P3" s="370">
        <f>事前協議書!$O$70</f>
        <v>913.9</v>
      </c>
      <c r="Q3" s="370">
        <f>事前協議書!$M$70</f>
        <v>529.4</v>
      </c>
      <c r="R3" s="400">
        <f>事前協議書!$Q$70</f>
        <v>0.57927563190721088</v>
      </c>
      <c r="S3" s="370">
        <f>事前協議書!$K$71</f>
        <v>68.5</v>
      </c>
      <c r="T3" s="370">
        <f>事前協議書!$I$71</f>
        <v>55</v>
      </c>
      <c r="U3" s="370">
        <f>事前協議書!$O$71</f>
        <v>13.7</v>
      </c>
      <c r="V3" s="370">
        <f>事前協議書!$M$71</f>
        <v>11</v>
      </c>
      <c r="W3" s="400">
        <f>事前協議書!$Q$71</f>
        <v>0.8029197080291971</v>
      </c>
      <c r="X3" s="370">
        <f>事前協議書!$K$72</f>
        <v>2285</v>
      </c>
      <c r="Y3" s="370">
        <f>事前協議書!$I$72</f>
        <v>1801</v>
      </c>
      <c r="Z3" s="370">
        <f>事前協議書!$O$72</f>
        <v>457</v>
      </c>
      <c r="AA3" s="370">
        <f>事前協議書!$M$72</f>
        <v>360.2</v>
      </c>
      <c r="AB3" s="400">
        <f>事前協議書!$Q$72</f>
        <v>0.78818380743982497</v>
      </c>
      <c r="AC3" s="370">
        <f>事前協議書!$K$73</f>
        <v>65</v>
      </c>
      <c r="AD3" s="370">
        <f>事前協議書!$I$73</f>
        <v>81.5</v>
      </c>
      <c r="AE3" s="370">
        <f>事前協議書!$O$73</f>
        <v>13</v>
      </c>
      <c r="AF3" s="370">
        <f>事前協議書!$M$73</f>
        <v>16.3</v>
      </c>
      <c r="AG3" s="400">
        <f>事前協議書!$Q$73</f>
        <v>1.2538461538461538</v>
      </c>
      <c r="AH3" s="370">
        <f>事前協議書!$K$74</f>
        <v>104</v>
      </c>
      <c r="AI3" s="370">
        <f>事前協議書!$I$74</f>
        <v>106</v>
      </c>
      <c r="AJ3" s="370">
        <f>事前協議書!$O$74</f>
        <v>20.8</v>
      </c>
      <c r="AK3" s="370">
        <f>事前協議書!$M$74</f>
        <v>21.2</v>
      </c>
      <c r="AL3" s="400">
        <f>事前協議書!$Q$74</f>
        <v>1.0192307692307692</v>
      </c>
      <c r="AM3" s="370">
        <f>事前協議書!$I$75</f>
        <v>-198.5</v>
      </c>
      <c r="AN3" s="370">
        <f>事前協議書!$M$75</f>
        <v>-39.700000000000003</v>
      </c>
      <c r="AO3" s="370">
        <f>事前協議書!$K$76</f>
        <v>1908</v>
      </c>
      <c r="AP3" s="370">
        <f>事前協議書!$I$76</f>
        <v>1908</v>
      </c>
      <c r="AQ3" s="370">
        <f>事前協議書!$O$76</f>
        <v>381.6</v>
      </c>
      <c r="AR3" s="370">
        <f>事前協議書!$M$76</f>
        <v>381.6</v>
      </c>
      <c r="AS3" s="400">
        <f>事前協議書!$Q$76</f>
        <v>1</v>
      </c>
      <c r="AT3" s="40"/>
      <c r="AU3" s="401">
        <f>事前協議書!$K$79</f>
        <v>36.661026508742246</v>
      </c>
      <c r="AV3" s="398" t="str">
        <f>事前協議書!$N$79</f>
        <v>努力目標達成</v>
      </c>
      <c r="AW3" s="401">
        <f>事前協議書!$K$80</f>
        <v>127</v>
      </c>
      <c r="AX3" s="370">
        <f>事前協議書!$X$81</f>
        <v>0</v>
      </c>
      <c r="AY3" s="370">
        <f>事前協議書!$Z$81</f>
        <v>0</v>
      </c>
      <c r="AZ3" s="370">
        <f>事前協議書!$X$82</f>
        <v>0</v>
      </c>
      <c r="BA3" s="370">
        <f>事前協議書!$H$82</f>
        <v>0</v>
      </c>
      <c r="BB3" s="370">
        <f>事前協議書!$AC$81</f>
        <v>0</v>
      </c>
      <c r="BC3" s="370">
        <f>事前協議書!$Z$60</f>
        <v>1</v>
      </c>
    </row>
    <row r="4" spans="1:55" ht="15" customHeight="1" x14ac:dyDescent="0.15">
      <c r="A4" s="371" t="e">
        <f t="shared" ref="A4:BC4" si="0">A2=A3</f>
        <v>#REF!</v>
      </c>
      <c r="B4" s="371" t="e">
        <f t="shared" si="0"/>
        <v>#REF!</v>
      </c>
      <c r="C4" s="371" t="e">
        <f t="shared" si="0"/>
        <v>#REF!</v>
      </c>
      <c r="D4" s="371" t="e">
        <f t="shared" si="0"/>
        <v>#REF!</v>
      </c>
      <c r="E4" s="371" t="e">
        <f t="shared" si="0"/>
        <v>#REF!</v>
      </c>
      <c r="F4" s="371" t="e">
        <f t="shared" si="0"/>
        <v>#REF!</v>
      </c>
      <c r="G4" s="371" t="e">
        <f t="shared" si="0"/>
        <v>#REF!</v>
      </c>
      <c r="H4" s="371" t="e">
        <f t="shared" si="0"/>
        <v>#REF!</v>
      </c>
      <c r="I4" s="371" t="e">
        <f t="shared" si="0"/>
        <v>#REF!</v>
      </c>
      <c r="J4" s="371" t="e">
        <f t="shared" si="0"/>
        <v>#REF!</v>
      </c>
      <c r="K4" s="371" t="e">
        <f t="shared" si="0"/>
        <v>#REF!</v>
      </c>
      <c r="L4" s="371" t="e">
        <f t="shared" si="0"/>
        <v>#REF!</v>
      </c>
      <c r="M4" s="371" t="e">
        <f t="shared" si="0"/>
        <v>#REF!</v>
      </c>
      <c r="N4" s="371" t="e">
        <f t="shared" si="0"/>
        <v>#REF!</v>
      </c>
      <c r="O4" s="371" t="e">
        <f t="shared" si="0"/>
        <v>#REF!</v>
      </c>
      <c r="P4" s="371" t="e">
        <f t="shared" si="0"/>
        <v>#REF!</v>
      </c>
      <c r="Q4" s="371" t="e">
        <f t="shared" si="0"/>
        <v>#REF!</v>
      </c>
      <c r="R4" s="371" t="e">
        <f t="shared" si="0"/>
        <v>#REF!</v>
      </c>
      <c r="S4" s="371" t="e">
        <f t="shared" si="0"/>
        <v>#REF!</v>
      </c>
      <c r="T4" s="371" t="e">
        <f t="shared" si="0"/>
        <v>#REF!</v>
      </c>
      <c r="U4" s="371" t="e">
        <f t="shared" si="0"/>
        <v>#REF!</v>
      </c>
      <c r="V4" s="371" t="e">
        <f t="shared" si="0"/>
        <v>#REF!</v>
      </c>
      <c r="W4" s="371" t="e">
        <f t="shared" si="0"/>
        <v>#REF!</v>
      </c>
      <c r="X4" s="371" t="e">
        <f t="shared" si="0"/>
        <v>#REF!</v>
      </c>
      <c r="Y4" s="371" t="e">
        <f t="shared" si="0"/>
        <v>#REF!</v>
      </c>
      <c r="Z4" s="371" t="e">
        <f t="shared" si="0"/>
        <v>#REF!</v>
      </c>
      <c r="AA4" s="371" t="e">
        <f t="shared" si="0"/>
        <v>#REF!</v>
      </c>
      <c r="AB4" s="371" t="e">
        <f t="shared" si="0"/>
        <v>#REF!</v>
      </c>
      <c r="AC4" s="371" t="e">
        <f t="shared" si="0"/>
        <v>#REF!</v>
      </c>
      <c r="AD4" s="371" t="e">
        <f t="shared" si="0"/>
        <v>#REF!</v>
      </c>
      <c r="AE4" s="371" t="e">
        <f t="shared" si="0"/>
        <v>#REF!</v>
      </c>
      <c r="AF4" s="371" t="e">
        <f t="shared" si="0"/>
        <v>#REF!</v>
      </c>
      <c r="AG4" s="371" t="e">
        <f t="shared" si="0"/>
        <v>#REF!</v>
      </c>
      <c r="AH4" s="371" t="e">
        <f t="shared" si="0"/>
        <v>#REF!</v>
      </c>
      <c r="AI4" s="371" t="e">
        <f t="shared" si="0"/>
        <v>#REF!</v>
      </c>
      <c r="AJ4" s="371" t="e">
        <f t="shared" si="0"/>
        <v>#REF!</v>
      </c>
      <c r="AK4" s="371" t="e">
        <f t="shared" si="0"/>
        <v>#REF!</v>
      </c>
      <c r="AL4" s="371" t="e">
        <f t="shared" si="0"/>
        <v>#REF!</v>
      </c>
      <c r="AM4" s="371" t="e">
        <f t="shared" si="0"/>
        <v>#REF!</v>
      </c>
      <c r="AN4" s="371" t="e">
        <f t="shared" si="0"/>
        <v>#REF!</v>
      </c>
      <c r="AO4" s="371" t="e">
        <f t="shared" si="0"/>
        <v>#REF!</v>
      </c>
      <c r="AP4" s="371" t="e">
        <f t="shared" si="0"/>
        <v>#REF!</v>
      </c>
      <c r="AQ4" s="371" t="e">
        <f t="shared" si="0"/>
        <v>#REF!</v>
      </c>
      <c r="AR4" s="371" t="e">
        <f t="shared" si="0"/>
        <v>#REF!</v>
      </c>
      <c r="AS4" s="371" t="e">
        <f t="shared" si="0"/>
        <v>#REF!</v>
      </c>
      <c r="AT4" s="371" t="e">
        <f t="shared" si="0"/>
        <v>#REF!</v>
      </c>
      <c r="AU4" s="371" t="e">
        <f t="shared" si="0"/>
        <v>#REF!</v>
      </c>
      <c r="AV4" s="371" t="e">
        <f t="shared" si="0"/>
        <v>#REF!</v>
      </c>
      <c r="AW4" s="371" t="e">
        <f t="shared" si="0"/>
        <v>#REF!</v>
      </c>
      <c r="AX4" s="371" t="e">
        <f t="shared" si="0"/>
        <v>#REF!</v>
      </c>
      <c r="AY4" s="371" t="e">
        <f t="shared" si="0"/>
        <v>#REF!</v>
      </c>
      <c r="AZ4" s="371"/>
      <c r="BA4" s="371"/>
      <c r="BB4" s="371" t="e">
        <f t="shared" si="0"/>
        <v>#REF!</v>
      </c>
      <c r="BC4" s="371" t="e">
        <f t="shared" si="0"/>
        <v>#REF!</v>
      </c>
    </row>
    <row r="5" spans="1:55" s="58" customFormat="1" ht="75" x14ac:dyDescent="0.15">
      <c r="A5" s="395"/>
      <c r="B5" s="395"/>
      <c r="C5" s="379" t="s">
        <v>1018</v>
      </c>
      <c r="D5" s="379" t="s">
        <v>1018</v>
      </c>
      <c r="E5" s="379" t="s">
        <v>1018</v>
      </c>
      <c r="F5" s="379" t="s">
        <v>1018</v>
      </c>
      <c r="G5" s="395"/>
      <c r="H5" s="395"/>
      <c r="I5" s="395"/>
      <c r="J5" s="395"/>
      <c r="K5" s="379" t="s">
        <v>1019</v>
      </c>
      <c r="L5" s="379" t="s">
        <v>1019</v>
      </c>
      <c r="M5" s="379" t="s">
        <v>1019</v>
      </c>
      <c r="N5" s="395"/>
      <c r="O5" s="395"/>
      <c r="P5" s="395"/>
      <c r="Q5" s="395"/>
      <c r="R5" s="395"/>
      <c r="S5" s="395"/>
      <c r="T5" s="395"/>
      <c r="U5" s="395"/>
      <c r="V5" s="395"/>
      <c r="W5" s="395"/>
      <c r="X5" s="395"/>
      <c r="Y5" s="395"/>
      <c r="Z5" s="395"/>
      <c r="AA5" s="395"/>
      <c r="AB5" s="395"/>
      <c r="AC5" s="395"/>
      <c r="AD5" s="395"/>
      <c r="AE5" s="395"/>
      <c r="AF5" s="395"/>
      <c r="AG5" s="395"/>
      <c r="AH5" s="395"/>
      <c r="AI5" s="395"/>
      <c r="AJ5" s="395"/>
      <c r="AK5" s="395"/>
      <c r="AL5" s="395"/>
      <c r="AM5" s="395"/>
      <c r="AN5" s="395"/>
      <c r="AO5" s="395"/>
      <c r="AP5" s="395"/>
      <c r="AQ5" s="395"/>
      <c r="AR5" s="395"/>
      <c r="AS5" s="395"/>
      <c r="AT5" s="379" t="s">
        <v>1028</v>
      </c>
      <c r="AU5" s="395"/>
      <c r="AV5" s="395"/>
      <c r="AW5" s="395"/>
      <c r="AX5" s="372"/>
      <c r="AY5" s="372"/>
      <c r="AZ5" s="372" t="s">
        <v>1017</v>
      </c>
      <c r="BA5" s="372" t="s">
        <v>1017</v>
      </c>
      <c r="BB5" s="372"/>
      <c r="BC5" s="372"/>
    </row>
    <row r="6" spans="1:55" ht="15" customHeight="1" x14ac:dyDescent="0.15"/>
    <row r="7" spans="1:55" ht="15" customHeight="1" x14ac:dyDescent="0.15"/>
    <row r="8" spans="1:55" ht="15" customHeight="1" x14ac:dyDescent="0.15"/>
    <row r="9" spans="1:55" ht="15" customHeight="1" x14ac:dyDescent="0.15"/>
    <row r="10" spans="1:55" ht="15" customHeight="1" x14ac:dyDescent="0.15"/>
    <row r="11" spans="1:55" ht="15" customHeight="1" x14ac:dyDescent="0.15"/>
    <row r="12" spans="1:55" ht="15" customHeight="1" x14ac:dyDescent="0.15"/>
    <row r="13" spans="1:55" ht="15" customHeight="1" x14ac:dyDescent="0.15"/>
    <row r="14" spans="1:55" ht="15" customHeight="1" x14ac:dyDescent="0.15"/>
    <row r="15" spans="1:55" ht="15" customHeight="1" x14ac:dyDescent="0.15"/>
    <row r="16" spans="1:55"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sheetData>
  <phoneticPr fontId="5"/>
  <conditionalFormatting sqref="A4:BC4">
    <cfRule type="containsText" dxfId="0" priority="1" operator="containsText" text="FALSE">
      <formula>NOT(ISERROR(SEARCH("FALSE",A4)))</formula>
    </cfRule>
  </conditionalFormatting>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tabColor rgb="FFCCFFCC"/>
  </sheetPr>
  <dimension ref="A1:E2"/>
  <sheetViews>
    <sheetView workbookViewId="0"/>
  </sheetViews>
  <sheetFormatPr defaultRowHeight="11.25" x14ac:dyDescent="0.15"/>
  <cols>
    <col min="1" max="2" width="9" style="1"/>
    <col min="3" max="3" width="15.125" style="1" customWidth="1"/>
    <col min="4" max="4" width="22.375" style="1" bestFit="1" customWidth="1"/>
    <col min="5" max="16384" width="9" style="1"/>
  </cols>
  <sheetData>
    <row r="1" spans="1:5" x14ac:dyDescent="0.15">
      <c r="A1" s="1" t="s">
        <v>293</v>
      </c>
      <c r="B1" s="1" t="s">
        <v>295</v>
      </c>
      <c r="C1" s="1" t="s">
        <v>446</v>
      </c>
      <c r="D1" s="40" t="s">
        <v>447</v>
      </c>
      <c r="E1" s="1" t="s">
        <v>239</v>
      </c>
    </row>
    <row r="2" spans="1:5" x14ac:dyDescent="0.15">
      <c r="A2" s="26" t="e">
        <f>事前協議書!#REF!</f>
        <v>#REF!</v>
      </c>
      <c r="B2" s="1" t="e">
        <f>事前協議書!#REF!</f>
        <v>#REF!</v>
      </c>
      <c r="C2" s="1" t="e">
        <f>事前協議書!#REF!</f>
        <v>#REF!</v>
      </c>
      <c r="D2" s="40"/>
      <c r="E2" s="1" t="e">
        <f>事前協議書!#REF!</f>
        <v>#REF!</v>
      </c>
    </row>
  </sheetData>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13</vt:i4>
      </vt:variant>
      <vt:variant>
        <vt:lpstr>名前付き一覧</vt:lpstr>
      </vt:variant>
      <vt:variant>
        <vt:i4>3</vt:i4>
      </vt:variant>
    </vt:vector>
  </HeadingPairs>
  <TitlesOfParts>
    <vt:vector size="16" baseType="lpstr">
      <vt:lpstr>事前協議書</vt:lpstr>
      <vt:lpstr>環境評価書</vt:lpstr>
      <vt:lpstr>外観写真等貼付</vt:lpstr>
      <vt:lpstr>第2号様式 </vt:lpstr>
      <vt:lpstr>第2号様式（事業者連名用別紙）</vt:lpstr>
      <vt:lpstr>List</vt:lpstr>
      <vt:lpstr>標準入力法_断熱材</vt:lpstr>
      <vt:lpstr>モデル建物法_断熱材</vt:lpstr>
      <vt:lpstr>xls11_建物概要</vt:lpstr>
      <vt:lpstr>xls12_設備概要</vt:lpstr>
      <vt:lpstr>xls13_環境対策</vt:lpstr>
      <vt:lpstr>xls14_建物性能</vt:lpstr>
      <vt:lpstr>xls15_備考</vt:lpstr>
      <vt:lpstr>'第2号様式 '!Print_Area</vt:lpstr>
      <vt:lpstr>'第2号様式（事業者連名用別紙）'!Print_Area</vt:lpstr>
      <vt:lpstr>Val_NotSelected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（非住宅 記入例） 事前協議書・環境評価書・建築物環境計画書の様</dc:title>
  <dc:creator>千代田区</dc:creator>
  <cp:lastPrinted>2026-09-15T01:42:47Z</cp:lastPrinted>
  <dcterms:created xsi:type="dcterms:W3CDTF">2016-01-13T01:03:20Z</dcterms:created>
  <dcterms:modified xsi:type="dcterms:W3CDTF">2026-09-28T23:50:37Z</dcterms:modified>
</cp:coreProperties>
</file>