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\\konya02\環境政策課\01　各係\03　エネルギー対策係\01　事業\03　環境計画書制度\02　ホームページ更新\02　様式・制度等\R7年度\202506○○　千代田区建築物環境計画書制度（環境政策課　嶋本　3789）\データ\"/>
    </mc:Choice>
  </mc:AlternateContent>
  <xr:revisionPtr revIDLastSave="0" documentId="13_ncr:1_{F89B150F-0525-4316-8656-B2A99D6014B1}" xr6:coauthVersionLast="47" xr6:coauthVersionMax="47" xr10:uidLastSave="{00000000-0000-0000-0000-000000000000}"/>
  <workbookProtection workbookAlgorithmName="SHA-512" workbookHashValue="BIEyCbwOF+iPEShEJQyNKmJbhMr1R6Oht41KoPCoJEVoI5OUjJC9CRUJZMfX0dRN7G8WEJyQ6jWtYT7bzCapvA==" workbookSaltValue="/PyafENIG8TsIAEUgatP1w==" workbookSpinCount="100000" lockStructure="1"/>
  <bookViews>
    <workbookView xWindow="-120" yWindow="-120" windowWidth="20700" windowHeight="11040" tabRatio="731" xr2:uid="{00000000-000D-0000-FFFF-FFFF00000000}"/>
  </bookViews>
  <sheets>
    <sheet name="事前協議書" sheetId="1" r:id="rId1"/>
    <sheet name="環境評価書" sheetId="2" r:id="rId2"/>
    <sheet name="外観写真等貼付" sheetId="22" r:id="rId3"/>
    <sheet name="第2号様式 " sheetId="18" r:id="rId4"/>
    <sheet name="第2号様式（事業者連名用別紙）" sheetId="19" r:id="rId5"/>
    <sheet name="List" sheetId="3" state="hidden" r:id="rId6"/>
    <sheet name="標準入力法_断熱材" sheetId="20" state="hidden" r:id="rId7"/>
    <sheet name="モデル建物法_断熱材" sheetId="21" state="hidden" r:id="rId8"/>
    <sheet name="xls11_建物概要" sheetId="12" state="hidden" r:id="rId9"/>
    <sheet name="xls12_設備概要" sheetId="13" state="hidden" r:id="rId10"/>
    <sheet name="xls13_環境対策" sheetId="14" state="hidden" r:id="rId11"/>
    <sheet name="xls14_建物性能" sheetId="15" state="hidden" r:id="rId12"/>
    <sheet name="xls15_備考" sheetId="16" state="hidden" r:id="rId13"/>
  </sheets>
  <externalReferences>
    <externalReference r:id="rId14"/>
  </externalReferences>
  <definedNames>
    <definedName name="_xlnm._FilterDatabase" localSheetId="11" hidden="1">xls14_建物性能!$A$1:$AW$2</definedName>
    <definedName name="Grade_mark_Best">List!$P$24:$R$34</definedName>
    <definedName name="Grade_mark_Disp" localSheetId="3">INDIRECT([1]環境評価書!$AB$14)</definedName>
    <definedName name="Grade_mark_Disp" localSheetId="4">INDIRECT([1]環境評価書!$AB$14)</definedName>
    <definedName name="Grade_mark_Disp">INDIRECT(環境評価書!$AB$14)</definedName>
    <definedName name="Grade_mark_Good">List!$P$13:$R$23</definedName>
    <definedName name="Grade_mark_Non">List!$P$2:$R$12</definedName>
    <definedName name="List_AEMS">List!$B$49:$B$51</definedName>
    <definedName name="List_AemsCD">List!$A$49:$A$51</definedName>
    <definedName name="List_Area">List!$B$10:$B$17</definedName>
    <definedName name="List_AreaCD">List!$A$10:$A$17</definedName>
    <definedName name="List_CalcProgram">List!$W$2:$W$5</definedName>
    <definedName name="List_DannetsuZai">List!$F$2:$F$99</definedName>
    <definedName name="List_DannetsuZaiCD">List!$E$2:$E$99</definedName>
    <definedName name="List_DHC_Area">List!$B$20:$B$23</definedName>
    <definedName name="List_DHC_AreaCD">List!$A$20:$A$23</definedName>
    <definedName name="List_DHC_Donyu">List!$B$26:$B$31</definedName>
    <definedName name="List_DHC_DonyuCD">List!$A$26:$A$31</definedName>
    <definedName name="List_Grade">List!$N$2:$N$4</definedName>
    <definedName name="List_GradeInfo">List!$N$2:$O$4</definedName>
    <definedName name="List_Kyogi_Dankai">List!$B$2:$B$6</definedName>
    <definedName name="List_Kyogi_Dankai_CD">List!$A$2:$A$6</definedName>
    <definedName name="List_Menteki_Taisaku">List!$B$41:$B$46</definedName>
    <definedName name="List_Menteki_TaisakuCD">List!$A$41:$A$46</definedName>
    <definedName name="List_Select">List!$J$12:$J$13</definedName>
    <definedName name="List_Tokuden">List!$B$34:$B$38</definedName>
    <definedName name="List_TokudenCD">List!$A$34:$A$38</definedName>
    <definedName name="List_Umu">List!$J$7:$J$9</definedName>
    <definedName name="List_UmuCD">List!$I$7:$I$9</definedName>
    <definedName name="List_Yoshiki_Kohyo">List!$Y$15:$Y$17</definedName>
    <definedName name="List_Yoshiki_Status">List!$Y$3:$Y$6</definedName>
    <definedName name="List_Yoshiki_Todokede">List!$Y$9:$Y$12</definedName>
    <definedName name="List_Yoshiki_Umu">List!$Y$20:$Y$22</definedName>
    <definedName name="List_Youto_House">List!$D$2:$D$12</definedName>
    <definedName name="List_Youto_NonHouse">List!$C$2:$C$10</definedName>
    <definedName name="_xlnm.Print_Area" localSheetId="1">環境評価書!$B$1:$Y$67</definedName>
    <definedName name="_xlnm.Print_Area" localSheetId="0">事前協議書!$A$1:$U$96</definedName>
    <definedName name="_xlnm.Print_Area" localSheetId="3">'第2号様式 '!$B$2:$Y$49</definedName>
    <definedName name="_xlnm.Print_Area" localSheetId="4">'第2号様式（事業者連名用別紙）'!$A$1:$S$35</definedName>
    <definedName name="_xlnm.Print_Titles" localSheetId="0">事前協議書!$2:$3</definedName>
    <definedName name="Val_Ari">List!$J$8</definedName>
    <definedName name="Val_CalcPrg_BEST">List!$W$5</definedName>
    <definedName name="Val_CalcPrg_Hyojun">List!$W$4</definedName>
    <definedName name="Val_CalcPrg_Model">List!$W$2</definedName>
    <definedName name="Val_ClearGoal">List!$K$2</definedName>
    <definedName name="Val_DannetsuZaiCD_Free">List!$E$101</definedName>
    <definedName name="Val_Hantei_NG">List!$J$3</definedName>
    <definedName name="Val_Hantei_OK">List!$J$2</definedName>
    <definedName name="Val_NotSelected">List!$J$12</definedName>
    <definedName name="Val_ReduceGoal_Best">List!$M$3</definedName>
    <definedName name="Val_ReduceGoal_Good">List!$M$2</definedName>
    <definedName name="Val_Selected">List!$J$13</definedName>
    <definedName name="Val_SyoEne_Kyoyou_Both">List!$W$14</definedName>
    <definedName name="Val_SyoEne_Kyoyou_Kijun">List!$W$12</definedName>
    <definedName name="Val_SyoEne_Kyoyou_Sekkei">List!$W$13</definedName>
    <definedName name="Val_SyoEne_KyoyouHani">List!$W$9</definedName>
    <definedName name="図形">INDIRECT(List!$M$8)</definedName>
    <definedName name="複合建築物マーク">List!$M$8</definedName>
    <definedName name="複合建築物マーク非表示">List!$M$11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54" i="2" l="1"/>
  <c r="K79" i="1"/>
  <c r="C18" i="2" s="1"/>
  <c r="AL28" i="2"/>
  <c r="AC30" i="2"/>
  <c r="AM28" i="2"/>
  <c r="AM27" i="2"/>
  <c r="E9" i="2"/>
  <c r="E8" i="2"/>
  <c r="AH60" i="1"/>
  <c r="BA2" i="15" s="1"/>
  <c r="J22" i="18"/>
  <c r="N10" i="18"/>
  <c r="N8" i="18"/>
  <c r="V66" i="1"/>
  <c r="AF66" i="1"/>
  <c r="AF30" i="1"/>
  <c r="AH45" i="2" s="1"/>
  <c r="U50" i="2" s="1"/>
  <c r="W37" i="1"/>
  <c r="W45" i="1"/>
  <c r="W41" i="1"/>
  <c r="W43" i="1"/>
  <c r="AH53" i="1"/>
  <c r="DD2" i="14" s="1"/>
  <c r="AF53" i="1"/>
  <c r="AH62" i="2" s="1"/>
  <c r="U59" i="2" s="1"/>
  <c r="AE82" i="1"/>
  <c r="AH54" i="1"/>
  <c r="AF54" i="1"/>
  <c r="AF56" i="1"/>
  <c r="AG81" i="1"/>
  <c r="AY2" i="15" s="1"/>
  <c r="AI81" i="1"/>
  <c r="AZ2" i="15" s="1"/>
  <c r="AE81" i="1"/>
  <c r="AX2" i="15" s="1"/>
  <c r="AL33" i="1"/>
  <c r="AI28" i="1"/>
  <c r="AI43" i="2" s="1"/>
  <c r="O49" i="2" s="1"/>
  <c r="AL38" i="1"/>
  <c r="AE52" i="2" s="1"/>
  <c r="H52" i="2" s="1"/>
  <c r="Q5" i="19"/>
  <c r="O5" i="19"/>
  <c r="L5" i="19"/>
  <c r="AH2" i="14" l="1"/>
  <c r="DC2" i="14"/>
  <c r="W3" i="1"/>
  <c r="AD19" i="2" s="1"/>
  <c r="L5" i="18" s="1"/>
  <c r="H4" i="19" l="1"/>
  <c r="M14" i="18"/>
  <c r="AH14" i="1"/>
  <c r="AF24" i="1"/>
  <c r="AE14" i="1"/>
  <c r="R8" i="2"/>
  <c r="AF42" i="1"/>
  <c r="AH42" i="1"/>
  <c r="X6" i="18"/>
  <c r="V6" i="18"/>
  <c r="S6" i="18"/>
  <c r="N41" i="2"/>
  <c r="AF62" i="1"/>
  <c r="Q70" i="1"/>
  <c r="K66" i="1"/>
  <c r="K65" i="1"/>
  <c r="V65" i="1" s="1"/>
  <c r="K80" i="1" s="1"/>
  <c r="V63" i="1"/>
  <c r="AE15" i="2" l="1"/>
  <c r="B3" i="2" s="1"/>
  <c r="AD2" i="12"/>
  <c r="M15" i="18"/>
  <c r="M16" i="18"/>
  <c r="X27" i="18"/>
  <c r="V27" i="18"/>
  <c r="S27" i="18"/>
  <c r="O27" i="18"/>
  <c r="M27" i="18"/>
  <c r="J27" i="18"/>
  <c r="J20" i="18"/>
  <c r="J19" i="18"/>
  <c r="J18" i="18"/>
  <c r="AI22" i="2"/>
  <c r="AI23" i="2"/>
  <c r="AI24" i="2"/>
  <c r="AI25" i="2"/>
  <c r="AI26" i="2"/>
  <c r="AH22" i="2"/>
  <c r="AH23" i="2"/>
  <c r="AH24" i="2"/>
  <c r="AH25" i="2"/>
  <c r="AH26" i="2"/>
  <c r="AH39" i="1"/>
  <c r="AF39" i="1"/>
  <c r="AB53" i="2" s="1"/>
  <c r="AI4" i="1"/>
  <c r="AI5" i="1"/>
  <c r="AI3" i="1"/>
  <c r="AJ2" i="13" l="1"/>
  <c r="AE2" i="12"/>
  <c r="AL2" i="13"/>
  <c r="AG2" i="12"/>
  <c r="AK2" i="13"/>
  <c r="AF2" i="12"/>
  <c r="AH27" i="2"/>
  <c r="AI27" i="2"/>
  <c r="DF2" i="14"/>
  <c r="B53" i="2"/>
  <c r="AJ39" i="1"/>
  <c r="B54" i="2" s="1"/>
  <c r="X79" i="1"/>
  <c r="DG2" i="14" l="1"/>
  <c r="DH2" i="14"/>
  <c r="T21" i="2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62" i="3"/>
  <c r="F63" i="3"/>
  <c r="F64" i="3"/>
  <c r="F65" i="3"/>
  <c r="F61" i="3"/>
  <c r="F60" i="3"/>
  <c r="F57" i="3"/>
  <c r="F58" i="3"/>
  <c r="F59" i="3"/>
  <c r="F53" i="3"/>
  <c r="F54" i="3"/>
  <c r="F55" i="3"/>
  <c r="F56" i="3"/>
  <c r="F48" i="3"/>
  <c r="F49" i="3"/>
  <c r="F50" i="3"/>
  <c r="F51" i="3"/>
  <c r="F52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2" i="3"/>
  <c r="Q76" i="1" l="1"/>
  <c r="Q74" i="1"/>
  <c r="Q73" i="1"/>
  <c r="Q72" i="1"/>
  <c r="Q71" i="1"/>
  <c r="T24" i="2" l="1"/>
  <c r="I77" i="1"/>
  <c r="K77" i="1"/>
  <c r="Q77" i="1" l="1"/>
  <c r="AJ23" i="1" l="1"/>
  <c r="AH23" i="1"/>
  <c r="AF23" i="1"/>
  <c r="AH22" i="1"/>
  <c r="AF55" i="1" l="1"/>
  <c r="Y55" i="1" s="1"/>
  <c r="AF58" i="1"/>
  <c r="AF57" i="1"/>
  <c r="Y57" i="1" l="1"/>
  <c r="AF60" i="1"/>
  <c r="AF59" i="1"/>
  <c r="Y58" i="1" l="1"/>
  <c r="AH66" i="2" s="1"/>
  <c r="N66" i="2" s="1"/>
  <c r="T92" i="1"/>
  <c r="O63" i="1"/>
  <c r="AH65" i="2" l="1"/>
  <c r="N65" i="2" s="1"/>
  <c r="W54" i="1"/>
  <c r="AJ62" i="2" s="1"/>
  <c r="Q62" i="2" s="1"/>
  <c r="AH64" i="2" l="1"/>
  <c r="N64" i="2" s="1"/>
  <c r="AF61" i="1"/>
  <c r="DE2" i="14" s="1"/>
  <c r="AJ84" i="1"/>
  <c r="AF84" i="1"/>
  <c r="AE78" i="1"/>
  <c r="V64" i="1"/>
  <c r="T22" i="2" s="1"/>
  <c r="AH46" i="1" l="1"/>
  <c r="CK2" i="14" s="1"/>
  <c r="DB2" i="14"/>
  <c r="AH52" i="1"/>
  <c r="AF52" i="1"/>
  <c r="AH50" i="1"/>
  <c r="CT2" i="14" s="1"/>
  <c r="AH49" i="1"/>
  <c r="CR2" i="14" s="1"/>
  <c r="AH47" i="1"/>
  <c r="CM2" i="14" s="1"/>
  <c r="AL45" i="1"/>
  <c r="AF46" i="1"/>
  <c r="CJ2" i="14" s="1"/>
  <c r="AH61" i="2" l="1"/>
  <c r="DA2" i="14"/>
  <c r="AH59" i="2"/>
  <c r="CY2" i="14"/>
  <c r="CZ2" i="14"/>
  <c r="AH60" i="2"/>
  <c r="N61" i="2" s="1"/>
  <c r="AJ45" i="1"/>
  <c r="AE65" i="2" s="1"/>
  <c r="AE66" i="2" s="1"/>
  <c r="W49" i="1"/>
  <c r="AI55" i="2" s="1"/>
  <c r="Q57" i="2" s="1"/>
  <c r="AF66" i="2"/>
  <c r="I66" i="2" s="1"/>
  <c r="N62" i="2" l="1"/>
  <c r="AJ42" i="1"/>
  <c r="AC62" i="2"/>
  <c r="C62" i="2" s="1"/>
  <c r="AY2" i="14"/>
  <c r="AX2" i="14"/>
  <c r="AH45" i="1"/>
  <c r="AL44" i="1"/>
  <c r="AJ44" i="1"/>
  <c r="AH44" i="1"/>
  <c r="AF44" i="1"/>
  <c r="AB64" i="2" s="1"/>
  <c r="AH43" i="1"/>
  <c r="AQ2" i="14" s="1"/>
  <c r="AH26" i="1"/>
  <c r="AB2" i="13" s="1"/>
  <c r="AF26" i="1"/>
  <c r="AA2" i="13" s="1"/>
  <c r="AF25" i="1"/>
  <c r="X2" i="13" s="1"/>
  <c r="AJ25" i="1"/>
  <c r="Z2" i="13" s="1"/>
  <c r="AH25" i="1"/>
  <c r="Y2" i="13" s="1"/>
  <c r="AI2" i="13"/>
  <c r="AH2" i="13"/>
  <c r="AG2" i="13"/>
  <c r="AF22" i="1"/>
  <c r="AF2" i="13" s="1"/>
  <c r="AU2" i="14" l="1"/>
  <c r="AB67" i="2"/>
  <c r="AR2" i="14"/>
  <c r="AW2" i="14"/>
  <c r="AE64" i="2"/>
  <c r="AS2" i="14"/>
  <c r="AB65" i="2"/>
  <c r="AT2" i="14"/>
  <c r="AB66" i="2"/>
  <c r="AF41" i="1"/>
  <c r="AF49" i="1"/>
  <c r="AJ48" i="1"/>
  <c r="AH48" i="1"/>
  <c r="AF48" i="1"/>
  <c r="AF47" i="1"/>
  <c r="AH49" i="2"/>
  <c r="O54" i="2"/>
  <c r="O55" i="2"/>
  <c r="O56" i="2"/>
  <c r="O57" i="2"/>
  <c r="AI50" i="2"/>
  <c r="O53" i="2" s="1"/>
  <c r="AI49" i="2"/>
  <c r="O52" i="2" s="1"/>
  <c r="AH52" i="2" l="1"/>
  <c r="CO2" i="14"/>
  <c r="AH54" i="2"/>
  <c r="AH55" i="2" s="1"/>
  <c r="CQ2" i="14"/>
  <c r="AH53" i="2"/>
  <c r="CP2" i="14"/>
  <c r="AH51" i="2"/>
  <c r="CN2" i="14"/>
  <c r="AH50" i="2"/>
  <c r="CL2" i="14"/>
  <c r="AB59" i="2"/>
  <c r="AM2" i="14"/>
  <c r="AF43" i="1"/>
  <c r="AB61" i="2" s="1"/>
  <c r="AB62" i="2" s="1"/>
  <c r="AL51" i="1"/>
  <c r="CX2" i="14" s="1"/>
  <c r="AJ51" i="1"/>
  <c r="CW2" i="14" s="1"/>
  <c r="AH51" i="1"/>
  <c r="CV2" i="14" s="1"/>
  <c r="AF51" i="1"/>
  <c r="CU2" i="14" s="1"/>
  <c r="AF50" i="1"/>
  <c r="CS2" i="14" s="1"/>
  <c r="AB60" i="2" l="1"/>
  <c r="AN2" i="14"/>
  <c r="AO2" i="14"/>
  <c r="AP2" i="14"/>
  <c r="AH58" i="2"/>
  <c r="N60" i="2" l="1"/>
  <c r="N59" i="2"/>
  <c r="AG37" i="1"/>
  <c r="CI2" i="14" s="1"/>
  <c r="AF46" i="2"/>
  <c r="I46" i="2" s="1"/>
  <c r="AJ32" i="1" l="1"/>
  <c r="AH32" i="1"/>
  <c r="AF32" i="1"/>
  <c r="AL31" i="1"/>
  <c r="AJ31" i="1"/>
  <c r="AH31" i="1"/>
  <c r="AF31" i="1"/>
  <c r="AF34" i="1" l="1"/>
  <c r="BZ2" i="14" s="1"/>
  <c r="AF37" i="1"/>
  <c r="AE45" i="2" s="1"/>
  <c r="AF36" i="1"/>
  <c r="AE43" i="2" s="1"/>
  <c r="H43" i="2" s="1"/>
  <c r="B61" i="2"/>
  <c r="AH41" i="1"/>
  <c r="AL2" i="14" s="1"/>
  <c r="AE54" i="2"/>
  <c r="AB42" i="2"/>
  <c r="B42" i="2" s="1"/>
  <c r="AF29" i="1"/>
  <c r="H2" i="14" s="1"/>
  <c r="AJ28" i="1"/>
  <c r="AH43" i="2" s="1"/>
  <c r="N49" i="2" s="1"/>
  <c r="AH28" i="1"/>
  <c r="AH42" i="2" s="1"/>
  <c r="N48" i="2" s="1"/>
  <c r="AF28" i="1"/>
  <c r="AH41" i="2" s="1"/>
  <c r="N47" i="2" s="1"/>
  <c r="AJ33" i="1"/>
  <c r="BX2" i="14" s="1"/>
  <c r="AG36" i="1"/>
  <c r="CD2" i="14" s="1"/>
  <c r="W36" i="1"/>
  <c r="AF44" i="2" s="1"/>
  <c r="I44" i="2" s="1"/>
  <c r="W35" i="1"/>
  <c r="AF42" i="2" s="1"/>
  <c r="I42" i="2" s="1"/>
  <c r="AH33" i="1"/>
  <c r="AF33" i="1"/>
  <c r="W2" i="14" s="1"/>
  <c r="AG35" i="1"/>
  <c r="CB2" i="14" s="1"/>
  <c r="AF35" i="1"/>
  <c r="AE41" i="2" s="1"/>
  <c r="AB2" i="14"/>
  <c r="AI30" i="1"/>
  <c r="L2" i="14" s="1"/>
  <c r="AI29" i="1"/>
  <c r="AM29" i="1" s="1"/>
  <c r="K2" i="14" s="1"/>
  <c r="AK30" i="1"/>
  <c r="M2" i="14" s="1"/>
  <c r="AK29" i="1"/>
  <c r="J2" i="14" s="1"/>
  <c r="W6" i="1"/>
  <c r="AF10" i="1" s="1"/>
  <c r="L2" i="12" s="1"/>
  <c r="W7" i="1"/>
  <c r="AH10" i="1" s="1"/>
  <c r="M2" i="12" s="1"/>
  <c r="W8" i="1"/>
  <c r="AJ10" i="1" s="1"/>
  <c r="N2" i="12" s="1"/>
  <c r="W9" i="1"/>
  <c r="AL10" i="1" s="1"/>
  <c r="O2" i="12" s="1"/>
  <c r="W10" i="1"/>
  <c r="AF11" i="1" s="1"/>
  <c r="P2" i="12" s="1"/>
  <c r="W11" i="1"/>
  <c r="AH11" i="1" s="1"/>
  <c r="Q2" i="12" s="1"/>
  <c r="W12" i="1"/>
  <c r="AJ11" i="1" s="1"/>
  <c r="R2" i="12" s="1"/>
  <c r="W13" i="1"/>
  <c r="W14" i="1"/>
  <c r="AF12" i="1" s="1"/>
  <c r="T2" i="12" s="1"/>
  <c r="X15" i="1"/>
  <c r="AF63" i="1"/>
  <c r="D2" i="15" s="1"/>
  <c r="AE63" i="1"/>
  <c r="C2" i="15" s="1"/>
  <c r="AJ19" i="1"/>
  <c r="H2" i="13" s="1"/>
  <c r="W22" i="1"/>
  <c r="AH19" i="1" s="1"/>
  <c r="G2" i="13" s="1"/>
  <c r="W21" i="1"/>
  <c r="AF19" i="1" s="1"/>
  <c r="F2" i="13" s="1"/>
  <c r="W20" i="1"/>
  <c r="AJ18" i="1" s="1"/>
  <c r="E2" i="13" s="1"/>
  <c r="W19" i="1"/>
  <c r="AH18" i="1" s="1"/>
  <c r="D2" i="13" s="1"/>
  <c r="W18" i="1"/>
  <c r="X18" i="1" s="1"/>
  <c r="AH12" i="1"/>
  <c r="U2" i="12" s="1"/>
  <c r="C13" i="1"/>
  <c r="B27" i="18" s="1"/>
  <c r="AE3" i="1"/>
  <c r="D2" i="12" s="1"/>
  <c r="BR2" i="14"/>
  <c r="J2" i="15"/>
  <c r="AJ38" i="1"/>
  <c r="AH38" i="1"/>
  <c r="AF13" i="1"/>
  <c r="V2" i="12" s="1"/>
  <c r="X89" i="1"/>
  <c r="W76" i="1" a="1"/>
  <c r="W76" i="1" s="1"/>
  <c r="X76" i="1" s="1"/>
  <c r="W75" i="1" a="1"/>
  <c r="W75" i="1" s="1"/>
  <c r="X75" i="1" s="1"/>
  <c r="A2" i="12"/>
  <c r="AI9" i="1"/>
  <c r="AE9" i="1"/>
  <c r="J2" i="12" s="1"/>
  <c r="AE8" i="1"/>
  <c r="I2" i="12" s="1"/>
  <c r="AE7" i="1"/>
  <c r="H2" i="12" s="1"/>
  <c r="AE6" i="1"/>
  <c r="G2" i="12" s="1"/>
  <c r="AE5" i="1"/>
  <c r="F2" i="12" s="1"/>
  <c r="AE4" i="1"/>
  <c r="E2" i="12" s="1"/>
  <c r="N55" i="2"/>
  <c r="AH69" i="1"/>
  <c r="K2" i="15" s="1"/>
  <c r="AE75" i="1"/>
  <c r="AM2" i="15" s="1"/>
  <c r="AF70" i="1"/>
  <c r="N2" i="15" s="1"/>
  <c r="BU2" i="14"/>
  <c r="B64" i="2"/>
  <c r="B67" i="2"/>
  <c r="E2" i="16"/>
  <c r="C2" i="16"/>
  <c r="A2" i="16"/>
  <c r="AT2" i="15"/>
  <c r="AI76" i="1"/>
  <c r="AS2" i="15" s="1"/>
  <c r="O76" i="1"/>
  <c r="AH76" i="1" s="1"/>
  <c r="AQ2" i="15" s="1"/>
  <c r="M76" i="1"/>
  <c r="AG76" i="1" s="1"/>
  <c r="AR2" i="15" s="1"/>
  <c r="AF76" i="1"/>
  <c r="AO2" i="15" s="1"/>
  <c r="AE76" i="1"/>
  <c r="AP2" i="15" s="1"/>
  <c r="AI74" i="1"/>
  <c r="AL2" i="15" s="1"/>
  <c r="O74" i="1"/>
  <c r="AH74" i="1" s="1"/>
  <c r="AJ2" i="15" s="1"/>
  <c r="M74" i="1"/>
  <c r="AG74" i="1" s="1"/>
  <c r="AK2" i="15" s="1"/>
  <c r="AF74" i="1"/>
  <c r="AH2" i="15" s="1"/>
  <c r="AE74" i="1"/>
  <c r="AI2" i="15" s="1"/>
  <c r="AI73" i="1"/>
  <c r="AG2" i="15" s="1"/>
  <c r="O73" i="1"/>
  <c r="AH73" i="1" s="1"/>
  <c r="AE2" i="15" s="1"/>
  <c r="M73" i="1"/>
  <c r="AG73" i="1" s="1"/>
  <c r="AF2" i="15" s="1"/>
  <c r="AF73" i="1"/>
  <c r="AC2" i="15" s="1"/>
  <c r="AE73" i="1"/>
  <c r="AD2" i="15" s="1"/>
  <c r="AI72" i="1"/>
  <c r="AB2" i="15" s="1"/>
  <c r="O72" i="1"/>
  <c r="AH72" i="1" s="1"/>
  <c r="Z2" i="15" s="1"/>
  <c r="M72" i="1"/>
  <c r="AG72" i="1" s="1"/>
  <c r="AA2" i="15" s="1"/>
  <c r="AF72" i="1"/>
  <c r="X2" i="15" s="1"/>
  <c r="AE72" i="1"/>
  <c r="Y2" i="15" s="1"/>
  <c r="AI71" i="1"/>
  <c r="W2" i="15" s="1"/>
  <c r="O71" i="1"/>
  <c r="AH71" i="1" s="1"/>
  <c r="U2" i="15" s="1"/>
  <c r="M71" i="1"/>
  <c r="AG71" i="1" s="1"/>
  <c r="V2" i="15" s="1"/>
  <c r="AF71" i="1"/>
  <c r="S2" i="15" s="1"/>
  <c r="AE71" i="1"/>
  <c r="T2" i="15" s="1"/>
  <c r="AI70" i="1"/>
  <c r="R2" i="15" s="1"/>
  <c r="O70" i="1"/>
  <c r="AH70" i="1" s="1"/>
  <c r="P2" i="15" s="1"/>
  <c r="M70" i="1"/>
  <c r="AG70" i="1" s="1"/>
  <c r="Q2" i="15" s="1"/>
  <c r="AE70" i="1"/>
  <c r="O2" i="15" s="1"/>
  <c r="AI69" i="1"/>
  <c r="M2" i="15" s="1"/>
  <c r="AG69" i="1"/>
  <c r="L2" i="15" s="1"/>
  <c r="O64" i="1"/>
  <c r="AF64" i="1" s="1"/>
  <c r="F2" i="15" s="1"/>
  <c r="AE64" i="1"/>
  <c r="E2" i="15" s="1"/>
  <c r="A2" i="15"/>
  <c r="AF40" i="1"/>
  <c r="AF38" i="1"/>
  <c r="AE2" i="14" s="1"/>
  <c r="AL32" i="1"/>
  <c r="V2" i="14" s="1"/>
  <c r="U2" i="14"/>
  <c r="AB46" i="2"/>
  <c r="B46" i="2" s="1"/>
  <c r="S2" i="14"/>
  <c r="AB44" i="2"/>
  <c r="B44" i="2" s="1"/>
  <c r="AB43" i="2"/>
  <c r="B43" i="2" s="1"/>
  <c r="AB41" i="2"/>
  <c r="B41" i="2" s="1"/>
  <c r="A2" i="14"/>
  <c r="AJ24" i="1"/>
  <c r="W2" i="13" s="1"/>
  <c r="AH24" i="1"/>
  <c r="V2" i="13" s="1"/>
  <c r="U2" i="13"/>
  <c r="AL21" i="1"/>
  <c r="P2" i="13" s="1"/>
  <c r="AJ21" i="1"/>
  <c r="O2" i="13" s="1"/>
  <c r="AH21" i="1"/>
  <c r="N2" i="13" s="1"/>
  <c r="AF21" i="1"/>
  <c r="M2" i="13" s="1"/>
  <c r="AL20" i="1"/>
  <c r="L2" i="13" s="1"/>
  <c r="AJ20" i="1"/>
  <c r="K2" i="13" s="1"/>
  <c r="AH20" i="1"/>
  <c r="J2" i="13" s="1"/>
  <c r="AF20" i="1"/>
  <c r="I2" i="13" s="1"/>
  <c r="A2" i="13"/>
  <c r="AH17" i="1"/>
  <c r="AC2" i="12" s="1"/>
  <c r="AF17" i="1"/>
  <c r="AB2" i="12" s="1"/>
  <c r="AG16" i="1"/>
  <c r="AA2" i="12" s="1"/>
  <c r="AE16" i="1"/>
  <c r="Z2" i="12" s="1"/>
  <c r="AE15" i="1"/>
  <c r="Y2" i="12" s="1"/>
  <c r="X2" i="12"/>
  <c r="AH13" i="1"/>
  <c r="W2" i="12" s="1"/>
  <c r="B2" i="12"/>
  <c r="AF55" i="2"/>
  <c r="I55" i="2" s="1"/>
  <c r="V11" i="2"/>
  <c r="S11" i="2"/>
  <c r="W10" i="2"/>
  <c r="AD30" i="2"/>
  <c r="AL22" i="2" s="1"/>
  <c r="M75" i="1"/>
  <c r="AG75" i="1" s="1"/>
  <c r="AN2" i="15" s="1"/>
  <c r="T16" i="2"/>
  <c r="AC28" i="2"/>
  <c r="F6" i="2"/>
  <c r="R10" i="2"/>
  <c r="R9" i="2"/>
  <c r="E12" i="2"/>
  <c r="U5" i="3"/>
  <c r="U4" i="3"/>
  <c r="U3" i="3"/>
  <c r="AD29" i="2"/>
  <c r="AC29" i="2"/>
  <c r="X23" i="1"/>
  <c r="T17" i="2"/>
  <c r="CH2" i="14" l="1"/>
  <c r="AG2" i="14"/>
  <c r="AE53" i="2"/>
  <c r="H53" i="2" s="1"/>
  <c r="AI2" i="14"/>
  <c r="CG2" i="14"/>
  <c r="AF2" i="14"/>
  <c r="H54" i="2"/>
  <c r="AE55" i="2"/>
  <c r="AL23" i="2"/>
  <c r="AL26" i="2"/>
  <c r="AL25" i="2"/>
  <c r="AL24" i="2"/>
  <c r="AM22" i="2"/>
  <c r="AM25" i="2"/>
  <c r="AM26" i="2"/>
  <c r="AM23" i="2"/>
  <c r="AM24" i="2"/>
  <c r="AE65" i="1"/>
  <c r="G2" i="15" s="1"/>
  <c r="AD4" i="2"/>
  <c r="V4" i="2" s="1"/>
  <c r="BV2" i="14"/>
  <c r="BS2" i="14"/>
  <c r="BT2" i="14"/>
  <c r="N57" i="2"/>
  <c r="F2" i="14"/>
  <c r="AB50" i="2"/>
  <c r="B50" i="2" s="1"/>
  <c r="AA2" i="14"/>
  <c r="H45" i="2"/>
  <c r="AH44" i="2"/>
  <c r="N50" i="2" s="1"/>
  <c r="G2" i="14"/>
  <c r="O77" i="1"/>
  <c r="M77" i="1"/>
  <c r="X6" i="1"/>
  <c r="X7" i="1" s="1"/>
  <c r="X8" i="1" s="1"/>
  <c r="X9" i="1" s="1"/>
  <c r="X10" i="1" s="1"/>
  <c r="X11" i="1" s="1"/>
  <c r="X12" i="1" s="1"/>
  <c r="X13" i="1" s="1"/>
  <c r="X14" i="1" s="1"/>
  <c r="AE66" i="1"/>
  <c r="I2" i="15" s="1"/>
  <c r="T18" i="2"/>
  <c r="O65" i="1"/>
  <c r="AF65" i="1" s="1"/>
  <c r="H2" i="15" s="1"/>
  <c r="CE2" i="14"/>
  <c r="AB52" i="2"/>
  <c r="B52" i="2" s="1"/>
  <c r="AK2" i="14"/>
  <c r="AB49" i="2"/>
  <c r="B49" i="2" s="1"/>
  <c r="R2" i="14"/>
  <c r="P2" i="14"/>
  <c r="CC2" i="14"/>
  <c r="AD2" i="2"/>
  <c r="AD3" i="2"/>
  <c r="V3" i="2" s="1"/>
  <c r="B66" i="2"/>
  <c r="N53" i="2"/>
  <c r="N54" i="2"/>
  <c r="BW2" i="14"/>
  <c r="X2" i="14"/>
  <c r="E2" i="14"/>
  <c r="B59" i="2"/>
  <c r="O2" i="14"/>
  <c r="AB47" i="2"/>
  <c r="B47" i="2" s="1"/>
  <c r="H64" i="2"/>
  <c r="B60" i="2"/>
  <c r="AG3" i="1"/>
  <c r="B2" i="15" s="1"/>
  <c r="AE44" i="2"/>
  <c r="B65" i="2"/>
  <c r="X77" i="1"/>
  <c r="E83" i="1" s="1"/>
  <c r="N56" i="2"/>
  <c r="AB48" i="2"/>
  <c r="B48" i="2" s="1"/>
  <c r="N52" i="2"/>
  <c r="T2" i="14"/>
  <c r="AM30" i="1"/>
  <c r="N2" i="14" s="1"/>
  <c r="Q2" i="14"/>
  <c r="X19" i="1"/>
  <c r="X20" i="1" s="1"/>
  <c r="X21" i="1" s="1"/>
  <c r="X22" i="1" s="1"/>
  <c r="R12" i="2" s="1"/>
  <c r="AE50" i="2"/>
  <c r="H50" i="2" s="1"/>
  <c r="AE42" i="2"/>
  <c r="H41" i="2"/>
  <c r="AF18" i="1"/>
  <c r="C2" i="13" s="1"/>
  <c r="AB51" i="2"/>
  <c r="B51" i="2" s="1"/>
  <c r="CF2" i="14"/>
  <c r="CA2" i="14"/>
  <c r="AE49" i="2"/>
  <c r="H49" i="2" s="1"/>
  <c r="AB45" i="2"/>
  <c r="B45" i="2" s="1"/>
  <c r="AE51" i="2"/>
  <c r="H51" i="2" s="1"/>
  <c r="I2" i="14"/>
  <c r="V2" i="2" l="1"/>
  <c r="AE2" i="2" a="1"/>
  <c r="AE2" i="2" s="1"/>
  <c r="AB14" i="2"/>
  <c r="AE79" i="1"/>
  <c r="AU2" i="15" s="1"/>
  <c r="N79" i="1"/>
  <c r="AF79" i="1" s="1"/>
  <c r="AV2" i="15" s="1"/>
  <c r="AD32" i="2"/>
  <c r="T23" i="2"/>
  <c r="AD31" i="2" s="1"/>
  <c r="B2" i="16"/>
  <c r="C2" i="12"/>
  <c r="B2" i="13"/>
  <c r="B2" i="14"/>
  <c r="H65" i="2"/>
  <c r="B20" i="2" l="1"/>
  <c r="AE80" i="1"/>
  <c r="AW2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NTT-TEST</author>
    <author>安達　聡子</author>
  </authors>
  <commentList>
    <comment ref="C4" authorId="0" shapeId="0" xr:uid="{C664EE8C-A0FB-405C-9A68-B29B564BC127}">
      <text>
        <r>
          <rPr>
            <b/>
            <sz val="11"/>
            <color indexed="81"/>
            <rFont val="BIZ UDPゴシック"/>
            <family val="3"/>
            <charset val="128"/>
          </rPr>
          <t>連名の場合は代表1社を記入ください。（例：○○会社　その他3社）
その他の事業者は第二号様式（事業者連名用別用紙）に記入ください。</t>
        </r>
      </text>
    </comment>
    <comment ref="C6" authorId="1" shapeId="0" xr:uid="{0E531C45-998A-4101-B702-5A52F0A611EB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法人にあっては名称、代表者の氏名</t>
        </r>
      </text>
    </comment>
    <comment ref="C7" authorId="1" shapeId="0" xr:uid="{F7AF9DB2-53BF-4279-A3A1-F4D9A603AC85}">
      <text>
        <r>
          <rPr>
            <b/>
            <sz val="11"/>
            <color indexed="81"/>
            <rFont val="BIZ UDPゴシック"/>
            <family val="3"/>
            <charset val="128"/>
          </rPr>
          <t>法人にあっては主たる事務所の所在地</t>
        </r>
      </text>
    </comment>
    <comment ref="F53" authorId="1" shapeId="0" xr:uid="{D8E76686-8D5F-41E4-A28F-F95238C418AB}">
      <text>
        <r>
          <rPr>
            <b/>
            <sz val="11"/>
            <color indexed="81"/>
            <rFont val="BIZ UDPゴシック"/>
            <family val="3"/>
            <charset val="128"/>
          </rPr>
          <t>例：入居者へ浸水リスクの周知、訓練の実施、土のう袋の準備等</t>
        </r>
      </text>
    </comment>
    <comment ref="B61" authorId="1" shapeId="0" xr:uid="{CAEA97D8-04D0-4E49-B190-099A5093D6E4}">
      <text>
        <r>
          <rPr>
            <b/>
            <sz val="11"/>
            <color indexed="81"/>
            <rFont val="BIZ UDPゴシック"/>
            <family val="3"/>
            <charset val="128"/>
          </rPr>
          <t>環境評価書に削減率が表示されない場合は理由を記入ください。(例：仕様基準を使用等)
またチェック項目にない省エネ技術、PRしたい取組み内容等があれば記入ください。</t>
        </r>
      </text>
    </comment>
    <comment ref="B62" authorId="1" shapeId="0" xr:uid="{60590CC0-CD1B-4313-830B-D7FCE2618C24}">
      <text>
        <r>
          <rPr>
            <b/>
            <sz val="11"/>
            <color indexed="81"/>
            <rFont val="BIZ UDPゴシック"/>
            <family val="3"/>
            <charset val="128"/>
          </rPr>
          <t>外皮性能を仕様基準など、非公開で千代田区へ伝えておきたい情報等があれば記載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-</author>
    <author>Administrator</author>
  </authors>
  <commentList>
    <comment ref="N8" authorId="0" shapeId="0" xr:uid="{00000000-0006-0000-0200-000002000000}">
      <text>
        <r>
          <rPr>
            <sz val="11"/>
            <color indexed="81"/>
            <rFont val="BIZ UDPゴシック"/>
            <family val="3"/>
            <charset val="128"/>
          </rPr>
          <t>法人にあっては名称、代表者の氏名及び
主たる事業所の所在地
連名の場合は代表1社を記入ください。（例：○○会社　その他3社）
その他の事業者は第二号様式（事業者連名用別用紙）に記入ください。</t>
        </r>
      </text>
    </comment>
    <comment ref="Q28" authorId="1" shapeId="0" xr:uid="{00000000-0006-0000-0200-000004000000}">
      <text>
        <r>
          <rPr>
            <sz val="11"/>
            <color indexed="81"/>
            <rFont val="BIZ UDPゴシック"/>
            <family val="3"/>
            <charset val="128"/>
          </rPr>
          <t>千代田区ホームページに届出一覧を掲載します。社名公表の可不可を選択いただけます。</t>
        </r>
      </text>
    </comment>
    <comment ref="E41" authorId="1" shapeId="0" xr:uid="{00000000-0006-0000-0200-000005000000}">
      <text>
        <r>
          <rPr>
            <sz val="11"/>
            <color indexed="81"/>
            <rFont val="BIZ UDPゴシック"/>
            <family val="3"/>
            <charset val="128"/>
          </rPr>
          <t>検査済証の発行日等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<sst xmlns="http://schemas.openxmlformats.org/spreadsheetml/2006/main" count="1736" uniqueCount="1254">
  <si>
    <t>建築主</t>
    <rPh sb="0" eb="2">
      <t>ケンチク</t>
    </rPh>
    <rPh sb="2" eb="3">
      <t>ヌシ</t>
    </rPh>
    <phoneticPr fontId="7"/>
  </si>
  <si>
    <t>氏名</t>
    <rPh sb="0" eb="2">
      <t>シメイ</t>
    </rPh>
    <phoneticPr fontId="7"/>
  </si>
  <si>
    <t>住所</t>
    <rPh sb="0" eb="2">
      <t>ジュウショ</t>
    </rPh>
    <phoneticPr fontId="7"/>
  </si>
  <si>
    <t>設計者</t>
    <rPh sb="0" eb="3">
      <t>セッケイシャ</t>
    </rPh>
    <phoneticPr fontId="7"/>
  </si>
  <si>
    <t>建築計画</t>
    <rPh sb="0" eb="2">
      <t>ケンチク</t>
    </rPh>
    <rPh sb="2" eb="4">
      <t>ケイカク</t>
    </rPh>
    <phoneticPr fontId="7"/>
  </si>
  <si>
    <t>用途</t>
    <rPh sb="0" eb="2">
      <t>ヨウト</t>
    </rPh>
    <phoneticPr fontId="7"/>
  </si>
  <si>
    <t>工事着手</t>
    <rPh sb="0" eb="2">
      <t>コウジ</t>
    </rPh>
    <rPh sb="2" eb="4">
      <t>チャクシュ</t>
    </rPh>
    <phoneticPr fontId="7"/>
  </si>
  <si>
    <t>敷地面積</t>
    <rPh sb="0" eb="2">
      <t>シキチ</t>
    </rPh>
    <rPh sb="2" eb="4">
      <t>メンセキ</t>
    </rPh>
    <phoneticPr fontId="7"/>
  </si>
  <si>
    <t>㎡</t>
    <phoneticPr fontId="7"/>
  </si>
  <si>
    <t>建築面積</t>
    <rPh sb="0" eb="2">
      <t>ケンチク</t>
    </rPh>
    <rPh sb="2" eb="4">
      <t>メンセキ</t>
    </rPh>
    <phoneticPr fontId="7"/>
  </si>
  <si>
    <t>延床面積</t>
    <rPh sb="0" eb="2">
      <t>ノベユカ</t>
    </rPh>
    <rPh sb="2" eb="4">
      <t>メンセキ</t>
    </rPh>
    <phoneticPr fontId="7"/>
  </si>
  <si>
    <t>階数</t>
    <rPh sb="0" eb="2">
      <t>カイスウ</t>
    </rPh>
    <phoneticPr fontId="7"/>
  </si>
  <si>
    <t>構造</t>
    <rPh sb="0" eb="2">
      <t>コウゾウ</t>
    </rPh>
    <phoneticPr fontId="7"/>
  </si>
  <si>
    <t>用途：</t>
    <rPh sb="0" eb="2">
      <t>ヨウト</t>
    </rPh>
    <phoneticPr fontId="7"/>
  </si>
  <si>
    <t>設備概要</t>
    <rPh sb="0" eb="2">
      <t>セツビ</t>
    </rPh>
    <rPh sb="2" eb="4">
      <t>ガイヨウ</t>
    </rPh>
    <phoneticPr fontId="5"/>
  </si>
  <si>
    <t>熱源システム</t>
    <rPh sb="0" eb="2">
      <t>ネツゲン</t>
    </rPh>
    <phoneticPr fontId="5"/>
  </si>
  <si>
    <t>空調システム</t>
    <rPh sb="0" eb="2">
      <t>クウチョウ</t>
    </rPh>
    <phoneticPr fontId="5"/>
  </si>
  <si>
    <t>受電方式</t>
    <rPh sb="0" eb="2">
      <t>ジュデン</t>
    </rPh>
    <rPh sb="2" eb="4">
      <t>ホウシキ</t>
    </rPh>
    <phoneticPr fontId="5"/>
  </si>
  <si>
    <t>最大電力</t>
    <rPh sb="0" eb="2">
      <t>サイダイ</t>
    </rPh>
    <rPh sb="2" eb="4">
      <t>デンリョク</t>
    </rPh>
    <phoneticPr fontId="5"/>
  </si>
  <si>
    <t>協議メモ</t>
    <rPh sb="0" eb="2">
      <t>キョウギ</t>
    </rPh>
    <phoneticPr fontId="7"/>
  </si>
  <si>
    <t>受付欄</t>
    <rPh sb="2" eb="3">
      <t>ラン</t>
    </rPh>
    <phoneticPr fontId="7"/>
  </si>
  <si>
    <t>計画の進捗や協議の経過に応じて、内容を更新してください。</t>
    <rPh sb="0" eb="2">
      <t>ケイカク</t>
    </rPh>
    <rPh sb="3" eb="5">
      <t>シンチョク</t>
    </rPh>
    <rPh sb="6" eb="8">
      <t>キョウギ</t>
    </rPh>
    <rPh sb="9" eb="11">
      <t>ケイカ</t>
    </rPh>
    <rPh sb="12" eb="13">
      <t>オウ</t>
    </rPh>
    <rPh sb="16" eb="18">
      <t>ナイヨウ</t>
    </rPh>
    <rPh sb="19" eb="21">
      <t>コウシン</t>
    </rPh>
    <phoneticPr fontId="5"/>
  </si>
  <si>
    <t>創エネ手法</t>
    <rPh sb="0" eb="1">
      <t>ソウ</t>
    </rPh>
    <rPh sb="3" eb="5">
      <t>シュホウ</t>
    </rPh>
    <phoneticPr fontId="5"/>
  </si>
  <si>
    <t>建物用途</t>
    <rPh sb="0" eb="2">
      <t>タテモノ</t>
    </rPh>
    <rPh sb="2" eb="4">
      <t>ヨウト</t>
    </rPh>
    <phoneticPr fontId="5"/>
  </si>
  <si>
    <t>竣工日</t>
    <rPh sb="0" eb="2">
      <t>シュンコウ</t>
    </rPh>
    <rPh sb="2" eb="3">
      <t>ビ</t>
    </rPh>
    <phoneticPr fontId="5"/>
  </si>
  <si>
    <t>敷地面積</t>
    <rPh sb="0" eb="2">
      <t>シキチ</t>
    </rPh>
    <rPh sb="2" eb="4">
      <t>メンセキ</t>
    </rPh>
    <phoneticPr fontId="5"/>
  </si>
  <si>
    <t>建築面積</t>
    <rPh sb="0" eb="2">
      <t>ケンチク</t>
    </rPh>
    <rPh sb="2" eb="4">
      <t>メンセキ</t>
    </rPh>
    <phoneticPr fontId="5"/>
  </si>
  <si>
    <t>階数</t>
    <rPh sb="0" eb="2">
      <t>カイスウ</t>
    </rPh>
    <phoneticPr fontId="5"/>
  </si>
  <si>
    <t>構造</t>
    <rPh sb="0" eb="2">
      <t>コウゾウ</t>
    </rPh>
    <phoneticPr fontId="5"/>
  </si>
  <si>
    <t>竣工日</t>
    <rPh sb="0" eb="2">
      <t>シュンコウ</t>
    </rPh>
    <rPh sb="2" eb="3">
      <t>ビ</t>
    </rPh>
    <phoneticPr fontId="7"/>
  </si>
  <si>
    <t>㎡</t>
  </si>
  <si>
    <t>地上</t>
    <rPh sb="0" eb="2">
      <t>チジョウ</t>
    </rPh>
    <phoneticPr fontId="5"/>
  </si>
  <si>
    <t>階</t>
    <rPh sb="0" eb="1">
      <t>カイ</t>
    </rPh>
    <phoneticPr fontId="5"/>
  </si>
  <si>
    <t>％</t>
    <phoneticPr fontId="5"/>
  </si>
  <si>
    <t>地下</t>
    <phoneticPr fontId="5"/>
  </si>
  <si>
    <t>削減率</t>
    <rPh sb="0" eb="2">
      <t>サクゲン</t>
    </rPh>
    <rPh sb="2" eb="3">
      <t>リツ</t>
    </rPh>
    <phoneticPr fontId="5"/>
  </si>
  <si>
    <t>t-CO2・年</t>
    <rPh sb="6" eb="7">
      <t>ネン</t>
    </rPh>
    <phoneticPr fontId="5"/>
  </si>
  <si>
    <t>建物性能</t>
    <rPh sb="0" eb="2">
      <t>タテモノ</t>
    </rPh>
    <rPh sb="2" eb="4">
      <t>セイノウ</t>
    </rPh>
    <phoneticPr fontId="5"/>
  </si>
  <si>
    <t>下水熱</t>
    <rPh sb="0" eb="2">
      <t>ゲスイ</t>
    </rPh>
    <rPh sb="2" eb="3">
      <t>ネツ</t>
    </rPh>
    <phoneticPr fontId="5"/>
  </si>
  <si>
    <t>面的エネルギー活用</t>
    <rPh sb="0" eb="2">
      <t>メンテキ</t>
    </rPh>
    <rPh sb="7" eb="9">
      <t>カツヨウ</t>
    </rPh>
    <phoneticPr fontId="5"/>
  </si>
  <si>
    <t>基準一次エネルギー消費量</t>
    <rPh sb="0" eb="2">
      <t>キジュン</t>
    </rPh>
    <rPh sb="2" eb="4">
      <t>イチジ</t>
    </rPh>
    <rPh sb="9" eb="12">
      <t>ショウヒリョウ</t>
    </rPh>
    <phoneticPr fontId="5"/>
  </si>
  <si>
    <t>設計一次エネルギー消費量</t>
    <rPh sb="0" eb="2">
      <t>セッケイ</t>
    </rPh>
    <rPh sb="2" eb="4">
      <t>イチジ</t>
    </rPh>
    <rPh sb="9" eb="12">
      <t>ショウヒリョウ</t>
    </rPh>
    <phoneticPr fontId="5"/>
  </si>
  <si>
    <t>一次エネルギー消費削減量</t>
    <rPh sb="0" eb="2">
      <t>イチジ</t>
    </rPh>
    <rPh sb="7" eb="9">
      <t>ショウヒ</t>
    </rPh>
    <rPh sb="9" eb="11">
      <t>サクゲン</t>
    </rPh>
    <rPh sb="11" eb="12">
      <t>リョウ</t>
    </rPh>
    <phoneticPr fontId="5"/>
  </si>
  <si>
    <t>CO2排出削減量</t>
    <rPh sb="3" eb="5">
      <t>ハイシュツ</t>
    </rPh>
    <rPh sb="5" eb="7">
      <t>サクゲン</t>
    </rPh>
    <rPh sb="7" eb="8">
      <t>リョウ</t>
    </rPh>
    <phoneticPr fontId="5"/>
  </si>
  <si>
    <t>空調</t>
    <rPh sb="0" eb="2">
      <t>クウチョウ</t>
    </rPh>
    <phoneticPr fontId="5"/>
  </si>
  <si>
    <t>空調以外の機械換気</t>
    <rPh sb="0" eb="2">
      <t>クウチョウ</t>
    </rPh>
    <rPh sb="2" eb="4">
      <t>イガイ</t>
    </rPh>
    <rPh sb="5" eb="7">
      <t>キカイ</t>
    </rPh>
    <rPh sb="7" eb="9">
      <t>カンキ</t>
    </rPh>
    <phoneticPr fontId="5"/>
  </si>
  <si>
    <t>照明</t>
    <rPh sb="0" eb="2">
      <t>ショウメイ</t>
    </rPh>
    <phoneticPr fontId="5"/>
  </si>
  <si>
    <t>給湯</t>
    <rPh sb="0" eb="2">
      <t>キュウトウ</t>
    </rPh>
    <phoneticPr fontId="5"/>
  </si>
  <si>
    <t>昇降機</t>
    <rPh sb="0" eb="3">
      <t>ショウコウキ</t>
    </rPh>
    <phoneticPr fontId="5"/>
  </si>
  <si>
    <t>事前協議時入力項目</t>
    <rPh sb="0" eb="2">
      <t>ジゼン</t>
    </rPh>
    <rPh sb="2" eb="4">
      <t>キョウギ</t>
    </rPh>
    <rPh sb="4" eb="5">
      <t>ジ</t>
    </rPh>
    <rPh sb="5" eb="7">
      <t>ニュウリョク</t>
    </rPh>
    <rPh sb="7" eb="9">
      <t>コウモク</t>
    </rPh>
    <phoneticPr fontId="5"/>
  </si>
  <si>
    <t>※</t>
    <phoneticPr fontId="5"/>
  </si>
  <si>
    <t>省エネルギー基準</t>
    <rPh sb="0" eb="1">
      <t>ショウ</t>
    </rPh>
    <rPh sb="6" eb="8">
      <t>キジュン</t>
    </rPh>
    <phoneticPr fontId="5"/>
  </si>
  <si>
    <t>BEI（設計値/基準値）</t>
  </si>
  <si>
    <t>[t-CO2・年]</t>
    <rPh sb="7" eb="8">
      <t>ネン</t>
    </rPh>
    <phoneticPr fontId="5"/>
  </si>
  <si>
    <t>階</t>
    <phoneticPr fontId="5"/>
  </si>
  <si>
    <t>地上</t>
    <rPh sb="0" eb="2">
      <t>チジョウ</t>
    </rPh>
    <phoneticPr fontId="7"/>
  </si>
  <si>
    <t>地下</t>
    <phoneticPr fontId="5"/>
  </si>
  <si>
    <t>ＲＣ造</t>
    <phoneticPr fontId="5"/>
  </si>
  <si>
    <t>木造</t>
    <phoneticPr fontId="5"/>
  </si>
  <si>
    <t>ＳＲＣ造</t>
    <phoneticPr fontId="5"/>
  </si>
  <si>
    <t>その他</t>
    <phoneticPr fontId="5"/>
  </si>
  <si>
    <t>S造</t>
    <phoneticPr fontId="5"/>
  </si>
  <si>
    <t>kW</t>
    <phoneticPr fontId="5"/>
  </si>
  <si>
    <t>㎡</t>
    <phoneticPr fontId="5"/>
  </si>
  <si>
    <t>大温度差送水</t>
    <rPh sb="0" eb="1">
      <t>ダイ</t>
    </rPh>
    <rPh sb="1" eb="4">
      <t>オンドサ</t>
    </rPh>
    <rPh sb="4" eb="6">
      <t>ソウスイ</t>
    </rPh>
    <phoneticPr fontId="5"/>
  </si>
  <si>
    <t>Low-Eガラス</t>
  </si>
  <si>
    <t>照明制御</t>
    <rPh sb="0" eb="2">
      <t>ショウメイ</t>
    </rPh>
    <rPh sb="2" eb="4">
      <t>セイギョ</t>
    </rPh>
    <phoneticPr fontId="5"/>
  </si>
  <si>
    <t>BEMS</t>
  </si>
  <si>
    <t>BEMS</t>
    <phoneticPr fontId="5"/>
  </si>
  <si>
    <t>その他</t>
    <rPh sb="2" eb="3">
      <t>タ</t>
    </rPh>
    <phoneticPr fontId="5"/>
  </si>
  <si>
    <t>BEMS</t>
    <phoneticPr fontId="5"/>
  </si>
  <si>
    <t>コージェネ</t>
    <phoneticPr fontId="5"/>
  </si>
  <si>
    <t>太陽光発電</t>
    <rPh sb="0" eb="3">
      <t>タイヨウコウ</t>
    </rPh>
    <rPh sb="3" eb="5">
      <t>ハツデン</t>
    </rPh>
    <phoneticPr fontId="5"/>
  </si>
  <si>
    <t>河川水熱</t>
    <rPh sb="0" eb="3">
      <t>カセンスイ</t>
    </rPh>
    <rPh sb="3" eb="4">
      <t>ネツ</t>
    </rPh>
    <phoneticPr fontId="5"/>
  </si>
  <si>
    <t>太陽熱利用</t>
    <rPh sb="0" eb="3">
      <t>タイヨウネツ</t>
    </rPh>
    <rPh sb="3" eb="5">
      <t>リヨウ</t>
    </rPh>
    <phoneticPr fontId="5"/>
  </si>
  <si>
    <t>地下鉄排熱</t>
    <rPh sb="0" eb="3">
      <t>チカテツ</t>
    </rPh>
    <rPh sb="3" eb="5">
      <t>ハイネツ</t>
    </rPh>
    <phoneticPr fontId="5"/>
  </si>
  <si>
    <t>コージェネ</t>
  </si>
  <si>
    <t>DHC受入</t>
    <rPh sb="3" eb="5">
      <t>ウケイレ</t>
    </rPh>
    <phoneticPr fontId="5"/>
  </si>
  <si>
    <t>各階空調機</t>
    <rPh sb="0" eb="2">
      <t>カクカイ</t>
    </rPh>
    <rPh sb="2" eb="4">
      <t>クウチョウ</t>
    </rPh>
    <rPh sb="4" eb="5">
      <t>キ</t>
    </rPh>
    <phoneticPr fontId="5"/>
  </si>
  <si>
    <t>特別高圧</t>
    <rPh sb="0" eb="2">
      <t>トクベツ</t>
    </rPh>
    <rPh sb="2" eb="4">
      <t>コウアツ</t>
    </rPh>
    <phoneticPr fontId="5"/>
  </si>
  <si>
    <t>中央熱源方式</t>
    <rPh sb="0" eb="2">
      <t>チュウオウ</t>
    </rPh>
    <rPh sb="2" eb="4">
      <t>ネツゲン</t>
    </rPh>
    <rPh sb="4" eb="6">
      <t>ホウシキ</t>
    </rPh>
    <phoneticPr fontId="5"/>
  </si>
  <si>
    <t>分散空調（ビルマル）</t>
    <rPh sb="0" eb="2">
      <t>ブンサン</t>
    </rPh>
    <rPh sb="2" eb="4">
      <t>クウチョウ</t>
    </rPh>
    <phoneticPr fontId="5"/>
  </si>
  <si>
    <t>高圧</t>
    <rPh sb="0" eb="2">
      <t>コウアツ</t>
    </rPh>
    <phoneticPr fontId="5"/>
  </si>
  <si>
    <t>中央空調機</t>
    <rPh sb="0" eb="2">
      <t>チュウオウ</t>
    </rPh>
    <rPh sb="2" eb="4">
      <t>クウチョウ</t>
    </rPh>
    <rPh sb="4" eb="5">
      <t>キ</t>
    </rPh>
    <phoneticPr fontId="5"/>
  </si>
  <si>
    <t>低圧</t>
    <rPh sb="0" eb="2">
      <t>テイアツ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</si>
  <si>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</si>
  <si>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</si>
  <si>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その他　（</t>
    <rPh sb="2" eb="3">
      <t>タ</t>
    </rPh>
    <phoneticPr fontId="5"/>
  </si>
  <si>
    <t>削減量</t>
    <rPh sb="0" eb="2">
      <t>サクゲン</t>
    </rPh>
    <rPh sb="2" eb="3">
      <t>リョウ</t>
    </rPh>
    <phoneticPr fontId="5"/>
  </si>
  <si>
    <t>その他　（</t>
    <rPh sb="2" eb="3">
      <t>タ</t>
    </rPh>
    <phoneticPr fontId="7"/>
  </si>
  <si>
    <t>その他</t>
    <rPh sb="2" eb="3">
      <t>タ</t>
    </rPh>
    <phoneticPr fontId="5"/>
  </si>
  <si>
    <t>　）</t>
    <phoneticPr fontId="5"/>
  </si>
  <si>
    <t>電力需要</t>
    <rPh sb="0" eb="2">
      <t>デンリョク</t>
    </rPh>
    <rPh sb="2" eb="4">
      <t>ジュヨウ</t>
    </rPh>
    <phoneticPr fontId="5"/>
  </si>
  <si>
    <t>X軸文字列</t>
    <rPh sb="1" eb="2">
      <t>ジク</t>
    </rPh>
    <rPh sb="2" eb="5">
      <t>モジレツ</t>
    </rPh>
    <phoneticPr fontId="5"/>
  </si>
  <si>
    <t>Y軸タイトル</t>
    <rPh sb="1" eb="2">
      <t>ジク</t>
    </rPh>
    <phoneticPr fontId="5"/>
  </si>
  <si>
    <t>棒グラフ</t>
    <rPh sb="0" eb="1">
      <t>ボウ</t>
    </rPh>
    <phoneticPr fontId="5"/>
  </si>
  <si>
    <t>削減率</t>
    <rPh sb="0" eb="2">
      <t>サクゲン</t>
    </rPh>
    <rPh sb="2" eb="3">
      <t>リツ</t>
    </rPh>
    <phoneticPr fontId="5"/>
  </si>
  <si>
    <t>環境計画書</t>
    <phoneticPr fontId="5"/>
  </si>
  <si>
    <t>事前協議書</t>
  </si>
  <si>
    <t>事務所</t>
  </si>
  <si>
    <t>事務所</t>
    <phoneticPr fontId="5"/>
  </si>
  <si>
    <t>ホテル</t>
    <phoneticPr fontId="5"/>
  </si>
  <si>
    <t>病院</t>
    <phoneticPr fontId="5"/>
  </si>
  <si>
    <t>物販店舗</t>
    <phoneticPr fontId="5"/>
  </si>
  <si>
    <t>学校</t>
    <phoneticPr fontId="5"/>
  </si>
  <si>
    <t>飲食店</t>
  </si>
  <si>
    <t>飲食店</t>
    <phoneticPr fontId="5"/>
  </si>
  <si>
    <t>集会所</t>
    <phoneticPr fontId="5"/>
  </si>
  <si>
    <t>住宅</t>
    <phoneticPr fontId="5"/>
  </si>
  <si>
    <t>建築物の名称</t>
    <rPh sb="0" eb="3">
      <t>ケンチクブツ</t>
    </rPh>
    <rPh sb="4" eb="6">
      <t>メイショウ</t>
    </rPh>
    <phoneticPr fontId="7"/>
  </si>
  <si>
    <t>建築物の名称</t>
    <rPh sb="0" eb="3">
      <t>ケンチクブツ</t>
    </rPh>
    <rPh sb="4" eb="6">
      <t>メイショウ</t>
    </rPh>
    <phoneticPr fontId="5"/>
  </si>
  <si>
    <t>建築物の所在地</t>
    <rPh sb="0" eb="3">
      <t>ケンチクブツ</t>
    </rPh>
    <rPh sb="4" eb="7">
      <t>ショザイチ</t>
    </rPh>
    <phoneticPr fontId="7"/>
  </si>
  <si>
    <t>建築物の所在地</t>
    <rPh sb="4" eb="7">
      <t>ショザイチ</t>
    </rPh>
    <phoneticPr fontId="5"/>
  </si>
  <si>
    <t>事務所</t>
    <rPh sb="0" eb="3">
      <t>ジムショ</t>
    </rPh>
    <phoneticPr fontId="5"/>
  </si>
  <si>
    <t>%</t>
    <phoneticPr fontId="5"/>
  </si>
  <si>
    <t>努力目標達成</t>
    <rPh sb="0" eb="2">
      <t>ドリョク</t>
    </rPh>
    <rPh sb="2" eb="4">
      <t>モクヒョウ</t>
    </rPh>
    <rPh sb="4" eb="6">
      <t>タッセイ</t>
    </rPh>
    <phoneticPr fontId="5"/>
  </si>
  <si>
    <t>判定文言</t>
    <rPh sb="0" eb="2">
      <t>ハンテイ</t>
    </rPh>
    <rPh sb="2" eb="4">
      <t>モンゴン</t>
    </rPh>
    <phoneticPr fontId="5"/>
  </si>
  <si>
    <t>努力目標未達</t>
    <rPh sb="4" eb="6">
      <t>ミタツ</t>
    </rPh>
    <phoneticPr fontId="5"/>
  </si>
  <si>
    <t>屋上に高反射率塗料を塗布</t>
  </si>
  <si>
    <t>雨水または中水を利用する設備を設置</t>
    <rPh sb="5" eb="7">
      <t>チュウスイ</t>
    </rPh>
    <rPh sb="8" eb="10">
      <t>リヨウ</t>
    </rPh>
    <rPh sb="12" eb="14">
      <t>セツビ</t>
    </rPh>
    <rPh sb="15" eb="17">
      <t>セッチ</t>
    </rPh>
    <phoneticPr fontId="5"/>
  </si>
  <si>
    <t>オゾン層の保護等</t>
  </si>
  <si>
    <t>敷地と建物の被覆対策</t>
  </si>
  <si>
    <t>環境負荷低減の取り組み</t>
    <rPh sb="0" eb="2">
      <t>カンキョウ</t>
    </rPh>
    <rPh sb="2" eb="4">
      <t>フカ</t>
    </rPh>
    <rPh sb="4" eb="6">
      <t>テイゲン</t>
    </rPh>
    <rPh sb="7" eb="8">
      <t>ト</t>
    </rPh>
    <rPh sb="9" eb="10">
      <t>ク</t>
    </rPh>
    <phoneticPr fontId="5"/>
  </si>
  <si>
    <t>省CO2効果</t>
    <rPh sb="0" eb="1">
      <t>ショウ</t>
    </rPh>
    <rPh sb="4" eb="6">
      <t>コウカ</t>
    </rPh>
    <phoneticPr fontId="5"/>
  </si>
  <si>
    <t>Grade_mark_Best</t>
    <phoneticPr fontId="5"/>
  </si>
  <si>
    <t>Grade_mark_Good</t>
    <phoneticPr fontId="5"/>
  </si>
  <si>
    <t>未利用・再生可能エネルギー</t>
    <rPh sb="0" eb="3">
      <t>ミリヨウ</t>
    </rPh>
    <rPh sb="4" eb="6">
      <t>サイセイ</t>
    </rPh>
    <rPh sb="6" eb="8">
      <t>カノウ</t>
    </rPh>
    <phoneticPr fontId="5"/>
  </si>
  <si>
    <t>環境負荷低減の取り込み</t>
    <rPh sb="0" eb="2">
      <t>カンキョウ</t>
    </rPh>
    <rPh sb="2" eb="4">
      <t>フカ</t>
    </rPh>
    <rPh sb="4" eb="6">
      <t>テイゲン</t>
    </rPh>
    <rPh sb="7" eb="8">
      <t>ト</t>
    </rPh>
    <rPh sb="9" eb="10">
      <t>コ</t>
    </rPh>
    <phoneticPr fontId="5"/>
  </si>
  <si>
    <t>水循環</t>
    <phoneticPr fontId="5"/>
  </si>
  <si>
    <t>優良環境建築</t>
    <rPh sb="0" eb="2">
      <t>ユウリョウ</t>
    </rPh>
    <rPh sb="2" eb="4">
      <t>カンキョウ</t>
    </rPh>
    <rPh sb="4" eb="6">
      <t>ケンチク</t>
    </rPh>
    <phoneticPr fontId="5"/>
  </si>
  <si>
    <t>特別優良環境建築</t>
    <rPh sb="0" eb="2">
      <t>トクベツ</t>
    </rPh>
    <rPh sb="2" eb="4">
      <t>ユウリョウ</t>
    </rPh>
    <rPh sb="4" eb="6">
      <t>カンキョウ</t>
    </rPh>
    <rPh sb="6" eb="8">
      <t>ケンチク</t>
    </rPh>
    <phoneticPr fontId="5"/>
  </si>
  <si>
    <t>文言</t>
    <rPh sb="0" eb="2">
      <t>モンゴン</t>
    </rPh>
    <phoneticPr fontId="5"/>
  </si>
  <si>
    <t>ランク表示用</t>
    <rPh sb="3" eb="6">
      <t>ヒョウジヨウ</t>
    </rPh>
    <phoneticPr fontId="5"/>
  </si>
  <si>
    <t>ランクマーク</t>
    <phoneticPr fontId="5"/>
  </si>
  <si>
    <t>削減率ランク</t>
    <rPh sb="0" eb="2">
      <t>サクゲン</t>
    </rPh>
    <rPh sb="2" eb="3">
      <t>リツ</t>
    </rPh>
    <phoneticPr fontId="5"/>
  </si>
  <si>
    <t>※注意）このシートで☑をすると、オブジェクトのリンク先のセル(環境計画書の列)に値が入り、前ページとの連携した動きが壊れるので、セルの参照を見直す事！</t>
    <rPh sb="1" eb="3">
      <t>チュウイ</t>
    </rPh>
    <rPh sb="26" eb="27">
      <t>サキ</t>
    </rPh>
    <rPh sb="31" eb="33">
      <t>カンキョウ</t>
    </rPh>
    <rPh sb="33" eb="36">
      <t>ケイカクショ</t>
    </rPh>
    <rPh sb="37" eb="38">
      <t>レツ</t>
    </rPh>
    <rPh sb="40" eb="41">
      <t>アタイ</t>
    </rPh>
    <rPh sb="42" eb="43">
      <t>ハイ</t>
    </rPh>
    <rPh sb="45" eb="46">
      <t>マエ</t>
    </rPh>
    <rPh sb="51" eb="53">
      <t>レンケイ</t>
    </rPh>
    <rPh sb="55" eb="56">
      <t>ウゴ</t>
    </rPh>
    <rPh sb="58" eb="59">
      <t>コワ</t>
    </rPh>
    <rPh sb="67" eb="69">
      <t>サンショウ</t>
    </rPh>
    <rPh sb="70" eb="72">
      <t>ミナオ</t>
    </rPh>
    <rPh sb="73" eb="74">
      <t>コト</t>
    </rPh>
    <phoneticPr fontId="5"/>
  </si>
  <si>
    <t>Grade_mark_Non</t>
    <phoneticPr fontId="5"/>
  </si>
  <si>
    <t>なし</t>
    <phoneticPr fontId="5"/>
  </si>
  <si>
    <t>千代田区建築物環境計画書制度　事前協議書（非住宅）</t>
    <rPh sb="0" eb="4">
      <t>チヨダク</t>
    </rPh>
    <rPh sb="4" eb="6">
      <t>ケンチク</t>
    </rPh>
    <rPh sb="6" eb="7">
      <t>ブツ</t>
    </rPh>
    <rPh sb="7" eb="9">
      <t>カンキョウ</t>
    </rPh>
    <rPh sb="9" eb="12">
      <t>ケイカクショ</t>
    </rPh>
    <rPh sb="12" eb="14">
      <t>セイド</t>
    </rPh>
    <rPh sb="15" eb="17">
      <t>ジゼン</t>
    </rPh>
    <rPh sb="17" eb="19">
      <t>キョウギ</t>
    </rPh>
    <rPh sb="19" eb="20">
      <t>ショ</t>
    </rPh>
    <rPh sb="21" eb="22">
      <t>ヒ</t>
    </rPh>
    <rPh sb="22" eb="24">
      <t>ジュウタク</t>
    </rPh>
    <phoneticPr fontId="7"/>
  </si>
  <si>
    <t>省CO2設備手法</t>
    <rPh sb="0" eb="1">
      <t>ショウ</t>
    </rPh>
    <rPh sb="4" eb="6">
      <t>セツビ</t>
    </rPh>
    <rPh sb="6" eb="8">
      <t>シュホウ</t>
    </rPh>
    <phoneticPr fontId="5"/>
  </si>
  <si>
    <t>複層ガラス</t>
    <rPh sb="0" eb="2">
      <t>フクソウ</t>
    </rPh>
    <phoneticPr fontId="5"/>
  </si>
  <si>
    <t>変流量制御</t>
    <rPh sb="0" eb="1">
      <t>ヘン</t>
    </rPh>
    <rPh sb="1" eb="3">
      <t>リュウリョウ</t>
    </rPh>
    <rPh sb="3" eb="5">
      <t>セイギョ</t>
    </rPh>
    <phoneticPr fontId="5"/>
  </si>
  <si>
    <t>外気導入量制御</t>
    <rPh sb="0" eb="2">
      <t>ガイキ</t>
    </rPh>
    <rPh sb="2" eb="4">
      <t>ドウニュウ</t>
    </rPh>
    <rPh sb="4" eb="5">
      <t>リョウ</t>
    </rPh>
    <rPh sb="5" eb="7">
      <t>セイギョ</t>
    </rPh>
    <phoneticPr fontId="5"/>
  </si>
  <si>
    <t>全熱交換器</t>
    <rPh sb="0" eb="1">
      <t>ゼン</t>
    </rPh>
    <rPh sb="1" eb="2">
      <t>ネツ</t>
    </rPh>
    <rPh sb="2" eb="5">
      <t>コウカンキ</t>
    </rPh>
    <phoneticPr fontId="5"/>
  </si>
  <si>
    <t>変風量制御</t>
    <rPh sb="0" eb="1">
      <t>ヘン</t>
    </rPh>
    <rPh sb="1" eb="3">
      <t>フウリョウ</t>
    </rPh>
    <rPh sb="3" eb="5">
      <t>セイギョ</t>
    </rPh>
    <phoneticPr fontId="5"/>
  </si>
  <si>
    <t>未利用・再生可能エネルギー活用</t>
    <rPh sb="0" eb="3">
      <t>ミリヨウ</t>
    </rPh>
    <rPh sb="4" eb="6">
      <t>サイセイ</t>
    </rPh>
    <rPh sb="6" eb="8">
      <t>カノウ</t>
    </rPh>
    <rPh sb="13" eb="15">
      <t>カツヨウ</t>
    </rPh>
    <phoneticPr fontId="5"/>
  </si>
  <si>
    <t>（範囲：</t>
    <phoneticPr fontId="5"/>
  </si>
  <si>
    <t>自然換気</t>
  </si>
  <si>
    <t>外気冷房</t>
  </si>
  <si>
    <t>外気導入量制御</t>
  </si>
  <si>
    <t>外気導入量制御</t>
    <phoneticPr fontId="5"/>
  </si>
  <si>
    <t>外気冷房</t>
    <phoneticPr fontId="5"/>
  </si>
  <si>
    <t>建物用途_住宅</t>
    <rPh sb="0" eb="2">
      <t>タテモノ</t>
    </rPh>
    <rPh sb="2" eb="4">
      <t>ヨウト</t>
    </rPh>
    <rPh sb="5" eb="7">
      <t>ジュウタク</t>
    </rPh>
    <phoneticPr fontId="5"/>
  </si>
  <si>
    <t>分譲集合住宅</t>
    <rPh sb="0" eb="2">
      <t>ブンジョウ</t>
    </rPh>
    <rPh sb="2" eb="4">
      <t>シュウゴウ</t>
    </rPh>
    <rPh sb="4" eb="6">
      <t>ジュウタク</t>
    </rPh>
    <phoneticPr fontId="5"/>
  </si>
  <si>
    <t>賃貸集合住宅</t>
    <rPh sb="0" eb="2">
      <t>チンタイ</t>
    </rPh>
    <rPh sb="2" eb="4">
      <t>シュウゴウ</t>
    </rPh>
    <rPh sb="4" eb="6">
      <t>ジュウタク</t>
    </rPh>
    <phoneticPr fontId="5"/>
  </si>
  <si>
    <t>戸建住宅</t>
    <rPh sb="0" eb="2">
      <t>コダ</t>
    </rPh>
    <rPh sb="2" eb="4">
      <t>ジュウタク</t>
    </rPh>
    <phoneticPr fontId="5"/>
  </si>
  <si>
    <t>ホテル</t>
  </si>
  <si>
    <t>病院</t>
  </si>
  <si>
    <t>物販店舗</t>
  </si>
  <si>
    <t>学校</t>
  </si>
  <si>
    <t>集会所</t>
  </si>
  <si>
    <t>その他</t>
  </si>
  <si>
    <t>建物用途_非住宅</t>
    <rPh sb="0" eb="2">
      <t>タテモノ</t>
    </rPh>
    <rPh sb="2" eb="4">
      <t>ヨウト</t>
    </rPh>
    <rPh sb="5" eb="6">
      <t>ヒ</t>
    </rPh>
    <rPh sb="6" eb="8">
      <t>ジュウタク</t>
    </rPh>
    <phoneticPr fontId="5"/>
  </si>
  <si>
    <t>その他内容→</t>
    <rPh sb="2" eb="3">
      <t>タ</t>
    </rPh>
    <rPh sb="3" eb="5">
      <t>ナイヨウ</t>
    </rPh>
    <phoneticPr fontId="5"/>
  </si>
  <si>
    <t>用途</t>
    <phoneticPr fontId="5"/>
  </si>
  <si>
    <t>構造</t>
    <phoneticPr fontId="5"/>
  </si>
  <si>
    <t>※49.0[kg-CO2/GJ]（千代田区版単位一次エネルギー消費量当りのCO2排出量）</t>
    <phoneticPr fontId="5"/>
  </si>
  <si>
    <t>和泉橋地域</t>
  </si>
  <si>
    <t>万世橋地域</t>
  </si>
  <si>
    <t>富士見地域</t>
  </si>
  <si>
    <t>番町地域</t>
  </si>
  <si>
    <t>大丸有・永田町地域</t>
  </si>
  <si>
    <t>神保町地域</t>
  </si>
  <si>
    <t>神田公園地域</t>
  </si>
  <si>
    <t>地域地区</t>
    <rPh sb="0" eb="2">
      <t>チイキ</t>
    </rPh>
    <rPh sb="2" eb="4">
      <t>チク</t>
    </rPh>
    <phoneticPr fontId="5"/>
  </si>
  <si>
    <t>省エネルギー性能</t>
    <rPh sb="0" eb="1">
      <t>ショウ</t>
    </rPh>
    <rPh sb="6" eb="8">
      <t>セイノウ</t>
    </rPh>
    <phoneticPr fontId="5"/>
  </si>
  <si>
    <t>効率化設備創エネルギー量</t>
    <rPh sb="0" eb="3">
      <t>コウリツカ</t>
    </rPh>
    <rPh sb="3" eb="5">
      <t>セツビ</t>
    </rPh>
    <rPh sb="5" eb="6">
      <t>ソウ</t>
    </rPh>
    <rPh sb="11" eb="12">
      <t>リョウ</t>
    </rPh>
    <phoneticPr fontId="5"/>
  </si>
  <si>
    <t>→非表示</t>
    <rPh sb="1" eb="4">
      <t>ヒヒョウジ</t>
    </rPh>
    <phoneticPr fontId="5"/>
  </si>
  <si>
    <t>↓非表示</t>
    <rPh sb="1" eb="4">
      <t>ヒヒョウジ</t>
    </rPh>
    <phoneticPr fontId="5"/>
  </si>
  <si>
    <t>目標削減率</t>
    <rPh sb="0" eb="2">
      <t>モクヒョウ</t>
    </rPh>
    <rPh sb="2" eb="4">
      <t>サクゲン</t>
    </rPh>
    <rPh sb="4" eb="5">
      <t>リツ</t>
    </rPh>
    <phoneticPr fontId="5"/>
  </si>
  <si>
    <t>判定削減率</t>
    <rPh sb="0" eb="2">
      <t>ハンテイ</t>
    </rPh>
    <rPh sb="2" eb="4">
      <t>サクゲン</t>
    </rPh>
    <rPh sb="4" eb="5">
      <t>リツ</t>
    </rPh>
    <phoneticPr fontId="5"/>
  </si>
  <si>
    <t>※目標削減率、判定削減率の変更対応</t>
    <rPh sb="1" eb="3">
      <t>モクヒョウ</t>
    </rPh>
    <rPh sb="3" eb="5">
      <t>サクゲン</t>
    </rPh>
    <rPh sb="5" eb="6">
      <t>リツ</t>
    </rPh>
    <rPh sb="7" eb="9">
      <t>ハンテイ</t>
    </rPh>
    <rPh sb="9" eb="11">
      <t>サクゲン</t>
    </rPh>
    <rPh sb="11" eb="12">
      <t>リツ</t>
    </rPh>
    <rPh sb="13" eb="15">
      <t>ヘンコウ</t>
    </rPh>
    <rPh sb="15" eb="17">
      <t>タイオウ</t>
    </rPh>
    <phoneticPr fontId="5"/>
  </si>
  <si>
    <t>下記のセル値を変更する</t>
    <rPh sb="0" eb="2">
      <t>カキ</t>
    </rPh>
    <rPh sb="5" eb="6">
      <t>チ</t>
    </rPh>
    <rPh sb="7" eb="9">
      <t>ヘンコウ</t>
    </rPh>
    <phoneticPr fontId="5"/>
  </si>
  <si>
    <t>目標削減率</t>
  </si>
  <si>
    <t>判定削減率(優良)</t>
    <rPh sb="6" eb="8">
      <t>ユウリョウ</t>
    </rPh>
    <phoneticPr fontId="5"/>
  </si>
  <si>
    <t>判定削減率(特優)</t>
    <rPh sb="6" eb="7">
      <t>トク</t>
    </rPh>
    <rPh sb="7" eb="8">
      <t>ユウ</t>
    </rPh>
    <phoneticPr fontId="5"/>
  </si>
  <si>
    <t>GJ/年</t>
    <phoneticPr fontId="5"/>
  </si>
  <si>
    <t>地域</t>
    <rPh sb="0" eb="2">
      <t>チイキ</t>
    </rPh>
    <phoneticPr fontId="5"/>
  </si>
  <si>
    <t>千代田区長　殿</t>
  </si>
  <si>
    <t>１　第13条第１項の規定による届出をします。</t>
  </si>
  <si>
    <t>３　第16条第１項の規定による完了の届出をします。</t>
  </si>
  <si>
    <t>特定建築物の名称</t>
  </si>
  <si>
    <t>特定建築物の所在地</t>
  </si>
  <si>
    <t>設計者</t>
  </si>
  <si>
    <t>氏名</t>
  </si>
  <si>
    <t>住所</t>
  </si>
  <si>
    <t>連絡先</t>
  </si>
  <si>
    <t>名称／住所</t>
  </si>
  <si>
    <t>部署・担当者氏名</t>
  </si>
  <si>
    <t>電話番号</t>
  </si>
  <si>
    <t>・建築物概要</t>
  </si>
  <si>
    <t>別添のとおり</t>
  </si>
  <si>
    <t>変更前</t>
  </si>
  <si>
    <t>変更後</t>
  </si>
  <si>
    <t>添付図書</t>
  </si>
  <si>
    <t>見える化装置</t>
    <rPh sb="0" eb="1">
      <t>ミ</t>
    </rPh>
    <rPh sb="3" eb="4">
      <t>カ</t>
    </rPh>
    <rPh sb="4" eb="6">
      <t>ソウチ</t>
    </rPh>
    <phoneticPr fontId="5"/>
  </si>
  <si>
    <t>変更時</t>
    <rPh sb="0" eb="2">
      <t>ヘンコウ</t>
    </rPh>
    <rPh sb="2" eb="3">
      <t>ジ</t>
    </rPh>
    <phoneticPr fontId="5"/>
  </si>
  <si>
    <t>工事完了時</t>
    <rPh sb="0" eb="2">
      <t>コウジ</t>
    </rPh>
    <rPh sb="2" eb="4">
      <t>カンリョウ</t>
    </rPh>
    <rPh sb="4" eb="5">
      <t>ジ</t>
    </rPh>
    <phoneticPr fontId="5"/>
  </si>
  <si>
    <t>AB～幅8</t>
    <rPh sb="3" eb="4">
      <t>ハバ</t>
    </rPh>
    <phoneticPr fontId="5"/>
  </si>
  <si>
    <t>グラフ</t>
    <phoneticPr fontId="5"/>
  </si>
  <si>
    <t>セキュリティメモ</t>
    <phoneticPr fontId="5"/>
  </si>
  <si>
    <t>シートの保護</t>
    <rPh sb="4" eb="6">
      <t>ホゴ</t>
    </rPh>
    <phoneticPr fontId="5"/>
  </si>
  <si>
    <t>非表示エリア</t>
    <rPh sb="0" eb="3">
      <t>ヒヒョウジ</t>
    </rPh>
    <phoneticPr fontId="5"/>
  </si>
  <si>
    <t>要</t>
    <rPh sb="0" eb="1">
      <t>ヨウ</t>
    </rPh>
    <phoneticPr fontId="5"/>
  </si>
  <si>
    <t>List</t>
  </si>
  <si>
    <t>ブックの保護</t>
    <rPh sb="4" eb="6">
      <t>ホゴ</t>
    </rPh>
    <phoneticPr fontId="5"/>
  </si>
  <si>
    <t>要※①</t>
    <rPh sb="0" eb="1">
      <t>ヨウ</t>
    </rPh>
    <phoneticPr fontId="5"/>
  </si>
  <si>
    <t>要※①②</t>
    <rPh sb="0" eb="1">
      <t>ヨウ</t>
    </rPh>
    <phoneticPr fontId="5"/>
  </si>
  <si>
    <t>※ユーザに許可する操作のチェック</t>
    <rPh sb="5" eb="7">
      <t>キョカ</t>
    </rPh>
    <rPh sb="9" eb="11">
      <t>ソウサ</t>
    </rPh>
    <phoneticPr fontId="5"/>
  </si>
  <si>
    <t>①</t>
    <phoneticPr fontId="5"/>
  </si>
  <si>
    <t>ロックされていないセルの選択範囲</t>
    <rPh sb="12" eb="14">
      <t>センタク</t>
    </rPh>
    <rPh sb="14" eb="16">
      <t>ハンイ</t>
    </rPh>
    <phoneticPr fontId="5"/>
  </si>
  <si>
    <t>②</t>
    <phoneticPr fontId="5"/>
  </si>
  <si>
    <t>オブジェクトの編集</t>
    <rPh sb="7" eb="9">
      <t>ヘンシュウ</t>
    </rPh>
    <phoneticPr fontId="5"/>
  </si>
  <si>
    <t>日</t>
    <rPh sb="0" eb="1">
      <t>ヒ</t>
    </rPh>
    <phoneticPr fontId="5"/>
  </si>
  <si>
    <t>月</t>
    <rPh sb="0" eb="1">
      <t>ツキ</t>
    </rPh>
    <phoneticPr fontId="5"/>
  </si>
  <si>
    <t>第2号様式</t>
  </si>
  <si>
    <t>第4号様式</t>
  </si>
  <si>
    <t>協議の段階</t>
    <phoneticPr fontId="5"/>
  </si>
  <si>
    <r>
      <t>事前協議書（左列）</t>
    </r>
    <r>
      <rPr>
        <sz val="8"/>
        <color theme="1" tint="0.499984740745262"/>
        <rFont val="ＭＳ Ｐゴシック"/>
        <family val="3"/>
        <charset val="128"/>
      </rPr>
      <t>のセルはロックしない⇒[事前協議書]シートの『協議の段階』により制御</t>
    </r>
    <rPh sb="6" eb="7">
      <t>ヒダリ</t>
    </rPh>
    <rPh sb="7" eb="8">
      <t>レツ</t>
    </rPh>
    <rPh sb="21" eb="23">
      <t>ジゼン</t>
    </rPh>
    <rPh sb="23" eb="25">
      <t>キョウギ</t>
    </rPh>
    <rPh sb="25" eb="26">
      <t>ショ</t>
    </rPh>
    <rPh sb="32" eb="34">
      <t>キョウギ</t>
    </rPh>
    <rPh sb="35" eb="37">
      <t>ダンカイ</t>
    </rPh>
    <rPh sb="41" eb="43">
      <t>セイギョ</t>
    </rPh>
    <phoneticPr fontId="5"/>
  </si>
  <si>
    <r>
      <t>環境計画書（右列）</t>
    </r>
    <r>
      <rPr>
        <sz val="8"/>
        <color theme="1" tint="0.499984740745262"/>
        <rFont val="ＭＳ Ｐゴシック"/>
        <family val="3"/>
        <charset val="128"/>
      </rPr>
      <t>のセルはロック⇒[環境計画書]（当シート）から参照（編集不可）</t>
    </r>
    <rPh sb="6" eb="7">
      <t>ミギ</t>
    </rPh>
    <rPh sb="7" eb="8">
      <t>レツ</t>
    </rPh>
    <rPh sb="18" eb="20">
      <t>カンキョウ</t>
    </rPh>
    <rPh sb="20" eb="23">
      <t>ケイカクショ</t>
    </rPh>
    <rPh sb="25" eb="26">
      <t>トウ</t>
    </rPh>
    <rPh sb="32" eb="34">
      <t>サンショウ</t>
    </rPh>
    <rPh sb="35" eb="37">
      <t>ヘンシュウ</t>
    </rPh>
    <rPh sb="37" eb="39">
      <t>フカ</t>
    </rPh>
    <phoneticPr fontId="5"/>
  </si>
  <si>
    <t>シートの保護</t>
    <rPh sb="4" eb="6">
      <t>ホゴ</t>
    </rPh>
    <phoneticPr fontId="5"/>
  </si>
  <si>
    <t>☑ロックされていないセル範囲の選択</t>
    <rPh sb="12" eb="14">
      <t>ハンイ</t>
    </rPh>
    <rPh sb="15" eb="17">
      <t>センタク</t>
    </rPh>
    <phoneticPr fontId="5"/>
  </si>
  <si>
    <t>☑オブジェクトの編集</t>
    <rPh sb="8" eb="10">
      <t>ヘンシュウ</t>
    </rPh>
    <phoneticPr fontId="5"/>
  </si>
  <si>
    <t>第２号様式（第13条、第15条、第16条関係）</t>
    <rPh sb="11" eb="12">
      <t>ダイ</t>
    </rPh>
    <rPh sb="14" eb="15">
      <t>ジョウ</t>
    </rPh>
    <rPh sb="16" eb="17">
      <t>ダイ</t>
    </rPh>
    <rPh sb="19" eb="20">
      <t>ジョウ</t>
    </rPh>
    <phoneticPr fontId="5"/>
  </si>
  <si>
    <t>建築物環境計画書</t>
    <phoneticPr fontId="5"/>
  </si>
  <si>
    <t>２　第15条第１項の規定による変更の届出をします。</t>
    <phoneticPr fontId="5"/>
  </si>
  <si>
    <t>環境評価書</t>
  </si>
  <si>
    <t>シートの非表示</t>
    <rPh sb="4" eb="5">
      <t>ヒ</t>
    </rPh>
    <rPh sb="5" eb="7">
      <t>ヒョウジ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</si>
  <si>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</si>
  <si>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外気冷房</t>
    <phoneticPr fontId="5"/>
  </si>
  <si>
    <t>高効率分散熱源</t>
    <rPh sb="0" eb="3">
      <t>コウコウリツ</t>
    </rPh>
    <rPh sb="3" eb="5">
      <t>ブンサン</t>
    </rPh>
    <rPh sb="5" eb="7">
      <t>ネツゲン</t>
    </rPh>
    <phoneticPr fontId="5"/>
  </si>
  <si>
    <t>高効率中央熱源</t>
    <rPh sb="0" eb="3">
      <t>コウコウリツ</t>
    </rPh>
    <rPh sb="3" eb="5">
      <t>チュウオウ</t>
    </rPh>
    <rPh sb="5" eb="7">
      <t>ネツゲン</t>
    </rPh>
    <phoneticPr fontId="5"/>
  </si>
  <si>
    <t>高効率空調機</t>
    <rPh sb="0" eb="3">
      <t>コウコウリツ</t>
    </rPh>
    <rPh sb="3" eb="6">
      <t>クウチョウキ</t>
    </rPh>
    <phoneticPr fontId="5"/>
  </si>
  <si>
    <t>省CO2建築手法</t>
    <rPh sb="0" eb="1">
      <t>ショウ</t>
    </rPh>
    <rPh sb="4" eb="6">
      <t>ケンチク</t>
    </rPh>
    <rPh sb="6" eb="8">
      <t>シュホウ</t>
    </rPh>
    <phoneticPr fontId="5"/>
  </si>
  <si>
    <t>地中熱</t>
    <rPh sb="0" eb="2">
      <t>チチュウ</t>
    </rPh>
    <rPh sb="2" eb="3">
      <t>ネツ</t>
    </rPh>
    <phoneticPr fontId="5"/>
  </si>
  <si>
    <t>CO2排出量</t>
    <phoneticPr fontId="5"/>
  </si>
  <si>
    <t>省エネルギー基準</t>
    <phoneticPr fontId="5"/>
  </si>
  <si>
    <t>名前の管理</t>
    <rPh sb="0" eb="2">
      <t>ナマエ</t>
    </rPh>
    <rPh sb="3" eb="5">
      <t>カンリ</t>
    </rPh>
    <phoneticPr fontId="5"/>
  </si>
  <si>
    <t>Grade_mark_Non</t>
    <phoneticPr fontId="5"/>
  </si>
  <si>
    <t>Grade_mark_Good</t>
  </si>
  <si>
    <t>Grade_mark_Best</t>
  </si>
  <si>
    <t>表示させる範囲</t>
    <rPh sb="0" eb="2">
      <t>ヒョウジ</t>
    </rPh>
    <rPh sb="5" eb="7">
      <t>ハンイ</t>
    </rPh>
    <phoneticPr fontId="5"/>
  </si>
  <si>
    <t>過去採用マーク</t>
    <rPh sb="0" eb="2">
      <t>カコ</t>
    </rPh>
    <rPh sb="2" eb="4">
      <t>サイヨウ</t>
    </rPh>
    <phoneticPr fontId="5"/>
  </si>
  <si>
    <t>2016/09/27マーク設定</t>
    <rPh sb="13" eb="15">
      <t>セッテイ</t>
    </rPh>
    <phoneticPr fontId="5"/>
  </si>
  <si>
    <t>計算プログラム</t>
    <rPh sb="0" eb="2">
      <t>ケイサン</t>
    </rPh>
    <phoneticPr fontId="5"/>
  </si>
  <si>
    <t>モデル建物法</t>
    <phoneticPr fontId="5"/>
  </si>
  <si>
    <t>標準入力法・主要室入力法</t>
    <phoneticPr fontId="5"/>
  </si>
  <si>
    <t>BEST</t>
    <phoneticPr fontId="5"/>
  </si>
  <si>
    <t>計算プログラム</t>
    <rPh sb="0" eb="2">
      <t>ケイサン</t>
    </rPh>
    <phoneticPr fontId="5"/>
  </si>
  <si>
    <t>ランクマークメモ</t>
    <phoneticPr fontId="5"/>
  </si>
  <si>
    <t>㎡</t>
    <phoneticPr fontId="7"/>
  </si>
  <si>
    <t>GJ/年</t>
  </si>
  <si>
    <t>MJ/㎡・年</t>
    <phoneticPr fontId="5"/>
  </si>
  <si>
    <t>一次エネルギー消費量[GJ/年]</t>
    <rPh sb="0" eb="2">
      <t>１ジ</t>
    </rPh>
    <rPh sb="7" eb="10">
      <t>ショウヒリョウ</t>
    </rPh>
    <phoneticPr fontId="5"/>
  </si>
  <si>
    <t>単位床面積当たり[MJ/㎡・年]</t>
    <rPh sb="0" eb="2">
      <t>タンイ</t>
    </rPh>
    <rPh sb="2" eb="5">
      <t>ユカメンセキ</t>
    </rPh>
    <rPh sb="5" eb="6">
      <t>ア</t>
    </rPh>
    <phoneticPr fontId="5"/>
  </si>
  <si>
    <t>合計（その他を除く）</t>
    <rPh sb="0" eb="2">
      <t>ゴウケイ</t>
    </rPh>
    <rPh sb="5" eb="6">
      <t>タ</t>
    </rPh>
    <rPh sb="7" eb="8">
      <t>ノゾ</t>
    </rPh>
    <phoneticPr fontId="5"/>
  </si>
  <si>
    <t>-</t>
    <phoneticPr fontId="5"/>
  </si>
  <si>
    <t>[t-CO2/GJ]</t>
    <phoneticPr fontId="5"/>
  </si>
  <si>
    <t>PAL* （BPI）</t>
    <phoneticPr fontId="5"/>
  </si>
  <si>
    <t>㎡ ：  計算対象</t>
    <phoneticPr fontId="5"/>
  </si>
  <si>
    <t>㎡</t>
    <phoneticPr fontId="5"/>
  </si>
  <si>
    <t>[GJ/年]</t>
    <phoneticPr fontId="5"/>
  </si>
  <si>
    <t>「モデル建物法」選択時、PAL* 単位床面積当たり[MJ/㎡・年]のセル（$L$70:$O$70）→白</t>
    <rPh sb="4" eb="6">
      <t>タテモノ</t>
    </rPh>
    <rPh sb="6" eb="7">
      <t>ホウ</t>
    </rPh>
    <rPh sb="8" eb="10">
      <t>センタク</t>
    </rPh>
    <rPh sb="10" eb="11">
      <t>ジ</t>
    </rPh>
    <rPh sb="17" eb="19">
      <t>タンイ</t>
    </rPh>
    <rPh sb="19" eb="22">
      <t>ユカメンセキ</t>
    </rPh>
    <rPh sb="22" eb="23">
      <t>ア</t>
    </rPh>
    <rPh sb="31" eb="32">
      <t>ネン</t>
    </rPh>
    <rPh sb="50" eb="51">
      <t>シロ</t>
    </rPh>
    <phoneticPr fontId="5"/>
  </si>
  <si>
    <t>「モデル建物法」以外選択時、PAL* 単位床面積当たり[MJ/㎡・年]のセル（$L$70:$O$70）→緑</t>
    <rPh sb="4" eb="6">
      <t>タテモノ</t>
    </rPh>
    <rPh sb="6" eb="7">
      <t>ホウ</t>
    </rPh>
    <rPh sb="8" eb="10">
      <t>イガイ</t>
    </rPh>
    <rPh sb="10" eb="12">
      <t>センタク</t>
    </rPh>
    <rPh sb="12" eb="13">
      <t>ジ</t>
    </rPh>
    <rPh sb="19" eb="21">
      <t>タンイ</t>
    </rPh>
    <rPh sb="21" eb="24">
      <t>ユカメンセキ</t>
    </rPh>
    <rPh sb="24" eb="25">
      <t>ア</t>
    </rPh>
    <rPh sb="33" eb="34">
      <t>ネン</t>
    </rPh>
    <rPh sb="52" eb="53">
      <t>ミドリ</t>
    </rPh>
    <phoneticPr fontId="5"/>
  </si>
  <si>
    <t>・</t>
    <phoneticPr fontId="5"/>
  </si>
  <si>
    <t>※</t>
    <phoneticPr fontId="5"/>
  </si>
  <si>
    <t>『計算プログラム』の値による処理　⇒条件付き書式</t>
    <rPh sb="1" eb="3">
      <t>ケイサン</t>
    </rPh>
    <rPh sb="10" eb="11">
      <t>アタイ</t>
    </rPh>
    <rPh sb="14" eb="16">
      <t>ショリ</t>
    </rPh>
    <rPh sb="18" eb="21">
      <t>ジョウケンツ</t>
    </rPh>
    <rPh sb="22" eb="24">
      <t>ショシキ</t>
    </rPh>
    <phoneticPr fontId="5"/>
  </si>
  <si>
    <t>-</t>
    <phoneticPr fontId="5"/>
  </si>
  <si>
    <t>セルのロックはしない</t>
    <phoneticPr fontId="5"/>
  </si>
  <si>
    <t>雨水を浸透させる施設を設置（雨水浸透ます、透水性舗装、地表面の緑化、玉石敷き　等）</t>
    <rPh sb="14" eb="16">
      <t>ウスイ</t>
    </rPh>
    <rPh sb="16" eb="18">
      <t>シントウ</t>
    </rPh>
    <rPh sb="21" eb="24">
      <t>トウスイセイ</t>
    </rPh>
    <rPh sb="24" eb="26">
      <t>ホソウ</t>
    </rPh>
    <rPh sb="27" eb="30">
      <t>チヒョウメン</t>
    </rPh>
    <rPh sb="31" eb="33">
      <t>リョクカ</t>
    </rPh>
    <rPh sb="34" eb="36">
      <t>ギョクセキ</t>
    </rPh>
    <rPh sb="36" eb="37">
      <t>シキ</t>
    </rPh>
    <rPh sb="39" eb="40">
      <t>トウ</t>
    </rPh>
    <phoneticPr fontId="5"/>
  </si>
  <si>
    <t>受付欄</t>
    <rPh sb="0" eb="2">
      <t>ウケツケ</t>
    </rPh>
    <rPh sb="2" eb="3">
      <t>ラン</t>
    </rPh>
    <phoneticPr fontId="5"/>
  </si>
  <si>
    <t>確認欄</t>
    <rPh sb="0" eb="2">
      <t>カクニン</t>
    </rPh>
    <rPh sb="2" eb="3">
      <t>ラン</t>
    </rPh>
    <phoneticPr fontId="5"/>
  </si>
  <si>
    <t>職員記入欄</t>
    <rPh sb="2" eb="4">
      <t>キニュウ</t>
    </rPh>
    <phoneticPr fontId="5"/>
  </si>
  <si>
    <t>BEI・BPI</t>
    <phoneticPr fontId="5"/>
  </si>
  <si>
    <t>高効率給湯機</t>
    <rPh sb="0" eb="3">
      <t>コウコウリツ</t>
    </rPh>
    <rPh sb="3" eb="5">
      <t>キュウトウ</t>
    </rPh>
    <rPh sb="5" eb="6">
      <t>キ</t>
    </rPh>
    <phoneticPr fontId="5"/>
  </si>
  <si>
    <t>変更時</t>
  </si>
  <si>
    <t>工事完了時</t>
  </si>
  <si>
    <t>協議の段階</t>
    <rPh sb="0" eb="2">
      <t>キョウギ</t>
    </rPh>
    <rPh sb="3" eb="5">
      <t>ダンカイ</t>
    </rPh>
    <phoneticPr fontId="5"/>
  </si>
  <si>
    <t>提出日</t>
    <rPh sb="0" eb="2">
      <t>テイシュツ</t>
    </rPh>
    <rPh sb="2" eb="3">
      <t>ビ</t>
    </rPh>
    <phoneticPr fontId="5"/>
  </si>
  <si>
    <t>DHC区域内</t>
  </si>
  <si>
    <t>DHC区域に近接</t>
  </si>
  <si>
    <t>DHC区域外</t>
    <rPh sb="5" eb="6">
      <t>ガイ</t>
    </rPh>
    <phoneticPr fontId="5"/>
  </si>
  <si>
    <t>地域冷暖房(DHC)の導入</t>
  </si>
  <si>
    <t>DHCを導入</t>
  </si>
  <si>
    <t>DHCを将来導入</t>
  </si>
  <si>
    <t>既存DHCから受入</t>
  </si>
  <si>
    <t>サブプラントを設置</t>
  </si>
  <si>
    <t xml:space="preserve">DHCを導入しない </t>
  </si>
  <si>
    <t>特定電気事業等(特電)</t>
  </si>
  <si>
    <t>特電等を導入</t>
  </si>
  <si>
    <t>特電等を将来導入</t>
  </si>
  <si>
    <t>特電等を受入</t>
  </si>
  <si>
    <t>面的エネルギー対策</t>
  </si>
  <si>
    <t>熱融通</t>
  </si>
  <si>
    <t>電力融通</t>
  </si>
  <si>
    <t>AEMS</t>
  </si>
  <si>
    <t>あり</t>
    <phoneticPr fontId="5"/>
  </si>
  <si>
    <t>なし</t>
    <phoneticPr fontId="5"/>
  </si>
  <si>
    <t>有無</t>
    <rPh sb="0" eb="2">
      <t>ウム</t>
    </rPh>
    <phoneticPr fontId="5"/>
  </si>
  <si>
    <t>地域冷暖房(DHC)区域</t>
    <phoneticPr fontId="5"/>
  </si>
  <si>
    <t>mm）</t>
    <phoneticPr fontId="5"/>
  </si>
  <si>
    <t>を</t>
    <phoneticPr fontId="5"/>
  </si>
  <si>
    <t>選択</t>
    <rPh sb="0" eb="2">
      <t>センタク</t>
    </rPh>
    <phoneticPr fontId="5"/>
  </si>
  <si>
    <t>□</t>
  </si>
  <si>
    <t>□</t>
    <phoneticPr fontId="5"/>
  </si>
  <si>
    <t>■</t>
    <phoneticPr fontId="5"/>
  </si>
  <si>
    <t>熱・電力融通</t>
    <rPh sb="2" eb="4">
      <t>デンリョク</t>
    </rPh>
    <phoneticPr fontId="5"/>
  </si>
  <si>
    <t>AEMSを導入</t>
    <phoneticPr fontId="5"/>
  </si>
  <si>
    <t>導入なし</t>
    <phoneticPr fontId="5"/>
  </si>
  <si>
    <t>導入しない</t>
    <rPh sb="0" eb="2">
      <t>ドウニュウ</t>
    </rPh>
    <phoneticPr fontId="5"/>
  </si>
  <si>
    <t>基準</t>
    <phoneticPr fontId="5"/>
  </si>
  <si>
    <t>設計値</t>
    <phoneticPr fontId="5"/>
  </si>
  <si>
    <t>届出内容</t>
    <rPh sb="0" eb="2">
      <t>トドケデ</t>
    </rPh>
    <rPh sb="2" eb="4">
      <t>ナイヨウ</t>
    </rPh>
    <phoneticPr fontId="5"/>
  </si>
  <si>
    <t>計画書ステータス</t>
    <rPh sb="0" eb="3">
      <t>ケイカクショ</t>
    </rPh>
    <phoneticPr fontId="5"/>
  </si>
  <si>
    <t>公表</t>
    <rPh sb="0" eb="2">
      <t>コウヒョウ</t>
    </rPh>
    <phoneticPr fontId="5"/>
  </si>
  <si>
    <t>可</t>
    <rPh sb="0" eb="1">
      <t>カ</t>
    </rPh>
    <phoneticPr fontId="5"/>
  </si>
  <si>
    <t>不可</t>
    <rPh sb="0" eb="2">
      <t>フカ</t>
    </rPh>
    <phoneticPr fontId="5"/>
  </si>
  <si>
    <t>有無</t>
    <rPh sb="0" eb="2">
      <t>ウム</t>
    </rPh>
    <phoneticPr fontId="5"/>
  </si>
  <si>
    <t>有</t>
    <rPh sb="0" eb="1">
      <t>アリ</t>
    </rPh>
    <phoneticPr fontId="5"/>
  </si>
  <si>
    <t>無</t>
    <rPh sb="0" eb="1">
      <t>ナシ</t>
    </rPh>
    <phoneticPr fontId="5"/>
  </si>
  <si>
    <t>（計　画）</t>
    <phoneticPr fontId="5"/>
  </si>
  <si>
    <t>（変　更）</t>
    <phoneticPr fontId="5"/>
  </si>
  <si>
    <t>（完　了）</t>
    <phoneticPr fontId="5"/>
  </si>
  <si>
    <t>バージョン</t>
    <phoneticPr fontId="5"/>
  </si>
  <si>
    <t>非住宅</t>
    <rPh sb="0" eb="1">
      <t>ヒ</t>
    </rPh>
    <rPh sb="1" eb="3">
      <t>ジュウタク</t>
    </rPh>
    <phoneticPr fontId="5"/>
  </si>
  <si>
    <t>建物ID</t>
    <rPh sb="0" eb="2">
      <t>タテモノ</t>
    </rPh>
    <phoneticPr fontId="5"/>
  </si>
  <si>
    <t>千代田区番号</t>
    <rPh sb="0" eb="4">
      <t>チヨダク</t>
    </rPh>
    <rPh sb="4" eb="6">
      <t>バンゴウ</t>
    </rPh>
    <phoneticPr fontId="5"/>
  </si>
  <si>
    <t>協議段階</t>
    <rPh sb="0" eb="2">
      <t>キョウギ</t>
    </rPh>
    <rPh sb="2" eb="4">
      <t>ダンカイ</t>
    </rPh>
    <phoneticPr fontId="5"/>
  </si>
  <si>
    <t>建築主_氏名</t>
    <rPh sb="0" eb="2">
      <t>ケンチク</t>
    </rPh>
    <rPh sb="2" eb="3">
      <t>ヌシ</t>
    </rPh>
    <phoneticPr fontId="7"/>
  </si>
  <si>
    <t>建築主_住所</t>
    <rPh sb="0" eb="2">
      <t>ケンチク</t>
    </rPh>
    <rPh sb="2" eb="3">
      <t>ヌシ</t>
    </rPh>
    <phoneticPr fontId="7"/>
  </si>
  <si>
    <t>設計者_氏名</t>
    <phoneticPr fontId="7"/>
  </si>
  <si>
    <t>設計者_住所</t>
    <phoneticPr fontId="7"/>
  </si>
  <si>
    <t>建物_名称</t>
    <rPh sb="0" eb="2">
      <t>タテモノ</t>
    </rPh>
    <rPh sb="3" eb="5">
      <t>メイショウ</t>
    </rPh>
    <phoneticPr fontId="7"/>
  </si>
  <si>
    <t>建物_所在地</t>
    <rPh sb="0" eb="2">
      <t>タテモノ</t>
    </rPh>
    <rPh sb="3" eb="6">
      <t>ショザイチ</t>
    </rPh>
    <phoneticPr fontId="7"/>
  </si>
  <si>
    <t>住宅</t>
  </si>
  <si>
    <t>その他_内容</t>
  </si>
  <si>
    <t>↑xls1_建物概要</t>
    <phoneticPr fontId="5"/>
  </si>
  <si>
    <t>↓xls2_設備概要</t>
    <phoneticPr fontId="5"/>
  </si>
  <si>
    <t>RC造</t>
  </si>
  <si>
    <t>SRC造</t>
  </si>
  <si>
    <t>S造</t>
  </si>
  <si>
    <t>木造</t>
  </si>
  <si>
    <t>都市開発諸制度の適用</t>
    <phoneticPr fontId="5"/>
  </si>
  <si>
    <t>周辺の開発計画</t>
    <phoneticPr fontId="5"/>
  </si>
  <si>
    <t>↑xls2_設備概要</t>
    <phoneticPr fontId="5"/>
  </si>
  <si>
    <t>↓xls3_環境対策</t>
    <phoneticPr fontId="5"/>
  </si>
  <si>
    <t>省CO2目標率</t>
    <rPh sb="0" eb="1">
      <t>ショウ</t>
    </rPh>
    <rPh sb="4" eb="6">
      <t>モクヒョウ</t>
    </rPh>
    <rPh sb="6" eb="7">
      <t>リツ</t>
    </rPh>
    <phoneticPr fontId="5"/>
  </si>
  <si>
    <t>省CO2建築手法</t>
    <phoneticPr fontId="5"/>
  </si>
  <si>
    <t>創エネ手法</t>
    <phoneticPr fontId="5"/>
  </si>
  <si>
    <t>その他_内容</t>
    <rPh sb="2" eb="3">
      <t>タ</t>
    </rPh>
    <rPh sb="4" eb="6">
      <t>ナイヨウ</t>
    </rPh>
    <phoneticPr fontId="5"/>
  </si>
  <si>
    <t>破壊物質_不使用</t>
    <phoneticPr fontId="5"/>
  </si>
  <si>
    <t>温暖化係数小_使用</t>
    <phoneticPr fontId="5"/>
  </si>
  <si>
    <t>↑xls3_環境対策</t>
    <phoneticPr fontId="5"/>
  </si>
  <si>
    <t>生態系配慮_敷地内緑化</t>
  </si>
  <si>
    <t>↓xls4_建物性能</t>
    <phoneticPr fontId="5"/>
  </si>
  <si>
    <t>基準一次エネ消費量</t>
    <rPh sb="0" eb="2">
      <t>キジュン</t>
    </rPh>
    <rPh sb="2" eb="4">
      <t>イチジ</t>
    </rPh>
    <rPh sb="6" eb="9">
      <t>ショウヒリョウ</t>
    </rPh>
    <phoneticPr fontId="5"/>
  </si>
  <si>
    <t>設計一次エネ消費量</t>
    <rPh sb="0" eb="2">
      <t>セッケイ</t>
    </rPh>
    <rPh sb="2" eb="4">
      <t>イチジ</t>
    </rPh>
    <rPh sb="6" eb="9">
      <t>ショウヒリョウ</t>
    </rPh>
    <phoneticPr fontId="5"/>
  </si>
  <si>
    <t>一次エネ消費削減量</t>
    <rPh sb="0" eb="2">
      <t>イチジ</t>
    </rPh>
    <rPh sb="4" eb="6">
      <t>ショウヒ</t>
    </rPh>
    <rPh sb="6" eb="8">
      <t>サクゲン</t>
    </rPh>
    <rPh sb="8" eb="9">
      <t>リョウ</t>
    </rPh>
    <phoneticPr fontId="5"/>
  </si>
  <si>
    <t>基準</t>
    <rPh sb="0" eb="2">
      <t>キジュン</t>
    </rPh>
    <phoneticPr fontId="5"/>
  </si>
  <si>
    <t>設計値</t>
    <rPh sb="0" eb="3">
      <t>セッケイチ</t>
    </rPh>
    <phoneticPr fontId="5"/>
  </si>
  <si>
    <t>BEI・BPI</t>
    <phoneticPr fontId="5"/>
  </si>
  <si>
    <t>一次エネ消費量[GJ/年]</t>
    <rPh sb="0" eb="2">
      <t>１ジ</t>
    </rPh>
    <rPh sb="4" eb="7">
      <t>ショウヒリョウ</t>
    </rPh>
    <phoneticPr fontId="5"/>
  </si>
  <si>
    <t>[MJ/㎡・年]</t>
    <phoneticPr fontId="5"/>
  </si>
  <si>
    <t>PAL* （BPI）</t>
  </si>
  <si>
    <t>効率化設備創エネ量</t>
    <rPh sb="0" eb="3">
      <t>コウリツカ</t>
    </rPh>
    <rPh sb="3" eb="5">
      <t>セツビ</t>
    </rPh>
    <rPh sb="5" eb="6">
      <t>ソウ</t>
    </rPh>
    <rPh sb="8" eb="9">
      <t>リョウ</t>
    </rPh>
    <phoneticPr fontId="5"/>
  </si>
  <si>
    <t>欄外</t>
    <rPh sb="0" eb="2">
      <t>ランガイ</t>
    </rPh>
    <phoneticPr fontId="5"/>
  </si>
  <si>
    <t>事務所</t>
    <phoneticPr fontId="5"/>
  </si>
  <si>
    <t>導入なし</t>
    <rPh sb="0" eb="2">
      <t>ドウニュウ</t>
    </rPh>
    <phoneticPr fontId="5"/>
  </si>
  <si>
    <t>設計者_氏名</t>
  </si>
  <si>
    <t>設計者_住所</t>
  </si>
  <si>
    <t>用途_事務所</t>
  </si>
  <si>
    <t>用途_ホテル</t>
  </si>
  <si>
    <t>用途_病院</t>
  </si>
  <si>
    <t>用途_物販店舗</t>
  </si>
  <si>
    <t>用途_学校</t>
  </si>
  <si>
    <t>用途_飲食店</t>
  </si>
  <si>
    <t>用途_集会所</t>
  </si>
  <si>
    <t>用途_住宅</t>
    <rPh sb="3" eb="5">
      <t>ジュウタク</t>
    </rPh>
    <phoneticPr fontId="5"/>
  </si>
  <si>
    <t>用途_その他</t>
  </si>
  <si>
    <t>用途_その他_内容</t>
    <rPh sb="7" eb="9">
      <t>ナイヨウ</t>
    </rPh>
    <phoneticPr fontId="5"/>
  </si>
  <si>
    <t>予定_着手日</t>
    <rPh sb="0" eb="2">
      <t>ヨテイ</t>
    </rPh>
    <rPh sb="3" eb="5">
      <t>チャクシュ</t>
    </rPh>
    <rPh sb="5" eb="6">
      <t>ヒ</t>
    </rPh>
    <phoneticPr fontId="5"/>
  </si>
  <si>
    <t>予定_竣工日</t>
    <rPh sb="0" eb="2">
      <t>ヨテイ</t>
    </rPh>
    <rPh sb="3" eb="5">
      <t>シュンコウ</t>
    </rPh>
    <rPh sb="5" eb="6">
      <t>ヒ</t>
    </rPh>
    <phoneticPr fontId="5"/>
  </si>
  <si>
    <t>延床面積_計算対象</t>
    <rPh sb="0" eb="2">
      <t>ノベユカ</t>
    </rPh>
    <rPh sb="2" eb="4">
      <t>メンセキ</t>
    </rPh>
    <rPh sb="5" eb="7">
      <t>ケイサン</t>
    </rPh>
    <rPh sb="7" eb="9">
      <t>タイショウ</t>
    </rPh>
    <phoneticPr fontId="7"/>
  </si>
  <si>
    <t>階数_地上</t>
    <rPh sb="0" eb="2">
      <t>カイスウ</t>
    </rPh>
    <rPh sb="3" eb="5">
      <t>チジョウ</t>
    </rPh>
    <phoneticPr fontId="7"/>
  </si>
  <si>
    <t>階数_地下</t>
    <rPh sb="0" eb="2">
      <t>カイスウ</t>
    </rPh>
    <rPh sb="3" eb="5">
      <t>チカ</t>
    </rPh>
    <phoneticPr fontId="7"/>
  </si>
  <si>
    <t>構造_RC造</t>
  </si>
  <si>
    <t>構造_SRC造</t>
  </si>
  <si>
    <t>構造_S造</t>
  </si>
  <si>
    <t>構造_木造</t>
  </si>
  <si>
    <t>構造_その他</t>
  </si>
  <si>
    <t>構造_その他_内容</t>
    <rPh sb="7" eb="9">
      <t>ナイヨウ</t>
    </rPh>
    <phoneticPr fontId="5"/>
  </si>
  <si>
    <t>対象面積1_用途</t>
    <rPh sb="0" eb="2">
      <t>タイショウ</t>
    </rPh>
    <rPh sb="2" eb="4">
      <t>メンセキ</t>
    </rPh>
    <rPh sb="6" eb="8">
      <t>ヨウト</t>
    </rPh>
    <phoneticPr fontId="5"/>
  </si>
  <si>
    <t>対象面積1_延床</t>
    <rPh sb="0" eb="2">
      <t>タイショウ</t>
    </rPh>
    <rPh sb="2" eb="4">
      <t>メンセキ</t>
    </rPh>
    <rPh sb="6" eb="8">
      <t>ノベユカ</t>
    </rPh>
    <phoneticPr fontId="5"/>
  </si>
  <si>
    <t>対象面積2_用途</t>
    <rPh sb="0" eb="2">
      <t>タイショウ</t>
    </rPh>
    <rPh sb="2" eb="4">
      <t>メンセキ</t>
    </rPh>
    <rPh sb="6" eb="8">
      <t>ヨウト</t>
    </rPh>
    <phoneticPr fontId="5"/>
  </si>
  <si>
    <t>対象面積2_延床</t>
    <rPh sb="0" eb="2">
      <t>タイショウ</t>
    </rPh>
    <rPh sb="2" eb="4">
      <t>メンセキ</t>
    </rPh>
    <rPh sb="6" eb="8">
      <t>ノベユカ</t>
    </rPh>
    <phoneticPr fontId="5"/>
  </si>
  <si>
    <t>対象面積3_用途</t>
    <rPh sb="0" eb="2">
      <t>タイショウ</t>
    </rPh>
    <rPh sb="2" eb="4">
      <t>メンセキ</t>
    </rPh>
    <rPh sb="6" eb="8">
      <t>ヨウト</t>
    </rPh>
    <phoneticPr fontId="5"/>
  </si>
  <si>
    <t>対象面積3_延床</t>
    <rPh sb="0" eb="2">
      <t>タイショウ</t>
    </rPh>
    <rPh sb="2" eb="4">
      <t>メンセキ</t>
    </rPh>
    <rPh sb="6" eb="8">
      <t>ノベユカ</t>
    </rPh>
    <phoneticPr fontId="5"/>
  </si>
  <si>
    <t>対象面積4_用途</t>
    <rPh sb="0" eb="2">
      <t>タイショウ</t>
    </rPh>
    <rPh sb="2" eb="4">
      <t>メンセキ</t>
    </rPh>
    <rPh sb="6" eb="8">
      <t>ヨウト</t>
    </rPh>
    <phoneticPr fontId="5"/>
  </si>
  <si>
    <t>対象面積4_延床</t>
    <rPh sb="0" eb="2">
      <t>タイショウ</t>
    </rPh>
    <rPh sb="2" eb="4">
      <t>メンセキ</t>
    </rPh>
    <rPh sb="6" eb="8">
      <t>ノベユカ</t>
    </rPh>
    <phoneticPr fontId="5"/>
  </si>
  <si>
    <t>制度適用_内容</t>
    <rPh sb="0" eb="2">
      <t>セイド</t>
    </rPh>
    <rPh sb="2" eb="4">
      <t>テキヨウ</t>
    </rPh>
    <rPh sb="5" eb="7">
      <t>ナイヨウ</t>
    </rPh>
    <phoneticPr fontId="5"/>
  </si>
  <si>
    <t>周辺開発計画_内容</t>
    <rPh sb="0" eb="2">
      <t>シュウヘン</t>
    </rPh>
    <rPh sb="2" eb="4">
      <t>カイハツ</t>
    </rPh>
    <rPh sb="4" eb="6">
      <t>ケイカク</t>
    </rPh>
    <rPh sb="7" eb="9">
      <t>ナイヨウ</t>
    </rPh>
    <phoneticPr fontId="5"/>
  </si>
  <si>
    <t>熱源_DHC受入</t>
  </si>
  <si>
    <t>熱源_中央熱源方式</t>
  </si>
  <si>
    <t>熱源_分散熱源_ビルマル</t>
  </si>
  <si>
    <t>空調_各階空調機</t>
  </si>
  <si>
    <t>空調_分散空調_ビルマル</t>
  </si>
  <si>
    <t>空調_中央空調機</t>
  </si>
  <si>
    <t>空調_その他</t>
  </si>
  <si>
    <t>空調_その他_内容</t>
    <rPh sb="7" eb="9">
      <t>ナイヨウ</t>
    </rPh>
    <phoneticPr fontId="5"/>
  </si>
  <si>
    <t>受電方式_特別高圧</t>
  </si>
  <si>
    <t>受電方式_高圧</t>
  </si>
  <si>
    <t>受電方式_低圧</t>
  </si>
  <si>
    <t>目標率_未満時理由</t>
    <rPh sb="0" eb="2">
      <t>モクヒョウ</t>
    </rPh>
    <rPh sb="2" eb="3">
      <t>リツ</t>
    </rPh>
    <rPh sb="4" eb="6">
      <t>ミマン</t>
    </rPh>
    <rPh sb="6" eb="7">
      <t>ジ</t>
    </rPh>
    <rPh sb="7" eb="9">
      <t>リユウ</t>
    </rPh>
    <phoneticPr fontId="5"/>
  </si>
  <si>
    <t>省CO2建築手法_LowEガラス</t>
  </si>
  <si>
    <t>省CO2建築手法_複層ガラス</t>
  </si>
  <si>
    <t>省CO2建築手法_庇ルーバー</t>
  </si>
  <si>
    <t>省CO2建築手法_外壁高断熱化</t>
  </si>
  <si>
    <t>省CO2設備手法_高効率分散熱源</t>
  </si>
  <si>
    <t>省CO2設備手法_高効率中央熱源</t>
  </si>
  <si>
    <t>省CO2設備手法_高効率空調機</t>
  </si>
  <si>
    <t>省CO2設備手法_変流量制御</t>
  </si>
  <si>
    <t>省CO2設備手法_大温度差送水</t>
  </si>
  <si>
    <t>省CO2設備手法_変風量制御</t>
  </si>
  <si>
    <t>省CO2設備手法_外気導入量制御</t>
  </si>
  <si>
    <t>省CO2設備手法_外気冷房</t>
  </si>
  <si>
    <t>省CO2設備手法_自然換気</t>
  </si>
  <si>
    <t>省CO2設備手法_全熱交換器</t>
  </si>
  <si>
    <t>省CO2設備手法_駐車場換気量制御</t>
  </si>
  <si>
    <t>省CO2設備手法_機械室換気量制御</t>
  </si>
  <si>
    <t>省CO2設備手法_LED照明</t>
  </si>
  <si>
    <t>省CO2設備手法_LED照明_範囲</t>
  </si>
  <si>
    <t>省CO2設備手法_照明制御</t>
  </si>
  <si>
    <t>省CO2設備手法_照明制御_種類</t>
  </si>
  <si>
    <t>省CO2設備手法_高効率給湯機</t>
  </si>
  <si>
    <t>省CO2設備手法_BEMS</t>
  </si>
  <si>
    <t>省CO2設備手法_見える化装置</t>
  </si>
  <si>
    <t>省CO2設備手法_その他</t>
  </si>
  <si>
    <t>省CO2設備手法_その他_内容</t>
  </si>
  <si>
    <t>創エネ手法_コージェネ</t>
  </si>
  <si>
    <t>創エネ手法_太陽光発電</t>
  </si>
  <si>
    <t>創エネ手法_太陽光発電_容量kW</t>
  </si>
  <si>
    <t>創エネ手法_その他</t>
  </si>
  <si>
    <t>創エネ手法_その他_内容</t>
  </si>
  <si>
    <t>未利用エネ_下水熱</t>
  </si>
  <si>
    <t>未利用エネ_河川水熱</t>
  </si>
  <si>
    <t>未利用エネ_地下鉄排熱</t>
  </si>
  <si>
    <t>未利用エネ_地中熱</t>
  </si>
  <si>
    <t>未利用エネ_バイオマス</t>
  </si>
  <si>
    <t>未利用エネ_太陽熱利用</t>
  </si>
  <si>
    <t>未利用エネ_その他</t>
  </si>
  <si>
    <t>未利用エネ_その他_内容</t>
  </si>
  <si>
    <t>DHC導入_導入しない_理由</t>
  </si>
  <si>
    <t>地域CO2削減目標_per</t>
    <rPh sb="0" eb="2">
      <t>チイキ</t>
    </rPh>
    <rPh sb="5" eb="7">
      <t>サクゲン</t>
    </rPh>
    <rPh sb="7" eb="9">
      <t>モクヒョウ</t>
    </rPh>
    <phoneticPr fontId="5"/>
  </si>
  <si>
    <t>省CO2対策の概要</t>
  </si>
  <si>
    <t>非常時対応_発電機</t>
    <rPh sb="6" eb="9">
      <t>ハツデンキ</t>
    </rPh>
    <phoneticPr fontId="5"/>
  </si>
  <si>
    <t>非常時対応_その他</t>
    <rPh sb="8" eb="9">
      <t>タ</t>
    </rPh>
    <phoneticPr fontId="5"/>
  </si>
  <si>
    <t>非常時対応_その他_内容</t>
    <rPh sb="8" eb="9">
      <t>タ</t>
    </rPh>
    <rPh sb="10" eb="12">
      <t>ナイヨウ</t>
    </rPh>
    <phoneticPr fontId="5"/>
  </si>
  <si>
    <t>オゾン層保護_破壊物質_不使用</t>
  </si>
  <si>
    <t>オゾン層保護_温暖化係数小_使用</t>
  </si>
  <si>
    <t>被覆対策_被覆材</t>
  </si>
  <si>
    <t>被覆対策_屋上壁面緑化</t>
  </si>
  <si>
    <t>被覆対策_高反射率塗料</t>
  </si>
  <si>
    <t>水循環_雨水利用設備</t>
  </si>
  <si>
    <t>水循環_雨水浸透施設</t>
  </si>
  <si>
    <t>基準一次エネ消費量_GJ_年</t>
    <rPh sb="0" eb="2">
      <t>キジュン</t>
    </rPh>
    <rPh sb="2" eb="4">
      <t>イチジ</t>
    </rPh>
    <rPh sb="6" eb="9">
      <t>ショウヒリョウ</t>
    </rPh>
    <phoneticPr fontId="5"/>
  </si>
  <si>
    <t>基準一次エネ消費量_MJ_m2年</t>
    <rPh sb="0" eb="2">
      <t>キジュン</t>
    </rPh>
    <rPh sb="2" eb="4">
      <t>イチジ</t>
    </rPh>
    <rPh sb="6" eb="9">
      <t>ショウヒリョウ</t>
    </rPh>
    <phoneticPr fontId="5"/>
  </si>
  <si>
    <t>設計一次エネ消費量_GJ_年</t>
  </si>
  <si>
    <t>設計一次エネ消費量_MJ_m2年</t>
  </si>
  <si>
    <t>一次エネ消費削減量_GJ_年</t>
  </si>
  <si>
    <t>一次エネ消費削減量_MJ_m2年</t>
  </si>
  <si>
    <t>BEI</t>
  </si>
  <si>
    <t>PAL_基準_MJ_m2年</t>
  </si>
  <si>
    <t>PAL_設計値_MJ_m2年</t>
  </si>
  <si>
    <t>PAL_BPI</t>
  </si>
  <si>
    <t>空調_一次エネ_基準_GJ_年</t>
    <rPh sb="3" eb="5">
      <t>イチジ</t>
    </rPh>
    <phoneticPr fontId="5"/>
  </si>
  <si>
    <t>空調_一次エネ_設計値_GJ_年</t>
  </si>
  <si>
    <t>空調_一次エネ_基準_MJ_m2年</t>
  </si>
  <si>
    <t>空調_一次エネ_設計値_MJ_m2年</t>
  </si>
  <si>
    <t>空調_BEI</t>
  </si>
  <si>
    <t>空調以外_一次エネ_基準_GJ_年</t>
  </si>
  <si>
    <t>空調以外_一次エネ_設計値_GJ_年</t>
  </si>
  <si>
    <t>空調以外_一次エネ_基準_MJ_m2年</t>
  </si>
  <si>
    <t>空調以外_一次エネ_設計値_MJ_m2年</t>
  </si>
  <si>
    <t>空調以外_BEI</t>
  </si>
  <si>
    <t>照明_一次エネ_基準_GJ_年</t>
  </si>
  <si>
    <t>照明_一次エネ_設計値_GJ_年</t>
  </si>
  <si>
    <t>照明_一次エネ_基準_MJ_m2年</t>
  </si>
  <si>
    <t>照明_一次エネ_設計値_MJ_m2年</t>
  </si>
  <si>
    <t>照明_BEI</t>
  </si>
  <si>
    <t>給湯_一次エネ_基準_GJ_年</t>
  </si>
  <si>
    <t>給湯_一次エネ_設計値_GJ_年</t>
  </si>
  <si>
    <t>給湯_一次エネ_基準_MJ_m2年</t>
  </si>
  <si>
    <t>給湯_一次エネ_設計値_MJ_m2年</t>
  </si>
  <si>
    <t>給湯_BEI</t>
  </si>
  <si>
    <t>昇降機_一次エネ_基準_GJ_年</t>
  </si>
  <si>
    <t>昇降機_一次エネ_設計値_GJ_年</t>
    <phoneticPr fontId="5"/>
  </si>
  <si>
    <t>昇降機_一次エネ_基準_MJ_m2年</t>
  </si>
  <si>
    <t>昇降機_一次エネ_設計値_MJ_m2年</t>
  </si>
  <si>
    <t>昇降機_BEI</t>
  </si>
  <si>
    <t>効率化創エネ量_一次エネ_設計値_GJ_年</t>
    <phoneticPr fontId="5"/>
  </si>
  <si>
    <t>効率化創エネ量_一次エネ_設計値_MJ_m2年</t>
    <phoneticPr fontId="5"/>
  </si>
  <si>
    <t>その他_一次エネ_基準_GJ_年</t>
  </si>
  <si>
    <t>その他_一次エネ_設計値_GJ_年</t>
  </si>
  <si>
    <t>その他_一次エネ_基準_MJ_m2年</t>
  </si>
  <si>
    <t>その他_一次エネ_設計値_MJ_m2年</t>
    <phoneticPr fontId="5"/>
  </si>
  <si>
    <t>その他_BEI</t>
  </si>
  <si>
    <t>電力需要_最大kW</t>
    <rPh sb="0" eb="2">
      <t>デンリョク</t>
    </rPh>
    <rPh sb="2" eb="4">
      <t>ジュヨウ</t>
    </rPh>
    <rPh sb="5" eb="7">
      <t>サイダイ</t>
    </rPh>
    <phoneticPr fontId="5"/>
  </si>
  <si>
    <t>省エネ性能_削減率</t>
    <rPh sb="0" eb="1">
      <t>ショウ</t>
    </rPh>
    <rPh sb="3" eb="5">
      <t>セイノウ</t>
    </rPh>
    <rPh sb="6" eb="8">
      <t>サクゲン</t>
    </rPh>
    <rPh sb="8" eb="9">
      <t>リツ</t>
    </rPh>
    <phoneticPr fontId="5"/>
  </si>
  <si>
    <t>省エネ性能_結果</t>
    <rPh sb="0" eb="1">
      <t>ショウ</t>
    </rPh>
    <rPh sb="3" eb="5">
      <t>セイノウ</t>
    </rPh>
    <rPh sb="6" eb="8">
      <t>ケッカ</t>
    </rPh>
    <phoneticPr fontId="5"/>
  </si>
  <si>
    <t>省エネ性能_CO2排出削減量_tCO2年</t>
    <rPh sb="0" eb="1">
      <t>ショウ</t>
    </rPh>
    <rPh sb="3" eb="5">
      <t>セイノウ</t>
    </rPh>
    <rPh sb="9" eb="11">
      <t>ハイシュツ</t>
    </rPh>
    <rPh sb="11" eb="13">
      <t>サクゲン</t>
    </rPh>
    <rPh sb="13" eb="14">
      <t>リョウ</t>
    </rPh>
    <rPh sb="19" eb="20">
      <t>ネン</t>
    </rPh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</si>
  <si>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</si>
  <si>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</si>
  <si>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□</t>
    <phoneticPr fontId="5"/>
  </si>
  <si>
    <t>[プルダウンから選択]</t>
  </si>
  <si>
    <t>AA列から右、69行から下</t>
    <rPh sb="2" eb="3">
      <t>レツ</t>
    </rPh>
    <rPh sb="5" eb="6">
      <t>ミギ</t>
    </rPh>
    <rPh sb="9" eb="10">
      <t>ギョウ</t>
    </rPh>
    <rPh sb="12" eb="13">
      <t>シタ</t>
    </rPh>
    <phoneticPr fontId="5"/>
  </si>
  <si>
    <t>未利用・再生可能エネルギーの活用</t>
    <rPh sb="0" eb="3">
      <t>ミリヨウ</t>
    </rPh>
    <rPh sb="4" eb="6">
      <t>サイセイ</t>
    </rPh>
    <rPh sb="6" eb="8">
      <t>カノウ</t>
    </rPh>
    <rPh sb="14" eb="16">
      <t>カツヨウ</t>
    </rPh>
    <phoneticPr fontId="7"/>
  </si>
  <si>
    <t>項目名</t>
    <rPh sb="0" eb="2">
      <t>コウモク</t>
    </rPh>
    <rPh sb="2" eb="3">
      <t>メイ</t>
    </rPh>
    <phoneticPr fontId="5"/>
  </si>
  <si>
    <t>103</t>
    <phoneticPr fontId="5"/>
  </si>
  <si>
    <t>209</t>
    <phoneticPr fontId="5"/>
  </si>
  <si>
    <t>409</t>
    <phoneticPr fontId="5"/>
  </si>
  <si>
    <t>0</t>
    <phoneticPr fontId="5"/>
  </si>
  <si>
    <t>401</t>
    <phoneticPr fontId="5"/>
  </si>
  <si>
    <t>402</t>
    <phoneticPr fontId="5"/>
  </si>
  <si>
    <t>403</t>
    <phoneticPr fontId="5"/>
  </si>
  <si>
    <t>490</t>
    <phoneticPr fontId="5"/>
  </si>
  <si>
    <t>CD表</t>
    <rPh sb="2" eb="3">
      <t>ヒョウ</t>
    </rPh>
    <phoneticPr fontId="5"/>
  </si>
  <si>
    <t>※注意）このシートは[事前協議書]シートの右側（値収集用の列)を参照している。[事前協議書]シートに修正があった場合は、参照先を確認必須！</t>
    <rPh sb="1" eb="3">
      <t>チュウイ</t>
    </rPh>
    <rPh sb="11" eb="13">
      <t>ジゼン</t>
    </rPh>
    <rPh sb="13" eb="15">
      <t>キョウギ</t>
    </rPh>
    <rPh sb="15" eb="16">
      <t>ショ</t>
    </rPh>
    <rPh sb="21" eb="23">
      <t>ミギガワ</t>
    </rPh>
    <rPh sb="24" eb="25">
      <t>アタイ</t>
    </rPh>
    <rPh sb="25" eb="27">
      <t>シュウシュウ</t>
    </rPh>
    <rPh sb="27" eb="28">
      <t>ヨウ</t>
    </rPh>
    <rPh sb="29" eb="30">
      <t>レツ</t>
    </rPh>
    <rPh sb="32" eb="34">
      <t>サンショウ</t>
    </rPh>
    <rPh sb="50" eb="52">
      <t>シュウセイ</t>
    </rPh>
    <rPh sb="56" eb="58">
      <t>バアイ</t>
    </rPh>
    <rPh sb="60" eb="62">
      <t>サンショウ</t>
    </rPh>
    <rPh sb="62" eb="63">
      <t>サキ</t>
    </rPh>
    <rPh sb="64" eb="66">
      <t>カクニン</t>
    </rPh>
    <rPh sb="66" eb="68">
      <t>ヒッス</t>
    </rPh>
    <phoneticPr fontId="5"/>
  </si>
  <si>
    <t>301</t>
    <phoneticPr fontId="5"/>
  </si>
  <si>
    <t>302</t>
    <phoneticPr fontId="5"/>
  </si>
  <si>
    <t>303</t>
    <phoneticPr fontId="5"/>
  </si>
  <si>
    <t>309</t>
    <phoneticPr fontId="5"/>
  </si>
  <si>
    <r>
      <t>事前協議書↓の■□</t>
    </r>
    <r>
      <rPr>
        <sz val="8"/>
        <color theme="1" tint="0.499984740745262"/>
        <rFont val="ＭＳ Ｐゴシック"/>
        <family val="3"/>
        <charset val="128"/>
      </rPr>
      <t>は、[事前協議書]を参照し当シートで表示。</t>
    </r>
    <r>
      <rPr>
        <sz val="8"/>
        <color rgb="FFFF66FF"/>
        <rFont val="ＭＳ Ｐゴシック"/>
        <family val="3"/>
        <charset val="128"/>
      </rPr>
      <t>ピンクの■□</t>
    </r>
    <r>
      <rPr>
        <sz val="8"/>
        <color theme="1" tint="0.499984740745262"/>
        <rFont val="ＭＳ Ｐゴシック"/>
        <family val="3"/>
        <charset val="128"/>
      </rPr>
      <t>は、その他の内容表示用に使用している為、他とセル式が異なる。</t>
    </r>
    <rPh sb="12" eb="14">
      <t>ジゼン</t>
    </rPh>
    <rPh sb="14" eb="16">
      <t>キョウギ</t>
    </rPh>
    <rPh sb="16" eb="17">
      <t>ショ</t>
    </rPh>
    <rPh sb="19" eb="21">
      <t>サンショウ</t>
    </rPh>
    <rPh sb="22" eb="23">
      <t>トウ</t>
    </rPh>
    <rPh sb="27" eb="29">
      <t>ヒョウジ</t>
    </rPh>
    <rPh sb="40" eb="41">
      <t>タ</t>
    </rPh>
    <rPh sb="42" eb="44">
      <t>ナイヨウ</t>
    </rPh>
    <rPh sb="44" eb="47">
      <t>ヒョウジヨウ</t>
    </rPh>
    <rPh sb="48" eb="50">
      <t>シヨウ</t>
    </rPh>
    <rPh sb="54" eb="55">
      <t>タメ</t>
    </rPh>
    <rPh sb="56" eb="57">
      <t>タ</t>
    </rPh>
    <rPh sb="60" eb="61">
      <t>シキ</t>
    </rPh>
    <rPh sb="62" eb="63">
      <t>コト</t>
    </rPh>
    <phoneticPr fontId="5"/>
  </si>
  <si>
    <t>制度適用_有無</t>
    <rPh sb="0" eb="2">
      <t>セイド</t>
    </rPh>
    <rPh sb="2" eb="4">
      <t>テキヨウ</t>
    </rPh>
    <rPh sb="5" eb="6">
      <t>アリ</t>
    </rPh>
    <phoneticPr fontId="5"/>
  </si>
  <si>
    <t>周辺開発計画_有無</t>
    <rPh sb="0" eb="2">
      <t>シュウヘン</t>
    </rPh>
    <rPh sb="2" eb="4">
      <t>カイハツ</t>
    </rPh>
    <rPh sb="4" eb="6">
      <t>ケイカク</t>
    </rPh>
    <rPh sb="7" eb="8">
      <t>アリ</t>
    </rPh>
    <phoneticPr fontId="5"/>
  </si>
  <si>
    <t>DHC区域_区域CD</t>
    <phoneticPr fontId="5"/>
  </si>
  <si>
    <t>DHC導入_導入CD</t>
    <phoneticPr fontId="5"/>
  </si>
  <si>
    <t>面的_エネ対策CD</t>
    <rPh sb="5" eb="7">
      <t>タイサク</t>
    </rPh>
    <phoneticPr fontId="5"/>
  </si>
  <si>
    <t>AEMS_導入CD</t>
    <phoneticPr fontId="5"/>
  </si>
  <si>
    <t>地域CO2取組_内容</t>
    <rPh sb="0" eb="2">
      <t>チイキ</t>
    </rPh>
    <rPh sb="5" eb="7">
      <t>トリクミ</t>
    </rPh>
    <rPh sb="8" eb="10">
      <t>ナイヨウ</t>
    </rPh>
    <phoneticPr fontId="5"/>
  </si>
  <si>
    <t>地域CO2削減目標_CD</t>
    <rPh sb="0" eb="2">
      <t>チイキ</t>
    </rPh>
    <rPh sb="5" eb="7">
      <t>サクゲン</t>
    </rPh>
    <rPh sb="7" eb="9">
      <t>モクヒョウ</t>
    </rPh>
    <phoneticPr fontId="5"/>
  </si>
  <si>
    <t>地域CO2取組_CD</t>
    <rPh sb="0" eb="2">
      <t>チイキ</t>
    </rPh>
    <rPh sb="5" eb="7">
      <t>トリクミ</t>
    </rPh>
    <phoneticPr fontId="5"/>
  </si>
  <si>
    <t>201</t>
    <phoneticPr fontId="5"/>
  </si>
  <si>
    <t>202</t>
    <phoneticPr fontId="5"/>
  </si>
  <si>
    <t>204</t>
    <phoneticPr fontId="5"/>
  </si>
  <si>
    <t>屋根断熱</t>
    <rPh sb="0" eb="2">
      <t>ヤネ</t>
    </rPh>
    <rPh sb="2" eb="4">
      <t>ダンネツ</t>
    </rPh>
    <phoneticPr fontId="5"/>
  </si>
  <si>
    <t>壁断熱</t>
    <rPh sb="0" eb="1">
      <t>カベ</t>
    </rPh>
    <rPh sb="1" eb="3">
      <t>ダンネツ</t>
    </rPh>
    <phoneticPr fontId="5"/>
  </si>
  <si>
    <t>Low-E複層ガラス</t>
    <rPh sb="5" eb="7">
      <t>フクソウ</t>
    </rPh>
    <phoneticPr fontId="5"/>
  </si>
  <si>
    <t>事前協議開始時に、”※”で示した項目は、わかる範囲で全て記入してください。</t>
    <rPh sb="13" eb="14">
      <t>シメ</t>
    </rPh>
    <rPh sb="16" eb="18">
      <t>コウモク</t>
    </rPh>
    <rPh sb="23" eb="25">
      <t>ハンイ</t>
    </rPh>
    <rPh sb="26" eb="27">
      <t>スベ</t>
    </rPh>
    <rPh sb="28" eb="30">
      <t>キニュウ</t>
    </rPh>
    <phoneticPr fontId="5"/>
  </si>
  <si>
    <t>建物性能の項目は、省エネルギー計算が完了次第記入して提出してください。</t>
    <phoneticPr fontId="5"/>
  </si>
  <si>
    <t>省CO2建築手法_外壁高断熱化_屋根CD</t>
    <rPh sb="16" eb="18">
      <t>ヤネ</t>
    </rPh>
    <phoneticPr fontId="5"/>
  </si>
  <si>
    <t>省CO2建築手法_外壁高断熱化_屋根mm</t>
    <rPh sb="16" eb="18">
      <t>ヤネ</t>
    </rPh>
    <phoneticPr fontId="5"/>
  </si>
  <si>
    <t>省CO2建築手法_外壁高断熱化_壁CD</t>
    <rPh sb="16" eb="17">
      <t>カベ</t>
    </rPh>
    <phoneticPr fontId="5"/>
  </si>
  <si>
    <t>省CO2建築手法_外壁高断熱化_壁mm</t>
    <rPh sb="16" eb="17">
      <t>カベ</t>
    </rPh>
    <phoneticPr fontId="5"/>
  </si>
  <si>
    <t>←2017/9/6佐崎氏より、不要により非表示（項目のみ残す）</t>
    <rPh sb="9" eb="11">
      <t>ササキ</t>
    </rPh>
    <rPh sb="11" eb="12">
      <t>シ</t>
    </rPh>
    <rPh sb="15" eb="17">
      <t>フヨウ</t>
    </rPh>
    <rPh sb="20" eb="23">
      <t>ヒヒョウジ</t>
    </rPh>
    <rPh sb="24" eb="26">
      <t>コウモク</t>
    </rPh>
    <rPh sb="28" eb="29">
      <t>ノコ</t>
    </rPh>
    <phoneticPr fontId="5"/>
  </si>
  <si>
    <t>201</t>
    <phoneticPr fontId="5"/>
  </si>
  <si>
    <t>202</t>
    <phoneticPr fontId="5"/>
  </si>
  <si>
    <t>203</t>
    <phoneticPr fontId="5"/>
  </si>
  <si>
    <t>204</t>
    <phoneticPr fontId="5"/>
  </si>
  <si>
    <t>301</t>
    <phoneticPr fontId="5"/>
  </si>
  <si>
    <t>302</t>
    <phoneticPr fontId="5"/>
  </si>
  <si>
    <t>303</t>
    <phoneticPr fontId="5"/>
  </si>
  <si>
    <t>↓2017/09/26～</t>
    <phoneticPr fontId="5"/>
  </si>
  <si>
    <t>Low-E複層ガラス</t>
    <phoneticPr fontId="5"/>
  </si>
  <si>
    <r>
      <t>Low-E複層ガラス</t>
    </r>
    <r>
      <rPr>
        <sz val="7"/>
        <color theme="1" tint="0.499984740745262"/>
        <rFont val="ＭＳ Ｐゴシック"/>
        <family val="3"/>
        <charset val="128"/>
      </rPr>
      <t>(2017/09/6佐﨑氏:"複層"追加)</t>
    </r>
    <rPh sb="20" eb="21">
      <t>サ</t>
    </rPh>
    <rPh sb="21" eb="22">
      <t>サキ</t>
    </rPh>
    <rPh sb="22" eb="23">
      <t>シ</t>
    </rPh>
    <rPh sb="25" eb="27">
      <t>フクソウ</t>
    </rPh>
    <rPh sb="28" eb="30">
      <t>ツイカ</t>
    </rPh>
    <phoneticPr fontId="5"/>
  </si>
  <si>
    <t>特電_導入CD</t>
    <phoneticPr fontId="5"/>
  </si>
  <si>
    <t>　☑の表示を■に変更。オブジェクトを使用しない方法にしたので、全て(建物貼付以外)のセルロックに変更。</t>
    <rPh sb="34" eb="36">
      <t>タテモノ</t>
    </rPh>
    <rPh sb="36" eb="38">
      <t>ハリツケ</t>
    </rPh>
    <rPh sb="38" eb="40">
      <t>イガイ</t>
    </rPh>
    <rPh sb="48" eb="50">
      <t>ヘンコウ</t>
    </rPh>
    <phoneticPr fontId="5"/>
  </si>
  <si>
    <t>シート名</t>
    <rPh sb="3" eb="4">
      <t>メイ</t>
    </rPh>
    <phoneticPr fontId="5"/>
  </si>
  <si>
    <t>xls11_建物概要</t>
  </si>
  <si>
    <t>xls12_設備概要</t>
  </si>
  <si>
    <t>xls13_環境対策</t>
  </si>
  <si>
    <t>xls14_建物性能</t>
  </si>
  <si>
    <t>xls15_備考</t>
  </si>
  <si>
    <t>建物ID：年度YYYY+連番</t>
    <rPh sb="0" eb="2">
      <t>タテモノ</t>
    </rPh>
    <rPh sb="5" eb="7">
      <t>ネンド</t>
    </rPh>
    <rPh sb="12" eb="14">
      <t>レンバン</t>
    </rPh>
    <phoneticPr fontId="5"/>
  </si>
  <si>
    <t>千代田区番号：千代田区採番</t>
    <rPh sb="0" eb="4">
      <t>チヨダク</t>
    </rPh>
    <rPh sb="4" eb="6">
      <t>バンゴウ</t>
    </rPh>
    <rPh sb="7" eb="11">
      <t>チヨダク</t>
    </rPh>
    <rPh sb="11" eb="13">
      <t>サイバン</t>
    </rPh>
    <phoneticPr fontId="5"/>
  </si>
  <si>
    <t>備考</t>
    <rPh sb="0" eb="2">
      <t>ビコウ</t>
    </rPh>
    <phoneticPr fontId="5"/>
  </si>
  <si>
    <t>〇オブジェクト使用廃止→②不要（2017/09/13）</t>
    <rPh sb="7" eb="9">
      <t>シヨウ</t>
    </rPh>
    <rPh sb="9" eb="11">
      <t>ハイシ</t>
    </rPh>
    <rPh sb="13" eb="15">
      <t>フヨウ</t>
    </rPh>
    <phoneticPr fontId="5"/>
  </si>
  <si>
    <t>101</t>
    <phoneticPr fontId="5"/>
  </si>
  <si>
    <t>102</t>
    <phoneticPr fontId="5"/>
  </si>
  <si>
    <t>DHC区域_区域名称</t>
    <phoneticPr fontId="5"/>
  </si>
  <si>
    <t>203</t>
    <phoneticPr fontId="5"/>
  </si>
  <si>
    <t>2017998</t>
    <phoneticPr fontId="5"/>
  </si>
  <si>
    <t>Demo998</t>
    <phoneticPr fontId="5"/>
  </si>
  <si>
    <t>届出者（建築主）</t>
    <phoneticPr fontId="5"/>
  </si>
  <si>
    <t>住所</t>
    <phoneticPr fontId="5"/>
  </si>
  <si>
    <t>氏名</t>
    <phoneticPr fontId="5"/>
  </si>
  <si>
    <t>千代田区地球温暖化対策条例施行規則　　　</t>
    <phoneticPr fontId="5"/>
  </si>
  <si>
    <t>(法人にあっては名称、代表者の氏名)</t>
    <phoneticPr fontId="5"/>
  </si>
  <si>
    <t>(法人にあっては主たる事務所の所在地)</t>
    <phoneticPr fontId="5"/>
  </si>
  <si>
    <t>工事着手</t>
    <phoneticPr fontId="5"/>
  </si>
  <si>
    <t>工事完了</t>
    <phoneticPr fontId="5"/>
  </si>
  <si>
    <t>建築主の氏名の公表</t>
    <phoneticPr fontId="5"/>
  </si>
  <si>
    <t>可　・　不可</t>
    <phoneticPr fontId="5"/>
  </si>
  <si>
    <t>・環境への配慮のための措置</t>
    <phoneticPr fontId="5"/>
  </si>
  <si>
    <t>設計者の氏名の公表</t>
    <phoneticPr fontId="5"/>
  </si>
  <si>
    <t>可　・　不可</t>
  </si>
  <si>
    <t>有　・　無</t>
  </si>
  <si>
    <r>
      <t>要※①</t>
    </r>
    <r>
      <rPr>
        <strike/>
        <sz val="9"/>
        <color rgb="FFFF0000"/>
        <rFont val="ＭＳ Ｐゴシック"/>
        <family val="3"/>
        <charset val="128"/>
      </rPr>
      <t>②</t>
    </r>
    <r>
      <rPr>
        <sz val="9"/>
        <color rgb="FF0000FF"/>
        <rFont val="ＭＳ Ｐゴシック"/>
        <family val="3"/>
        <charset val="128"/>
      </rPr>
      <t>②</t>
    </r>
    <rPh sb="0" eb="1">
      <t>ヨウ</t>
    </rPh>
    <phoneticPr fontId="5"/>
  </si>
  <si>
    <t>【様式】　2017/11/09 　不要</t>
    <rPh sb="1" eb="3">
      <t>ヨウシキ</t>
    </rPh>
    <rPh sb="17" eb="19">
      <t>フヨウ</t>
    </rPh>
    <phoneticPr fontId="5"/>
  </si>
  <si>
    <t>→プルダウン版却下により②保護復活(2017/11/09)</t>
    <phoneticPr fontId="5"/>
  </si>
  <si>
    <t>設計値</t>
    <rPh sb="0" eb="3">
      <t>セッケイチ</t>
    </rPh>
    <phoneticPr fontId="5"/>
  </si>
  <si>
    <t>基準</t>
    <rPh sb="0" eb="2">
      <t>キジュン</t>
    </rPh>
    <phoneticPr fontId="5"/>
  </si>
  <si>
    <t>省エネ基準範囲チェック用</t>
    <rPh sb="0" eb="1">
      <t>ショウ</t>
    </rPh>
    <rPh sb="3" eb="5">
      <t>キジュン</t>
    </rPh>
    <rPh sb="5" eb="7">
      <t>ハンイ</t>
    </rPh>
    <rPh sb="11" eb="12">
      <t>ヨウ</t>
    </rPh>
    <phoneticPr fontId="5"/>
  </si>
  <si>
    <t>・許容範囲</t>
    <rPh sb="1" eb="3">
      <t>キョヨウ</t>
    </rPh>
    <rPh sb="3" eb="5">
      <t>ハンイ</t>
    </rPh>
    <phoneticPr fontId="5"/>
  </si>
  <si>
    <t>・表示文言</t>
    <rPh sb="1" eb="3">
      <t>ヒョウジ</t>
    </rPh>
    <rPh sb="3" eb="5">
      <t>モンゴン</t>
    </rPh>
    <phoneticPr fontId="5"/>
  </si>
  <si>
    <t>入力チェック</t>
    <rPh sb="0" eb="2">
      <t>ニュウリョク</t>
    </rPh>
    <phoneticPr fontId="5"/>
  </si>
  <si>
    <t>範囲チェック</t>
    <rPh sb="0" eb="2">
      <t>ハンイ</t>
    </rPh>
    <phoneticPr fontId="5"/>
  </si>
  <si>
    <t>0:両方未入力、1:片方入力、2:両方入力</t>
    <rPh sb="2" eb="4">
      <t>リョウホウ</t>
    </rPh>
    <rPh sb="4" eb="7">
      <t>ミニュウリョク</t>
    </rPh>
    <rPh sb="10" eb="12">
      <t>カタホウ</t>
    </rPh>
    <rPh sb="12" eb="14">
      <t>ニュウリョク</t>
    </rPh>
    <rPh sb="17" eb="19">
      <t>リョウホウ</t>
    </rPh>
    <rPh sb="19" eb="21">
      <t>ニュウリョク</t>
    </rPh>
    <phoneticPr fontId="5"/>
  </si>
  <si>
    <t>※消費量合計と消費先別入力チェック</t>
    <rPh sb="1" eb="4">
      <t>ショウヒリョウ</t>
    </rPh>
    <rPh sb="4" eb="6">
      <t>ゴウケイ</t>
    </rPh>
    <rPh sb="7" eb="9">
      <t>ショウヒ</t>
    </rPh>
    <rPh sb="9" eb="10">
      <t>サキ</t>
    </rPh>
    <rPh sb="10" eb="11">
      <t>ベツ</t>
    </rPh>
    <rPh sb="11" eb="13">
      <t>ニュウリョク</t>
    </rPh>
    <phoneticPr fontId="5"/>
  </si>
  <si>
    <t>表示文言</t>
    <rPh sb="0" eb="2">
      <t>ヒョウジ</t>
    </rPh>
    <rPh sb="2" eb="4">
      <t>モンゴン</t>
    </rPh>
    <phoneticPr fontId="5"/>
  </si>
  <si>
    <t>← 0:OK, 1:基準, 2:設計値, 3:両方</t>
    <rPh sb="10" eb="12">
      <t>キジュン</t>
    </rPh>
    <rPh sb="16" eb="19">
      <t>セッケイチ</t>
    </rPh>
    <rPh sb="23" eb="25">
      <t>リョウホウ</t>
    </rPh>
    <phoneticPr fontId="5"/>
  </si>
  <si>
    <t>設計値および基準値の「一次エネルギー消費量合計値（その他を除く）」と「消費先別の一次エネルギー消費量の合計（その他を除く）」の値がことなっていますので、数値を見直してください。</t>
    <phoneticPr fontId="5"/>
  </si>
  <si>
    <t>「基準一次エネルギー消費量合計値（その他を除く）」と「消費先別の一次エネルギー消費量基準値の合計（その他を除く）」の値がことなっていますので、数値を見直してください。</t>
    <phoneticPr fontId="5"/>
  </si>
  <si>
    <t>「設計一次エネルギー消費量合計値（その他を除く）」と「消費先別の一次エネルギー消費量設計値の合計（その他を除く）」の値がことなっていますので、数値を見直してください。</t>
    <phoneticPr fontId="5"/>
  </si>
  <si>
    <t>MJ/㎡・年</t>
    <phoneticPr fontId="5"/>
  </si>
  <si>
    <t>2018/09/14 0.05⇒0.15変更(2018/11/28v24より再設定の為)</t>
    <rPh sb="20" eb="22">
      <t>ヘンコウ</t>
    </rPh>
    <rPh sb="38" eb="41">
      <t>サイセッテイ</t>
    </rPh>
    <rPh sb="42" eb="43">
      <t>タメ</t>
    </rPh>
    <phoneticPr fontId="5"/>
  </si>
  <si>
    <t>範囲チェック：</t>
    <rPh sb="0" eb="2">
      <t>ハンイ</t>
    </rPh>
    <phoneticPr fontId="5"/>
  </si>
  <si>
    <t>↑設計値同様</t>
    <rPh sb="1" eb="4">
      <t>セッケイチ</t>
    </rPh>
    <rPh sb="4" eb="6">
      <t>ドウヨウ</t>
    </rPh>
    <phoneticPr fontId="5"/>
  </si>
  <si>
    <t>CD</t>
    <phoneticPr fontId="5"/>
  </si>
  <si>
    <t>mm</t>
    <phoneticPr fontId="5"/>
  </si>
  <si>
    <t>省CO2建築手法_外壁高断熱化_屋根自由記述</t>
    <rPh sb="16" eb="18">
      <t>ヤネ</t>
    </rPh>
    <rPh sb="18" eb="20">
      <t>ジユウ</t>
    </rPh>
    <rPh sb="20" eb="22">
      <t>キジュツ</t>
    </rPh>
    <phoneticPr fontId="5"/>
  </si>
  <si>
    <t>省CO2建築手法_外壁高断熱化_壁自由記述</t>
    <rPh sb="16" eb="17">
      <t>カベ</t>
    </rPh>
    <rPh sb="17" eb="19">
      <t>ジユウ</t>
    </rPh>
    <rPh sb="19" eb="21">
      <t>キジュツ</t>
    </rPh>
    <phoneticPr fontId="5"/>
  </si>
  <si>
    <t>（自由記入CD）</t>
    <rPh sb="1" eb="3">
      <t>ジユウ</t>
    </rPh>
    <rPh sb="3" eb="5">
      <t>キニュウ</t>
    </rPh>
    <phoneticPr fontId="5"/>
  </si>
  <si>
    <t>←条件付き書式使用→2019/02/12条件付き書式削除</t>
    <rPh sb="1" eb="4">
      <t>ジョウケンツ</t>
    </rPh>
    <rPh sb="5" eb="7">
      <t>ショシキ</t>
    </rPh>
    <rPh sb="7" eb="9">
      <t>シヨウ</t>
    </rPh>
    <rPh sb="20" eb="22">
      <t>ジョウケン</t>
    </rPh>
    <rPh sb="22" eb="23">
      <t>ツ</t>
    </rPh>
    <rPh sb="24" eb="26">
      <t>ショシキ</t>
    </rPh>
    <rPh sb="26" eb="28">
      <t>サクジョ</t>
    </rPh>
    <phoneticPr fontId="5"/>
  </si>
  <si>
    <t>省エネ基準範囲チェック用(2018/07/02add)→v28 2019/02/12 千代田区様より省エネ基準範囲チェックを解除指示</t>
    <rPh sb="43" eb="47">
      <t>チヨダク</t>
    </rPh>
    <rPh sb="47" eb="48">
      <t>サマ</t>
    </rPh>
    <rPh sb="50" eb="51">
      <t>ショウ</t>
    </rPh>
    <rPh sb="53" eb="55">
      <t>キジュン</t>
    </rPh>
    <rPh sb="55" eb="57">
      <t>ハンイ</t>
    </rPh>
    <rPh sb="62" eb="64">
      <t>カイジョ</t>
    </rPh>
    <rPh sb="64" eb="66">
      <t>シジ</t>
    </rPh>
    <phoneticPr fontId="5"/>
  </si>
  <si>
    <t>2019/02/12　解除↑</t>
    <rPh sb="11" eb="13">
      <t>カイジョ</t>
    </rPh>
    <phoneticPr fontId="5"/>
  </si>
  <si>
    <t>2018/07/02add　⇒2019/02/12 v28 解除</t>
    <rPh sb="30" eb="32">
      <t>カイジョ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</si>
  <si>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</si>
  <si>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</si>
  <si>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人感センサ</t>
    <rPh sb="0" eb="2">
      <t>ジンカン</t>
    </rPh>
    <phoneticPr fontId="5"/>
  </si>
  <si>
    <t>明るさセンサ</t>
    <rPh sb="0" eb="1">
      <t>アカ</t>
    </rPh>
    <phoneticPr fontId="5"/>
  </si>
  <si>
    <t>スケジュール制御</t>
    <rPh sb="6" eb="8">
      <t>セイギョ</t>
    </rPh>
    <phoneticPr fontId="5"/>
  </si>
  <si>
    <t>給湯</t>
    <rPh sb="0" eb="2">
      <t>キュウトウ</t>
    </rPh>
    <phoneticPr fontId="5"/>
  </si>
  <si>
    <t>その他</t>
    <rPh sb="2" eb="3">
      <t>タ</t>
    </rPh>
    <phoneticPr fontId="5"/>
  </si>
  <si>
    <t>自動給湯栓</t>
    <rPh sb="0" eb="2">
      <t>ジドウ</t>
    </rPh>
    <rPh sb="2" eb="4">
      <t>キュウトウ</t>
    </rPh>
    <rPh sb="4" eb="5">
      <t>セン</t>
    </rPh>
    <phoneticPr fontId="5"/>
  </si>
  <si>
    <t>高効率電動機</t>
    <phoneticPr fontId="5"/>
  </si>
  <si>
    <t>インバータ制御</t>
    <phoneticPr fontId="5"/>
  </si>
  <si>
    <t>送風量制御</t>
    <phoneticPr fontId="5"/>
  </si>
  <si>
    <t>明るさセンサ</t>
    <phoneticPr fontId="5"/>
  </si>
  <si>
    <t>スケジュール制御</t>
    <phoneticPr fontId="5"/>
  </si>
  <si>
    <t>自動給湯栓</t>
    <phoneticPr fontId="5"/>
  </si>
  <si>
    <t>2019/02/22行非表示</t>
    <rPh sb="10" eb="11">
      <t>ギョウ</t>
    </rPh>
    <rPh sb="11" eb="14">
      <t>ヒヒョウジ</t>
    </rPh>
    <phoneticPr fontId="5"/>
  </si>
  <si>
    <t>2019/02/25v29項目削除</t>
    <rPh sb="13" eb="15">
      <t>コウモク</t>
    </rPh>
    <rPh sb="15" eb="17">
      <t>サクジョ</t>
    </rPh>
    <phoneticPr fontId="5"/>
  </si>
  <si>
    <t>2019/02/25v29 26～28行非表示</t>
    <rPh sb="19" eb="20">
      <t>ギョウ</t>
    </rPh>
    <rPh sb="20" eb="23">
      <t>ヒヒョウジ</t>
    </rPh>
    <phoneticPr fontId="5"/>
  </si>
  <si>
    <t>2019/03/01v29削除</t>
    <rPh sb="13" eb="15">
      <t>サクジョ</t>
    </rPh>
    <phoneticPr fontId="5"/>
  </si>
  <si>
    <t>省CO2設備手法_人感センサ</t>
    <rPh sb="9" eb="11">
      <t>ジンカン</t>
    </rPh>
    <phoneticPr fontId="5"/>
  </si>
  <si>
    <t>省CO2設備手法_人感センサ_範囲</t>
    <rPh sb="9" eb="11">
      <t>ジンカン</t>
    </rPh>
    <phoneticPr fontId="5"/>
  </si>
  <si>
    <t>省CO2設備手法_明るさセンサ</t>
    <rPh sb="9" eb="10">
      <t>アカ</t>
    </rPh>
    <phoneticPr fontId="5"/>
  </si>
  <si>
    <t>省CO2設備手法_明るさセンサ_範囲</t>
    <rPh sb="9" eb="10">
      <t>アカ</t>
    </rPh>
    <phoneticPr fontId="5"/>
  </si>
  <si>
    <t>省CO2設備手法_スケジュール</t>
    <phoneticPr fontId="5"/>
  </si>
  <si>
    <t>省CO2設備手法_照度補正</t>
    <rPh sb="9" eb="11">
      <t>ショウド</t>
    </rPh>
    <rPh sb="11" eb="13">
      <t>ホセイ</t>
    </rPh>
    <phoneticPr fontId="5"/>
  </si>
  <si>
    <t>2019/02/25v29非表示対応 参照削除</t>
    <rPh sb="13" eb="16">
      <t>ヒヒョウジ</t>
    </rPh>
    <rPh sb="16" eb="18">
      <t>タイオウ</t>
    </rPh>
    <rPh sb="19" eb="21">
      <t>サンショウ</t>
    </rPh>
    <rPh sb="21" eb="23">
      <t>サクジョ</t>
    </rPh>
    <phoneticPr fontId="5"/>
  </si>
  <si>
    <t>分散熱源（パッケージ・ビルマル等）</t>
    <rPh sb="0" eb="2">
      <t>ブンサン</t>
    </rPh>
    <rPh sb="2" eb="4">
      <t>ネツゲン</t>
    </rPh>
    <rPh sb="15" eb="16">
      <t>トウ</t>
    </rPh>
    <phoneticPr fontId="5"/>
  </si>
  <si>
    <t>高効率電動機</t>
    <rPh sb="0" eb="3">
      <t>コウコウリツ</t>
    </rPh>
    <rPh sb="3" eb="6">
      <t>デンドウキ</t>
    </rPh>
    <phoneticPr fontId="5"/>
  </si>
  <si>
    <t>自然換気(自動制御)</t>
    <phoneticPr fontId="5"/>
  </si>
  <si>
    <t>全熱交換器</t>
    <phoneticPr fontId="5"/>
  </si>
  <si>
    <t>小流量シャワー</t>
    <phoneticPr fontId="5"/>
  </si>
  <si>
    <t>2019/03/05v29自然換気、全熱交換器　空調→換気に移動</t>
    <rPh sb="13" eb="15">
      <t>シゼン</t>
    </rPh>
    <rPh sb="15" eb="17">
      <t>カンキ</t>
    </rPh>
    <rPh sb="18" eb="19">
      <t>ゼン</t>
    </rPh>
    <rPh sb="19" eb="20">
      <t>ネツ</t>
    </rPh>
    <rPh sb="20" eb="23">
      <t>コウカンキ</t>
    </rPh>
    <rPh sb="24" eb="26">
      <t>クウチョウ</t>
    </rPh>
    <rPh sb="27" eb="29">
      <t>カンキ</t>
    </rPh>
    <rPh sb="30" eb="32">
      <t>イドウ</t>
    </rPh>
    <phoneticPr fontId="5"/>
  </si>
  <si>
    <t>自然換気（自動制御）</t>
    <rPh sb="5" eb="7">
      <t>ジドウ</t>
    </rPh>
    <rPh sb="7" eb="9">
      <t>セイギョ</t>
    </rPh>
    <phoneticPr fontId="5"/>
  </si>
  <si>
    <t>自然換気（自動制御）</t>
    <phoneticPr fontId="5"/>
  </si>
  <si>
    <t>送風量制御</t>
    <rPh sb="0" eb="2">
      <t>ソウフウ</t>
    </rPh>
    <rPh sb="2" eb="3">
      <t>リョウ</t>
    </rPh>
    <rPh sb="3" eb="5">
      <t>セイギョ</t>
    </rPh>
    <phoneticPr fontId="5"/>
  </si>
  <si>
    <t>2019/02/25v29　照明制御内容分割により、人感センサの記述欄に変更</t>
    <rPh sb="14" eb="16">
      <t>ショウメイ</t>
    </rPh>
    <rPh sb="16" eb="18">
      <t>セイギョ</t>
    </rPh>
    <rPh sb="18" eb="20">
      <t>ナイヨウ</t>
    </rPh>
    <rPh sb="20" eb="22">
      <t>ブンカツ</t>
    </rPh>
    <rPh sb="26" eb="28">
      <t>ジンカン</t>
    </rPh>
    <rPh sb="32" eb="34">
      <t>キジュツ</t>
    </rPh>
    <rPh sb="34" eb="35">
      <t>ラン</t>
    </rPh>
    <rPh sb="36" eb="38">
      <t>ヘンコウ</t>
    </rPh>
    <phoneticPr fontId="5"/>
  </si>
  <si>
    <t>↓[環境評価書]シート表示用</t>
    <rPh sb="11" eb="14">
      <t>ヒョウジヨウ</t>
    </rPh>
    <phoneticPr fontId="5"/>
  </si>
  <si>
    <t>明るさセンサ</t>
    <rPh sb="0" eb="1">
      <t>アカ</t>
    </rPh>
    <phoneticPr fontId="5"/>
  </si>
  <si>
    <t>明るさセンサ</t>
    <phoneticPr fontId="5"/>
  </si>
  <si>
    <t>スケジュール制御</t>
    <rPh sb="6" eb="8">
      <t>セイギョ</t>
    </rPh>
    <phoneticPr fontId="5"/>
  </si>
  <si>
    <t>自動給湯栓</t>
    <phoneticPr fontId="5"/>
  </si>
  <si>
    <t>小流量シャワー</t>
  </si>
  <si>
    <t>小流量シャワー</t>
    <phoneticPr fontId="5"/>
  </si>
  <si>
    <t>省CO2設備手法_高効率電動機</t>
    <rPh sb="9" eb="12">
      <t>コウコウリツ</t>
    </rPh>
    <rPh sb="12" eb="15">
      <t>デンドウキ</t>
    </rPh>
    <phoneticPr fontId="5"/>
  </si>
  <si>
    <t>省CO2設備手法_インバータ制御</t>
    <rPh sb="14" eb="16">
      <t>セイギョ</t>
    </rPh>
    <phoneticPr fontId="5"/>
  </si>
  <si>
    <t>省CO2設備手法_送風量制御</t>
    <rPh sb="9" eb="14">
      <t>ソウフウリョウセイギョ</t>
    </rPh>
    <phoneticPr fontId="5"/>
  </si>
  <si>
    <t>省CO2設備手法_自動給湯栓</t>
    <rPh sb="9" eb="11">
      <t>ジドウ</t>
    </rPh>
    <rPh sb="11" eb="13">
      <t>キュウトウ</t>
    </rPh>
    <rPh sb="13" eb="14">
      <t>セン</t>
    </rPh>
    <phoneticPr fontId="18"/>
  </si>
  <si>
    <t>省CO2設備手法_小流量シャワー</t>
    <rPh sb="9" eb="12">
      <t>ショウリュウリョウ</t>
    </rPh>
    <phoneticPr fontId="18"/>
  </si>
  <si>
    <t>v29 2019/03/15時点より</t>
    <rPh sb="14" eb="16">
      <t>ジテン</t>
    </rPh>
    <phoneticPr fontId="5"/>
  </si>
  <si>
    <t>2019/03/19手法数の増減によるレイアウトの変更対応</t>
    <rPh sb="10" eb="12">
      <t>シュホウ</t>
    </rPh>
    <rPh sb="12" eb="13">
      <t>スウ</t>
    </rPh>
    <rPh sb="14" eb="16">
      <t>ゾウゲン</t>
    </rPh>
    <rPh sb="25" eb="27">
      <t>ヘンコウ</t>
    </rPh>
    <rPh sb="27" eb="29">
      <t>タイオウ</t>
    </rPh>
    <phoneticPr fontId="5"/>
  </si>
  <si>
    <t>断熱材CD</t>
    <rPh sb="0" eb="3">
      <t>ダンネツザイ</t>
    </rPh>
    <phoneticPr fontId="5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</si>
  <si>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</si>
  <si>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</si>
  <si>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</si>
  <si>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</si>
  <si>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</si>
  <si>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</si>
  <si>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</si>
  <si>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</si>
  <si>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</si>
  <si>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</si>
  <si>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</si>
  <si>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</si>
  <si>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</si>
  <si>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</si>
  <si>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</si>
  <si>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</si>
  <si>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</si>
  <si>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</si>
  <si>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</si>
  <si>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</si>
  <si>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</si>
  <si>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</si>
  <si>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断熱材（ver.30より　モデル建物法マニュアル）</t>
    <rPh sb="0" eb="3">
      <t>ダンネツザイ</t>
    </rPh>
    <rPh sb="16" eb="19">
      <t>タテモノホウ</t>
    </rPh>
    <phoneticPr fontId="5"/>
  </si>
  <si>
    <t>9000</t>
    <phoneticPr fontId="5"/>
  </si>
  <si>
    <t>断熱材_備考</t>
    <rPh sb="0" eb="3">
      <t>ダンネツザイ</t>
    </rPh>
    <rPh sb="4" eb="6">
      <t>ビコウ</t>
    </rPh>
    <phoneticPr fontId="5"/>
  </si>
  <si>
    <t>改定年月：</t>
    <rPh sb="0" eb="2">
      <t>カイテイ</t>
    </rPh>
    <rPh sb="2" eb="4">
      <t>ネンゲツ</t>
    </rPh>
    <phoneticPr fontId="5"/>
  </si>
  <si>
    <t>←[事前協議書]シート記載</t>
    <phoneticPr fontId="5"/>
  </si>
  <si>
    <t>←2019/09/18 v31項目削除</t>
    <rPh sb="15" eb="17">
      <t>コウモク</t>
    </rPh>
    <rPh sb="17" eb="19">
      <t>サクジョ</t>
    </rPh>
    <phoneticPr fontId="5"/>
  </si>
  <si>
    <t>2019/09/18「見える化装置」削除によるレイアウトの変更対応</t>
    <rPh sb="11" eb="12">
      <t>ミ</t>
    </rPh>
    <rPh sb="14" eb="15">
      <t>カ</t>
    </rPh>
    <rPh sb="15" eb="17">
      <t>ソウチ</t>
    </rPh>
    <rPh sb="18" eb="20">
      <t>サクジョ</t>
    </rPh>
    <rPh sb="29" eb="31">
      <t>ヘンコウ</t>
    </rPh>
    <rPh sb="31" eb="33">
      <t>タイオウ</t>
    </rPh>
    <phoneticPr fontId="5"/>
  </si>
  <si>
    <t>高効率電動機</t>
    <rPh sb="0" eb="1">
      <t>コウ</t>
    </rPh>
    <rPh sb="1" eb="3">
      <t>コウリツ</t>
    </rPh>
    <rPh sb="3" eb="6">
      <t>デンドウキ</t>
    </rPh>
    <phoneticPr fontId="5"/>
  </si>
  <si>
    <t>高効率電動機</t>
    <phoneticPr fontId="5"/>
  </si>
  <si>
    <t>2020/03/19 v32 削減率小数点以下第2位切り捨て</t>
    <rPh sb="15" eb="17">
      <t>サクゲン</t>
    </rPh>
    <rPh sb="17" eb="18">
      <t>リツ</t>
    </rPh>
    <rPh sb="18" eb="21">
      <t>ショウスウテン</t>
    </rPh>
    <rPh sb="21" eb="23">
      <t>イカ</t>
    </rPh>
    <rPh sb="23" eb="24">
      <t>ダイ</t>
    </rPh>
    <rPh sb="25" eb="26">
      <t>イ</t>
    </rPh>
    <rPh sb="26" eb="27">
      <t>キ</t>
    </rPh>
    <rPh sb="28" eb="29">
      <t>ス</t>
    </rPh>
    <phoneticPr fontId="5"/>
  </si>
  <si>
    <t>2020/3/19 v32 千代田区様よりパーセンテージ時小数点以下2位切り捨ての為、修正</t>
    <rPh sb="14" eb="18">
      <t>チヨダク</t>
    </rPh>
    <rPh sb="18" eb="19">
      <t>サマ</t>
    </rPh>
    <rPh sb="28" eb="29">
      <t>ジ</t>
    </rPh>
    <rPh sb="29" eb="32">
      <t>ショウスウテン</t>
    </rPh>
    <rPh sb="32" eb="34">
      <t>イカ</t>
    </rPh>
    <rPh sb="35" eb="36">
      <t>イ</t>
    </rPh>
    <rPh sb="36" eb="37">
      <t>キ</t>
    </rPh>
    <rPh sb="38" eb="39">
      <t>ス</t>
    </rPh>
    <rPh sb="41" eb="42">
      <t>タメ</t>
    </rPh>
    <rPh sb="43" eb="45">
      <t>シュウセイ</t>
    </rPh>
    <phoneticPr fontId="5"/>
  </si>
  <si>
    <t>事前協議開始時、事前協議時に、本書を区に提出・協議を実施し、受付印を受けてください。</t>
    <rPh sb="15" eb="17">
      <t>ホンショ</t>
    </rPh>
    <rPh sb="18" eb="19">
      <t>ク</t>
    </rPh>
    <rPh sb="20" eb="22">
      <t>テイシュツ</t>
    </rPh>
    <rPh sb="23" eb="25">
      <t>キョウギ</t>
    </rPh>
    <rPh sb="26" eb="28">
      <t>ジッシ</t>
    </rPh>
    <rPh sb="30" eb="33">
      <t>ウケツケイン</t>
    </rPh>
    <rPh sb="34" eb="35">
      <t>ウ</t>
    </rPh>
    <phoneticPr fontId="5"/>
  </si>
  <si>
    <t>千代田区低炭素助成制度</t>
    <rPh sb="0" eb="4">
      <t>チヨダク</t>
    </rPh>
    <rPh sb="4" eb="7">
      <t>テイタンソ</t>
    </rPh>
    <rPh sb="7" eb="9">
      <t>ジョセイ</t>
    </rPh>
    <rPh sb="9" eb="11">
      <t>セイド</t>
    </rPh>
    <phoneticPr fontId="5"/>
  </si>
  <si>
    <t>申請を検討している（もしくは申請予定）</t>
    <rPh sb="0" eb="2">
      <t>シンセイ</t>
    </rPh>
    <rPh sb="3" eb="5">
      <t>ケントウ</t>
    </rPh>
    <rPh sb="14" eb="16">
      <t>シンセイ</t>
    </rPh>
    <rPh sb="16" eb="18">
      <t>ヨテイ</t>
    </rPh>
    <phoneticPr fontId="5"/>
  </si>
  <si>
    <t>v35</t>
    <phoneticPr fontId="5"/>
  </si>
  <si>
    <t>対応：2021/03/09</t>
    <rPh sb="0" eb="2">
      <t>タイオウ</t>
    </rPh>
    <phoneticPr fontId="5"/>
  </si>
  <si>
    <t>「事前協議開始時」を削除</t>
    <phoneticPr fontId="5"/>
  </si>
  <si>
    <t>修正内容は、下部に記載</t>
    <rPh sb="0" eb="2">
      <t>シュウセイ</t>
    </rPh>
    <rPh sb="2" eb="4">
      <t>ナイヨウ</t>
    </rPh>
    <rPh sb="6" eb="8">
      <t>カブ</t>
    </rPh>
    <rPh sb="9" eb="11">
      <t>キサイ</t>
    </rPh>
    <phoneticPr fontId="5"/>
  </si>
  <si>
    <t>過去2v分を記載</t>
    <rPh sb="0" eb="2">
      <t>カコ</t>
    </rPh>
    <rPh sb="4" eb="5">
      <t>ブン</t>
    </rPh>
    <rPh sb="6" eb="8">
      <t>キサイ</t>
    </rPh>
    <phoneticPr fontId="5"/>
  </si>
  <si>
    <t>※「千代田区低炭素助成制度」千代田区様追加v35 データ収集不要2021/03/09確認</t>
    <rPh sb="19" eb="21">
      <t>ツイカ</t>
    </rPh>
    <rPh sb="28" eb="30">
      <t>シュウシュウ</t>
    </rPh>
    <rPh sb="30" eb="32">
      <t>フヨウ</t>
    </rPh>
    <rPh sb="42" eb="44">
      <t>カクニン</t>
    </rPh>
    <phoneticPr fontId="5"/>
  </si>
  <si>
    <t>[第4号様式]シート削除</t>
    <rPh sb="1" eb="2">
      <t>ダイ</t>
    </rPh>
    <rPh sb="3" eb="4">
      <t>ゴウ</t>
    </rPh>
    <rPh sb="4" eb="6">
      <t>ヨウシキ</t>
    </rPh>
    <rPh sb="10" eb="12">
      <t>サクジョ</t>
    </rPh>
    <phoneticPr fontId="5"/>
  </si>
  <si>
    <r>
      <rPr>
        <sz val="9"/>
        <color rgb="FFFF0000"/>
        <rFont val="ＭＳ Ｐゴシック"/>
        <family val="3"/>
        <charset val="128"/>
      </rPr>
      <t>V</t>
    </r>
    <r>
      <rPr>
        <sz val="9"/>
        <color theme="1"/>
        <rFont val="ＭＳ Ｐゴシック"/>
        <family val="2"/>
        <charset val="128"/>
      </rPr>
      <t>列から右、100行から下</t>
    </r>
    <rPh sb="1" eb="2">
      <t>レツ</t>
    </rPh>
    <rPh sb="4" eb="5">
      <t>ミギ</t>
    </rPh>
    <rPh sb="9" eb="10">
      <t>ギョウ</t>
    </rPh>
    <rPh sb="12" eb="13">
      <t>シタ</t>
    </rPh>
    <phoneticPr fontId="5"/>
  </si>
  <si>
    <t>高効率空調機(中熱)</t>
    <rPh sb="0" eb="3">
      <t>コウコウリツ</t>
    </rPh>
    <rPh sb="3" eb="6">
      <t>クウチョウキ</t>
    </rPh>
    <phoneticPr fontId="5"/>
  </si>
  <si>
    <t>変流量制御(中熱)</t>
    <rPh sb="0" eb="1">
      <t>ヘン</t>
    </rPh>
    <rPh sb="1" eb="3">
      <t>リュウリョウ</t>
    </rPh>
    <rPh sb="3" eb="5">
      <t>セイギョ</t>
    </rPh>
    <phoneticPr fontId="5"/>
  </si>
  <si>
    <t>大温度差送水(中熱)</t>
    <rPh sb="0" eb="1">
      <t>ダイ</t>
    </rPh>
    <rPh sb="1" eb="4">
      <t>オンドサ</t>
    </rPh>
    <rPh sb="4" eb="6">
      <t>ソウスイ</t>
    </rPh>
    <phoneticPr fontId="5"/>
  </si>
  <si>
    <t>[事前協議書]シート、[環境評価書]シートの省CO2設備手法の文言の修正</t>
    <rPh sb="1" eb="3">
      <t>ジゼン</t>
    </rPh>
    <rPh sb="3" eb="5">
      <t>キョウギ</t>
    </rPh>
    <rPh sb="5" eb="6">
      <t>ショ</t>
    </rPh>
    <rPh sb="12" eb="14">
      <t>カンキョウ</t>
    </rPh>
    <rPh sb="14" eb="16">
      <t>ヒョウカ</t>
    </rPh>
    <rPh sb="16" eb="17">
      <t>ショ</t>
    </rPh>
    <rPh sb="22" eb="23">
      <t>ショウ</t>
    </rPh>
    <rPh sb="26" eb="28">
      <t>セツビ</t>
    </rPh>
    <rPh sb="28" eb="30">
      <t>シュホウ</t>
    </rPh>
    <rPh sb="31" eb="33">
      <t>モンゴン</t>
    </rPh>
    <rPh sb="34" eb="36">
      <t>シュウセイ</t>
    </rPh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</si>
  <si>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</si>
  <si>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</si>
  <si>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インバーター制御→変風量制御</t>
    <phoneticPr fontId="5"/>
  </si>
  <si>
    <t>2021/03/23v35 追加</t>
    <rPh sb="14" eb="16">
      <t>ツイカ</t>
    </rPh>
    <phoneticPr fontId="5"/>
  </si>
  <si>
    <t>省CO2設備手法_スケジュール_範囲</t>
    <phoneticPr fontId="5"/>
  </si>
  <si>
    <t>2021/03/23「スケジュール制御」の(範囲：　)追加によるレイアウトの変更対応</t>
    <rPh sb="17" eb="19">
      <t>セイギョ</t>
    </rPh>
    <rPh sb="27" eb="29">
      <t>ツイカ</t>
    </rPh>
    <rPh sb="38" eb="40">
      <t>ヘンコウ</t>
    </rPh>
    <rPh sb="40" eb="42">
      <t>タイオウ</t>
    </rPh>
    <phoneticPr fontId="5"/>
  </si>
  <si>
    <t>照明</t>
    <rPh sb="0" eb="2">
      <t>ショウメイ</t>
    </rPh>
    <phoneticPr fontId="5"/>
  </si>
  <si>
    <t>スケジュール制御に(範囲：　　)を追加</t>
    <rPh sb="6" eb="8">
      <t>セイギョ</t>
    </rPh>
    <rPh sb="10" eb="12">
      <t>ハンイ</t>
    </rPh>
    <rPh sb="17" eb="19">
      <t>ツイカ</t>
    </rPh>
    <phoneticPr fontId="5"/>
  </si>
  <si>
    <t>[環境評価書]シート</t>
    <phoneticPr fontId="5"/>
  </si>
  <si>
    <t>□スケジュール制御の下に(範囲：　　)を行追加</t>
    <rPh sb="10" eb="11">
      <t>シタ</t>
    </rPh>
    <rPh sb="20" eb="21">
      <t>ギョウ</t>
    </rPh>
    <phoneticPr fontId="5"/>
  </si>
  <si>
    <t>対応：2021/03/23</t>
    <rPh sb="0" eb="2">
      <t>タイオウ</t>
    </rPh>
    <phoneticPr fontId="5"/>
  </si>
  <si>
    <t>高効率空調機(中央熱源)</t>
    <rPh sb="0" eb="3">
      <t>コウコウリツ</t>
    </rPh>
    <rPh sb="3" eb="6">
      <t>クウチョウキ</t>
    </rPh>
    <rPh sb="7" eb="9">
      <t>チュウオウ</t>
    </rPh>
    <rPh sb="9" eb="11">
      <t>ネツゲン</t>
    </rPh>
    <phoneticPr fontId="5"/>
  </si>
  <si>
    <t>大温度差送水(中央熱源)</t>
    <phoneticPr fontId="5"/>
  </si>
  <si>
    <t>変風量制御(中央熱源)</t>
    <rPh sb="0" eb="1">
      <t>ヘン</t>
    </rPh>
    <rPh sb="1" eb="3">
      <t>フウリョウ</t>
    </rPh>
    <rPh sb="3" eb="5">
      <t>セイギョ</t>
    </rPh>
    <phoneticPr fontId="5"/>
  </si>
  <si>
    <t>変流量制御(中央熱源)</t>
    <rPh sb="0" eb="1">
      <t>ヘン</t>
    </rPh>
    <rPh sb="1" eb="3">
      <t>リュウリョウ</t>
    </rPh>
    <rPh sb="3" eb="5">
      <t>セイギョ</t>
    </rPh>
    <phoneticPr fontId="5"/>
  </si>
  <si>
    <t>大温度差送水(中央熱源)</t>
    <rPh sb="0" eb="1">
      <t>ダイ</t>
    </rPh>
    <rPh sb="1" eb="4">
      <t>オンドサ</t>
    </rPh>
    <rPh sb="4" eb="6">
      <t>ソウスイ</t>
    </rPh>
    <phoneticPr fontId="5"/>
  </si>
  <si>
    <t>高効率空調機→高効率空調機（中央熱源）</t>
    <rPh sb="14" eb="16">
      <t>チュウオウ</t>
    </rPh>
    <rPh sb="16" eb="18">
      <t>ネツゲン</t>
    </rPh>
    <phoneticPr fontId="5"/>
  </si>
  <si>
    <t>変流量制御→変流量制御（中央熱源）</t>
    <phoneticPr fontId="5"/>
  </si>
  <si>
    <t>大温度差送水→大温度差送水（中央熱源）</t>
    <phoneticPr fontId="5"/>
  </si>
  <si>
    <t>変風量制御→変風量制御（中央熱源）</t>
    <phoneticPr fontId="5"/>
  </si>
  <si>
    <t>対応：2021/03/24</t>
    <rPh sb="0" eb="2">
      <t>タイオウ</t>
    </rPh>
    <phoneticPr fontId="5"/>
  </si>
  <si>
    <t>[第2号様式]シート</t>
    <phoneticPr fontId="5"/>
  </si>
  <si>
    <t>「氏名が自署の場合は押印省略可（法人の場合を除く。）」追加</t>
    <rPh sb="27" eb="29">
      <t>ツイカ</t>
    </rPh>
    <phoneticPr fontId="5"/>
  </si>
  <si>
    <t>・</t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</si>
  <si>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</si>
  <si>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</si>
  <si>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</si>
  <si>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</si>
  <si>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浸水リスクの低い場所への電気設備の設置</t>
    <rPh sb="0" eb="2">
      <t>シンスイ</t>
    </rPh>
    <rPh sb="6" eb="7">
      <t>ヒク</t>
    </rPh>
    <rPh sb="8" eb="10">
      <t>バショ</t>
    </rPh>
    <rPh sb="12" eb="14">
      <t>デンキ</t>
    </rPh>
    <rPh sb="14" eb="16">
      <t>セツビ</t>
    </rPh>
    <rPh sb="17" eb="19">
      <t>セッチ</t>
    </rPh>
    <phoneticPr fontId="5"/>
  </si>
  <si>
    <t>浸水対策</t>
    <rPh sb="0" eb="2">
      <t>シンスイ</t>
    </rPh>
    <rPh sb="2" eb="4">
      <t>タイサク</t>
    </rPh>
    <phoneticPr fontId="5"/>
  </si>
  <si>
    <t>実施する浸水対策</t>
    <phoneticPr fontId="5"/>
  </si>
  <si>
    <t>浸水対策　　　</t>
    <rPh sb="0" eb="2">
      <t>シンスイ</t>
    </rPh>
    <rPh sb="2" eb="4">
      <t>タイサク</t>
    </rPh>
    <phoneticPr fontId="5"/>
  </si>
  <si>
    <t>浸水深（エリア内時記入）</t>
    <rPh sb="8" eb="9">
      <t>ジ</t>
    </rPh>
    <phoneticPr fontId="5"/>
  </si>
  <si>
    <t>ハザードマップエリア内</t>
    <rPh sb="10" eb="11">
      <t>ナイ</t>
    </rPh>
    <phoneticPr fontId="5"/>
  </si>
  <si>
    <t>被覆対策</t>
    <rPh sb="0" eb="2">
      <t>ヒフク</t>
    </rPh>
    <rPh sb="2" eb="4">
      <t>タイサク</t>
    </rPh>
    <phoneticPr fontId="5"/>
  </si>
  <si>
    <t>）</t>
    <phoneticPr fontId="5"/>
  </si>
  <si>
    <t>備考欄</t>
    <rPh sb="0" eb="2">
      <t>ビコウ</t>
    </rPh>
    <rPh sb="2" eb="3">
      <t>ラン</t>
    </rPh>
    <phoneticPr fontId="5"/>
  </si>
  <si>
    <t>削減率（努力目標：35%)</t>
    <rPh sb="0" eb="2">
      <t>サクゲン</t>
    </rPh>
    <rPh sb="2" eb="3">
      <t>リツ</t>
    </rPh>
    <rPh sb="4" eb="6">
      <t>ドリョク</t>
    </rPh>
    <rPh sb="6" eb="8">
      <t>モクヒョウ</t>
    </rPh>
    <phoneticPr fontId="5"/>
  </si>
  <si>
    <t>BEMSを導入</t>
    <phoneticPr fontId="5"/>
  </si>
  <si>
    <t>浸水対策</t>
    <rPh sb="0" eb="2">
      <t>シンスイ</t>
    </rPh>
    <rPh sb="2" eb="4">
      <t>タイサク</t>
    </rPh>
    <phoneticPr fontId="5"/>
  </si>
  <si>
    <t>洪水ハザード</t>
    <rPh sb="0" eb="2">
      <t>コウズイ</t>
    </rPh>
    <phoneticPr fontId="5"/>
  </si>
  <si>
    <t>熱融通</t>
    <rPh sb="0" eb="1">
      <t>ネツ</t>
    </rPh>
    <rPh sb="1" eb="3">
      <t>ユウズウ</t>
    </rPh>
    <phoneticPr fontId="5"/>
  </si>
  <si>
    <t>電力融通</t>
    <rPh sb="0" eb="2">
      <t>デンリョク</t>
    </rPh>
    <rPh sb="2" eb="4">
      <t>ユウヅウ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</si>
  <si>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</si>
  <si>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</si>
  <si>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</si>
  <si>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竣工日</t>
    <phoneticPr fontId="5"/>
  </si>
  <si>
    <t>工事期間</t>
    <rPh sb="0" eb="2">
      <t>コウジ</t>
    </rPh>
    <rPh sb="2" eb="4">
      <t>キカン</t>
    </rPh>
    <phoneticPr fontId="5"/>
  </si>
  <si>
    <t>計算対象面積</t>
    <rPh sb="0" eb="2">
      <t>ケイサン</t>
    </rPh>
    <rPh sb="2" eb="4">
      <t>タイショウ</t>
    </rPh>
    <rPh sb="4" eb="6">
      <t>メンセキ</t>
    </rPh>
    <phoneticPr fontId="5"/>
  </si>
  <si>
    <t>地上</t>
    <rPh sb="0" eb="2">
      <t>チジョウ</t>
    </rPh>
    <phoneticPr fontId="5"/>
  </si>
  <si>
    <t>地下</t>
    <rPh sb="0" eb="2">
      <t>チカ</t>
    </rPh>
    <phoneticPr fontId="5"/>
  </si>
  <si>
    <t>用途1</t>
    <rPh sb="0" eb="2">
      <t>ヨウト</t>
    </rPh>
    <phoneticPr fontId="5"/>
  </si>
  <si>
    <t>面積1</t>
    <rPh sb="0" eb="2">
      <t>メンセキ</t>
    </rPh>
    <phoneticPr fontId="5"/>
  </si>
  <si>
    <t>用途2</t>
    <rPh sb="0" eb="2">
      <t>ヨウト</t>
    </rPh>
    <phoneticPr fontId="5"/>
  </si>
  <si>
    <t>面積2</t>
    <rPh sb="0" eb="2">
      <t>メンセキ</t>
    </rPh>
    <phoneticPr fontId="5"/>
  </si>
  <si>
    <t>用途3</t>
    <rPh sb="0" eb="2">
      <t>ヨウト</t>
    </rPh>
    <phoneticPr fontId="5"/>
  </si>
  <si>
    <t>面積3</t>
    <rPh sb="0" eb="2">
      <t>メンセキ</t>
    </rPh>
    <phoneticPr fontId="5"/>
  </si>
  <si>
    <t>用途4</t>
    <rPh sb="0" eb="2">
      <t>ヨウト</t>
    </rPh>
    <phoneticPr fontId="5"/>
  </si>
  <si>
    <t>面積4</t>
    <rPh sb="0" eb="2">
      <t>メンセキ</t>
    </rPh>
    <phoneticPr fontId="5"/>
  </si>
  <si>
    <t>再開発等促進区を定める地区計画</t>
    <phoneticPr fontId="5"/>
  </si>
  <si>
    <t>高度利用地区</t>
    <phoneticPr fontId="5"/>
  </si>
  <si>
    <t>特定街区</t>
    <phoneticPr fontId="5"/>
  </si>
  <si>
    <t>総合設計</t>
    <phoneticPr fontId="5"/>
  </si>
  <si>
    <t>都市開発諸制度の適用_高度利用地区</t>
    <phoneticPr fontId="5"/>
  </si>
  <si>
    <t>都市開発諸制度の適用_特定街区</t>
    <phoneticPr fontId="5"/>
  </si>
  <si>
    <t>都市開発諸制度の適用_総合設計</t>
    <phoneticPr fontId="5"/>
  </si>
  <si>
    <t>2022/07/22追加ｖ36</t>
    <rPh sb="10" eb="12">
      <t>ツイカ</t>
    </rPh>
    <phoneticPr fontId="5"/>
  </si>
  <si>
    <t>2022/07/22項目内容変更により削除ｖ36</t>
    <rPh sb="10" eb="12">
      <t>コウモク</t>
    </rPh>
    <rPh sb="12" eb="14">
      <t>ナイヨウ</t>
    </rPh>
    <rPh sb="14" eb="16">
      <t>ヘンコウ</t>
    </rPh>
    <rPh sb="19" eb="21">
      <t>サクジョ</t>
    </rPh>
    <phoneticPr fontId="5"/>
  </si>
  <si>
    <t>2022/07/20時点行削除により参照セルなしｖ36</t>
    <rPh sb="10" eb="12">
      <t>ジテン</t>
    </rPh>
    <rPh sb="12" eb="13">
      <t>ギョウ</t>
    </rPh>
    <rPh sb="13" eb="15">
      <t>サクジョ</t>
    </rPh>
    <rPh sb="18" eb="20">
      <t>サンショウ</t>
    </rPh>
    <phoneticPr fontId="5"/>
  </si>
  <si>
    <t>DHC受入</t>
    <phoneticPr fontId="5"/>
  </si>
  <si>
    <t>各階空調機</t>
  </si>
  <si>
    <t>分散空調（ビルマル）</t>
  </si>
  <si>
    <t>中央空調機</t>
  </si>
  <si>
    <t>中央熱源方式</t>
    <phoneticPr fontId="5"/>
  </si>
  <si>
    <t>分散熱源（パッケージ・ビルマル等）</t>
  </si>
  <si>
    <t>2019/02/25v29非表示対応 参照削除　→2022/07/22ｖ36　復活</t>
    <rPh sb="13" eb="16">
      <t>ヒヒョウジ</t>
    </rPh>
    <rPh sb="16" eb="18">
      <t>タイオウ</t>
    </rPh>
    <rPh sb="19" eb="21">
      <t>サンショウ</t>
    </rPh>
    <rPh sb="21" eb="23">
      <t>サクジョ</t>
    </rPh>
    <rPh sb="39" eb="41">
      <t>フッカツ</t>
    </rPh>
    <phoneticPr fontId="5"/>
  </si>
  <si>
    <t>その他</t>
    <phoneticPr fontId="5"/>
  </si>
  <si>
    <t>その他_内容</t>
    <rPh sb="4" eb="6">
      <t>ナイヨウ</t>
    </rPh>
    <phoneticPr fontId="5"/>
  </si>
  <si>
    <t>特別高圧</t>
    <phoneticPr fontId="5"/>
  </si>
  <si>
    <t>高圧</t>
  </si>
  <si>
    <t>低圧</t>
    <phoneticPr fontId="5"/>
  </si>
  <si>
    <t>自由記述 2019/01/30add</t>
    <rPh sb="0" eb="2">
      <t>ジユウ</t>
    </rPh>
    <rPh sb="2" eb="4">
      <t>キジュツ</t>
    </rPh>
    <phoneticPr fontId="5"/>
  </si>
  <si>
    <t>省CO2設備手法：</t>
    <phoneticPr fontId="5"/>
  </si>
  <si>
    <t>空調</t>
    <rPh sb="0" eb="2">
      <t>クウチョウ</t>
    </rPh>
    <phoneticPr fontId="5"/>
  </si>
  <si>
    <t>換気</t>
    <rPh sb="0" eb="2">
      <t>カンキ</t>
    </rPh>
    <phoneticPr fontId="5"/>
  </si>
  <si>
    <t>給湯</t>
    <rPh sb="0" eb="2">
      <t>キュウトウ</t>
    </rPh>
    <phoneticPr fontId="5"/>
  </si>
  <si>
    <t>その他内容</t>
    <rPh sb="2" eb="3">
      <t>タ</t>
    </rPh>
    <rPh sb="3" eb="5">
      <t>ナイヨウ</t>
    </rPh>
    <phoneticPr fontId="5"/>
  </si>
  <si>
    <t>未利用エネ</t>
    <rPh sb="0" eb="3">
      <t>ミリヨウ</t>
    </rPh>
    <phoneticPr fontId="5"/>
  </si>
  <si>
    <t>バイオマス</t>
  </si>
  <si>
    <t>移動</t>
    <rPh sb="0" eb="2">
      <t>イドウ</t>
    </rPh>
    <phoneticPr fontId="5"/>
  </si>
  <si>
    <t>熱融通</t>
    <rPh sb="0" eb="1">
      <t>ネツ</t>
    </rPh>
    <rPh sb="1" eb="3">
      <t>ユウヅウ</t>
    </rPh>
    <phoneticPr fontId="5"/>
  </si>
  <si>
    <t>電力融通</t>
    <rPh sb="0" eb="2">
      <t>デンリョク</t>
    </rPh>
    <rPh sb="2" eb="4">
      <t>ユウヅウ</t>
    </rPh>
    <phoneticPr fontId="5"/>
  </si>
  <si>
    <t>AEMS</t>
    <phoneticPr fontId="5"/>
  </si>
  <si>
    <t>面的エネルギーの活用</t>
    <rPh sb="0" eb="2">
      <t>メンテキ</t>
    </rPh>
    <rPh sb="8" eb="10">
      <t>カツヨウ</t>
    </rPh>
    <phoneticPr fontId="7"/>
  </si>
  <si>
    <t>地域冷暖房(DHC)の導入</t>
    <rPh sb="0" eb="2">
      <t>チイキ</t>
    </rPh>
    <rPh sb="2" eb="5">
      <t>レイダンボウ</t>
    </rPh>
    <rPh sb="11" eb="13">
      <t>ドウニュウ</t>
    </rPh>
    <phoneticPr fontId="5"/>
  </si>
  <si>
    <t>地域冷暖房(DHC)の受入</t>
    <rPh sb="0" eb="2">
      <t>チイキ</t>
    </rPh>
    <rPh sb="2" eb="5">
      <t>レイダンボウ</t>
    </rPh>
    <rPh sb="11" eb="13">
      <t>ウケイレ</t>
    </rPh>
    <phoneticPr fontId="5"/>
  </si>
  <si>
    <t>（区域名称：</t>
    <rPh sb="1" eb="3">
      <t>クイキ</t>
    </rPh>
    <rPh sb="3" eb="5">
      <t>メイショウ</t>
    </rPh>
    <phoneticPr fontId="5"/>
  </si>
  <si>
    <t>DHC導入</t>
    <rPh sb="3" eb="5">
      <t>ドウニュウ</t>
    </rPh>
    <phoneticPr fontId="5"/>
  </si>
  <si>
    <t>DHC導入区域名称</t>
    <rPh sb="3" eb="5">
      <t>ドウニュウ</t>
    </rPh>
    <rPh sb="5" eb="7">
      <t>クイキ</t>
    </rPh>
    <rPh sb="7" eb="9">
      <t>メイショウ</t>
    </rPh>
    <phoneticPr fontId="5"/>
  </si>
  <si>
    <t>面的活用</t>
    <rPh sb="0" eb="2">
      <t>メンテキ</t>
    </rPh>
    <rPh sb="2" eb="4">
      <t>カツヨウ</t>
    </rPh>
    <phoneticPr fontId="5"/>
  </si>
  <si>
    <t>DHC受入区域名称</t>
    <rPh sb="3" eb="5">
      <t>ウケイレ</t>
    </rPh>
    <rPh sb="5" eb="7">
      <t>クイキ</t>
    </rPh>
    <rPh sb="7" eb="9">
      <t>メイショウ</t>
    </rPh>
    <phoneticPr fontId="5"/>
  </si>
  <si>
    <t>AEMS（エリアエネルギーマネジメントシステム）</t>
    <phoneticPr fontId="5"/>
  </si>
  <si>
    <t>その他</t>
    <phoneticPr fontId="5"/>
  </si>
  <si>
    <t>エリア内</t>
    <rPh sb="3" eb="4">
      <t>ナイ</t>
    </rPh>
    <phoneticPr fontId="5"/>
  </si>
  <si>
    <t>エリア外</t>
    <rPh sb="3" eb="4">
      <t>ガイ</t>
    </rPh>
    <phoneticPr fontId="5"/>
  </si>
  <si>
    <t>0.5m未満</t>
    <rPh sb="4" eb="6">
      <t>ミマン</t>
    </rPh>
    <phoneticPr fontId="5"/>
  </si>
  <si>
    <t>3m未満</t>
    <rPh sb="2" eb="4">
      <t>ミマン</t>
    </rPh>
    <phoneticPr fontId="5"/>
  </si>
  <si>
    <t>5m未満</t>
    <rPh sb="2" eb="4">
      <t>ミマン</t>
    </rPh>
    <phoneticPr fontId="5"/>
  </si>
  <si>
    <t>5m以上</t>
    <rPh sb="2" eb="4">
      <t>イジョウ</t>
    </rPh>
    <phoneticPr fontId="5"/>
  </si>
  <si>
    <t>浸水深</t>
    <rPh sb="0" eb="2">
      <t>シンスイ</t>
    </rPh>
    <rPh sb="2" eb="3">
      <t>シン</t>
    </rPh>
    <phoneticPr fontId="5"/>
  </si>
  <si>
    <t>電気設備設置</t>
    <rPh sb="0" eb="2">
      <t>デンキ</t>
    </rPh>
    <rPh sb="2" eb="4">
      <t>セツビ</t>
    </rPh>
    <rPh sb="4" eb="6">
      <t>セッチ</t>
    </rPh>
    <phoneticPr fontId="5"/>
  </si>
  <si>
    <t>洪水ハザード_エリア内</t>
    <rPh sb="0" eb="2">
      <t>コウズイ</t>
    </rPh>
    <rPh sb="10" eb="11">
      <t>ナイ</t>
    </rPh>
    <phoneticPr fontId="5"/>
  </si>
  <si>
    <t>洪水ハザード_エリア外</t>
    <rPh sb="0" eb="2">
      <t>コウズイ</t>
    </rPh>
    <rPh sb="10" eb="11">
      <t>ガイ</t>
    </rPh>
    <phoneticPr fontId="5"/>
  </si>
  <si>
    <t>浸水深_0.5m未満</t>
    <rPh sb="8" eb="10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</si>
  <si>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_3m未満</t>
    </r>
    <rPh sb="6" eb="8">
      <t>ミマン</t>
    </rPh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</si>
  <si>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_5m未満</t>
    </r>
    <phoneticPr fontId="5"/>
  </si>
  <si>
    <r>
      <t>浸水深</t>
    </r>
    <r>
      <rPr>
        <sz val="9"/>
        <color theme="1"/>
        <rFont val="ＭＳ Ｐゴシック"/>
        <family val="3"/>
        <charset val="128"/>
      </rPr>
      <t>_5m以上</t>
    </r>
    <phoneticPr fontId="5"/>
  </si>
  <si>
    <t>面的_その他</t>
    <rPh sb="5" eb="6">
      <t>タ</t>
    </rPh>
    <phoneticPr fontId="5"/>
  </si>
  <si>
    <t>面的_DHC導入</t>
    <rPh sb="6" eb="8">
      <t>ドウニュウ</t>
    </rPh>
    <phoneticPr fontId="5"/>
  </si>
  <si>
    <t>面的_DHC導入_区域名称</t>
    <rPh sb="6" eb="8">
      <t>ドウニュウ</t>
    </rPh>
    <rPh sb="9" eb="11">
      <t>クイキ</t>
    </rPh>
    <rPh sb="11" eb="13">
      <t>メイショウ</t>
    </rPh>
    <phoneticPr fontId="5"/>
  </si>
  <si>
    <t>面的_DHC受入</t>
    <rPh sb="6" eb="8">
      <t>ウケイレ</t>
    </rPh>
    <phoneticPr fontId="5"/>
  </si>
  <si>
    <t>面的_DHC受入_区域名称</t>
    <rPh sb="6" eb="8">
      <t>ウケイレ</t>
    </rPh>
    <rPh sb="9" eb="11">
      <t>クイキ</t>
    </rPh>
    <rPh sb="11" eb="13">
      <t>メイショウ</t>
    </rPh>
    <phoneticPr fontId="5"/>
  </si>
  <si>
    <t>面的_熱融通</t>
    <rPh sb="3" eb="4">
      <t>ネツ</t>
    </rPh>
    <rPh sb="4" eb="6">
      <t>ユウヅウ</t>
    </rPh>
    <phoneticPr fontId="5"/>
  </si>
  <si>
    <t>面的_電力融通</t>
    <rPh sb="3" eb="5">
      <t>デンリョク</t>
    </rPh>
    <rPh sb="5" eb="7">
      <t>ユウヅウ</t>
    </rPh>
    <phoneticPr fontId="5"/>
  </si>
  <si>
    <t>面的_AEMS</t>
    <phoneticPr fontId="5"/>
  </si>
  <si>
    <t>面的_その他_内容</t>
    <rPh sb="5" eb="6">
      <t>タ</t>
    </rPh>
    <rPh sb="7" eb="9">
      <t>ナイヨウ</t>
    </rPh>
    <phoneticPr fontId="5"/>
  </si>
  <si>
    <t>浸水対策_浸水リスクの低い場所への電気設備の設置</t>
    <phoneticPr fontId="5"/>
  </si>
  <si>
    <t>浸水対策_その他</t>
    <rPh sb="7" eb="8">
      <t>タ</t>
    </rPh>
    <phoneticPr fontId="5"/>
  </si>
  <si>
    <t>浸水対策_その他_内容</t>
    <rPh sb="7" eb="8">
      <t>タ</t>
    </rPh>
    <rPh sb="9" eb="11">
      <t>ナイヨウ</t>
    </rPh>
    <phoneticPr fontId="5"/>
  </si>
  <si>
    <t>備考欄</t>
    <rPh sb="0" eb="2">
      <t>ビコウ</t>
    </rPh>
    <rPh sb="2" eb="3">
      <t>ラン</t>
    </rPh>
    <phoneticPr fontId="5"/>
  </si>
  <si>
    <t>2019/02/25v29非表示対応→v36にて削除</t>
    <rPh sb="13" eb="16">
      <t>ヒヒョウジ</t>
    </rPh>
    <rPh sb="16" eb="18">
      <t>タイオウ</t>
    </rPh>
    <rPh sb="24" eb="26">
      <t>サクジョ</t>
    </rPh>
    <phoneticPr fontId="5"/>
  </si>
  <si>
    <t>2022/07/27「事前協議書」の変更によるレイアウト・内容変更対応</t>
    <rPh sb="11" eb="13">
      <t>ジゼン</t>
    </rPh>
    <rPh sb="13" eb="15">
      <t>キョウギ</t>
    </rPh>
    <rPh sb="15" eb="16">
      <t>ショ</t>
    </rPh>
    <rPh sb="18" eb="20">
      <t>ヘンコウ</t>
    </rPh>
    <rPh sb="29" eb="31">
      <t>ナイヨウ</t>
    </rPh>
    <rPh sb="31" eb="33">
      <t>ヘンコウ</t>
    </rPh>
    <rPh sb="33" eb="35">
      <t>タイオウ</t>
    </rPh>
    <phoneticPr fontId="5"/>
  </si>
  <si>
    <t>←合計行：非表示　2017/01/19千代田区佐﨑様指示　⇒2022/07/28v36復活?</t>
    <rPh sb="1" eb="3">
      <t>ゴウケイ</t>
    </rPh>
    <rPh sb="3" eb="4">
      <t>ギョウ</t>
    </rPh>
    <rPh sb="5" eb="8">
      <t>ヒヒョウジ</t>
    </rPh>
    <rPh sb="19" eb="23">
      <t>チヨダク</t>
    </rPh>
    <rPh sb="25" eb="26">
      <t>サマ</t>
    </rPh>
    <rPh sb="26" eb="28">
      <t>シジ</t>
    </rPh>
    <rPh sb="43" eb="45">
      <t>フッカツ</t>
    </rPh>
    <phoneticPr fontId="5"/>
  </si>
  <si>
    <t>↓[環境評価書]シート用の区分2022/07/28v36変更</t>
    <rPh sb="11" eb="12">
      <t>ヨウ</t>
    </rPh>
    <rPh sb="13" eb="15">
      <t>クブン</t>
    </rPh>
    <rPh sb="28" eb="30">
      <t>ヘンコウ</t>
    </rPh>
    <phoneticPr fontId="5"/>
  </si>
  <si>
    <t>採用する
省CO2対策</t>
    <phoneticPr fontId="5"/>
  </si>
  <si>
    <t>v36</t>
    <phoneticPr fontId="5"/>
  </si>
  <si>
    <t>協議メモ</t>
    <rPh sb="0" eb="2">
      <t>キョウギ</t>
    </rPh>
    <phoneticPr fontId="5"/>
  </si>
  <si>
    <t>完了欄</t>
    <rPh sb="0" eb="2">
      <t>カンリョウ</t>
    </rPh>
    <rPh sb="2" eb="3">
      <t>ラン</t>
    </rPh>
    <phoneticPr fontId="5"/>
  </si>
  <si>
    <t>受付欄</t>
    <rPh sb="0" eb="2">
      <t>ウケツケ</t>
    </rPh>
    <rPh sb="2" eb="3">
      <t>ラン</t>
    </rPh>
    <phoneticPr fontId="5"/>
  </si>
  <si>
    <t>都市開発諸制度の適用_再開発等促進区を定める地区計画</t>
    <phoneticPr fontId="5"/>
  </si>
  <si>
    <t>面的_その他_内容→CO列で参照に変更</t>
    <rPh sb="12" eb="13">
      <t>レツ</t>
    </rPh>
    <rPh sb="14" eb="16">
      <t>サンショウ</t>
    </rPh>
    <rPh sb="17" eb="19">
      <t>ヘンコウ</t>
    </rPh>
    <phoneticPr fontId="5"/>
  </si>
  <si>
    <t>←表示セルE80：Choose関数:インデックス=0時は、IFERRORで対応</t>
    <rPh sb="1" eb="3">
      <t>ヒョウジ</t>
    </rPh>
    <rPh sb="15" eb="17">
      <t>カンスウ</t>
    </rPh>
    <rPh sb="26" eb="27">
      <t>ジ</t>
    </rPh>
    <rPh sb="37" eb="39">
      <t>タイオウ</t>
    </rPh>
    <phoneticPr fontId="5"/>
  </si>
  <si>
    <t>断熱材修正：安達さん対応済み。コードが過去と異なるのは気にしなくてよい(安達さん確認済)</t>
    <rPh sb="0" eb="3">
      <t>ダンネツザイ</t>
    </rPh>
    <rPh sb="3" eb="5">
      <t>シュウセイ</t>
    </rPh>
    <rPh sb="6" eb="8">
      <t>アダチ</t>
    </rPh>
    <rPh sb="10" eb="12">
      <t>タイオウ</t>
    </rPh>
    <rPh sb="12" eb="13">
      <t>ズ</t>
    </rPh>
    <rPh sb="19" eb="21">
      <t>カコ</t>
    </rPh>
    <rPh sb="22" eb="23">
      <t>コト</t>
    </rPh>
    <rPh sb="27" eb="28">
      <t>キ</t>
    </rPh>
    <rPh sb="36" eb="38">
      <t>アダチ</t>
    </rPh>
    <rPh sb="40" eb="42">
      <t>カクニン</t>
    </rPh>
    <rPh sb="42" eb="43">
      <t>スミ</t>
    </rPh>
    <phoneticPr fontId="5"/>
  </si>
  <si>
    <t>面的エネルギーの活用：「AEMS」だけの項目から、複数項目へ変更</t>
    <rPh sb="0" eb="2">
      <t>メンテキ</t>
    </rPh>
    <rPh sb="8" eb="10">
      <t>カツヨウ</t>
    </rPh>
    <phoneticPr fontId="5"/>
  </si>
  <si>
    <t>省CO2対策の概要：削除</t>
    <phoneticPr fontId="5"/>
  </si>
  <si>
    <t>非常時の対応：削除</t>
    <phoneticPr fontId="5"/>
  </si>
  <si>
    <t>浸水対策：追加</t>
    <phoneticPr fontId="5"/>
  </si>
  <si>
    <t>被覆対策：「敷地と建物の被覆対策」と「緑の量・質の確保、生態系への配慮」の項目をまとめた</t>
    <phoneticPr fontId="5"/>
  </si>
  <si>
    <t>対応：2022/07/26～</t>
    <rPh sb="0" eb="2">
      <t>タイオウ</t>
    </rPh>
    <phoneticPr fontId="5"/>
  </si>
  <si>
    <t>空調システムの表示復活</t>
    <rPh sb="0" eb="2">
      <t>クウチョウ</t>
    </rPh>
    <rPh sb="7" eb="9">
      <t>ヒョウジ</t>
    </rPh>
    <rPh sb="9" eb="11">
      <t>フッカツ</t>
    </rPh>
    <phoneticPr fontId="5"/>
  </si>
  <si>
    <t>他</t>
    <rPh sb="0" eb="1">
      <t>ホカ</t>
    </rPh>
    <phoneticPr fontId="5"/>
  </si>
  <si>
    <t>List!$P$2:$R$12</t>
    <phoneticPr fontId="5"/>
  </si>
  <si>
    <t>List!$P$13:$R$23</t>
    <phoneticPr fontId="5"/>
  </si>
  <si>
    <t>List!$P$24:$R$34</t>
    <phoneticPr fontId="5"/>
  </si>
  <si>
    <t>ハザードマップ</t>
    <phoneticPr fontId="5"/>
  </si>
  <si>
    <t>ハザードエリア内</t>
    <rPh sb="7" eb="8">
      <t>ナイ</t>
    </rPh>
    <phoneticPr fontId="5"/>
  </si>
  <si>
    <t>ハザードエリア外</t>
    <rPh sb="7" eb="8">
      <t>ガイ</t>
    </rPh>
    <phoneticPr fontId="5"/>
  </si>
  <si>
    <t>千代田区緑化推進要綱の基準を満足</t>
    <phoneticPr fontId="5"/>
  </si>
  <si>
    <t>※対象：敷地面積250㎡以上</t>
    <rPh sb="1" eb="3">
      <t>タイショウ</t>
    </rPh>
    <rPh sb="4" eb="6">
      <t>シキチ</t>
    </rPh>
    <rPh sb="12" eb="14">
      <t>イジョウ</t>
    </rPh>
    <phoneticPr fontId="5"/>
  </si>
  <si>
    <t>2022/08/23v36変風量制御(インバータ制御)削除</t>
    <rPh sb="13" eb="14">
      <t>ヘン</t>
    </rPh>
    <rPh sb="14" eb="16">
      <t>フウリョウ</t>
    </rPh>
    <rPh sb="16" eb="18">
      <t>セイギョ</t>
    </rPh>
    <rPh sb="24" eb="26">
      <t>セイギョ</t>
    </rPh>
    <rPh sb="27" eb="29">
      <t>サクジョ</t>
    </rPh>
    <phoneticPr fontId="5"/>
  </si>
  <si>
    <t>←面的エネルギー活用の表示方法が変更になったので、この表は不要(2022/07/27)</t>
    <rPh sb="1" eb="3">
      <t>メンテキ</t>
    </rPh>
    <rPh sb="8" eb="10">
      <t>カツヨウ</t>
    </rPh>
    <rPh sb="11" eb="13">
      <t>ヒョウジ</t>
    </rPh>
    <rPh sb="13" eb="15">
      <t>ホウホウ</t>
    </rPh>
    <rPh sb="16" eb="18">
      <t>ヘンコウ</t>
    </rPh>
    <rPh sb="27" eb="28">
      <t>ヒョウ</t>
    </rPh>
    <rPh sb="29" eb="31">
      <t>フヨウ</t>
    </rPh>
    <phoneticPr fontId="5"/>
  </si>
  <si>
    <r>
      <rPr>
        <sz val="8"/>
        <color rgb="FF009999"/>
        <rFont val="ＭＳ Ｐゴシック"/>
        <family val="3"/>
        <charset val="128"/>
      </rPr>
      <t>右のCD表</t>
    </r>
    <r>
      <rPr>
        <sz val="8"/>
        <color theme="0" tint="-0.499984740745262"/>
        <rFont val="ＭＳ Ｐゴシック"/>
        <family val="3"/>
        <charset val="128"/>
      </rPr>
      <t>は、面的エネルギー活用の表示に使用。→</t>
    </r>
    <r>
      <rPr>
        <sz val="8"/>
        <color theme="9" tint="-0.24994659260841701"/>
        <rFont val="ＭＳ Ｐゴシック"/>
        <family val="3"/>
        <charset val="128"/>
      </rPr>
      <t>不要(2022/07/27)</t>
    </r>
    <rPh sb="0" eb="1">
      <t>ミギ</t>
    </rPh>
    <rPh sb="4" eb="5">
      <t>ヒョウ</t>
    </rPh>
    <rPh sb="7" eb="9">
      <t>メンテキ</t>
    </rPh>
    <rPh sb="14" eb="16">
      <t>カツヨウ</t>
    </rPh>
    <rPh sb="17" eb="19">
      <t>ヒョウジ</t>
    </rPh>
    <rPh sb="20" eb="22">
      <t>シヨウ</t>
    </rPh>
    <phoneticPr fontId="5"/>
  </si>
  <si>
    <t>出入口等における止水板の設置</t>
    <rPh sb="0" eb="3">
      <t>デイリグチ</t>
    </rPh>
    <rPh sb="3" eb="4">
      <t>トウ</t>
    </rPh>
    <rPh sb="8" eb="10">
      <t>シスイ</t>
    </rPh>
    <rPh sb="10" eb="11">
      <t>イタ</t>
    </rPh>
    <rPh sb="12" eb="14">
      <t>セッチ</t>
    </rPh>
    <phoneticPr fontId="5"/>
  </si>
  <si>
    <t>止水板の設置</t>
    <rPh sb="0" eb="2">
      <t>シスイ</t>
    </rPh>
    <rPh sb="2" eb="3">
      <t>イタ</t>
    </rPh>
    <rPh sb="4" eb="6">
      <t>セッチ</t>
    </rPh>
    <phoneticPr fontId="5"/>
  </si>
  <si>
    <t>浸水対策_出入口等における止水板の設置</t>
    <phoneticPr fontId="5"/>
  </si>
  <si>
    <t>出入口等における止水板の設置</t>
    <phoneticPr fontId="5"/>
  </si>
  <si>
    <t>緑の量、質の確保
生態系への配慮</t>
    <rPh sb="0" eb="1">
      <t>ミドリ</t>
    </rPh>
    <rPh sb="2" eb="3">
      <t>リョウ</t>
    </rPh>
    <rPh sb="4" eb="5">
      <t>シツ</t>
    </rPh>
    <rPh sb="6" eb="8">
      <t>カクホ</t>
    </rPh>
    <phoneticPr fontId="5"/>
  </si>
  <si>
    <t>総合設計</t>
    <rPh sb="0" eb="2">
      <t>ソウゴウ</t>
    </rPh>
    <rPh sb="2" eb="4">
      <t>セッケイ</t>
    </rPh>
    <phoneticPr fontId="5"/>
  </si>
  <si>
    <t>特定街区</t>
    <rPh sb="0" eb="2">
      <t>トクテイ</t>
    </rPh>
    <rPh sb="2" eb="4">
      <t>ガイク</t>
    </rPh>
    <phoneticPr fontId="5"/>
  </si>
  <si>
    <t>都市開発諸制度等の適用</t>
    <rPh sb="0" eb="2">
      <t>トシ</t>
    </rPh>
    <rPh sb="2" eb="4">
      <t>カイハツ</t>
    </rPh>
    <rPh sb="4" eb="5">
      <t>ショ</t>
    </rPh>
    <rPh sb="5" eb="7">
      <t>セイド</t>
    </rPh>
    <rPh sb="7" eb="8">
      <t>トウ</t>
    </rPh>
    <rPh sb="9" eb="11">
      <t>テキヨウ</t>
    </rPh>
    <phoneticPr fontId="7"/>
  </si>
  <si>
    <t>地表面の緑化</t>
    <rPh sb="0" eb="3">
      <t>チヒョウメン</t>
    </rPh>
    <rPh sb="4" eb="6">
      <t>リョクカ</t>
    </rPh>
    <phoneticPr fontId="5"/>
  </si>
  <si>
    <t>地表面または屋上に保水性の高い被覆材を採用</t>
  </si>
  <si>
    <t>削減率35％未満の場合は理由</t>
    <rPh sb="2" eb="3">
      <t>リツ</t>
    </rPh>
    <rPh sb="6" eb="8">
      <t>ミマン</t>
    </rPh>
    <rPh sb="9" eb="11">
      <t>バアイ</t>
    </rPh>
    <rPh sb="12" eb="14">
      <t>リユウ</t>
    </rPh>
    <phoneticPr fontId="5"/>
  </si>
  <si>
    <t>建設コスト</t>
    <rPh sb="0" eb="2">
      <t>ケンセツ</t>
    </rPh>
    <phoneticPr fontId="5"/>
  </si>
  <si>
    <t>その他　（</t>
    <phoneticPr fontId="5"/>
  </si>
  <si>
    <t>千代田区緑化推進要綱の基準を満足</t>
  </si>
  <si>
    <t>緑の量・質の確保、生態系への配慮</t>
  </si>
  <si>
    <t>被覆対策</t>
  </si>
  <si>
    <t>水循環</t>
  </si>
  <si>
    <t>緑の量・質の確保、生態系への配慮</t>
    <phoneticPr fontId="5"/>
  </si>
  <si>
    <t>被覆対策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</si>
  <si>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</si>
  <si>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←計画時の届出の副本の受付日・番号（変更の届出をしている場合は変更時のもの）</t>
    <rPh sb="1" eb="3">
      <t>ケイカク</t>
    </rPh>
    <rPh sb="3" eb="4">
      <t>ジ</t>
    </rPh>
    <rPh sb="5" eb="7">
      <t>トドケデ</t>
    </rPh>
    <rPh sb="8" eb="10">
      <t>フクホン</t>
    </rPh>
    <rPh sb="11" eb="14">
      <t>ウケツケビ</t>
    </rPh>
    <rPh sb="15" eb="17">
      <t>バンゴウ</t>
    </rPh>
    <rPh sb="18" eb="20">
      <t>ヘンコウ</t>
    </rPh>
    <rPh sb="21" eb="23">
      <t>トドケデ</t>
    </rPh>
    <rPh sb="28" eb="30">
      <t>バアイ</t>
    </rPh>
    <rPh sb="31" eb="33">
      <t>ヘンコウ</t>
    </rPh>
    <rPh sb="33" eb="34">
      <t>ジ</t>
    </rPh>
    <phoneticPr fontId="5"/>
  </si>
  <si>
    <t>別添「事前協議書」「環境評価書」のとおり</t>
    <rPh sb="3" eb="5">
      <t>ジゼン</t>
    </rPh>
    <rPh sb="5" eb="7">
      <t>キョウギ</t>
    </rPh>
    <rPh sb="7" eb="8">
      <t>ショ</t>
    </rPh>
    <rPh sb="10" eb="12">
      <t>カンキョウ</t>
    </rPh>
    <rPh sb="12" eb="14">
      <t>ヒョウカ</t>
    </rPh>
    <rPh sb="14" eb="15">
      <t>ショ</t>
    </rPh>
    <phoneticPr fontId="5"/>
  </si>
  <si>
    <t>住所</t>
    <phoneticPr fontId="79"/>
  </si>
  <si>
    <t>氏名</t>
    <rPh sb="0" eb="2">
      <t>シメイ</t>
    </rPh>
    <phoneticPr fontId="79"/>
  </si>
  <si>
    <t>職員記入欄</t>
    <rPh sb="0" eb="2">
      <t>ショクイン</t>
    </rPh>
    <rPh sb="2" eb="4">
      <t>キニュウ</t>
    </rPh>
    <rPh sb="4" eb="5">
      <t>ラン</t>
    </rPh>
    <phoneticPr fontId="5"/>
  </si>
  <si>
    <t>確認欄</t>
    <rPh sb="0" eb="2">
      <t>カクニン</t>
    </rPh>
    <rPh sb="2" eb="3">
      <t>ラン</t>
    </rPh>
    <phoneticPr fontId="79"/>
  </si>
  <si>
    <t>共用部</t>
    <rPh sb="0" eb="3">
      <t>キョウヨウブ</t>
    </rPh>
    <phoneticPr fontId="5"/>
  </si>
  <si>
    <t>トイレ</t>
    <phoneticPr fontId="5"/>
  </si>
  <si>
    <r>
      <rPr>
        <sz val="7"/>
        <color rgb="FF464646"/>
        <rFont val="Meiryo UI"/>
        <family val="3"/>
        <charset val="128"/>
      </rPr>
      <t>建材名称</t>
    </r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</si>
  <si>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  10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</si>
  <si>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24K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</si>
  <si>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32K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</si>
  <si>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40K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</si>
  <si>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高性能グラスウール断熱材   </t>
    </r>
    <r>
      <rPr>
        <sz val="8"/>
        <color rgb="FF1F1F1F"/>
        <rFont val="Meiryo UI"/>
        <family val="3"/>
        <charset val="128"/>
      </rPr>
      <t>48K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</si>
  <si>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1F1F1F"/>
        <rFont val="Meiryo UI"/>
        <family val="3"/>
        <charset val="128"/>
      </rPr>
      <t>13K</t>
    </r>
    <r>
      <rPr>
        <sz val="7"/>
        <color rgb="FF1F1F1F"/>
        <rFont val="Meiryo UI"/>
        <family val="3"/>
        <charset val="128"/>
      </rPr>
      <t>相</t>
    </r>
    <r>
      <rPr>
        <sz val="7"/>
        <color rgb="FF464646"/>
        <rFont val="Meiryo UI"/>
        <family val="3"/>
        <charset val="128"/>
      </rPr>
      <t>当</t>
    </r>
  </si>
  <si>
    <r>
      <rPr>
        <sz val="7"/>
        <color rgb="FF464646"/>
        <rFont val="Meiryo UI"/>
        <family val="3"/>
        <charset val="128"/>
      </rPr>
      <t>吹込み用グラスウ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 xml:space="preserve">ル  </t>
    </r>
    <r>
      <rPr>
        <sz val="8"/>
        <color rgb="FF1F1F1F"/>
        <rFont val="Meiryo UI"/>
        <family val="3"/>
        <charset val="128"/>
      </rPr>
      <t>18K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</si>
  <si>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30K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</si>
  <si>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吹込み用グラスウール  </t>
    </r>
    <r>
      <rPr>
        <sz val="8"/>
        <color rgb="FF2F2F2F"/>
        <rFont val="Meiryo UI"/>
        <family val="3"/>
        <charset val="128"/>
      </rPr>
      <t>35K</t>
    </r>
    <r>
      <rPr>
        <sz val="7"/>
        <color rgb="FF2F2F2F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</si>
  <si>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>吹付けロックウール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</si>
  <si>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ル断熱材（マット）</t>
    </r>
  </si>
  <si>
    <r>
      <rPr>
        <sz val="7"/>
        <color rgb="FF2F2F2F"/>
        <rFont val="Meiryo UI"/>
        <family val="3"/>
        <charset val="128"/>
      </rPr>
      <t>ロックウール断熱材（フェルト）</t>
    </r>
  </si>
  <si>
    <r>
      <rPr>
        <sz val="7"/>
        <color rgb="FF2F2F2F"/>
        <rFont val="Meiryo UI"/>
        <family val="3"/>
        <charset val="128"/>
      </rPr>
      <t>ロックウ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ル断熱材（ボ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ド）</t>
    </r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</si>
  <si>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25K</t>
    </r>
    <r>
      <rPr>
        <sz val="7"/>
        <color rgb="FF464646"/>
        <rFont val="Meiryo UI"/>
        <family val="3"/>
        <charset val="128"/>
      </rPr>
      <t>相当</t>
    </r>
    <phoneticPr fontId="7"/>
  </si>
  <si>
    <r>
      <rPr>
        <sz val="7"/>
        <color rgb="FF464646"/>
        <rFont val="Meiryo UI"/>
        <family val="3"/>
        <charset val="128"/>
      </rPr>
      <t xml:space="preserve">吹込み用ロックウール  </t>
    </r>
    <r>
      <rPr>
        <sz val="8"/>
        <color rgb="FF1F1F1F"/>
        <rFont val="Meiryo UI"/>
        <family val="3"/>
        <charset val="128"/>
      </rPr>
      <t>65K</t>
    </r>
    <r>
      <rPr>
        <sz val="7"/>
        <color rgb="FF464646"/>
        <rFont val="Meiryo UI"/>
        <family val="3"/>
        <charset val="128"/>
      </rPr>
      <t>相当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</si>
  <si>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25K</t>
    </r>
  </si>
  <si>
    <r>
      <rPr>
        <sz val="7"/>
        <color rgb="FF464646"/>
        <rFont val="Meiryo UI"/>
        <family val="3"/>
        <charset val="128"/>
      </rPr>
      <t>吹込み用セルロ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ズファイバ</t>
    </r>
    <r>
      <rPr>
        <sz val="7"/>
        <rFont val="Meiryo UI"/>
        <family val="3"/>
        <charset val="128"/>
      </rPr>
      <t xml:space="preserve">ー  </t>
    </r>
    <r>
      <rPr>
        <sz val="8"/>
        <color rgb="FF2F2F2F"/>
        <rFont val="Meiryo UI"/>
        <family val="3"/>
        <charset val="128"/>
      </rPr>
      <t>45K</t>
    </r>
  </si>
  <si>
    <r>
      <rPr>
        <sz val="7"/>
        <color rgb="FF464646"/>
        <rFont val="Meiryo UI"/>
        <family val="3"/>
        <charset val="128"/>
      </rPr>
      <t xml:space="preserve">吹込み用セルローズファイバー  </t>
    </r>
    <r>
      <rPr>
        <sz val="8"/>
        <color rgb="FF2F2F2F"/>
        <rFont val="Meiryo UI"/>
        <family val="3"/>
        <charset val="128"/>
      </rPr>
      <t>55K</t>
    </r>
  </si>
  <si>
    <r>
      <rPr>
        <sz val="7"/>
        <color rgb="FF464646"/>
        <rFont val="Meiryo UI"/>
        <family val="3"/>
        <charset val="128"/>
      </rPr>
      <t>押出法ポ</t>
    </r>
    <r>
      <rPr>
        <sz val="7"/>
        <color rgb="FF1F1F1F"/>
        <rFont val="Meiryo UI"/>
        <family val="3"/>
        <charset val="128"/>
      </rPr>
      <t>リスチレンフ</t>
    </r>
    <r>
      <rPr>
        <sz val="7"/>
        <color rgb="FF464646"/>
        <rFont val="Meiryo UI"/>
        <family val="3"/>
        <charset val="128"/>
      </rPr>
      <t>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</si>
  <si>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phoneticPr fontId="7"/>
  </si>
  <si>
    <r>
      <rPr>
        <sz val="7"/>
        <color rgb="FF464646"/>
        <rFont val="Meiryo UI"/>
        <family val="3"/>
        <charset val="128"/>
      </rPr>
      <t xml:space="preserve">押出法ポリスチレンフォーム  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種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</si>
  <si>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</si>
  <si>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 xml:space="preserve">種ポリエチレンフォーム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</si>
  <si>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>保温板  特号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</si>
  <si>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</si>
  <si>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</si>
  <si>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 xml:space="preserve">ビーズ法ポリスチレンフォーム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3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</si>
  <si>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ビーズ法ポリスチレンフォ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2F2F2F"/>
        <rFont val="Meiryo UI"/>
        <family val="3"/>
        <charset val="128"/>
      </rPr>
      <t>4</t>
    </r>
    <r>
      <rPr>
        <sz val="7"/>
        <color rgb="FF2F2F2F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</si>
  <si>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</si>
  <si>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 xml:space="preserve">硬質ウレタンフォーム  保温板  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</si>
  <si>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レタンフォーム</t>
    </r>
    <r>
      <rPr>
        <sz val="8"/>
        <color rgb="FF1F1F1F"/>
        <rFont val="Meiryo UI"/>
        <family val="3"/>
        <charset val="128"/>
      </rPr>
      <t>A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</si>
  <si>
    <r>
      <rPr>
        <sz val="7"/>
        <color rgb="FF464646"/>
        <rFont val="Meiryo UI"/>
        <family val="3"/>
        <charset val="128"/>
      </rPr>
      <t>吹付け硬質ウ</t>
    </r>
    <r>
      <rPr>
        <sz val="7"/>
        <color rgb="FF1F1F1F"/>
        <rFont val="Meiryo UI"/>
        <family val="3"/>
        <charset val="128"/>
      </rPr>
      <t>レタンフォ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ム</t>
    </r>
    <r>
      <rPr>
        <sz val="8"/>
        <color rgb="FF2F2F2F"/>
        <rFont val="Meiryo UI"/>
        <family val="3"/>
        <charset val="128"/>
      </rPr>
      <t>A</t>
    </r>
    <r>
      <rPr>
        <sz val="7"/>
        <color rgb="FF2F2F2F"/>
        <rFont val="Meiryo UI"/>
        <family val="3"/>
        <charset val="128"/>
      </rPr>
      <t>種</t>
    </r>
    <r>
      <rPr>
        <sz val="8"/>
        <color rgb="FF2F2F2F"/>
        <rFont val="Meiryo UI"/>
        <family val="3"/>
        <charset val="128"/>
      </rPr>
      <t>3</t>
    </r>
  </si>
  <si>
    <r>
      <rPr>
        <sz val="7"/>
        <color rgb="FF2F2F2F"/>
        <rFont val="Meiryo UI"/>
        <family val="3"/>
        <charset val="128"/>
      </rPr>
      <t xml:space="preserve">フェノールフォーム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</si>
  <si>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2F2F2F"/>
        <rFont val="Meiryo UI"/>
        <family val="3"/>
        <charset val="128"/>
      </rPr>
      <t>フェノ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>ルフォ</t>
    </r>
    <r>
      <rPr>
        <sz val="7"/>
        <rFont val="Meiryo UI"/>
        <family val="3"/>
        <charset val="128"/>
      </rPr>
      <t>ー</t>
    </r>
    <r>
      <rPr>
        <sz val="7"/>
        <color rgb="FF2F2F2F"/>
        <rFont val="Meiryo UI"/>
        <family val="3"/>
        <charset val="128"/>
      </rPr>
      <t xml:space="preserve">ム  </t>
    </r>
    <r>
      <rPr>
        <sz val="7"/>
        <color rgb="FF464646"/>
        <rFont val="Meiryo UI"/>
        <family val="3"/>
        <charset val="128"/>
      </rPr>
      <t xml:space="preserve">保温板  </t>
    </r>
    <r>
      <rPr>
        <sz val="8"/>
        <color rgb="FF1F1F1F"/>
        <rFont val="Meiryo UI"/>
        <family val="3"/>
        <charset val="128"/>
      </rPr>
      <t>1</t>
    </r>
    <r>
      <rPr>
        <sz val="7"/>
        <color rgb="FF464646"/>
        <rFont val="Meiryo UI"/>
        <family val="3"/>
        <charset val="128"/>
      </rPr>
      <t>種</t>
    </r>
    <r>
      <rPr>
        <sz val="8"/>
        <color rgb="FF464646"/>
        <rFont val="Meiryo UI"/>
        <family val="3"/>
        <charset val="128"/>
      </rPr>
      <t>2</t>
    </r>
    <r>
      <rPr>
        <sz val="7"/>
        <color rgb="FF464646"/>
        <rFont val="Meiryo UI"/>
        <family val="3"/>
        <charset val="128"/>
      </rPr>
      <t>号</t>
    </r>
  </si>
  <si>
    <r>
      <rPr>
        <sz val="7"/>
        <color rgb="FF464646"/>
        <rFont val="Meiryo UI"/>
        <family val="3"/>
        <charset val="128"/>
      </rPr>
      <t>分類</t>
    </r>
  </si>
  <si>
    <r>
      <rPr>
        <sz val="7"/>
        <color rgb="FF464646"/>
        <rFont val="Meiryo UI"/>
        <family val="3"/>
        <charset val="128"/>
      </rPr>
      <t>建材番号</t>
    </r>
  </si>
  <si>
    <r>
      <rPr>
        <sz val="7"/>
        <color rgb="FF464646"/>
        <rFont val="Meiryo UI"/>
        <family val="3"/>
        <charset val="128"/>
      </rPr>
      <t xml:space="preserve">熱伝導率
</t>
    </r>
    <r>
      <rPr>
        <sz val="8"/>
        <color rgb="FF1F1F1F"/>
        <rFont val="Meiryo UI"/>
        <family val="3"/>
        <charset val="128"/>
      </rPr>
      <t>[W/mK]</t>
    </r>
  </si>
  <si>
    <r>
      <rPr>
        <sz val="7"/>
        <color rgb="FF464646"/>
        <rFont val="Meiryo UI"/>
        <family val="3"/>
        <charset val="128"/>
      </rPr>
      <t xml:space="preserve">容積比熱
</t>
    </r>
    <r>
      <rPr>
        <sz val="8"/>
        <color rgb="FF2F2F2F"/>
        <rFont val="Meiryo UI"/>
        <family val="3"/>
        <charset val="128"/>
      </rPr>
      <t>[</t>
    </r>
    <r>
      <rPr>
        <sz val="8"/>
        <rFont val="Meiryo UI"/>
        <family val="3"/>
        <charset val="128"/>
      </rPr>
      <t>J</t>
    </r>
    <r>
      <rPr>
        <sz val="8"/>
        <color rgb="FF464646"/>
        <rFont val="Meiryo UI"/>
        <family val="3"/>
        <charset val="128"/>
      </rPr>
      <t>/</t>
    </r>
    <r>
      <rPr>
        <sz val="8"/>
        <rFont val="Meiryo UI"/>
        <family val="3"/>
        <charset val="128"/>
      </rPr>
      <t>L</t>
    </r>
    <r>
      <rPr>
        <sz val="8"/>
        <color rgb="FF1F1F1F"/>
        <rFont val="Meiryo UI"/>
        <family val="3"/>
        <charset val="128"/>
      </rPr>
      <t>K</t>
    </r>
    <r>
      <rPr>
        <sz val="8"/>
        <rFont val="Meiryo UI"/>
        <family val="3"/>
        <charset val="128"/>
      </rPr>
      <t>]</t>
    </r>
  </si>
  <si>
    <r>
      <rPr>
        <sz val="7"/>
        <color rgb="FF464646"/>
        <rFont val="Meiryo UI"/>
        <family val="3"/>
        <charset val="128"/>
      </rPr>
      <t xml:space="preserve">比熱
</t>
    </r>
    <r>
      <rPr>
        <sz val="8"/>
        <color rgb="FF1F1F1F"/>
        <rFont val="Meiryo UI"/>
        <family val="3"/>
        <charset val="128"/>
      </rPr>
      <t>[J/gK]</t>
    </r>
  </si>
  <si>
    <r>
      <rPr>
        <sz val="7"/>
        <color rgb="FF464646"/>
        <rFont val="Meiryo UI"/>
        <family val="3"/>
        <charset val="128"/>
      </rPr>
      <t xml:space="preserve">密度
</t>
    </r>
    <r>
      <rPr>
        <sz val="8"/>
        <color rgb="FF1F1F1F"/>
        <rFont val="Meiryo UI"/>
        <family val="3"/>
        <charset val="128"/>
      </rPr>
      <t>[g/L]</t>
    </r>
  </si>
  <si>
    <r>
      <rPr>
        <sz val="7"/>
        <color rgb="FF464646"/>
        <rFont val="Meiryo UI"/>
        <family val="3"/>
        <charset val="128"/>
      </rPr>
      <t>繊維系断熱材</t>
    </r>
  </si>
  <si>
    <r>
      <rPr>
        <sz val="7"/>
        <color rgb="FF464646"/>
        <rFont val="Meiryo UI"/>
        <family val="3"/>
        <charset val="128"/>
      </rPr>
      <t>発泡系断熱材</t>
    </r>
  </si>
  <si>
    <r>
      <rPr>
        <sz val="9"/>
        <rFont val="HG丸ｺﾞｼｯｸM-PRO"/>
        <family val="3"/>
      </rPr>
      <t>大分類</t>
    </r>
  </si>
  <si>
    <r>
      <rPr>
        <sz val="9"/>
        <rFont val="HG丸ｺﾞｼｯｸM-PRO"/>
        <family val="3"/>
      </rPr>
      <t>小分類</t>
    </r>
  </si>
  <si>
    <r>
      <rPr>
        <sz val="9"/>
        <rFont val="HG丸ｺﾞｼｯｸM-PRO"/>
        <family val="3"/>
      </rPr>
      <t xml:space="preserve">熱伝導率
</t>
    </r>
    <r>
      <rPr>
        <sz val="9"/>
        <rFont val="HG丸ｺﾞｼｯｸM-PRO"/>
        <family val="3"/>
      </rPr>
      <t>W/(m•K)</t>
    </r>
  </si>
  <si>
    <r>
      <rPr>
        <sz val="9"/>
        <rFont val="HG丸ｺﾞｼｯｸM-PRO"/>
        <family val="3"/>
      </rPr>
      <t>グラスウール断熱材通常品</t>
    </r>
  </si>
  <si>
    <r>
      <rPr>
        <sz val="9"/>
        <rFont val="HG丸ｺﾞｼｯｸM-PRO"/>
        <family val="3"/>
      </rPr>
      <t>＊</t>
    </r>
  </si>
  <si>
    <r>
      <rPr>
        <sz val="9"/>
        <rFont val="HG丸ｺﾞｼｯｸM-PRO"/>
        <family val="3"/>
      </rPr>
      <t>グラスウール断熱材１０K</t>
    </r>
  </si>
  <si>
    <r>
      <rPr>
        <sz val="9"/>
        <rFont val="HG丸ｺﾞｼｯｸM-PRO"/>
        <family val="3"/>
      </rPr>
      <t>グラスウール断熱材１２K</t>
    </r>
  </si>
  <si>
    <r>
      <rPr>
        <sz val="9"/>
        <rFont val="HG丸ｺﾞｼｯｸM-PRO"/>
        <family val="3"/>
      </rPr>
      <t>グラスウール断熱材１６K</t>
    </r>
  </si>
  <si>
    <r>
      <rPr>
        <sz val="9"/>
        <rFont val="HG丸ｺﾞｼｯｸM-PRO"/>
        <family val="3"/>
      </rPr>
      <t>グラスウール断熱材２０K</t>
    </r>
  </si>
  <si>
    <r>
      <rPr>
        <sz val="9"/>
        <rFont val="HG丸ｺﾞｼｯｸM-PRO"/>
        <family val="3"/>
      </rPr>
      <t>グラスウール断熱材２４K</t>
    </r>
  </si>
  <si>
    <r>
      <rPr>
        <sz val="9"/>
        <rFont val="HG丸ｺﾞｼｯｸM-PRO"/>
        <family val="3"/>
      </rPr>
      <t>グラスウール断熱材３２K</t>
    </r>
  </si>
  <si>
    <r>
      <rPr>
        <sz val="9"/>
        <rFont val="HG丸ｺﾞｼｯｸM-PRO"/>
        <family val="3"/>
      </rPr>
      <t>グラスウール断熱材４０K</t>
    </r>
  </si>
  <si>
    <r>
      <rPr>
        <sz val="9"/>
        <rFont val="HG丸ｺﾞｼｯｸM-PRO"/>
        <family val="3"/>
      </rPr>
      <t>グラスウール断熱材４８K</t>
    </r>
  </si>
  <si>
    <r>
      <rPr>
        <sz val="9"/>
        <rFont val="HG丸ｺﾞｼｯｸM-PRO"/>
        <family val="3"/>
      </rPr>
      <t>グラスウール断熱材６４K</t>
    </r>
  </si>
  <si>
    <r>
      <rPr>
        <sz val="9"/>
        <rFont val="HG丸ｺﾞｼｯｸM-PRO"/>
        <family val="3"/>
      </rPr>
      <t>グラスウール断熱材８０K</t>
    </r>
  </si>
  <si>
    <r>
      <rPr>
        <sz val="9"/>
        <rFont val="HG丸ｺﾞｼｯｸM-PRO"/>
        <family val="3"/>
      </rPr>
      <t>グラスウール断熱材９６K</t>
    </r>
  </si>
  <si>
    <r>
      <rPr>
        <sz val="9"/>
        <rFont val="HG丸ｺﾞｼｯｸM-PRO"/>
        <family val="3"/>
      </rPr>
      <t>グラスウール断熱材高性能品</t>
    </r>
  </si>
  <si>
    <r>
      <rPr>
        <sz val="9"/>
        <rFont val="HG丸ｺﾞｼｯｸM-PRO"/>
        <family val="3"/>
      </rPr>
      <t>高性能グラスウール断熱材１０K</t>
    </r>
  </si>
  <si>
    <r>
      <rPr>
        <sz val="9"/>
        <rFont val="HG丸ｺﾞｼｯｸM-PRO"/>
        <family val="3"/>
      </rPr>
      <t>高性能グラスウール断熱材１２K</t>
    </r>
  </si>
  <si>
    <r>
      <rPr>
        <sz val="9"/>
        <rFont val="HG丸ｺﾞｼｯｸM-PRO"/>
        <family val="3"/>
      </rPr>
      <t>高性能グラスウール断熱材１４Ｋ</t>
    </r>
  </si>
  <si>
    <r>
      <rPr>
        <sz val="9"/>
        <rFont val="HG丸ｺﾞｼｯｸM-PRO"/>
        <family val="3"/>
      </rPr>
      <t>高性能グラスウール断熱材１６K</t>
    </r>
  </si>
  <si>
    <r>
      <rPr>
        <sz val="9"/>
        <rFont val="HG丸ｺﾞｼｯｸM-PRO"/>
        <family val="3"/>
      </rPr>
      <t>高性能グラスウール断熱材２０K</t>
    </r>
  </si>
  <si>
    <r>
      <rPr>
        <sz val="9"/>
        <rFont val="HG丸ｺﾞｼｯｸM-PRO"/>
        <family val="3"/>
      </rPr>
      <t>高性能グラスウール断熱材２４K</t>
    </r>
  </si>
  <si>
    <r>
      <rPr>
        <sz val="9"/>
        <rFont val="HG丸ｺﾞｼｯｸM-PRO"/>
        <family val="3"/>
      </rPr>
      <t>高性能グラスウール断熱材２８K</t>
    </r>
  </si>
  <si>
    <r>
      <rPr>
        <sz val="9"/>
        <rFont val="HG丸ｺﾞｼｯｸM-PRO"/>
        <family val="3"/>
      </rPr>
      <t>高性能グラスウール断熱材３２K</t>
    </r>
  </si>
  <si>
    <r>
      <rPr>
        <sz val="9"/>
        <rFont val="HG丸ｺﾞｼｯｸM-PRO"/>
        <family val="3"/>
      </rPr>
      <t>高性能グラスウール断熱材３６K</t>
    </r>
  </si>
  <si>
    <r>
      <rPr>
        <sz val="9"/>
        <rFont val="HG丸ｺﾞｼｯｸM-PRO"/>
        <family val="3"/>
      </rPr>
      <t>高性能グラスウール断熱材３８K</t>
    </r>
  </si>
  <si>
    <r>
      <rPr>
        <sz val="9"/>
        <rFont val="HG丸ｺﾞｼｯｸM-PRO"/>
        <family val="3"/>
      </rPr>
      <t>高性能グラスウール断熱材４０K</t>
    </r>
  </si>
  <si>
    <r>
      <rPr>
        <sz val="9"/>
        <rFont val="HG丸ｺﾞｼｯｸM-PRO"/>
        <family val="3"/>
      </rPr>
      <t>高性能グラスウール断熱材４８K</t>
    </r>
  </si>
  <si>
    <r>
      <rPr>
        <sz val="9"/>
        <rFont val="HG丸ｺﾞｼｯｸM-PRO"/>
        <family val="3"/>
      </rPr>
      <t>吹込み用グラスウール断熱材</t>
    </r>
  </si>
  <si>
    <r>
      <rPr>
        <sz val="9"/>
        <rFont val="HG丸ｺﾞｼｯｸM-PRO"/>
        <family val="3"/>
      </rPr>
      <t>天井用</t>
    </r>
  </si>
  <si>
    <r>
      <rPr>
        <sz val="9"/>
        <rFont val="HG丸ｺﾞｼｯｸM-PRO"/>
        <family val="3"/>
      </rPr>
      <t>屋根•床•壁用</t>
    </r>
  </si>
  <si>
    <r>
      <rPr>
        <sz val="9"/>
        <rFont val="HG丸ｺﾞｼｯｸM-PRO"/>
        <family val="3"/>
      </rPr>
      <t>ロックウール断熱材</t>
    </r>
  </si>
  <si>
    <r>
      <rPr>
        <sz val="9"/>
        <rFont val="HG丸ｺﾞｼｯｸM-PRO"/>
        <family val="3"/>
      </rPr>
      <t>ロックウール断熱材•マット 24Ｋ以上</t>
    </r>
  </si>
  <si>
    <r>
      <rPr>
        <sz val="9"/>
        <rFont val="HG丸ｺﾞｼｯｸM-PRO"/>
        <family val="3"/>
      </rPr>
      <t>ロックウール断熱材•フェルト</t>
    </r>
  </si>
  <si>
    <r>
      <rPr>
        <sz val="9"/>
        <rFont val="HG丸ｺﾞｼｯｸM-PRO"/>
        <family val="3"/>
      </rPr>
      <t>ロックウール断熱材•ボード</t>
    </r>
  </si>
  <si>
    <r>
      <rPr>
        <sz val="9"/>
        <rFont val="HG丸ｺﾞｼｯｸM-PRO"/>
        <family val="3"/>
      </rPr>
      <t>吹込み用ロックウール断熱材</t>
    </r>
  </si>
  <si>
    <r>
      <rPr>
        <sz val="9"/>
        <rFont val="HG丸ｺﾞｼｯｸM-PRO"/>
        <family val="3"/>
      </rPr>
      <t>吹付けロックウール</t>
    </r>
  </si>
  <si>
    <r>
      <rPr>
        <sz val="9"/>
        <rFont val="HG丸ｺﾞｼｯｸM-PRO"/>
        <family val="3"/>
      </rPr>
      <t>吹込み用セルローズファイバー断熱材</t>
    </r>
  </si>
  <si>
    <r>
      <rPr>
        <sz val="9"/>
        <rFont val="HG丸ｺﾞｼｯｸM-PRO"/>
        <family val="3"/>
      </rPr>
      <t>天井用•屋根•床•壁用</t>
    </r>
  </si>
  <si>
    <r>
      <rPr>
        <sz val="9"/>
        <rFont val="HG丸ｺﾞｼｯｸM-PRO"/>
        <family val="3"/>
      </rPr>
      <t>押出法ポリスチレンフォーム断熱材</t>
    </r>
  </si>
  <si>
    <r>
      <rPr>
        <sz val="9"/>
        <rFont val="HG丸ｺﾞｼｯｸM-PRO"/>
        <family val="3"/>
      </rPr>
      <t>押出法ポリスチレンフォーム１種</t>
    </r>
  </si>
  <si>
    <r>
      <rPr>
        <sz val="9"/>
        <rFont val="HG丸ｺﾞｼｯｸM-PRO"/>
        <family val="3"/>
      </rPr>
      <t>押出法ポリスチレンフォーム２種</t>
    </r>
  </si>
  <si>
    <r>
      <rPr>
        <sz val="9"/>
        <rFont val="HG丸ｺﾞｼｯｸM-PRO"/>
        <family val="3"/>
      </rPr>
      <t>押出法ポリスチレンフォーム３種</t>
    </r>
  </si>
  <si>
    <r>
      <rPr>
        <sz val="9"/>
        <rFont val="HG丸ｺﾞｼｯｸM-PRO"/>
        <family val="3"/>
      </rPr>
      <t>ポリエチレンフォーム断熱材</t>
    </r>
  </si>
  <si>
    <r>
      <rPr>
        <sz val="9"/>
        <rFont val="HG丸ｺﾞｼｯｸM-PRO"/>
        <family val="3"/>
      </rPr>
      <t>A 種ポリエチレンフォーム保温板 1 種</t>
    </r>
  </si>
  <si>
    <r>
      <rPr>
        <sz val="9"/>
        <rFont val="HG丸ｺﾞｼｯｸM-PRO"/>
        <family val="3"/>
      </rPr>
      <t>A 種ポリエチレンフォーム保温板 2 種</t>
    </r>
  </si>
  <si>
    <r>
      <rPr>
        <sz val="9"/>
        <rFont val="HG丸ｺﾞｼｯｸM-PRO"/>
        <family val="3"/>
      </rPr>
      <t>A 種ポリエチレンフォーム保温板 3 種</t>
    </r>
  </si>
  <si>
    <r>
      <rPr>
        <sz val="9"/>
        <rFont val="HG丸ｺﾞｼｯｸM-PRO"/>
        <family val="3"/>
      </rPr>
      <t>ビーズ法ポリスチレンフォーム断熱材</t>
    </r>
  </si>
  <si>
    <r>
      <rPr>
        <sz val="9"/>
        <rFont val="HG丸ｺﾞｼｯｸM-PRO"/>
        <family val="3"/>
      </rPr>
      <t>ビーズ法ポリスチレンフォーム 1 号</t>
    </r>
  </si>
  <si>
    <r>
      <rPr>
        <sz val="9"/>
        <rFont val="HG丸ｺﾞｼｯｸM-PRO"/>
        <family val="3"/>
      </rPr>
      <t>ビーズ法ポリスチレンフォーム 2 号</t>
    </r>
  </si>
  <si>
    <r>
      <rPr>
        <sz val="9"/>
        <rFont val="HG丸ｺﾞｼｯｸM-PRO"/>
        <family val="3"/>
      </rPr>
      <t>ビーズ法ポリスチレンフォーム 3 号</t>
    </r>
  </si>
  <si>
    <r>
      <rPr>
        <sz val="9"/>
        <rFont val="HG丸ｺﾞｼｯｸM-PRO"/>
        <family val="3"/>
      </rPr>
      <t>ビーズ法ポリスチレンフォーム 4 号</t>
    </r>
  </si>
  <si>
    <r>
      <rPr>
        <sz val="9"/>
        <rFont val="HG丸ｺﾞｼｯｸM-PRO"/>
        <family val="3"/>
      </rPr>
      <t>硬質ウレタンフォーム断熱材</t>
    </r>
  </si>
  <si>
    <r>
      <rPr>
        <sz val="9"/>
        <rFont val="HG丸ｺﾞｼｯｸM-PRO"/>
        <family val="3"/>
      </rPr>
      <t>硬質ウレタンフォーム 1 種</t>
    </r>
  </si>
  <si>
    <r>
      <rPr>
        <sz val="9"/>
        <rFont val="HG丸ｺﾞｼｯｸM-PRO"/>
        <family val="3"/>
      </rPr>
      <t>硬質ウレタンフォーム 2 種 1 号</t>
    </r>
  </si>
  <si>
    <r>
      <rPr>
        <sz val="9"/>
        <rFont val="HG丸ｺﾞｼｯｸM-PRO"/>
        <family val="3"/>
      </rPr>
      <t>硬質ウレタンフォーム 2 種 2 号</t>
    </r>
  </si>
  <si>
    <r>
      <rPr>
        <sz val="9"/>
        <rFont val="HG丸ｺﾞｼｯｸM-PRO"/>
        <family val="3"/>
      </rPr>
      <t>硬質ウレタンフォーム 2 種 3 号</t>
    </r>
  </si>
  <si>
    <r>
      <rPr>
        <sz val="9"/>
        <rFont val="HG丸ｺﾞｼｯｸM-PRO"/>
        <family val="3"/>
      </rPr>
      <t>硬質ウレタンフォーム 2 種 4 号</t>
    </r>
  </si>
  <si>
    <r>
      <rPr>
        <sz val="9"/>
        <rFont val="HG丸ｺﾞｼｯｸM-PRO"/>
        <family val="3"/>
      </rPr>
      <t>吹付け硬質ウレタンフォーム</t>
    </r>
  </si>
  <si>
    <r>
      <rPr>
        <sz val="9"/>
        <rFont val="HG丸ｺﾞｼｯｸM-PRO"/>
        <family val="3"/>
      </rPr>
      <t>吹付け硬質ウレタンフォーム A 種１</t>
    </r>
  </si>
  <si>
    <r>
      <rPr>
        <sz val="9"/>
        <rFont val="HG丸ｺﾞｼｯｸM-PRO"/>
        <family val="3"/>
      </rPr>
      <t>吹付け硬質ウレタンフォーム A 種１H</t>
    </r>
  </si>
  <si>
    <r>
      <rPr>
        <sz val="9"/>
        <rFont val="HG丸ｺﾞｼｯｸM-PRO"/>
        <family val="3"/>
      </rPr>
      <t>吹付け硬質ウレタンフォーム A 種３</t>
    </r>
  </si>
  <si>
    <r>
      <rPr>
        <sz val="9"/>
        <rFont val="HG丸ｺﾞｼｯｸM-PRO"/>
        <family val="3"/>
      </rPr>
      <t>フェノールフォーム断熱材</t>
    </r>
  </si>
  <si>
    <r>
      <rPr>
        <sz val="9"/>
        <rFont val="HG丸ｺﾞｼｯｸM-PRO"/>
        <family val="3"/>
      </rPr>
      <t>フェノールフォーム１種</t>
    </r>
  </si>
  <si>
    <r>
      <rPr>
        <sz val="9"/>
        <rFont val="HG丸ｺﾞｼｯｸM-PRO"/>
        <family val="3"/>
      </rPr>
      <t>フェノールフォーム 2 種 1 号</t>
    </r>
  </si>
  <si>
    <r>
      <rPr>
        <sz val="9"/>
        <rFont val="HG丸ｺﾞｼｯｸM-PRO"/>
        <family val="3"/>
      </rPr>
      <t>フェノールフォーム 2 種 2 号</t>
    </r>
  </si>
  <si>
    <r>
      <rPr>
        <sz val="9"/>
        <rFont val="HG丸ｺﾞｼｯｸM-PRO"/>
        <family val="3"/>
      </rPr>
      <t>フェノールフォーム 2 種 3 号</t>
    </r>
  </si>
  <si>
    <r>
      <rPr>
        <sz val="9"/>
        <rFont val="HG丸ｺﾞｼｯｸM-PRO"/>
        <family val="3"/>
      </rPr>
      <t>フェノールフォーム 3 種 1 号</t>
    </r>
  </si>
  <si>
    <r>
      <rPr>
        <sz val="9"/>
        <rFont val="HG丸ｺﾞｼｯｸM-PRO"/>
        <family val="3"/>
      </rPr>
      <t>インシュレーションファイバー断熱材</t>
    </r>
  </si>
  <si>
    <r>
      <rPr>
        <sz val="9"/>
        <rFont val="HG丸ｺﾞｼｯｸM-PRO"/>
        <family val="3"/>
      </rPr>
      <t>ファイバーマット</t>
    </r>
  </si>
  <si>
    <r>
      <rPr>
        <sz val="9"/>
        <rFont val="HG丸ｺﾞｼｯｸM-PRO"/>
        <family val="3"/>
      </rPr>
      <t>ファイバーボード</t>
    </r>
  </si>
  <si>
    <t>ロックウール断熱材•マット 30K以上</t>
    <phoneticPr fontId="5"/>
  </si>
  <si>
    <t>ロックウール断熱材•マット 40K以上</t>
    <phoneticPr fontId="5"/>
  </si>
  <si>
    <r>
      <rPr>
        <sz val="7"/>
        <color rgb="FF2F2F2F"/>
        <rFont val="Meiryo UI"/>
        <family val="3"/>
        <charset val="128"/>
      </rPr>
      <t>グラスウール断熱材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</si>
  <si>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20</t>
    </r>
    <r>
      <rPr>
        <sz val="8"/>
        <color rgb="FF2F2F2F"/>
        <rFont val="Meiryo UI"/>
        <family val="3"/>
        <charset val="128"/>
      </rPr>
      <t>K</t>
    </r>
    <r>
      <rPr>
        <sz val="7"/>
        <color rgb="FF2F2F2F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</si>
  <si>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グラスウール断熱材   24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</si>
  <si>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2F2F2F"/>
        <rFont val="Meiryo UI"/>
        <family val="3"/>
        <charset val="128"/>
      </rPr>
      <t>グラスウ</t>
    </r>
    <r>
      <rPr>
        <sz val="7"/>
        <rFont val="Meiryo UI"/>
        <family val="3"/>
        <charset val="128"/>
      </rPr>
      <t>ー</t>
    </r>
    <r>
      <rPr>
        <sz val="7"/>
        <color rgb="FF1F1F1F"/>
        <rFont val="Meiryo UI"/>
        <family val="3"/>
        <charset val="128"/>
      </rPr>
      <t>ル</t>
    </r>
    <r>
      <rPr>
        <sz val="7"/>
        <color rgb="FF464646"/>
        <rFont val="Meiryo UI"/>
        <family val="3"/>
        <charset val="128"/>
      </rPr>
      <t>断熱材  32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</si>
  <si>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r>
      <rPr>
        <sz val="7"/>
        <color rgb="FF464646"/>
        <rFont val="Meiryo UI"/>
        <family val="3"/>
        <charset val="128"/>
      </rPr>
      <t>高性能グラスウール断熱材   16</t>
    </r>
    <r>
      <rPr>
        <sz val="8"/>
        <color rgb="FF1F1F1F"/>
        <rFont val="Meiryo UI"/>
        <family val="3"/>
        <charset val="128"/>
      </rPr>
      <t>K</t>
    </r>
    <r>
      <rPr>
        <sz val="7"/>
        <color rgb="FF464646"/>
        <rFont val="Meiryo UI"/>
        <family val="3"/>
        <charset val="128"/>
      </rPr>
      <t>相当</t>
    </r>
    <phoneticPr fontId="5"/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</si>
  <si>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</si>
  <si>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</si>
  <si>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</si>
  <si>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</si>
  <si>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</si>
  <si>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</si>
  <si>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</si>
  <si>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</si>
  <si>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</si>
  <si>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</si>
  <si>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</si>
  <si>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</si>
  <si>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</si>
  <si>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</si>
  <si>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</si>
  <si>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</si>
  <si>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</si>
  <si>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</si>
  <si>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</si>
  <si>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</si>
  <si>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</si>
  <si>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</si>
  <si>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</si>
  <si>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</si>
  <si>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</si>
  <si>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</si>
  <si>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</si>
  <si>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</si>
  <si>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</si>
  <si>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</si>
  <si>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</si>
  <si>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</si>
  <si>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</si>
  <si>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</si>
  <si>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</si>
  <si>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</si>
  <si>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</si>
  <si>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</si>
  <si>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</si>
  <si>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</si>
  <si>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</si>
  <si>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</si>
  <si>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</si>
  <si>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</si>
  <si>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</si>
  <si>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</si>
  <si>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</si>
  <si>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</si>
  <si>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0201</t>
    <phoneticPr fontId="5"/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</si>
  <si>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</si>
  <si>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</si>
  <si>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</si>
  <si>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</si>
  <si>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</si>
  <si>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</si>
  <si>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</si>
  <si>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</si>
  <si>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</si>
  <si>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</si>
  <si>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</si>
  <si>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</si>
  <si>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</si>
  <si>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</si>
  <si>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</si>
  <si>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</si>
  <si>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</si>
  <si>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</si>
  <si>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</si>
  <si>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</si>
  <si>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</si>
  <si>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</si>
  <si>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</si>
  <si>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</si>
  <si>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</si>
  <si>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</si>
  <si>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</si>
  <si>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-</t>
    <phoneticPr fontId="5"/>
  </si>
  <si>
    <t>R4.4時点マニュアル</t>
    <rPh sb="4" eb="6">
      <t>ジテン</t>
    </rPh>
    <phoneticPr fontId="5"/>
  </si>
  <si>
    <t>←小数点第一位切り捨て（R5.4月以降）</t>
    <rPh sb="1" eb="4">
      <t>ショウスウテン</t>
    </rPh>
    <rPh sb="4" eb="7">
      <t>ダイイチイ</t>
    </rPh>
    <rPh sb="7" eb="8">
      <t>キ</t>
    </rPh>
    <rPh sb="9" eb="10">
      <t>ス</t>
    </rPh>
    <rPh sb="16" eb="17">
      <t>ガツ</t>
    </rPh>
    <rPh sb="17" eb="19">
      <t>イコウ</t>
    </rPh>
    <phoneticPr fontId="5"/>
  </si>
  <si>
    <t>計画時</t>
    <rPh sb="0" eb="3">
      <t>ケイカクジ</t>
    </rPh>
    <phoneticPr fontId="5"/>
  </si>
  <si>
    <t>事前協議時</t>
    <rPh sb="0" eb="2">
      <t>ジゼン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</si>
  <si>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</si>
  <si>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</si>
  <si>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</si>
  <si>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工事種別</t>
    <rPh sb="0" eb="4">
      <t>コウジシュベツ</t>
    </rPh>
    <phoneticPr fontId="5"/>
  </si>
  <si>
    <t>工事種別</t>
    <rPh sb="0" eb="4">
      <t>コウジシュベツ</t>
    </rPh>
    <phoneticPr fontId="5"/>
  </si>
  <si>
    <t>昇降機</t>
    <rPh sb="0" eb="3">
      <t>ショウコウキ</t>
    </rPh>
    <phoneticPr fontId="5"/>
  </si>
  <si>
    <t>VVVF（回生なし）</t>
    <rPh sb="5" eb="7">
      <t>カイセイ</t>
    </rPh>
    <phoneticPr fontId="5"/>
  </si>
  <si>
    <t>VVVF（回生あり）</t>
    <rPh sb="5" eb="7">
      <t>カイセイ</t>
    </rPh>
    <phoneticPr fontId="5"/>
  </si>
  <si>
    <t>←2024/5/31追加</t>
    <rPh sb="10" eb="12">
      <t>ツイカ</t>
    </rPh>
    <phoneticPr fontId="5"/>
  </si>
  <si>
    <t>昇降機_交流帰還制御</t>
    <rPh sb="0" eb="3">
      <t>ショウコウキ</t>
    </rPh>
    <rPh sb="4" eb="10">
      <t>コウリュウキカンセイギョ</t>
    </rPh>
    <phoneticPr fontId="5"/>
  </si>
  <si>
    <t>昇降機_VVVF（回生なし）</t>
    <rPh sb="0" eb="3">
      <t>ショウコウキ</t>
    </rPh>
    <rPh sb="9" eb="11">
      <t>カイセイ</t>
    </rPh>
    <phoneticPr fontId="5"/>
  </si>
  <si>
    <t>昇降機_VVVF（回生あり）</t>
    <rPh sb="0" eb="3">
      <t>ショウコウキ</t>
    </rPh>
    <rPh sb="9" eb="11">
      <t>カイセイ</t>
    </rPh>
    <phoneticPr fontId="5"/>
  </si>
  <si>
    <t>VVVF(回生なし)</t>
    <rPh sb="5" eb="7">
      <t>カイセイ</t>
    </rPh>
    <phoneticPr fontId="5"/>
  </si>
  <si>
    <t>VVVF(回生あり)</t>
    <rPh sb="5" eb="7">
      <t>カイセイ</t>
    </rPh>
    <phoneticPr fontId="5"/>
  </si>
  <si>
    <t>工事種別_新築</t>
    <rPh sb="0" eb="4">
      <t>コウジシュベツ</t>
    </rPh>
    <rPh sb="5" eb="7">
      <t>シンチク</t>
    </rPh>
    <phoneticPr fontId="5"/>
  </si>
  <si>
    <t>工事種別_増築</t>
    <rPh sb="0" eb="4">
      <t>コウジシュベツ</t>
    </rPh>
    <rPh sb="5" eb="7">
      <t>ゾウチク</t>
    </rPh>
    <phoneticPr fontId="5"/>
  </si>
  <si>
    <t>工事種別_改築</t>
    <rPh sb="0" eb="4">
      <t>コウジシュベツ</t>
    </rPh>
    <rPh sb="5" eb="7">
      <t>カイチク</t>
    </rPh>
    <phoneticPr fontId="5"/>
  </si>
  <si>
    <t>新築</t>
    <rPh sb="0" eb="2">
      <t>シンチク</t>
    </rPh>
    <phoneticPr fontId="5"/>
  </si>
  <si>
    <t>増築</t>
    <rPh sb="0" eb="2">
      <t>ゾウチク</t>
    </rPh>
    <phoneticPr fontId="5"/>
  </si>
  <si>
    <t>改築</t>
    <rPh sb="0" eb="2">
      <t>カイチク</t>
    </rPh>
    <phoneticPr fontId="5"/>
  </si>
  <si>
    <t>昇降機 VVVF回生なし</t>
    <rPh sb="0" eb="3">
      <t>ショウコウキ</t>
    </rPh>
    <rPh sb="8" eb="10">
      <t>カイセイ</t>
    </rPh>
    <phoneticPr fontId="5"/>
  </si>
  <si>
    <t>回生あり</t>
    <rPh sb="0" eb="2">
      <t>カイセイ</t>
    </rPh>
    <phoneticPr fontId="5"/>
  </si>
  <si>
    <t>グラフ内訳用</t>
    <rPh sb="3" eb="6">
      <t>ウチワケヨウ</t>
    </rPh>
    <phoneticPr fontId="5"/>
  </si>
  <si>
    <t>基準値</t>
    <rPh sb="0" eb="3">
      <t>キジュンチ</t>
    </rPh>
    <phoneticPr fontId="5"/>
  </si>
  <si>
    <t>設計値</t>
    <rPh sb="0" eb="3">
      <t>セッケイチ</t>
    </rPh>
    <phoneticPr fontId="5"/>
  </si>
  <si>
    <t>合計</t>
    <rPh sb="0" eb="2">
      <t>ゴウケイ</t>
    </rPh>
    <phoneticPr fontId="5"/>
  </si>
  <si>
    <t>小流量シャワー</t>
    <rPh sb="0" eb="3">
      <t>ショウリュウリョウ</t>
    </rPh>
    <phoneticPr fontId="5"/>
  </si>
  <si>
    <t>設計一次エネルギー消費量（その他を除く）</t>
    <rPh sb="0" eb="2">
      <t>セッケイ</t>
    </rPh>
    <rPh sb="2" eb="4">
      <t>イチジ</t>
    </rPh>
    <rPh sb="9" eb="12">
      <t>ショウヒリョウ</t>
    </rPh>
    <rPh sb="15" eb="16">
      <t>タ</t>
    </rPh>
    <rPh sb="17" eb="18">
      <t>ノゾ</t>
    </rPh>
    <phoneticPr fontId="5"/>
  </si>
  <si>
    <t>基準一次エネルギー消費量（その他を除く）</t>
    <rPh sb="0" eb="2">
      <t>キジュン</t>
    </rPh>
    <rPh sb="2" eb="4">
      <t>イチジ</t>
    </rPh>
    <rPh sb="9" eb="12">
      <t>ショウヒリョウ</t>
    </rPh>
    <phoneticPr fontId="5"/>
  </si>
  <si>
    <t>基準値</t>
    <rPh sb="0" eb="2">
      <t>キジュン</t>
    </rPh>
    <rPh sb="2" eb="3">
      <t>チ</t>
    </rPh>
    <phoneticPr fontId="5"/>
  </si>
  <si>
    <t>備考欄(公開用)</t>
    <rPh sb="0" eb="2">
      <t>ビコウ</t>
    </rPh>
    <rPh sb="2" eb="3">
      <t>ラン</t>
    </rPh>
    <rPh sb="4" eb="7">
      <t>コウカイヨウ</t>
    </rPh>
    <phoneticPr fontId="5"/>
  </si>
  <si>
    <t>備考欄（非公開用）</t>
    <rPh sb="0" eb="2">
      <t>ビコウ</t>
    </rPh>
    <rPh sb="2" eb="3">
      <t>ラン</t>
    </rPh>
    <rPh sb="4" eb="8">
      <t>ヒコウカイヨウ</t>
    </rPh>
    <phoneticPr fontId="5"/>
  </si>
  <si>
    <t>備考欄</t>
    <rPh sb="0" eb="3">
      <t>ビコウラン</t>
    </rPh>
    <phoneticPr fontId="5"/>
  </si>
  <si>
    <t>太陽光発電</t>
  </si>
  <si>
    <t>太陽光発電</t>
    <rPh sb="0" eb="3">
      <t>タイヨウコウ</t>
    </rPh>
    <rPh sb="3" eb="5">
      <t>ハツデン</t>
    </rPh>
    <phoneticPr fontId="5"/>
  </si>
  <si>
    <t>建築面積／敷地面積</t>
    <rPh sb="0" eb="2">
      <t>ケンチク</t>
    </rPh>
    <rPh sb="2" eb="4">
      <t>メンセキ</t>
    </rPh>
    <rPh sb="5" eb="7">
      <t>シキチ</t>
    </rPh>
    <rPh sb="7" eb="9">
      <t>メンセキ</t>
    </rPh>
    <phoneticPr fontId="7"/>
  </si>
  <si>
    <t>敷地面積</t>
    <rPh sb="0" eb="4">
      <t>シキチメンセキ</t>
    </rPh>
    <phoneticPr fontId="5"/>
  </si>
  <si>
    <t>複合建築物</t>
    <rPh sb="0" eb="5">
      <t>フクゴウケンチクブツ</t>
    </rPh>
    <phoneticPr fontId="7"/>
  </si>
  <si>
    <t>複合建築物</t>
    <rPh sb="0" eb="5">
      <t>フクゴウケンチクブツ</t>
    </rPh>
    <phoneticPr fontId="5"/>
  </si>
  <si>
    <t>■</t>
  </si>
  <si>
    <t>千代田区建築物環境計画書制度　環境評価書（非住宅）</t>
  </si>
  <si>
    <t>千代田区建築物環境計画書制度　環境評価書（複合：非住宅）</t>
    <rPh sb="21" eb="23">
      <t>フクゴウ</t>
    </rPh>
    <phoneticPr fontId="5"/>
  </si>
  <si>
    <t>タイトル</t>
    <phoneticPr fontId="5"/>
  </si>
  <si>
    <t>M株式会社</t>
  </si>
  <si>
    <t>千代田区大手町一丁目○番地○号</t>
  </si>
  <si>
    <t>株式会社N設計</t>
  </si>
  <si>
    <t>千代田区飯田橋一丁目○番地○号</t>
  </si>
  <si>
    <t>○●○●ビル</t>
  </si>
  <si>
    <t>千代田区九段北○丁目○番地○号</t>
  </si>
  <si>
    <t>標準_硬質ウレタンフォーム  保温板  2種2号[0.024]</t>
  </si>
  <si>
    <t>第二号様式タイトル</t>
    <rPh sb="0" eb="3">
      <t>ダイニゴウ</t>
    </rPh>
    <rPh sb="3" eb="5">
      <t>ヨウシキ</t>
    </rPh>
    <phoneticPr fontId="5"/>
  </si>
  <si>
    <t>(計画；3、変更：4,工事完了時:5)</t>
    <rPh sb="1" eb="3">
      <t>ケイカク</t>
    </rPh>
    <rPh sb="6" eb="8">
      <t>ヘンコウ</t>
    </rPh>
    <rPh sb="11" eb="13">
      <t>コウジ</t>
    </rPh>
    <rPh sb="13" eb="16">
      <t>カンリョウジ</t>
    </rPh>
    <phoneticPr fontId="5"/>
  </si>
  <si>
    <t>第13条第１項の規定による届出をします。</t>
  </si>
  <si>
    <t>第15条第１項の規定による変更の届出をします。</t>
  </si>
  <si>
    <t>第16条第１項の規定による完了の届出をします。</t>
  </si>
  <si>
    <t>(計画；3、変更：4,工事完了時:5)</t>
  </si>
  <si>
    <t>庇・ルーバー・バルコニー・ブラインド</t>
    <rPh sb="0" eb="1">
      <t>ヒサシ</t>
    </rPh>
    <phoneticPr fontId="5"/>
  </si>
  <si>
    <t>送風量制御（CO, CO2濃度・室内温度・インバータ制御等）</t>
    <rPh sb="0" eb="2">
      <t>ソウフウ</t>
    </rPh>
    <rPh sb="2" eb="3">
      <t>リョウ</t>
    </rPh>
    <rPh sb="3" eb="5">
      <t>セイギョ</t>
    </rPh>
    <rPh sb="28" eb="29">
      <t>トウ</t>
    </rPh>
    <phoneticPr fontId="5"/>
  </si>
  <si>
    <t>配管保温仕様1</t>
    <rPh sb="0" eb="4">
      <t>ハイカンホオン</t>
    </rPh>
    <rPh sb="4" eb="6">
      <t>シヨウ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</si>
  <si>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</si>
  <si>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給湯配管保温</t>
    <rPh sb="0" eb="2">
      <t>キュウトウ</t>
    </rPh>
    <rPh sb="2" eb="4">
      <t>ハイカン</t>
    </rPh>
    <rPh sb="4" eb="6">
      <t>ホオン</t>
    </rPh>
    <phoneticPr fontId="5"/>
  </si>
  <si>
    <t>標準_硬質ウレタンフォーム  保温板  2種2号[0.024]</t>
    <phoneticPr fontId="5"/>
  </si>
  <si>
    <t>非住宅と住宅の複合建築物</t>
    <rPh sb="0" eb="3">
      <t>ヒジュウタク</t>
    </rPh>
    <rPh sb="4" eb="6">
      <t>ジュウタク</t>
    </rPh>
    <rPh sb="7" eb="12">
      <t>フクゴウケンチクブツ</t>
    </rPh>
    <phoneticPr fontId="5"/>
  </si>
  <si>
    <t>飲食店</t>
    <rPh sb="0" eb="3">
      <t>インショクテン</t>
    </rPh>
    <phoneticPr fontId="7"/>
  </si>
  <si>
    <t>物販店舗</t>
    <rPh sb="0" eb="4">
      <t>ブッパンテンポ</t>
    </rPh>
    <phoneticPr fontId="7"/>
  </si>
  <si>
    <t>駐輪場</t>
    <rPh sb="0" eb="3">
      <t>チュウリンジョウ</t>
    </rPh>
    <phoneticPr fontId="5"/>
  </si>
  <si>
    <t>建築物上の緑化、壁面の緑化</t>
    <rPh sb="0" eb="4">
      <t>ケンチクブツジョウ</t>
    </rPh>
    <rPh sb="5" eb="7">
      <t>リョクカ</t>
    </rPh>
    <rPh sb="8" eb="10">
      <t>ヘキメン</t>
    </rPh>
    <rPh sb="11" eb="13">
      <t>リョクカ</t>
    </rPh>
    <phoneticPr fontId="5"/>
  </si>
  <si>
    <t>（</t>
    <phoneticPr fontId="5"/>
  </si>
  <si>
    <t>スケルトン施工</t>
    <rPh sb="5" eb="7">
      <t>セコウ</t>
    </rPh>
    <phoneticPr fontId="5"/>
  </si>
  <si>
    <t>35%削減未達の理由</t>
    <rPh sb="3" eb="5">
      <t>サクゲン</t>
    </rPh>
    <rPh sb="5" eb="7">
      <t>ミタツ</t>
    </rPh>
    <rPh sb="8" eb="10">
      <t>リユウ</t>
    </rPh>
    <phoneticPr fontId="5"/>
  </si>
  <si>
    <t>コスト</t>
    <phoneticPr fontId="5"/>
  </si>
  <si>
    <t>運用上の制約</t>
    <rPh sb="0" eb="2">
      <t>ウンヨウ</t>
    </rPh>
    <rPh sb="2" eb="3">
      <t>ジョウ</t>
    </rPh>
    <rPh sb="4" eb="6">
      <t>セイヤク</t>
    </rPh>
    <phoneticPr fontId="5"/>
  </si>
  <si>
    <t>スケルトン施工</t>
    <rPh sb="5" eb="7">
      <t>セコウ</t>
    </rPh>
    <phoneticPr fontId="5"/>
  </si>
  <si>
    <t>学校</t>
    <rPh sb="0" eb="2">
      <t>ガッコウ</t>
    </rPh>
    <phoneticPr fontId="5"/>
  </si>
  <si>
    <t>病院</t>
    <rPh sb="0" eb="2">
      <t>ビョウイン</t>
    </rPh>
    <phoneticPr fontId="5"/>
  </si>
  <si>
    <t>ソフト面の対策</t>
    <rPh sb="3" eb="4">
      <t>メン</t>
    </rPh>
    <rPh sb="5" eb="7">
      <t>タイサク</t>
    </rPh>
    <phoneticPr fontId="5"/>
  </si>
  <si>
    <t>建築面積</t>
    <phoneticPr fontId="5"/>
  </si>
  <si>
    <t>浸水対策＿ソフト面対策</t>
    <rPh sb="0" eb="4">
      <t>シンスイタイサク</t>
    </rPh>
    <rPh sb="8" eb="9">
      <t>メン</t>
    </rPh>
    <rPh sb="9" eb="11">
      <t>タイサク</t>
    </rPh>
    <phoneticPr fontId="5"/>
  </si>
  <si>
    <t>浸水対策＿ソフト面対策内容</t>
    <rPh sb="0" eb="4">
      <t>シンスイタイサク</t>
    </rPh>
    <rPh sb="8" eb="9">
      <t>メン</t>
    </rPh>
    <rPh sb="9" eb="11">
      <t>タイサク</t>
    </rPh>
    <rPh sb="11" eb="13">
      <t>ナイヨウ</t>
    </rPh>
    <phoneticPr fontId="5"/>
  </si>
  <si>
    <t>ソフト面対策_内容</t>
    <rPh sb="3" eb="4">
      <t>メン</t>
    </rPh>
    <rPh sb="4" eb="6">
      <t>タイサク</t>
    </rPh>
    <rPh sb="7" eb="9">
      <t>ナイヨウ</t>
    </rPh>
    <phoneticPr fontId="5"/>
  </si>
  <si>
    <t>35%削減未達理由_コスト</t>
    <rPh sb="3" eb="5">
      <t>サクゲン</t>
    </rPh>
    <rPh sb="5" eb="7">
      <t>ミタツ</t>
    </rPh>
    <rPh sb="7" eb="9">
      <t>リユウ</t>
    </rPh>
    <phoneticPr fontId="5"/>
  </si>
  <si>
    <t>36%削減未達理由_運用上の制約</t>
    <rPh sb="3" eb="5">
      <t>サクゲン</t>
    </rPh>
    <rPh sb="5" eb="7">
      <t>ミタツ</t>
    </rPh>
    <rPh sb="7" eb="9">
      <t>リユウ</t>
    </rPh>
    <rPh sb="10" eb="13">
      <t>ウンヨウジョウ</t>
    </rPh>
    <rPh sb="14" eb="16">
      <t>セイヤク</t>
    </rPh>
    <phoneticPr fontId="5"/>
  </si>
  <si>
    <t>37%削減未達理由_スケルトン施工</t>
    <rPh sb="3" eb="5">
      <t>サクゲン</t>
    </rPh>
    <rPh sb="5" eb="7">
      <t>ミタツ</t>
    </rPh>
    <rPh sb="7" eb="9">
      <t>リユウ</t>
    </rPh>
    <rPh sb="15" eb="17">
      <t>セコウ</t>
    </rPh>
    <phoneticPr fontId="5"/>
  </si>
  <si>
    <t>配管保温</t>
    <rPh sb="0" eb="2">
      <t>ハイカン</t>
    </rPh>
    <rPh sb="2" eb="4">
      <t>ホオン</t>
    </rPh>
    <phoneticPr fontId="5"/>
  </si>
  <si>
    <t>緑の量・質の確保、生態系への配慮</t>
    <phoneticPr fontId="5"/>
  </si>
  <si>
    <t>ソフト面の対策</t>
    <rPh sb="3" eb="4">
      <t>メン</t>
    </rPh>
    <rPh sb="5" eb="7">
      <t>タイサク</t>
    </rPh>
    <phoneticPr fontId="5"/>
  </si>
  <si>
    <t>照明</t>
    <rPh sb="0" eb="2">
      <t>ショウメイ</t>
    </rPh>
    <phoneticPr fontId="5"/>
  </si>
  <si>
    <t>延べ面積</t>
    <rPh sb="0" eb="1">
      <t>ノ</t>
    </rPh>
    <rPh sb="2" eb="4">
      <t>メンセキ</t>
    </rPh>
    <phoneticPr fontId="7"/>
  </si>
  <si>
    <t>延べ面積</t>
    <phoneticPr fontId="5"/>
  </si>
  <si>
    <t>計算対象床面積の合計</t>
    <rPh sb="0" eb="2">
      <t>ケイサン</t>
    </rPh>
    <rPh sb="2" eb="4">
      <t>タイショウ</t>
    </rPh>
    <rPh sb="4" eb="7">
      <t>ユカメンセキ</t>
    </rPh>
    <rPh sb="8" eb="10">
      <t>ゴウケイ</t>
    </rPh>
    <phoneticPr fontId="5"/>
  </si>
  <si>
    <t>屋根高断熱化  （屋根断熱材：</t>
    <rPh sb="0" eb="2">
      <t>ヤネ</t>
    </rPh>
    <phoneticPr fontId="5"/>
  </si>
  <si>
    <t>壁高断熱化  　 （壁断熱材：</t>
    <rPh sb="0" eb="1">
      <t>カベ</t>
    </rPh>
    <rPh sb="1" eb="5">
      <t>コウダンネツカ</t>
    </rPh>
    <rPh sb="10" eb="11">
      <t>カベ</t>
    </rPh>
    <phoneticPr fontId="5"/>
  </si>
  <si>
    <t>延べ面積</t>
    <rPh sb="0" eb="1">
      <t>ノ</t>
    </rPh>
    <rPh sb="2" eb="4">
      <t>メンセキ</t>
    </rPh>
    <phoneticPr fontId="5"/>
  </si>
  <si>
    <t>屋根高断熱化</t>
    <rPh sb="0" eb="2">
      <t>ヤネ</t>
    </rPh>
    <rPh sb="2" eb="5">
      <t>コウダンネツ</t>
    </rPh>
    <rPh sb="5" eb="6">
      <t>カ</t>
    </rPh>
    <phoneticPr fontId="5"/>
  </si>
  <si>
    <t>壁高断熱化</t>
    <rPh sb="0" eb="1">
      <t>カベ</t>
    </rPh>
    <rPh sb="1" eb="4">
      <t>コウダンネツ</t>
    </rPh>
    <rPh sb="4" eb="5">
      <t>カ</t>
    </rPh>
    <phoneticPr fontId="5"/>
  </si>
  <si>
    <r>
      <t xml:space="preserve">省CO2設備手法
</t>
    </r>
    <r>
      <rPr>
        <sz val="11"/>
        <rFont val="BIZ UDPゴシック"/>
        <family val="3"/>
        <charset val="128"/>
      </rPr>
      <t xml:space="preserve">※高効率分散熱源、全熱交換器は過半以上で採用とする。その他の項目は一部採用とする。
</t>
    </r>
    <rPh sb="11" eb="14">
      <t>コウコウリツ</t>
    </rPh>
    <rPh sb="14" eb="18">
      <t>ブンサンネツゲン</t>
    </rPh>
    <rPh sb="19" eb="20">
      <t>ゼン</t>
    </rPh>
    <rPh sb="20" eb="21">
      <t>ネツ</t>
    </rPh>
    <rPh sb="21" eb="24">
      <t>コウカンキ</t>
    </rPh>
    <rPh sb="25" eb="27">
      <t>カハン</t>
    </rPh>
    <rPh sb="27" eb="29">
      <t>イジョウ</t>
    </rPh>
    <rPh sb="30" eb="32">
      <t>サイヨウ</t>
    </rPh>
    <rPh sb="38" eb="39">
      <t>ホカ</t>
    </rPh>
    <rPh sb="40" eb="42">
      <t>コウモク</t>
    </rPh>
    <rPh sb="43" eb="45">
      <t>イチブ</t>
    </rPh>
    <rPh sb="45" eb="47">
      <t>サイヨウ</t>
    </rPh>
    <phoneticPr fontId="5"/>
  </si>
  <si>
    <r>
      <t>用途別床面積の合計</t>
    </r>
    <r>
      <rPr>
        <sz val="11"/>
        <rFont val="BIZ UDPゴシック"/>
        <family val="3"/>
        <charset val="128"/>
      </rPr>
      <t xml:space="preserve">
（計算対象部分）</t>
    </r>
    <rPh sb="0" eb="2">
      <t>ヨウト</t>
    </rPh>
    <rPh sb="2" eb="3">
      <t>ベツ</t>
    </rPh>
    <rPh sb="3" eb="6">
      <t>ユカメンセキ</t>
    </rPh>
    <rPh sb="4" eb="6">
      <t>メンセキ</t>
    </rPh>
    <rPh sb="7" eb="9">
      <t>ゴウケイ</t>
    </rPh>
    <rPh sb="11" eb="13">
      <t>ケイサン</t>
    </rPh>
    <rPh sb="13" eb="15">
      <t>タイショウ</t>
    </rPh>
    <rPh sb="15" eb="17">
      <t>ブブン</t>
    </rPh>
    <phoneticPr fontId="7"/>
  </si>
  <si>
    <t>モデル建物法（小規模版）</t>
    <rPh sb="3" eb="5">
      <t>タテモノ</t>
    </rPh>
    <rPh sb="5" eb="6">
      <t>ホウ</t>
    </rPh>
    <rPh sb="7" eb="10">
      <t>ショウキボ</t>
    </rPh>
    <rPh sb="10" eb="11">
      <t>バン</t>
    </rPh>
    <phoneticPr fontId="5"/>
  </si>
  <si>
    <t>モデル建物法</t>
  </si>
  <si>
    <t>モデル建物法等を使用する場合には、「千代田区モデル建物法等計算結果処理シート」を使用し、一次エネルギー消費量を算出してください。</t>
    <rPh sb="3" eb="5">
      <t>タテモノ</t>
    </rPh>
    <rPh sb="5" eb="6">
      <t>ホウ</t>
    </rPh>
    <rPh sb="6" eb="7">
      <t>トウ</t>
    </rPh>
    <rPh sb="8" eb="10">
      <t>シヨウ</t>
    </rPh>
    <rPh sb="12" eb="14">
      <t>バアイ</t>
    </rPh>
    <rPh sb="18" eb="22">
      <t>チヨダク</t>
    </rPh>
    <rPh sb="25" eb="27">
      <t>タテモノ</t>
    </rPh>
    <rPh sb="27" eb="28">
      <t>ホウ</t>
    </rPh>
    <rPh sb="28" eb="29">
      <t>トウ</t>
    </rPh>
    <rPh sb="29" eb="31">
      <t>ケイサン</t>
    </rPh>
    <rPh sb="31" eb="33">
      <t>ケッカ</t>
    </rPh>
    <rPh sb="33" eb="35">
      <t>ショリ</t>
    </rPh>
    <rPh sb="40" eb="42">
      <t>シヨウ</t>
    </rPh>
    <rPh sb="44" eb="46">
      <t>イチジ</t>
    </rPh>
    <rPh sb="45" eb="46">
      <t>ジ</t>
    </rPh>
    <rPh sb="51" eb="54">
      <t>ショウヒリョウ</t>
    </rPh>
    <rPh sb="55" eb="57">
      <t>サンシュツ</t>
    </rPh>
    <phoneticPr fontId="5"/>
  </si>
  <si>
    <t>以下は完了（変更）届出時にご記入ください。</t>
    <rPh sb="0" eb="2">
      <t>イカ</t>
    </rPh>
    <rPh sb="3" eb="5">
      <t>カンリョウ</t>
    </rPh>
    <rPh sb="6" eb="8">
      <t>ヘンコウ</t>
    </rPh>
    <rPh sb="9" eb="10">
      <t>トド</t>
    </rPh>
    <rPh sb="10" eb="11">
      <t>デ</t>
    </rPh>
    <rPh sb="11" eb="12">
      <t>ジ</t>
    </rPh>
    <rPh sb="14" eb="16">
      <t>キニュウ</t>
    </rPh>
    <phoneticPr fontId="5"/>
  </si>
  <si>
    <t>受付番号</t>
    <rPh sb="0" eb="2">
      <t>ウケツケ</t>
    </rPh>
    <rPh sb="2" eb="4">
      <t>バンゴウ</t>
    </rPh>
    <phoneticPr fontId="5"/>
  </si>
  <si>
    <t>受付日：</t>
    <rPh sb="0" eb="2">
      <t>ウケツケ</t>
    </rPh>
    <rPh sb="2" eb="3">
      <t>ビ</t>
    </rPh>
    <phoneticPr fontId="5"/>
  </si>
  <si>
    <t>／受付番号：</t>
    <rPh sb="1" eb="3">
      <t>ウケツケ</t>
    </rPh>
    <rPh sb="3" eb="5">
      <t>バンゴウ</t>
    </rPh>
    <phoneticPr fontId="5"/>
  </si>
  <si>
    <t>工事完了日</t>
    <phoneticPr fontId="5"/>
  </si>
  <si>
    <t>特定建築物の管理者</t>
    <rPh sb="0" eb="5">
      <t>トクテイケンチクブツ</t>
    </rPh>
    <rPh sb="6" eb="9">
      <t>カンリシャ</t>
    </rPh>
    <phoneticPr fontId="5"/>
  </si>
  <si>
    <t>変更の有無</t>
    <phoneticPr fontId="5"/>
  </si>
  <si>
    <t>入居者へ浸水リスクの周知、訓練の実施、土のう袋の準備</t>
    <phoneticPr fontId="5"/>
  </si>
  <si>
    <t>□■設計事務所　千代田区丸の内〇〇</t>
    <rPh sb="2" eb="4">
      <t>セッケイ</t>
    </rPh>
    <rPh sb="4" eb="6">
      <t>ジム</t>
    </rPh>
    <rPh sb="6" eb="7">
      <t>ショ</t>
    </rPh>
    <rPh sb="8" eb="11">
      <t>チヨダ</t>
    </rPh>
    <rPh sb="11" eb="12">
      <t>ク</t>
    </rPh>
    <rPh sb="12" eb="13">
      <t>マル</t>
    </rPh>
    <rPh sb="14" eb="15">
      <t>ウチ</t>
    </rPh>
    <phoneticPr fontId="5"/>
  </si>
  <si>
    <t>設計担当　〇〇　〇〇</t>
    <rPh sb="0" eb="2">
      <t>セッケイ</t>
    </rPh>
    <rPh sb="2" eb="4">
      <t>タントウ</t>
    </rPh>
    <phoneticPr fontId="5"/>
  </si>
  <si>
    <t>０３－〇〇〇〇－〇〇〇〇</t>
    <phoneticPr fontId="5"/>
  </si>
  <si>
    <t>高効率設備や高断熱を積極的に導入して努力目標を達成した</t>
    <rPh sb="18" eb="22">
      <t>ドリョクモクヒョウ</t>
    </rPh>
    <phoneticPr fontId="5"/>
  </si>
  <si>
    <t>延べ面積</t>
    <rPh sb="2" eb="4">
      <t>メンセキ</t>
    </rPh>
    <phoneticPr fontId="7"/>
  </si>
  <si>
    <t>※申請対象：延べ面積5,000㎡以下</t>
    <rPh sb="1" eb="3">
      <t>シンセイ</t>
    </rPh>
    <rPh sb="3" eb="5">
      <t>タイショウ</t>
    </rPh>
    <rPh sb="16" eb="18">
      <t>イカ</t>
    </rPh>
    <phoneticPr fontId="5"/>
  </si>
  <si>
    <t>[t-CO2・年]←計算対象延べ面積の基準値CO2排出量</t>
    <rPh sb="10" eb="12">
      <t>ケイサン</t>
    </rPh>
    <rPh sb="12" eb="14">
      <t>タイショウ</t>
    </rPh>
    <rPh sb="19" eb="22">
      <t>キジュンチ</t>
    </rPh>
    <rPh sb="25" eb="27">
      <t>ハイシュツ</t>
    </rPh>
    <rPh sb="27" eb="28">
      <t>リョウ</t>
    </rPh>
    <phoneticPr fontId="5"/>
  </si>
  <si>
    <t>[t-CO2・年]←計算対象延べ面積の設計値CO2排出量</t>
    <rPh sb="10" eb="12">
      <t>ケイサン</t>
    </rPh>
    <rPh sb="12" eb="14">
      <t>タイショウ</t>
    </rPh>
    <rPh sb="19" eb="22">
      <t>セッケイチ</t>
    </rPh>
    <rPh sb="25" eb="27">
      <t>ハイシュツ</t>
    </rPh>
    <rPh sb="27" eb="28">
      <t>リョウ</t>
    </rPh>
    <phoneticPr fontId="5"/>
  </si>
  <si>
    <t>[t-CO2・年]←計算対象延べ面積の削減量CO2排出量(小数点第一位切り捨て)</t>
    <rPh sb="10" eb="12">
      <t>ケイサン</t>
    </rPh>
    <rPh sb="12" eb="14">
      <t>タイショウ</t>
    </rPh>
    <rPh sb="19" eb="21">
      <t>サクゲン</t>
    </rPh>
    <rPh sb="21" eb="22">
      <t>リョウ</t>
    </rPh>
    <rPh sb="25" eb="27">
      <t>ハイシュツ</t>
    </rPh>
    <rPh sb="27" eb="28">
      <t>リョウ</t>
    </rPh>
    <rPh sb="29" eb="32">
      <t>ショウスウテン</t>
    </rPh>
    <rPh sb="32" eb="35">
      <t>ダイイチイ</t>
    </rPh>
    <rPh sb="35" eb="36">
      <t>キ</t>
    </rPh>
    <rPh sb="37" eb="38">
      <t>ス</t>
    </rPh>
    <phoneticPr fontId="5"/>
  </si>
  <si>
    <t>建築物の外観パースや写真などを下記の白枠内に貼り付けてください。</t>
    <rPh sb="0" eb="3">
      <t>ケンチクブツ</t>
    </rPh>
    <rPh sb="4" eb="6">
      <t>ガイカン</t>
    </rPh>
    <rPh sb="10" eb="12">
      <t>シャシン</t>
    </rPh>
    <rPh sb="15" eb="17">
      <t>カキ</t>
    </rPh>
    <rPh sb="18" eb="19">
      <t>シロ</t>
    </rPh>
    <rPh sb="19" eb="21">
      <t>ワクナイ</t>
    </rPh>
    <rPh sb="22" eb="23">
      <t>ハ</t>
    </rPh>
    <rPh sb="24" eb="25">
      <t>ツ</t>
    </rPh>
    <phoneticPr fontId="5"/>
  </si>
  <si>
    <t>複合建築物</t>
    <rPh sb="0" eb="2">
      <t>フクゴウ</t>
    </rPh>
    <rPh sb="2" eb="5">
      <t>ケンチクブツ</t>
    </rPh>
    <phoneticPr fontId="5"/>
  </si>
  <si>
    <t>省CO2設備手法_自動給湯栓</t>
    <rPh sb="9" eb="11">
      <t>ジドウ</t>
    </rPh>
    <rPh sb="11" eb="14">
      <t>キュウトウセン</t>
    </rPh>
    <phoneticPr fontId="5"/>
  </si>
  <si>
    <t>省CO2設備手法_小流量シャワー</t>
    <phoneticPr fontId="5"/>
  </si>
  <si>
    <t>省CO2設備手法_配管保温仕様1</t>
    <phoneticPr fontId="5"/>
  </si>
  <si>
    <t>千代田区低炭素助成制度申請予定</t>
    <rPh sb="0" eb="4">
      <t>チヨダク</t>
    </rPh>
    <rPh sb="4" eb="7">
      <t>テイタンソ</t>
    </rPh>
    <rPh sb="7" eb="9">
      <t>ジョセイ</t>
    </rPh>
    <rPh sb="9" eb="11">
      <t>セイド</t>
    </rPh>
    <rPh sb="11" eb="13">
      <t>シンセイ</t>
    </rPh>
    <rPh sb="13" eb="15">
      <t>ヨテイ</t>
    </rPh>
    <phoneticPr fontId="5"/>
  </si>
  <si>
    <t>助成制度申請</t>
    <rPh sb="0" eb="4">
      <t>ジョセイセイド</t>
    </rPh>
    <rPh sb="4" eb="6">
      <t>シンセイ</t>
    </rPh>
    <phoneticPr fontId="5"/>
  </si>
  <si>
    <t>v57</t>
    <phoneticPr fontId="5"/>
  </si>
  <si>
    <t>面的エネルギーのその他</t>
    <rPh sb="0" eb="2">
      <t>メンテキ</t>
    </rPh>
    <rPh sb="10" eb="11">
      <t>タ</t>
    </rPh>
    <phoneticPr fontId="4"/>
  </si>
  <si>
    <t>2025.06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</si>
</sst>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76" formatCode="yyyy&quot;年&quot;m&quot;月&quot;d&quot;日&quot;;@"/>
    <numFmt numFmtId="177" formatCode="#,##0&quot; ㎡&quot;"/>
    <numFmt numFmtId="178" formatCode="0.0&quot; kW&quot;"/>
    <numFmt numFmtId="179" formatCode="#,##0_ "/>
    <numFmt numFmtId="180" formatCode="#,##0.0;[Red]\-#,##0.0"/>
    <numFmt numFmtId="181" formatCode="#,##0.0_ "/>
    <numFmt numFmtId="182" formatCode="[$-F800]dddd\,\ mmmm\ dd\,\ yyyy"/>
    <numFmt numFmtId="183" formatCode="#,##0.0"/>
    <numFmt numFmtId="184" formatCode="0.00_ "/>
    <numFmt numFmtId="185" formatCode="#,##0.00_ "/>
    <numFmt numFmtId="186" formatCode="yyyy/m/d;@"/>
    <numFmt numFmtId="187" formatCode="#,##0.00_);[Red]\(#,##0.00\)"/>
    <numFmt numFmtId="188" formatCode="0_);[Red]\(0\)"/>
    <numFmt numFmtId="189" formatCode="0.0_ "/>
    <numFmt numFmtId="190" formatCode="0.0000_ "/>
    <numFmt numFmtId="191" formatCode="General\ &quot;㊞&quot;"/>
    <numFmt numFmtId="192" formatCode="0.000_);[Red]\(0.000\)"/>
    <numFmt numFmtId="193" formatCode="0.0"/>
    <numFmt numFmtId="194" formatCode="0.000"/>
    <numFmt numFmtId="195" formatCode="0_ "/>
    <numFmt numFmtId="196" formatCode="#,##0.000_ "/>
    <numFmt numFmtId="197" formatCode="0.0000"/>
    <numFmt numFmtId="198" formatCode="0.00_);[Red]\(0.00\)"/>
  </numFmts>
  <fonts count="129" x14ac:knownFonts="1"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</font>
    <font>
      <b/>
      <sz val="11"/>
      <color theme="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  <scheme val="minor"/>
    </font>
    <font>
      <sz val="9"/>
      <name val="ＭＳ Ｐゴシック"/>
      <family val="2"/>
      <charset val="128"/>
    </font>
    <font>
      <sz val="9"/>
      <name val="ＭＳ Ｐゴシック"/>
      <family val="3"/>
      <charset val="128"/>
    </font>
    <font>
      <sz val="9"/>
      <color theme="0"/>
      <name val="ＭＳ Ｐゴシック"/>
      <family val="2"/>
      <charset val="128"/>
    </font>
    <font>
      <sz val="9"/>
      <color theme="0"/>
      <name val="ＭＳ Ｐゴシック"/>
      <family val="3"/>
      <charset val="128"/>
    </font>
    <font>
      <strike/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  <scheme val="minor"/>
    </font>
    <font>
      <sz val="8"/>
      <color rgb="FF0070C0"/>
      <name val="ＭＳ Ｐゴシック"/>
      <family val="2"/>
      <charset val="128"/>
    </font>
    <font>
      <sz val="8"/>
      <color rgb="FF0070C0"/>
      <name val="ＭＳ Ｐゴシック"/>
      <family val="3"/>
      <charset val="128"/>
    </font>
    <font>
      <sz val="8"/>
      <color theme="2" tint="-9.9978637043366805E-2"/>
      <name val="ＭＳ Ｐゴシック"/>
      <family val="2"/>
      <charset val="128"/>
    </font>
    <font>
      <sz val="8"/>
      <color theme="2" tint="-9.9978637043366805E-2"/>
      <name val="ＭＳ Ｐゴシック"/>
      <family val="3"/>
      <charset val="128"/>
    </font>
    <font>
      <sz val="8"/>
      <color theme="8" tint="-0.249977111117893"/>
      <name val="ＭＳ Ｐゴシック"/>
      <family val="2"/>
      <charset val="128"/>
    </font>
    <font>
      <sz val="8"/>
      <color theme="1" tint="0.499984740745262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</font>
    <font>
      <sz val="8"/>
      <color rgb="FFFF0000"/>
      <name val="ＭＳ Ｐゴシック"/>
      <family val="2"/>
      <charset val="128"/>
    </font>
    <font>
      <sz val="8"/>
      <color rgb="FF9999FF"/>
      <name val="ＭＳ Ｐゴシック"/>
      <family val="2"/>
      <charset val="128"/>
    </font>
    <font>
      <sz val="8"/>
      <color theme="9" tint="-0.24994659260841701"/>
      <name val="ＭＳ Ｐゴシック"/>
      <family val="3"/>
      <charset val="128"/>
    </font>
    <font>
      <sz val="8"/>
      <color rgb="FF9999FF"/>
      <name val="ＭＳ Ｐゴシック"/>
      <family val="2"/>
      <charset val="128"/>
      <scheme val="minor"/>
    </font>
    <font>
      <sz val="8"/>
      <color rgb="FF9999FF"/>
      <name val="ＭＳ Ｐゴシック"/>
      <family val="3"/>
      <charset val="128"/>
    </font>
    <font>
      <sz val="8"/>
      <color rgb="FF9999FF"/>
      <name val="ＭＳ Ｐゴシック"/>
      <family val="3"/>
      <charset val="128"/>
      <scheme val="minor"/>
    </font>
    <font>
      <sz val="8"/>
      <color theme="0"/>
      <name val="ＭＳ Ｐゴシック"/>
      <family val="3"/>
      <charset val="128"/>
    </font>
    <font>
      <sz val="8"/>
      <color theme="9" tint="-0.249977111117893"/>
      <name val="ＭＳ Ｐゴシック"/>
      <family val="2"/>
      <charset val="128"/>
    </font>
    <font>
      <sz val="8"/>
      <color theme="1" tint="0.499984740745262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2"/>
      <charset val="128"/>
    </font>
    <font>
      <sz val="9"/>
      <color theme="1" tint="0.499984740745262"/>
      <name val="ＭＳ Ｐゴシック"/>
      <family val="3"/>
      <charset val="128"/>
      <scheme val="minor"/>
    </font>
    <font>
      <sz val="9"/>
      <color rgb="FF009999"/>
      <name val="ＭＳ Ｐゴシック"/>
      <family val="2"/>
      <charset val="128"/>
    </font>
    <font>
      <sz val="8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2"/>
      <charset val="128"/>
    </font>
    <font>
      <sz val="8"/>
      <color theme="0" tint="-0.499984740745262"/>
      <name val="ＭＳ Ｐゴシック"/>
      <family val="3"/>
      <charset val="128"/>
    </font>
    <font>
      <b/>
      <sz val="9"/>
      <color rgb="FF0070C0"/>
      <name val="ＭＳ Ｐゴシック"/>
      <family val="3"/>
      <charset val="128"/>
    </font>
    <font>
      <sz val="8"/>
      <color theme="9" tint="-0.249977111117893"/>
      <name val="ＭＳ Ｐゴシック"/>
      <family val="3"/>
      <charset val="128"/>
    </font>
    <font>
      <sz val="8"/>
      <color rgb="FFFF00FF"/>
      <name val="ＭＳ Ｐゴシック"/>
      <family val="3"/>
      <charset val="128"/>
      <scheme val="minor"/>
    </font>
    <font>
      <sz val="9"/>
      <color theme="0" tint="-0.34998626667073579"/>
      <name val="ＭＳ Ｐゴシック"/>
      <family val="2"/>
      <charset val="128"/>
    </font>
    <font>
      <sz val="9"/>
      <color theme="0" tint="-0.499984740745262"/>
      <name val="ＭＳ Ｐゴシック"/>
      <family val="3"/>
      <charset val="128"/>
      <scheme val="minor"/>
    </font>
    <font>
      <sz val="9"/>
      <color rgb="FF0070C0"/>
      <name val="ＭＳ Ｐゴシック"/>
      <family val="2"/>
      <charset val="128"/>
    </font>
    <font>
      <b/>
      <sz val="9"/>
      <color rgb="FFFF0066"/>
      <name val="ＭＳ Ｐゴシック"/>
      <family val="3"/>
      <charset val="128"/>
    </font>
    <font>
      <b/>
      <sz val="12"/>
      <color rgb="FF0000FF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 tint="0.499984740745262"/>
      <name val="ＭＳ Ｐゴシック"/>
      <family val="3"/>
      <charset val="128"/>
    </font>
    <font>
      <sz val="8"/>
      <color theme="0" tint="-0.499984740745262"/>
      <name val="ＭＳ Ｐゴシック"/>
      <family val="3"/>
      <charset val="128"/>
      <scheme val="minor"/>
    </font>
    <font>
      <sz val="9"/>
      <color theme="0" tint="-0.499984740745262"/>
      <name val="ＭＳ Ｐゴシック"/>
      <family val="3"/>
      <charset val="128"/>
    </font>
    <font>
      <sz val="9"/>
      <color theme="0" tint="-0.34998626667073579"/>
      <name val="ＭＳ Ｐゴシック"/>
      <family val="3"/>
      <charset val="128"/>
      <scheme val="minor"/>
    </font>
    <font>
      <sz val="8"/>
      <color theme="0" tint="-0.499984740745262"/>
      <name val="ＭＳ Ｐゴシック"/>
      <family val="2"/>
      <charset val="128"/>
      <scheme val="minor"/>
    </font>
    <font>
      <sz val="9"/>
      <color theme="0" tint="-0.14999847407452621"/>
      <name val="ＭＳ Ｐゴシック"/>
      <family val="2"/>
      <charset val="128"/>
    </font>
    <font>
      <sz val="9"/>
      <color rgb="FFFF0000"/>
      <name val="ＭＳ Ｐゴシック"/>
      <family val="2"/>
      <charset val="128"/>
    </font>
    <font>
      <sz val="8"/>
      <color rgb="FFFF66FF"/>
      <name val="ＭＳ Ｐゴシック"/>
      <family val="2"/>
      <charset val="128"/>
    </font>
    <font>
      <sz val="8"/>
      <color rgb="FF009999"/>
      <name val="ＭＳ Ｐゴシック"/>
      <family val="2"/>
      <charset val="128"/>
    </font>
    <font>
      <sz val="8"/>
      <color rgb="FF009999"/>
      <name val="ＭＳ Ｐゴシック"/>
      <family val="3"/>
      <charset val="128"/>
    </font>
    <font>
      <sz val="7"/>
      <color theme="1" tint="0.499984740745262"/>
      <name val="ＭＳ Ｐゴシック"/>
      <family val="3"/>
      <charset val="128"/>
    </font>
    <font>
      <sz val="8"/>
      <color rgb="FFFF66FF"/>
      <name val="ＭＳ Ｐゴシック"/>
      <family val="3"/>
      <charset val="128"/>
    </font>
    <font>
      <sz val="8"/>
      <name val="ＭＳ Ｐゴシック"/>
      <family val="2"/>
      <charset val="128"/>
    </font>
    <font>
      <strike/>
      <sz val="9"/>
      <color rgb="FFFF0000"/>
      <name val="ＭＳ Ｐゴシック"/>
      <family val="3"/>
      <charset val="128"/>
    </font>
    <font>
      <sz val="8"/>
      <color rgb="FF9966FF"/>
      <name val="ＭＳ Ｐゴシック"/>
      <family val="3"/>
      <charset val="128"/>
      <scheme val="minor"/>
    </font>
    <font>
      <sz val="9"/>
      <color rgb="FF0000FF"/>
      <name val="ＭＳ Ｐゴシック"/>
      <family val="3"/>
      <charset val="128"/>
    </font>
    <font>
      <sz val="9"/>
      <color theme="8"/>
      <name val="ＭＳ Ｐゴシック"/>
      <family val="2"/>
      <charset val="128"/>
    </font>
    <font>
      <sz val="9"/>
      <color rgb="FFFF66FF"/>
      <name val="ＭＳ Ｐゴシック"/>
      <family val="3"/>
      <charset val="128"/>
      <scheme val="minor"/>
    </font>
    <font>
      <sz val="9"/>
      <color rgb="FF0070C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8"/>
      <color theme="0" tint="-0.249977111117893"/>
      <name val="ＭＳ Ｐゴシック"/>
      <family val="3"/>
      <charset val="128"/>
    </font>
    <font>
      <sz val="8"/>
      <color rgb="FFFF66FF"/>
      <name val="ＭＳ Ｐゴシック"/>
      <family val="2"/>
      <charset val="128"/>
      <scheme val="minor"/>
    </font>
    <font>
      <b/>
      <sz val="9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ゴシック"/>
      <family val="3"/>
      <charset val="128"/>
    </font>
    <font>
      <sz val="10.5"/>
      <color theme="1"/>
      <name val="ＭＳ 明朝"/>
      <family val="1"/>
      <charset val="128"/>
    </font>
    <font>
      <sz val="10.5"/>
      <color theme="1"/>
      <name val="Times New Roman"/>
      <family val="1"/>
    </font>
    <font>
      <sz val="11"/>
      <color theme="1"/>
      <name val="Meiryo UI"/>
      <family val="3"/>
      <charset val="128"/>
    </font>
    <font>
      <sz val="7"/>
      <name val="Meiryo UI"/>
      <family val="3"/>
      <charset val="128"/>
    </font>
    <font>
      <sz val="7"/>
      <color rgb="FF464646"/>
      <name val="Meiryo UI"/>
      <family val="3"/>
      <charset val="128"/>
    </font>
    <font>
      <sz val="10"/>
      <color rgb="FF000000"/>
      <name val="Meiryo UI"/>
      <family val="3"/>
      <charset val="128"/>
    </font>
    <font>
      <sz val="7"/>
      <color rgb="FF2F2F2F"/>
      <name val="Meiryo UI"/>
      <family val="3"/>
      <charset val="128"/>
    </font>
    <font>
      <sz val="8"/>
      <color rgb="FF1F1F1F"/>
      <name val="Meiryo UI"/>
      <family val="3"/>
      <charset val="128"/>
    </font>
    <font>
      <sz val="8"/>
      <color rgb="FF2F2F2F"/>
      <name val="Meiryo UI"/>
      <family val="3"/>
      <charset val="128"/>
    </font>
    <font>
      <sz val="7"/>
      <color rgb="FF1F1F1F"/>
      <name val="Meiryo UI"/>
      <family val="3"/>
      <charset val="128"/>
    </font>
    <font>
      <sz val="8"/>
      <color rgb="FF464646"/>
      <name val="Meiryo UI"/>
      <family val="3"/>
      <charset val="128"/>
    </font>
    <font>
      <sz val="8"/>
      <name val="Meiryo UI"/>
      <family val="3"/>
      <charset val="128"/>
    </font>
    <font>
      <sz val="7.5"/>
      <color rgb="FF1F1F1F"/>
      <name val="Meiryo UI"/>
      <family val="3"/>
      <charset val="128"/>
    </font>
    <font>
      <sz val="9"/>
      <name val="HG丸ｺﾞｼｯｸM-PRO"/>
      <family val="3"/>
      <charset val="128"/>
    </font>
    <font>
      <sz val="9"/>
      <name val="HG丸ｺﾞｼｯｸM-PRO"/>
      <family val="3"/>
    </font>
    <font>
      <sz val="9"/>
      <color rgb="FF000000"/>
      <name val="HG丸ｺﾞｼｯｸM-PRO"/>
      <family val="2"/>
    </font>
    <font>
      <sz val="11"/>
      <color rgb="FF2F2F2F"/>
      <name val="Meiryo UI"/>
      <family val="3"/>
      <charset val="128"/>
    </font>
    <font>
      <sz val="9"/>
      <color rgb="FF009999"/>
      <name val="Meiryo UI"/>
      <family val="3"/>
      <charset val="128"/>
    </font>
    <font>
      <sz val="9"/>
      <color theme="1"/>
      <name val="Meiryo UI"/>
      <family val="3"/>
      <charset val="128"/>
    </font>
    <font>
      <sz val="9"/>
      <name val="Meiryo UI"/>
      <family val="3"/>
      <charset val="128"/>
    </font>
    <font>
      <sz val="11"/>
      <name val="Meiryo UI"/>
      <family val="3"/>
      <charset val="128"/>
    </font>
    <font>
      <sz val="9"/>
      <color theme="4"/>
      <name val="ＭＳ Ｐゴシック"/>
      <family val="2"/>
      <charset val="128"/>
    </font>
    <font>
      <sz val="11"/>
      <color rgb="FFFF66FF"/>
      <name val="ＭＳ Ｐゴシック"/>
      <family val="3"/>
      <charset val="128"/>
      <scheme val="minor"/>
    </font>
    <font>
      <b/>
      <sz val="11"/>
      <color indexed="81"/>
      <name val="BIZ UDPゴシック"/>
      <family val="3"/>
      <charset val="128"/>
    </font>
    <font>
      <sz val="11"/>
      <color indexed="8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theme="4"/>
      <name val="BIZ UDPゴシック"/>
      <family val="3"/>
      <charset val="128"/>
    </font>
    <font>
      <sz val="11"/>
      <name val="BIZ UDPゴシック"/>
      <family val="3"/>
      <charset val="128"/>
    </font>
    <font>
      <sz val="11"/>
      <color theme="0"/>
      <name val="BIZ UDPゴシック"/>
      <family val="3"/>
      <charset val="128"/>
    </font>
    <font>
      <sz val="11"/>
      <color theme="0" tint="-0.499984740745262"/>
      <name val="BIZ UDPゴシック"/>
      <family val="3"/>
      <charset val="128"/>
    </font>
    <font>
      <sz val="11"/>
      <color theme="0" tint="-0.34998626667073579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FF00FF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66FF"/>
      <name val="BIZ UDPゴシック"/>
      <family val="3"/>
      <charset val="128"/>
    </font>
    <font>
      <sz val="11"/>
      <color theme="8"/>
      <name val="BIZ UDPゴシック"/>
      <family val="3"/>
      <charset val="128"/>
    </font>
    <font>
      <sz val="11"/>
      <color theme="1" tint="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b/>
      <sz val="12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6"/>
      <color theme="1" tint="0.49998474074526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0"/>
      <name val="ＭＳ Ｐゴシック"/>
      <family val="3"/>
      <charset val="128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00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9D9D9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31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/>
      <right/>
      <top/>
      <bottom style="hair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 style="hair">
        <color indexed="64"/>
      </bottom>
      <diagonal/>
    </border>
    <border>
      <left style="dotted">
        <color theme="1" tint="0.34998626667073579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rgb="FF3F3F3F"/>
      </top>
      <bottom/>
      <diagonal/>
    </border>
    <border>
      <left style="thin">
        <color indexed="64"/>
      </left>
      <right/>
      <top style="double">
        <color rgb="FF3F3F3F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theme="1" tint="0.34998626667073579"/>
      </right>
      <top style="hair">
        <color indexed="64"/>
      </top>
      <bottom/>
      <diagonal/>
    </border>
    <border>
      <left style="dotted">
        <color theme="1" tint="0.34998626667073579"/>
      </left>
      <right/>
      <top style="hair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rgb="FF009999"/>
      </left>
      <right/>
      <top style="thin">
        <color rgb="FF009999"/>
      </top>
      <bottom/>
      <diagonal/>
    </border>
    <border>
      <left/>
      <right/>
      <top style="thin">
        <color rgb="FF009999"/>
      </top>
      <bottom/>
      <diagonal/>
    </border>
    <border>
      <left/>
      <right style="thin">
        <color rgb="FF009999"/>
      </right>
      <top style="thin">
        <color rgb="FF009999"/>
      </top>
      <bottom/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/>
      <top style="hair">
        <color rgb="FF009999"/>
      </top>
      <bottom style="hair">
        <color rgb="FF009999"/>
      </bottom>
      <diagonal/>
    </border>
    <border>
      <left/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hair">
        <color rgb="FF009999"/>
      </top>
      <bottom style="thin">
        <color rgb="FF009999"/>
      </bottom>
      <diagonal/>
    </border>
    <border>
      <left/>
      <right style="thin">
        <color rgb="FF009999"/>
      </right>
      <top style="hair">
        <color rgb="FF009999"/>
      </top>
      <bottom style="thin">
        <color rgb="FF009999"/>
      </bottom>
      <diagonal/>
    </border>
    <border>
      <left style="thin">
        <color rgb="FF009999"/>
      </left>
      <right style="thin">
        <color rgb="FF009999"/>
      </right>
      <top style="thin">
        <color rgb="FF009999"/>
      </top>
      <bottom style="hair">
        <color rgb="FF009999"/>
      </bottom>
      <diagonal/>
    </border>
    <border>
      <left style="thin">
        <color rgb="FF009999"/>
      </left>
      <right style="thin">
        <color rgb="FF009999"/>
      </right>
      <top style="hair">
        <color rgb="FF009999"/>
      </top>
      <bottom style="hair">
        <color rgb="FF009999"/>
      </bottom>
      <diagonal/>
    </border>
    <border>
      <left style="thin">
        <color rgb="FF009999"/>
      </left>
      <right/>
      <top style="thin">
        <color rgb="FF009999"/>
      </top>
      <bottom style="hair">
        <color rgb="FF009999"/>
      </bottom>
      <diagonal/>
    </border>
    <border>
      <left/>
      <right style="thin">
        <color rgb="FF009999"/>
      </right>
      <top style="thin">
        <color rgb="FF009999"/>
      </top>
      <bottom style="hair">
        <color rgb="FF00999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/>
      <top style="double">
        <color rgb="FF3F3F3F"/>
      </top>
      <bottom style="thin">
        <color indexed="64"/>
      </bottom>
      <diagonal/>
    </border>
    <border>
      <left style="thin">
        <color rgb="FF3F3F3F"/>
      </left>
      <right/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rgb="FF3F3F3F"/>
      </top>
      <bottom/>
      <diagonal/>
    </border>
    <border>
      <left/>
      <right style="thin">
        <color indexed="64"/>
      </right>
      <top style="hair">
        <color rgb="FF3F3F3F"/>
      </top>
      <bottom style="hair">
        <color rgb="FF3F3F3F"/>
      </bottom>
      <diagonal/>
    </border>
    <border>
      <left/>
      <right style="thin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rgb="FF3F3F3F"/>
      </top>
      <bottom style="hair">
        <color indexed="64"/>
      </bottom>
      <diagonal/>
    </border>
    <border>
      <left/>
      <right style="thin">
        <color indexed="64"/>
      </right>
      <top style="thin">
        <color rgb="FF3F3F3F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3F3F3F"/>
      </left>
      <right/>
      <top style="hair">
        <color rgb="FF3F3F3F"/>
      </top>
      <bottom style="thin">
        <color indexed="64"/>
      </bottom>
      <diagonal/>
    </border>
    <border>
      <left/>
      <right style="thin">
        <color indexed="64"/>
      </right>
      <top style="hair">
        <color rgb="FF3F3F3F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3F3F3F"/>
      </bottom>
      <diagonal/>
    </border>
    <border>
      <left/>
      <right/>
      <top style="hair">
        <color rgb="FF3F3F3F"/>
      </top>
      <bottom style="hair">
        <color rgb="FF3F3F3F"/>
      </bottom>
      <diagonal/>
    </border>
    <border>
      <left/>
      <right/>
      <top style="hair">
        <color rgb="FF3F3F3F"/>
      </top>
      <bottom/>
      <diagonal/>
    </border>
    <border>
      <left/>
      <right/>
      <top/>
      <bottom style="hair">
        <color rgb="FF3F3F3F"/>
      </bottom>
      <diagonal/>
    </border>
    <border>
      <left style="thin">
        <color indexed="64"/>
      </left>
      <right/>
      <top style="hair">
        <color rgb="FF3F3F3F"/>
      </top>
      <bottom/>
      <diagonal/>
    </border>
    <border>
      <left style="thin">
        <color indexed="64"/>
      </left>
      <right/>
      <top/>
      <bottom style="thin">
        <color rgb="FF3F3F3F"/>
      </bottom>
      <diagonal/>
    </border>
    <border>
      <left/>
      <right style="thin">
        <color indexed="64"/>
      </right>
      <top/>
      <bottom style="thin">
        <color rgb="FF3F3F3F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hair">
        <color rgb="FF3F3F3F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6" fillId="3" borderId="2" applyNumberFormat="0" applyAlignment="0" applyProtection="0">
      <alignment vertical="center"/>
    </xf>
    <xf numFmtId="0" fontId="8" fillId="2" borderId="1" applyNumberFormat="0" applyAlignment="0" applyProtection="0">
      <alignment vertical="center"/>
    </xf>
    <xf numFmtId="0" fontId="1" fillId="0" borderId="0">
      <alignment vertical="center"/>
    </xf>
  </cellStyleXfs>
  <cellXfs count="998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2">
      <alignment vertical="center"/>
    </xf>
    <xf numFmtId="0" fontId="13" fillId="0" borderId="0" xfId="2" applyFont="1">
      <alignment vertical="center"/>
    </xf>
    <xf numFmtId="14" fontId="13" fillId="0" borderId="0" xfId="2" applyNumberFormat="1" applyFont="1" applyAlignment="1">
      <alignment horizontal="center" vertical="center"/>
    </xf>
    <xf numFmtId="0" fontId="13" fillId="0" borderId="0" xfId="2" applyFont="1" applyAlignment="1">
      <alignment horizontal="center" vertical="center"/>
    </xf>
    <xf numFmtId="0" fontId="15" fillId="0" borderId="0" xfId="0" applyFont="1">
      <alignment vertical="center"/>
    </xf>
    <xf numFmtId="0" fontId="17" fillId="0" borderId="0" xfId="2" applyFont="1">
      <alignment vertical="center"/>
    </xf>
    <xf numFmtId="0" fontId="3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16" fillId="0" borderId="0" xfId="0" applyFont="1" applyAlignment="1">
      <alignment vertical="center" wrapText="1"/>
    </xf>
    <xf numFmtId="0" fontId="3" fillId="0" borderId="0" xfId="0" applyFont="1" applyProtection="1">
      <alignment vertical="center"/>
      <protection locked="0"/>
    </xf>
    <xf numFmtId="0" fontId="3" fillId="7" borderId="0" xfId="0" applyFont="1" applyFill="1">
      <alignment vertical="center"/>
    </xf>
    <xf numFmtId="0" fontId="26" fillId="0" borderId="0" xfId="0" applyFont="1">
      <alignment vertical="center"/>
    </xf>
    <xf numFmtId="0" fontId="37" fillId="0" borderId="0" xfId="0" applyFont="1">
      <alignment vertical="center"/>
    </xf>
    <xf numFmtId="0" fontId="16" fillId="0" borderId="0" xfId="0" applyFont="1">
      <alignment vertical="center"/>
    </xf>
    <xf numFmtId="0" fontId="38" fillId="0" borderId="0" xfId="2" applyFont="1">
      <alignment vertical="center"/>
    </xf>
    <xf numFmtId="0" fontId="3" fillId="0" borderId="13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43" fillId="0" borderId="0" xfId="0" applyFont="1">
      <alignment vertical="center"/>
    </xf>
    <xf numFmtId="0" fontId="3" fillId="0" borderId="0" xfId="0" applyFont="1" applyAlignment="1"/>
    <xf numFmtId="0" fontId="10" fillId="0" borderId="0" xfId="0" applyFont="1">
      <alignment vertical="center"/>
    </xf>
    <xf numFmtId="0" fontId="46" fillId="0" borderId="0" xfId="0" applyFont="1">
      <alignment vertical="center"/>
    </xf>
    <xf numFmtId="0" fontId="49" fillId="0" borderId="0" xfId="0" applyFont="1">
      <alignment vertical="center"/>
    </xf>
    <xf numFmtId="0" fontId="9" fillId="0" borderId="0" xfId="0" applyFont="1">
      <alignment vertical="center"/>
    </xf>
    <xf numFmtId="49" fontId="3" fillId="0" borderId="0" xfId="0" applyNumberFormat="1" applyFont="1">
      <alignment vertical="center"/>
    </xf>
    <xf numFmtId="186" fontId="3" fillId="0" borderId="0" xfId="0" applyNumberFormat="1" applyFont="1">
      <alignment vertical="center"/>
    </xf>
    <xf numFmtId="49" fontId="59" fillId="0" borderId="0" xfId="0" applyNumberFormat="1" applyFont="1">
      <alignment vertical="center"/>
    </xf>
    <xf numFmtId="0" fontId="29" fillId="0" borderId="0" xfId="2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1" fillId="8" borderId="0" xfId="0" applyFont="1" applyFill="1">
      <alignment vertical="center"/>
    </xf>
    <xf numFmtId="0" fontId="3" fillId="8" borderId="0" xfId="0" applyFont="1" applyFill="1">
      <alignment vertical="center"/>
    </xf>
    <xf numFmtId="0" fontId="12" fillId="8" borderId="0" xfId="0" applyFont="1" applyFill="1">
      <alignment vertical="center"/>
    </xf>
    <xf numFmtId="0" fontId="61" fillId="0" borderId="74" xfId="0" applyFont="1" applyBorder="1">
      <alignment vertical="center"/>
    </xf>
    <xf numFmtId="0" fontId="3" fillId="0" borderId="75" xfId="0" applyFont="1" applyBorder="1">
      <alignment vertical="center"/>
    </xf>
    <xf numFmtId="0" fontId="3" fillId="0" borderId="76" xfId="0" applyFont="1" applyBorder="1">
      <alignment vertical="center"/>
    </xf>
    <xf numFmtId="0" fontId="24" fillId="0" borderId="0" xfId="0" applyFont="1" applyAlignment="1"/>
    <xf numFmtId="0" fontId="21" fillId="0" borderId="0" xfId="0" applyFont="1" applyAlignment="1"/>
    <xf numFmtId="49" fontId="61" fillId="0" borderId="82" xfId="0" applyNumberFormat="1" applyFont="1" applyBorder="1">
      <alignment vertical="center"/>
    </xf>
    <xf numFmtId="0" fontId="61" fillId="0" borderId="84" xfId="0" applyFont="1" applyBorder="1">
      <alignment vertical="center"/>
    </xf>
    <xf numFmtId="0" fontId="3" fillId="0" borderId="85" xfId="0" applyFont="1" applyBorder="1" applyAlignment="1"/>
    <xf numFmtId="0" fontId="25" fillId="0" borderId="0" xfId="0" applyFont="1" applyAlignment="1"/>
    <xf numFmtId="49" fontId="61" fillId="0" borderId="83" xfId="0" applyNumberFormat="1" applyFont="1" applyBorder="1">
      <alignment vertical="center"/>
    </xf>
    <xf numFmtId="0" fontId="61" fillId="0" borderId="78" xfId="0" applyFont="1" applyBorder="1">
      <alignment vertical="center"/>
    </xf>
    <xf numFmtId="0" fontId="3" fillId="0" borderId="79" xfId="0" applyFont="1" applyBorder="1" applyAlignment="1"/>
    <xf numFmtId="0" fontId="42" fillId="0" borderId="0" xfId="0" applyFont="1" applyAlignment="1"/>
    <xf numFmtId="0" fontId="34" fillId="0" borderId="0" xfId="2" applyFont="1" applyAlignment="1"/>
    <xf numFmtId="49" fontId="62" fillId="0" borderId="83" xfId="0" applyNumberFormat="1" applyFont="1" applyBorder="1">
      <alignment vertical="center"/>
    </xf>
    <xf numFmtId="0" fontId="62" fillId="0" borderId="83" xfId="0" applyFont="1" applyBorder="1">
      <alignment vertical="center"/>
    </xf>
    <xf numFmtId="0" fontId="62" fillId="0" borderId="77" xfId="0" applyFont="1" applyBorder="1" applyAlignment="1">
      <alignment vertical="center" wrapText="1"/>
    </xf>
    <xf numFmtId="0" fontId="61" fillId="0" borderId="80" xfId="0" applyFont="1" applyBorder="1">
      <alignment vertical="center"/>
    </xf>
    <xf numFmtId="0" fontId="3" fillId="0" borderId="81" xfId="0" applyFont="1" applyBorder="1" applyAlignment="1"/>
    <xf numFmtId="0" fontId="22" fillId="0" borderId="0" xfId="0" applyFont="1" applyAlignment="1"/>
    <xf numFmtId="0" fontId="21" fillId="0" borderId="0" xfId="0" applyFont="1">
      <alignment vertical="center"/>
    </xf>
    <xf numFmtId="0" fontId="32" fillId="8" borderId="0" xfId="0" applyFont="1" applyFill="1">
      <alignment vertical="center"/>
    </xf>
    <xf numFmtId="0" fontId="33" fillId="0" borderId="0" xfId="0" applyFont="1" applyAlignment="1"/>
    <xf numFmtId="0" fontId="30" fillId="0" borderId="0" xfId="0" applyFont="1">
      <alignment vertical="center"/>
    </xf>
    <xf numFmtId="0" fontId="3" fillId="0" borderId="62" xfId="0" applyFont="1" applyBorder="1">
      <alignment vertical="center"/>
    </xf>
    <xf numFmtId="0" fontId="3" fillId="0" borderId="16" xfId="0" applyFont="1" applyBorder="1">
      <alignment vertical="center"/>
    </xf>
    <xf numFmtId="0" fontId="14" fillId="0" borderId="14" xfId="0" applyFont="1" applyBorder="1">
      <alignment vertical="center"/>
    </xf>
    <xf numFmtId="0" fontId="17" fillId="10" borderId="0" xfId="2" applyFont="1" applyFill="1">
      <alignment vertical="center"/>
    </xf>
    <xf numFmtId="0" fontId="4" fillId="10" borderId="0" xfId="2" applyFill="1">
      <alignment vertical="center"/>
    </xf>
    <xf numFmtId="0" fontId="45" fillId="0" borderId="0" xfId="2" applyFont="1">
      <alignment vertical="center"/>
    </xf>
    <xf numFmtId="0" fontId="50" fillId="0" borderId="0" xfId="2" applyFont="1">
      <alignment vertical="center"/>
    </xf>
    <xf numFmtId="0" fontId="51" fillId="0" borderId="0" xfId="2" applyFont="1" applyAlignment="1">
      <alignment horizontal="right" vertical="center"/>
    </xf>
    <xf numFmtId="49" fontId="17" fillId="11" borderId="0" xfId="2" applyNumberFormat="1" applyFont="1" applyFill="1">
      <alignment vertical="center"/>
    </xf>
    <xf numFmtId="0" fontId="67" fillId="0" borderId="0" xfId="2" applyFont="1">
      <alignment vertical="center"/>
    </xf>
    <xf numFmtId="0" fontId="39" fillId="0" borderId="0" xfId="2" applyFont="1">
      <alignment vertical="center"/>
    </xf>
    <xf numFmtId="0" fontId="47" fillId="0" borderId="0" xfId="2" applyFont="1" applyAlignment="1">
      <alignment horizontal="right" vertical="center"/>
    </xf>
    <xf numFmtId="0" fontId="47" fillId="0" borderId="72" xfId="2" applyFont="1" applyBorder="1">
      <alignment vertical="center"/>
    </xf>
    <xf numFmtId="186" fontId="47" fillId="0" borderId="72" xfId="2" applyNumberFormat="1" applyFont="1" applyBorder="1">
      <alignment vertical="center"/>
    </xf>
    <xf numFmtId="0" fontId="35" fillId="0" borderId="0" xfId="0" applyFont="1" applyAlignment="1">
      <alignment horizontal="right" vertical="center"/>
    </xf>
    <xf numFmtId="0" fontId="52" fillId="0" borderId="72" xfId="2" applyFont="1" applyBorder="1">
      <alignment vertical="center"/>
    </xf>
    <xf numFmtId="0" fontId="17" fillId="0" borderId="0" xfId="2" applyFont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40" fillId="0" borderId="0" xfId="0" applyFont="1" applyAlignment="1">
      <alignment horizontal="right" vertical="center"/>
    </xf>
    <xf numFmtId="0" fontId="54" fillId="0" borderId="0" xfId="2" applyFont="1">
      <alignment vertical="center"/>
    </xf>
    <xf numFmtId="0" fontId="55" fillId="0" borderId="0" xfId="0" applyFont="1" applyAlignment="1">
      <alignment horizontal="right" vertical="center"/>
    </xf>
    <xf numFmtId="0" fontId="17" fillId="0" borderId="72" xfId="2" applyFont="1" applyBorder="1">
      <alignment vertical="center"/>
    </xf>
    <xf numFmtId="186" fontId="17" fillId="0" borderId="72" xfId="2" applyNumberFormat="1" applyFont="1" applyBorder="1">
      <alignment vertical="center"/>
    </xf>
    <xf numFmtId="187" fontId="17" fillId="0" borderId="72" xfId="2" applyNumberFormat="1" applyFont="1" applyBorder="1">
      <alignment vertical="center"/>
    </xf>
    <xf numFmtId="0" fontId="31" fillId="0" borderId="0" xfId="2" applyFont="1" applyAlignment="1">
      <alignment horizontal="right" vertical="center"/>
    </xf>
    <xf numFmtId="188" fontId="17" fillId="0" borderId="72" xfId="2" applyNumberFormat="1" applyFont="1" applyBorder="1">
      <alignment vertical="center"/>
    </xf>
    <xf numFmtId="185" fontId="17" fillId="0" borderId="72" xfId="2" applyNumberFormat="1" applyFont="1" applyBorder="1">
      <alignment vertical="center"/>
    </xf>
    <xf numFmtId="0" fontId="42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54" fillId="0" borderId="0" xfId="2" applyFont="1" applyAlignment="1">
      <alignment horizontal="right" vertical="center"/>
    </xf>
    <xf numFmtId="0" fontId="54" fillId="0" borderId="0" xfId="0" applyFont="1" applyAlignment="1">
      <alignment horizontal="right" vertical="center"/>
    </xf>
    <xf numFmtId="0" fontId="3" fillId="0" borderId="72" xfId="0" applyFont="1" applyBorder="1">
      <alignment vertical="center"/>
    </xf>
    <xf numFmtId="0" fontId="56" fillId="0" borderId="0" xfId="2" applyFont="1">
      <alignment vertical="center"/>
    </xf>
    <xf numFmtId="0" fontId="57" fillId="0" borderId="0" xfId="0" applyFont="1" applyAlignment="1">
      <alignment horizontal="right" vertical="center"/>
    </xf>
    <xf numFmtId="0" fontId="58" fillId="12" borderId="72" xfId="0" applyFont="1" applyFill="1" applyBorder="1">
      <alignment vertical="center"/>
    </xf>
    <xf numFmtId="187" fontId="3" fillId="0" borderId="72" xfId="0" applyNumberFormat="1" applyFont="1" applyBorder="1">
      <alignment vertical="center"/>
    </xf>
    <xf numFmtId="181" fontId="3" fillId="12" borderId="72" xfId="0" applyNumberFormat="1" applyFont="1" applyFill="1" applyBorder="1">
      <alignment vertical="center"/>
    </xf>
    <xf numFmtId="181" fontId="40" fillId="12" borderId="72" xfId="0" applyNumberFormat="1" applyFont="1" applyFill="1" applyBorder="1">
      <alignment vertical="center"/>
    </xf>
    <xf numFmtId="187" fontId="3" fillId="12" borderId="72" xfId="0" applyNumberFormat="1" applyFont="1" applyFill="1" applyBorder="1">
      <alignment vertical="center"/>
    </xf>
    <xf numFmtId="0" fontId="3" fillId="15" borderId="73" xfId="0" applyFont="1" applyFill="1" applyBorder="1">
      <alignment vertical="center"/>
    </xf>
    <xf numFmtId="0" fontId="3" fillId="0" borderId="73" xfId="0" applyFont="1" applyBorder="1">
      <alignment vertical="center"/>
    </xf>
    <xf numFmtId="0" fontId="14" fillId="0" borderId="0" xfId="0" applyFont="1">
      <alignment vertical="center"/>
    </xf>
    <xf numFmtId="0" fontId="44" fillId="0" borderId="0" xfId="0" applyFont="1">
      <alignment vertical="center"/>
    </xf>
    <xf numFmtId="0" fontId="40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5" fillId="13" borderId="0" xfId="0" applyFont="1" applyFill="1">
      <alignment vertical="center"/>
    </xf>
    <xf numFmtId="0" fontId="27" fillId="13" borderId="0" xfId="0" applyFont="1" applyFill="1">
      <alignment vertical="center"/>
    </xf>
    <xf numFmtId="0" fontId="28" fillId="13" borderId="0" xfId="0" applyFont="1" applyFill="1">
      <alignment vertical="center"/>
    </xf>
    <xf numFmtId="0" fontId="23" fillId="0" borderId="0" xfId="0" applyFont="1">
      <alignment vertical="center"/>
    </xf>
    <xf numFmtId="180" fontId="3" fillId="0" borderId="0" xfId="1" applyNumberFormat="1" applyFont="1" applyBorder="1" applyAlignment="1" applyProtection="1"/>
    <xf numFmtId="38" fontId="3" fillId="0" borderId="14" xfId="0" applyNumberFormat="1" applyFont="1" applyBorder="1">
      <alignment vertical="center"/>
    </xf>
    <xf numFmtId="0" fontId="2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4" fillId="0" borderId="0" xfId="0" applyFont="1" applyAlignment="1"/>
    <xf numFmtId="0" fontId="15" fillId="0" borderId="14" xfId="0" applyFont="1" applyBorder="1">
      <alignment vertical="center"/>
    </xf>
    <xf numFmtId="0" fontId="3" fillId="16" borderId="0" xfId="0" applyFont="1" applyFill="1">
      <alignment vertical="center"/>
    </xf>
    <xf numFmtId="0" fontId="48" fillId="16" borderId="0" xfId="0" applyFont="1" applyFill="1">
      <alignment vertical="center"/>
    </xf>
    <xf numFmtId="0" fontId="9" fillId="16" borderId="0" xfId="0" applyFont="1" applyFill="1">
      <alignment vertical="center"/>
    </xf>
    <xf numFmtId="0" fontId="16" fillId="16" borderId="0" xfId="0" applyFont="1" applyFill="1">
      <alignment vertical="center"/>
    </xf>
    <xf numFmtId="0" fontId="69" fillId="0" borderId="0" xfId="0" applyFont="1">
      <alignment vertical="center"/>
    </xf>
    <xf numFmtId="0" fontId="36" fillId="0" borderId="0" xfId="2" applyFont="1">
      <alignment vertical="center"/>
    </xf>
    <xf numFmtId="14" fontId="26" fillId="0" borderId="0" xfId="0" applyNumberFormat="1" applyFont="1">
      <alignment vertical="center"/>
    </xf>
    <xf numFmtId="0" fontId="4" fillId="0" borderId="72" xfId="2" applyBorder="1">
      <alignment vertical="center"/>
    </xf>
    <xf numFmtId="0" fontId="25" fillId="12" borderId="0" xfId="0" applyFont="1" applyFill="1" applyAlignment="1"/>
    <xf numFmtId="0" fontId="17" fillId="12" borderId="72" xfId="2" applyFont="1" applyFill="1" applyBorder="1">
      <alignment vertical="center"/>
    </xf>
    <xf numFmtId="0" fontId="34" fillId="0" borderId="0" xfId="2" applyFont="1">
      <alignment vertical="center"/>
    </xf>
    <xf numFmtId="0" fontId="3" fillId="12" borderId="0" xfId="0" applyFont="1" applyFill="1">
      <alignment vertical="center"/>
    </xf>
    <xf numFmtId="0" fontId="47" fillId="12" borderId="0" xfId="2" applyFont="1" applyFill="1" applyAlignment="1">
      <alignment horizontal="right" vertical="center"/>
    </xf>
    <xf numFmtId="0" fontId="17" fillId="12" borderId="0" xfId="2" applyFont="1" applyFill="1">
      <alignment vertical="center"/>
    </xf>
    <xf numFmtId="0" fontId="70" fillId="0" borderId="0" xfId="2" applyFont="1">
      <alignment vertical="center"/>
    </xf>
    <xf numFmtId="0" fontId="54" fillId="12" borderId="0" xfId="2" applyFont="1" applyFill="1">
      <alignment vertical="center"/>
    </xf>
    <xf numFmtId="0" fontId="70" fillId="12" borderId="0" xfId="2" applyFont="1" applyFill="1" applyAlignment="1">
      <alignment horizontal="right" vertical="center"/>
    </xf>
    <xf numFmtId="0" fontId="70" fillId="0" borderId="0" xfId="2" applyFont="1" applyAlignment="1">
      <alignment horizontal="right" vertical="center"/>
    </xf>
    <xf numFmtId="0" fontId="24" fillId="0" borderId="0" xfId="0" applyFont="1" applyAlignment="1">
      <alignment horizontal="right"/>
    </xf>
    <xf numFmtId="0" fontId="34" fillId="0" borderId="0" xfId="2" applyFont="1" applyAlignment="1">
      <alignment horizontal="right" vertical="center"/>
    </xf>
    <xf numFmtId="0" fontId="3" fillId="17" borderId="0" xfId="0" applyFont="1" applyFill="1">
      <alignment vertical="center"/>
    </xf>
    <xf numFmtId="14" fontId="72" fillId="0" borderId="0" xfId="0" applyNumberFormat="1" applyFont="1">
      <alignment vertical="center"/>
    </xf>
    <xf numFmtId="0" fontId="72" fillId="0" borderId="0" xfId="0" applyFont="1">
      <alignment vertical="center"/>
    </xf>
    <xf numFmtId="0" fontId="41" fillId="0" borderId="0" xfId="0" applyFont="1" applyAlignment="1"/>
    <xf numFmtId="20" fontId="29" fillId="0" borderId="0" xfId="2" applyNumberFormat="1" applyFont="1" applyAlignment="1">
      <alignment horizontal="center" vertical="center"/>
    </xf>
    <xf numFmtId="0" fontId="9" fillId="17" borderId="0" xfId="0" applyFont="1" applyFill="1">
      <alignment vertical="center"/>
    </xf>
    <xf numFmtId="0" fontId="16" fillId="0" borderId="13" xfId="0" applyFont="1" applyBorder="1">
      <alignment vertical="center"/>
    </xf>
    <xf numFmtId="0" fontId="41" fillId="0" borderId="0" xfId="0" applyFont="1">
      <alignment vertical="center"/>
    </xf>
    <xf numFmtId="49" fontId="9" fillId="0" borderId="0" xfId="0" applyNumberFormat="1" applyFont="1">
      <alignment vertical="center"/>
    </xf>
    <xf numFmtId="0" fontId="61" fillId="0" borderId="0" xfId="0" applyFont="1">
      <alignment vertical="center"/>
    </xf>
    <xf numFmtId="0" fontId="74" fillId="0" borderId="0" xfId="0" applyFont="1">
      <alignment vertical="center"/>
    </xf>
    <xf numFmtId="49" fontId="16" fillId="0" borderId="0" xfId="0" applyNumberFormat="1" applyFont="1">
      <alignment vertical="center"/>
    </xf>
    <xf numFmtId="0" fontId="3" fillId="0" borderId="0" xfId="0" applyFont="1" applyAlignment="1">
      <alignment horizontal="right"/>
    </xf>
    <xf numFmtId="14" fontId="60" fillId="0" borderId="0" xfId="0" applyNumberFormat="1" applyFont="1">
      <alignment vertical="center"/>
    </xf>
    <xf numFmtId="0" fontId="26" fillId="0" borderId="0" xfId="0" applyFont="1" applyAlignment="1">
      <alignment horizontal="right" vertical="center"/>
    </xf>
    <xf numFmtId="0" fontId="4" fillId="0" borderId="0" xfId="2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87" fontId="3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72" fillId="0" borderId="0" xfId="2" applyFont="1" applyAlignment="1">
      <alignment horizontal="right" vertical="center"/>
    </xf>
    <xf numFmtId="0" fontId="72" fillId="0" borderId="0" xfId="0" applyFont="1" applyAlignment="1">
      <alignment horizontal="right" vertical="center"/>
    </xf>
    <xf numFmtId="0" fontId="72" fillId="0" borderId="0" xfId="2" applyFont="1">
      <alignment vertical="center"/>
    </xf>
    <xf numFmtId="0" fontId="3" fillId="5" borderId="0" xfId="0" applyFont="1" applyFill="1">
      <alignment vertical="center"/>
    </xf>
    <xf numFmtId="0" fontId="59" fillId="0" borderId="0" xfId="0" applyFont="1" applyAlignment="1">
      <alignment horizontal="right" vertical="center"/>
    </xf>
    <xf numFmtId="0" fontId="24" fillId="7" borderId="0" xfId="0" applyFont="1" applyFill="1" applyAlignment="1"/>
    <xf numFmtId="0" fontId="54" fillId="7" borderId="0" xfId="2" applyFont="1" applyFill="1" applyAlignment="1">
      <alignment horizontal="right" vertical="center"/>
    </xf>
    <xf numFmtId="0" fontId="75" fillId="0" borderId="0" xfId="0" applyFont="1" applyAlignment="1"/>
    <xf numFmtId="0" fontId="75" fillId="0" borderId="0" xfId="0" applyFont="1">
      <alignment vertical="center"/>
    </xf>
    <xf numFmtId="0" fontId="17" fillId="0" borderId="113" xfId="2" applyFont="1" applyBorder="1">
      <alignment vertical="center"/>
    </xf>
    <xf numFmtId="0" fontId="36" fillId="0" borderId="0" xfId="2" applyFont="1" applyAlignment="1">
      <alignment horizontal="right" vertical="center"/>
    </xf>
    <xf numFmtId="0" fontId="35" fillId="12" borderId="0" xfId="0" applyFont="1" applyFill="1" applyAlignment="1">
      <alignment horizontal="right" vertical="center"/>
    </xf>
    <xf numFmtId="0" fontId="52" fillId="12" borderId="72" xfId="2" applyFont="1" applyFill="1" applyBorder="1">
      <alignment vertical="center"/>
    </xf>
    <xf numFmtId="0" fontId="55" fillId="12" borderId="0" xfId="0" applyFont="1" applyFill="1" applyAlignment="1">
      <alignment horizontal="right" vertical="center"/>
    </xf>
    <xf numFmtId="189" fontId="17" fillId="12" borderId="72" xfId="2" applyNumberFormat="1" applyFont="1" applyFill="1" applyBorder="1">
      <alignment vertical="center"/>
    </xf>
    <xf numFmtId="0" fontId="76" fillId="0" borderId="0" xfId="2" applyFont="1" applyAlignment="1">
      <alignment horizontal="center" vertical="center"/>
    </xf>
    <xf numFmtId="0" fontId="51" fillId="0" borderId="0" xfId="2" applyFont="1">
      <alignment vertical="center"/>
    </xf>
    <xf numFmtId="0" fontId="3" fillId="0" borderId="0" xfId="0" applyFont="1" applyAlignment="1">
      <alignment vertical="center" wrapText="1"/>
    </xf>
    <xf numFmtId="0" fontId="3" fillId="12" borderId="0" xfId="0" applyFont="1" applyFill="1" applyAlignment="1">
      <alignment vertical="center" wrapText="1"/>
    </xf>
    <xf numFmtId="0" fontId="3" fillId="14" borderId="0" xfId="0" applyFont="1" applyFill="1" applyAlignment="1">
      <alignment vertical="center" wrapText="1"/>
    </xf>
    <xf numFmtId="0" fontId="59" fillId="14" borderId="0" xfId="0" applyFont="1" applyFill="1" applyAlignment="1">
      <alignment vertical="center" wrapText="1"/>
    </xf>
    <xf numFmtId="0" fontId="59" fillId="0" borderId="0" xfId="0" applyFont="1" applyAlignment="1">
      <alignment vertical="center" wrapText="1"/>
    </xf>
    <xf numFmtId="0" fontId="48" fillId="12" borderId="0" xfId="0" applyFont="1" applyFill="1" applyAlignment="1">
      <alignment vertical="center" wrapText="1"/>
    </xf>
    <xf numFmtId="0" fontId="71" fillId="12" borderId="0" xfId="0" applyFont="1" applyFill="1" applyAlignment="1">
      <alignment vertical="center" wrapText="1"/>
    </xf>
    <xf numFmtId="0" fontId="3" fillId="17" borderId="0" xfId="0" applyFont="1" applyFill="1" applyAlignment="1">
      <alignment vertical="center" wrapText="1"/>
    </xf>
    <xf numFmtId="0" fontId="9" fillId="17" borderId="0" xfId="0" applyFont="1" applyFill="1" applyAlignment="1">
      <alignment vertical="center" wrapText="1"/>
    </xf>
    <xf numFmtId="0" fontId="10" fillId="17" borderId="0" xfId="0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7" fillId="0" borderId="117" xfId="2" applyFont="1" applyBorder="1">
      <alignment vertical="center"/>
    </xf>
    <xf numFmtId="0" fontId="17" fillId="0" borderId="118" xfId="2" applyFont="1" applyBorder="1">
      <alignment vertical="center"/>
    </xf>
    <xf numFmtId="0" fontId="36" fillId="0" borderId="115" xfId="2" applyFont="1" applyBorder="1" applyAlignment="1">
      <alignment horizontal="right" vertical="center"/>
    </xf>
    <xf numFmtId="0" fontId="36" fillId="7" borderId="0" xfId="2" applyFont="1" applyFill="1" applyAlignment="1">
      <alignment horizontal="right" vertical="center"/>
    </xf>
    <xf numFmtId="0" fontId="77" fillId="0" borderId="0" xfId="0" applyFont="1" applyAlignment="1"/>
    <xf numFmtId="0" fontId="34" fillId="0" borderId="116" xfId="2" applyFont="1" applyBorder="1" applyAlignment="1">
      <alignment horizontal="right" vertical="center"/>
    </xf>
    <xf numFmtId="0" fontId="34" fillId="7" borderId="0" xfId="2" applyFont="1" applyFill="1" applyAlignment="1">
      <alignment horizontal="right" vertical="center"/>
    </xf>
    <xf numFmtId="0" fontId="36" fillId="12" borderId="0" xfId="2" applyFont="1" applyFill="1">
      <alignment vertical="center"/>
    </xf>
    <xf numFmtId="0" fontId="3" fillId="12" borderId="72" xfId="0" applyFont="1" applyFill="1" applyBorder="1">
      <alignment vertical="center"/>
    </xf>
    <xf numFmtId="0" fontId="59" fillId="12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34" fillId="12" borderId="0" xfId="2" applyFont="1" applyFill="1" applyAlignment="1">
      <alignment horizontal="right" vertical="center"/>
    </xf>
    <xf numFmtId="0" fontId="24" fillId="0" borderId="0" xfId="0" applyFont="1">
      <alignment vertical="center"/>
    </xf>
    <xf numFmtId="180" fontId="3" fillId="0" borderId="13" xfId="0" applyNumberFormat="1" applyFont="1" applyBorder="1">
      <alignment vertical="center"/>
    </xf>
    <xf numFmtId="185" fontId="3" fillId="0" borderId="15" xfId="0" applyNumberFormat="1" applyFont="1" applyBorder="1">
      <alignment vertical="center"/>
    </xf>
    <xf numFmtId="0" fontId="1" fillId="0" borderId="0" xfId="5">
      <alignment vertical="center"/>
    </xf>
    <xf numFmtId="0" fontId="78" fillId="0" borderId="0" xfId="5" applyFont="1" applyProtection="1">
      <alignment vertical="center"/>
      <protection locked="0"/>
    </xf>
    <xf numFmtId="0" fontId="80" fillId="0" borderId="0" xfId="5" applyFont="1">
      <alignment vertical="center"/>
    </xf>
    <xf numFmtId="188" fontId="78" fillId="0" borderId="0" xfId="5" applyNumberFormat="1" applyFont="1" applyProtection="1">
      <alignment vertical="center"/>
      <protection locked="0"/>
    </xf>
    <xf numFmtId="0" fontId="81" fillId="0" borderId="0" xfId="5" applyFont="1" applyAlignment="1">
      <alignment vertical="center" wrapText="1"/>
    </xf>
    <xf numFmtId="0" fontId="82" fillId="0" borderId="0" xfId="5" applyFont="1" applyAlignment="1">
      <alignment vertical="center" wrapText="1"/>
    </xf>
    <xf numFmtId="0" fontId="73" fillId="0" borderId="0" xfId="0" applyFont="1">
      <alignment vertical="center"/>
    </xf>
    <xf numFmtId="0" fontId="0" fillId="0" borderId="0" xfId="0" applyAlignment="1">
      <alignment horizontal="left" vertical="top"/>
    </xf>
    <xf numFmtId="0" fontId="83" fillId="0" borderId="0" xfId="0" applyFont="1">
      <alignment vertical="center"/>
    </xf>
    <xf numFmtId="0" fontId="86" fillId="0" borderId="120" xfId="0" applyFont="1" applyBorder="1" applyAlignment="1">
      <alignment horizontal="left" vertical="top" wrapText="1"/>
    </xf>
    <xf numFmtId="0" fontId="83" fillId="0" borderId="120" xfId="0" applyFont="1" applyBorder="1" applyAlignment="1">
      <alignment horizontal="left" vertical="top" wrapText="1"/>
    </xf>
    <xf numFmtId="0" fontId="84" fillId="0" borderId="120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/>
    </xf>
    <xf numFmtId="192" fontId="83" fillId="0" borderId="0" xfId="0" applyNumberFormat="1" applyFont="1">
      <alignment vertical="center"/>
    </xf>
    <xf numFmtId="1" fontId="89" fillId="0" borderId="120" xfId="0" applyNumberFormat="1" applyFont="1" applyBorder="1" applyAlignment="1">
      <alignment horizontal="center" vertical="top" shrinkToFit="1"/>
    </xf>
    <xf numFmtId="192" fontId="89" fillId="0" borderId="120" xfId="1" applyNumberFormat="1" applyFont="1" applyFill="1" applyBorder="1" applyAlignment="1">
      <alignment vertical="top" shrinkToFit="1"/>
    </xf>
    <xf numFmtId="1" fontId="89" fillId="0" borderId="120" xfId="0" applyNumberFormat="1" applyFont="1" applyBorder="1" applyAlignment="1">
      <alignment horizontal="right" vertical="top" shrinkToFit="1"/>
    </xf>
    <xf numFmtId="1" fontId="88" fillId="0" borderId="120" xfId="0" applyNumberFormat="1" applyFont="1" applyBorder="1" applyAlignment="1">
      <alignment horizontal="center" vertical="top" shrinkToFit="1"/>
    </xf>
    <xf numFmtId="1" fontId="88" fillId="0" borderId="120" xfId="0" applyNumberFormat="1" applyFont="1" applyBorder="1" applyAlignment="1">
      <alignment horizontal="right" vertical="top" shrinkToFit="1"/>
    </xf>
    <xf numFmtId="193" fontId="89" fillId="0" borderId="120" xfId="0" applyNumberFormat="1" applyFont="1" applyBorder="1" applyAlignment="1">
      <alignment horizontal="right" vertical="top" shrinkToFit="1"/>
    </xf>
    <xf numFmtId="193" fontId="88" fillId="0" borderId="120" xfId="0" applyNumberFormat="1" applyFont="1" applyBorder="1" applyAlignment="1">
      <alignment horizontal="right" vertical="top" shrinkToFit="1"/>
    </xf>
    <xf numFmtId="1" fontId="93" fillId="0" borderId="120" xfId="0" applyNumberFormat="1" applyFont="1" applyBorder="1" applyAlignment="1">
      <alignment horizontal="right" vertical="top" shrinkToFit="1"/>
    </xf>
    <xf numFmtId="1" fontId="87" fillId="0" borderId="120" xfId="0" applyNumberFormat="1" applyFont="1" applyBorder="1" applyAlignment="1">
      <alignment horizontal="right" vertical="top" shrinkToFit="1"/>
    </xf>
    <xf numFmtId="192" fontId="83" fillId="0" borderId="0" xfId="1" applyNumberFormat="1" applyFont="1" applyFill="1" applyBorder="1" applyAlignment="1">
      <alignment vertical="top"/>
    </xf>
    <xf numFmtId="0" fontId="84" fillId="20" borderId="120" xfId="0" applyFont="1" applyFill="1" applyBorder="1" applyAlignment="1">
      <alignment horizontal="center" vertical="center" wrapText="1"/>
    </xf>
    <xf numFmtId="0" fontId="84" fillId="20" borderId="120" xfId="0" applyFont="1" applyFill="1" applyBorder="1" applyAlignment="1">
      <alignment horizontal="left" vertical="center" wrapText="1"/>
    </xf>
    <xf numFmtId="192" fontId="83" fillId="20" borderId="120" xfId="1" applyNumberFormat="1" applyFont="1" applyFill="1" applyBorder="1" applyAlignment="1">
      <alignment vertical="center" wrapText="1"/>
    </xf>
    <xf numFmtId="0" fontId="83" fillId="20" borderId="120" xfId="0" applyFont="1" applyFill="1" applyBorder="1" applyAlignment="1">
      <alignment horizontal="center" vertical="center" wrapText="1"/>
    </xf>
    <xf numFmtId="0" fontId="94" fillId="20" borderId="120" xfId="0" applyFont="1" applyFill="1" applyBorder="1" applyAlignment="1">
      <alignment horizontal="center" vertical="center" wrapText="1"/>
    </xf>
    <xf numFmtId="0" fontId="0" fillId="20" borderId="120" xfId="0" applyFill="1" applyBorder="1" applyAlignment="1">
      <alignment horizontal="left" vertical="top" wrapText="1" indent="1"/>
    </xf>
    <xf numFmtId="0" fontId="94" fillId="0" borderId="120" xfId="0" applyFont="1" applyBorder="1" applyAlignment="1">
      <alignment horizontal="center" vertical="top" wrapText="1"/>
    </xf>
    <xf numFmtId="0" fontId="94" fillId="0" borderId="120" xfId="0" applyFont="1" applyBorder="1" applyAlignment="1">
      <alignment horizontal="left" vertical="top" wrapText="1"/>
    </xf>
    <xf numFmtId="194" fontId="96" fillId="0" borderId="120" xfId="0" applyNumberFormat="1" applyFont="1" applyBorder="1" applyAlignment="1">
      <alignment horizontal="center" vertical="top" shrinkToFit="1"/>
    </xf>
    <xf numFmtId="0" fontId="0" fillId="0" borderId="120" xfId="0" applyBorder="1" applyAlignment="1">
      <alignment horizontal="left" vertical="center" wrapText="1"/>
    </xf>
    <xf numFmtId="0" fontId="0" fillId="0" borderId="120" xfId="0" applyBorder="1" applyAlignment="1">
      <alignment horizontal="left" wrapText="1"/>
    </xf>
    <xf numFmtId="0" fontId="95" fillId="0" borderId="120" xfId="0" applyFont="1" applyBorder="1" applyAlignment="1">
      <alignment horizontal="left" vertical="top" wrapText="1"/>
    </xf>
    <xf numFmtId="0" fontId="97" fillId="0" borderId="120" xfId="0" applyFont="1" applyBorder="1" applyAlignment="1">
      <alignment horizontal="left" vertical="top" wrapText="1"/>
    </xf>
    <xf numFmtId="195" fontId="98" fillId="0" borderId="0" xfId="0" applyNumberFormat="1" applyFont="1">
      <alignment vertical="center"/>
    </xf>
    <xf numFmtId="195" fontId="99" fillId="0" borderId="0" xfId="0" applyNumberFormat="1" applyFont="1" applyAlignment="1">
      <alignment vertical="center" wrapText="1"/>
    </xf>
    <xf numFmtId="195" fontId="99" fillId="0" borderId="0" xfId="0" applyNumberFormat="1" applyFont="1">
      <alignment vertical="center"/>
    </xf>
    <xf numFmtId="195" fontId="100" fillId="0" borderId="0" xfId="0" applyNumberFormat="1" applyFont="1">
      <alignment vertical="center"/>
    </xf>
    <xf numFmtId="198" fontId="83" fillId="0" borderId="0" xfId="0" applyNumberFormat="1" applyFont="1">
      <alignment vertical="center"/>
    </xf>
    <xf numFmtId="198" fontId="83" fillId="20" borderId="120" xfId="0" applyNumberFormat="1" applyFont="1" applyFill="1" applyBorder="1" applyAlignment="1">
      <alignment horizontal="center" vertical="center" wrapText="1"/>
    </xf>
    <xf numFmtId="198" fontId="89" fillId="0" borderId="120" xfId="0" applyNumberFormat="1" applyFont="1" applyBorder="1" applyAlignment="1">
      <alignment horizontal="right" vertical="top" shrinkToFit="1"/>
    </xf>
    <xf numFmtId="198" fontId="88" fillId="0" borderId="120" xfId="0" applyNumberFormat="1" applyFont="1" applyBorder="1" applyAlignment="1">
      <alignment horizontal="right" vertical="top" shrinkToFit="1"/>
    </xf>
    <xf numFmtId="198" fontId="83" fillId="0" borderId="0" xfId="0" applyNumberFormat="1" applyFont="1" applyAlignment="1">
      <alignment horizontal="left" vertical="top"/>
    </xf>
    <xf numFmtId="198" fontId="101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102" fillId="0" borderId="0" xfId="0" applyFont="1">
      <alignment vertical="center"/>
    </xf>
    <xf numFmtId="0" fontId="103" fillId="0" borderId="0" xfId="2" applyFont="1">
      <alignment vertical="center"/>
    </xf>
    <xf numFmtId="0" fontId="4" fillId="0" borderId="62" xfId="2" applyBorder="1">
      <alignment vertical="center"/>
    </xf>
    <xf numFmtId="0" fontId="3" fillId="0" borderId="0" xfId="0" applyFont="1" applyAlignment="1">
      <alignment horizontal="center" vertical="center"/>
    </xf>
    <xf numFmtId="0" fontId="25" fillId="0" borderId="0" xfId="0" applyFont="1" applyAlignment="1">
      <alignment horizontal="right"/>
    </xf>
    <xf numFmtId="0" fontId="3" fillId="21" borderId="62" xfId="0" applyFont="1" applyFill="1" applyBorder="1">
      <alignment vertical="center"/>
    </xf>
    <xf numFmtId="38" fontId="3" fillId="0" borderId="13" xfId="1" applyFont="1" applyBorder="1">
      <alignment vertical="center"/>
    </xf>
    <xf numFmtId="38" fontId="3" fillId="0" borderId="13" xfId="0" applyNumberFormat="1" applyFont="1" applyBorder="1">
      <alignment vertical="center"/>
    </xf>
    <xf numFmtId="38" fontId="3" fillId="0" borderId="62" xfId="1" applyFont="1" applyBorder="1">
      <alignment vertical="center"/>
    </xf>
    <xf numFmtId="0" fontId="3" fillId="18" borderId="62" xfId="0" applyFont="1" applyFill="1" applyBorder="1">
      <alignment vertical="center"/>
    </xf>
    <xf numFmtId="38" fontId="3" fillId="0" borderId="14" xfId="1" applyFont="1" applyBorder="1">
      <alignment vertical="center"/>
    </xf>
    <xf numFmtId="0" fontId="3" fillId="22" borderId="62" xfId="0" applyFont="1" applyFill="1" applyBorder="1">
      <alignment vertical="center"/>
    </xf>
    <xf numFmtId="38" fontId="3" fillId="0" borderId="15" xfId="1" applyFont="1" applyBorder="1">
      <alignment vertical="center"/>
    </xf>
    <xf numFmtId="0" fontId="3" fillId="23" borderId="62" xfId="0" applyFont="1" applyFill="1" applyBorder="1">
      <alignment vertical="center"/>
    </xf>
    <xf numFmtId="0" fontId="3" fillId="24" borderId="31" xfId="0" applyFont="1" applyFill="1" applyBorder="1" applyAlignment="1"/>
    <xf numFmtId="38" fontId="3" fillId="0" borderId="127" xfId="1" applyFont="1" applyBorder="1">
      <alignment vertical="center"/>
    </xf>
    <xf numFmtId="38" fontId="3" fillId="0" borderId="127" xfId="0" applyNumberFormat="1" applyFont="1" applyBorder="1">
      <alignment vertical="center"/>
    </xf>
    <xf numFmtId="0" fontId="3" fillId="24" borderId="62" xfId="0" applyFont="1" applyFill="1" applyBorder="1" applyAlignment="1"/>
    <xf numFmtId="0" fontId="3" fillId="25" borderId="62" xfId="0" applyFont="1" applyFill="1" applyBorder="1">
      <alignment vertical="center"/>
    </xf>
    <xf numFmtId="38" fontId="3" fillId="25" borderId="62" xfId="0" applyNumberFormat="1" applyFont="1" applyFill="1" applyBorder="1">
      <alignment vertical="center"/>
    </xf>
    <xf numFmtId="38" fontId="3" fillId="0" borderId="0" xfId="0" applyNumberFormat="1" applyFont="1">
      <alignment vertical="center"/>
    </xf>
    <xf numFmtId="186" fontId="17" fillId="0" borderId="73" xfId="2" applyNumberFormat="1" applyFont="1" applyBorder="1">
      <alignment vertical="center"/>
    </xf>
    <xf numFmtId="0" fontId="17" fillId="0" borderId="62" xfId="2" applyFont="1" applyBorder="1">
      <alignment vertical="center"/>
    </xf>
    <xf numFmtId="0" fontId="3" fillId="0" borderId="62" xfId="0" applyFont="1" applyBorder="1" applyAlignment="1"/>
    <xf numFmtId="0" fontId="106" fillId="0" borderId="0" xfId="5" applyFont="1">
      <alignment vertical="center"/>
    </xf>
    <xf numFmtId="0" fontId="106" fillId="0" borderId="0" xfId="5" applyFont="1" applyAlignment="1">
      <alignment horizontal="right" vertical="center"/>
    </xf>
    <xf numFmtId="0" fontId="106" fillId="0" borderId="0" xfId="0" applyFont="1">
      <alignment vertical="center"/>
    </xf>
    <xf numFmtId="0" fontId="106" fillId="0" borderId="0" xfId="5" applyFont="1" applyAlignment="1">
      <alignment vertical="top" wrapText="1"/>
    </xf>
    <xf numFmtId="0" fontId="106" fillId="0" borderId="0" xfId="5" applyFont="1" applyAlignment="1">
      <alignment horizontal="left" vertical="top" wrapText="1"/>
    </xf>
    <xf numFmtId="0" fontId="106" fillId="0" borderId="0" xfId="5" applyFont="1" applyAlignment="1">
      <alignment vertical="center" wrapText="1"/>
    </xf>
    <xf numFmtId="0" fontId="106" fillId="0" borderId="0" xfId="5" applyFont="1" applyAlignment="1">
      <alignment horizontal="center" vertical="top" wrapText="1"/>
    </xf>
    <xf numFmtId="191" fontId="106" fillId="0" borderId="0" xfId="5" applyNumberFormat="1" applyFont="1" applyAlignment="1">
      <alignment horizontal="center" vertical="center" wrapText="1"/>
    </xf>
    <xf numFmtId="0" fontId="106" fillId="0" borderId="0" xfId="5" applyFont="1" applyAlignment="1">
      <alignment horizontal="center" vertical="center" wrapText="1"/>
    </xf>
    <xf numFmtId="0" fontId="106" fillId="0" borderId="0" xfId="0" applyFont="1" applyAlignment="1">
      <alignment horizontal="right" vertical="center"/>
    </xf>
    <xf numFmtId="0" fontId="106" fillId="0" borderId="16" xfId="0" applyFont="1" applyBorder="1">
      <alignment vertical="center"/>
    </xf>
    <xf numFmtId="0" fontId="106" fillId="0" borderId="17" xfId="0" applyFont="1" applyBorder="1">
      <alignment vertical="center"/>
    </xf>
    <xf numFmtId="0" fontId="106" fillId="0" borderId="18" xfId="0" applyFont="1" applyBorder="1">
      <alignment vertical="center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06" fillId="0" borderId="17" xfId="0" applyFont="1" applyBorder="1" applyAlignment="1">
      <alignment horizontal="center" vertical="center"/>
    </xf>
    <xf numFmtId="0" fontId="106" fillId="0" borderId="50" xfId="0" applyFont="1" applyBorder="1">
      <alignment vertical="center"/>
    </xf>
    <xf numFmtId="0" fontId="106" fillId="0" borderId="19" xfId="0" applyFont="1" applyBorder="1" applyAlignment="1">
      <alignment horizontal="center" vertical="center"/>
    </xf>
    <xf numFmtId="0" fontId="106" fillId="0" borderId="7" xfId="0" applyFont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6" xfId="0" applyFont="1" applyBorder="1">
      <alignment vertical="center"/>
    </xf>
    <xf numFmtId="0" fontId="106" fillId="0" borderId="7" xfId="0" applyFont="1" applyBorder="1">
      <alignment vertical="center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8" xfId="0" applyFont="1" applyBorder="1">
      <alignment vertical="center"/>
    </xf>
    <xf numFmtId="0" fontId="106" fillId="0" borderId="3" xfId="0" applyFont="1" applyBorder="1">
      <alignment vertical="center"/>
    </xf>
    <xf numFmtId="0" fontId="106" fillId="0" borderId="4" xfId="0" applyFont="1" applyBorder="1">
      <alignment vertical="center"/>
    </xf>
    <xf numFmtId="0" fontId="108" fillId="0" borderId="34" xfId="0" applyFont="1" applyBorder="1" applyAlignment="1">
      <alignment horizontal="right" vertical="center"/>
    </xf>
    <xf numFmtId="0" fontId="106" fillId="0" borderId="20" xfId="0" applyFont="1" applyBorder="1" applyAlignment="1">
      <alignment horizontal="center" vertical="center"/>
    </xf>
    <xf numFmtId="0" fontId="108" fillId="0" borderId="29" xfId="0" applyFont="1" applyBorder="1" applyAlignment="1">
      <alignment horizontal="right" vertical="center"/>
    </xf>
    <xf numFmtId="0" fontId="108" fillId="0" borderId="21" xfId="0" applyFont="1" applyBorder="1" applyAlignment="1">
      <alignment horizontal="right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179" fontId="106" fillId="0" borderId="19" xfId="0" applyNumberFormat="1" applyFont="1" applyBorder="1">
      <alignment vertical="center"/>
    </xf>
    <xf numFmtId="179" fontId="106" fillId="0" borderId="0" xfId="0" applyNumberFormat="1" applyFont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0" xfId="0" applyFont="1" applyAlignment="1">
      <alignment vertical="center" shrinkToFit="1"/>
    </xf>
    <xf numFmtId="176" fontId="106" fillId="0" borderId="22" xfId="0" applyNumberFormat="1" applyFont="1" applyBorder="1">
      <alignment vertical="center"/>
    </xf>
    <xf numFmtId="0" fontId="109" fillId="4" borderId="16" xfId="0" applyFont="1" applyFill="1" applyBorder="1">
      <alignment vertical="center"/>
    </xf>
    <xf numFmtId="0" fontId="109" fillId="4" borderId="17" xfId="0" applyFont="1" applyFill="1" applyBorder="1">
      <alignment vertical="center"/>
    </xf>
    <xf numFmtId="0" fontId="109" fillId="4" borderId="18" xfId="0" applyFont="1" applyFill="1" applyBorder="1">
      <alignment vertical="center"/>
    </xf>
    <xf numFmtId="9" fontId="108" fillId="0" borderId="34" xfId="0" applyNumberFormat="1" applyFont="1" applyBorder="1" applyAlignment="1"/>
    <xf numFmtId="9" fontId="108" fillId="0" borderId="19" xfId="0" applyNumberFormat="1" applyFont="1" applyBorder="1" applyAlignment="1"/>
    <xf numFmtId="0" fontId="106" fillId="0" borderId="19" xfId="0" applyFont="1" applyBorder="1" applyAlignment="1"/>
    <xf numFmtId="9" fontId="106" fillId="0" borderId="20" xfId="0" applyNumberFormat="1" applyFont="1" applyBorder="1" applyAlignment="1"/>
    <xf numFmtId="9" fontId="106" fillId="0" borderId="29" xfId="0" applyNumberFormat="1" applyFont="1" applyBorder="1" applyAlignment="1"/>
    <xf numFmtId="9" fontId="106" fillId="0" borderId="0" xfId="0" applyNumberFormat="1" applyFont="1" applyAlignment="1"/>
    <xf numFmtId="0" fontId="106" fillId="0" borderId="0" xfId="0" applyFont="1" applyAlignment="1"/>
    <xf numFmtId="9" fontId="106" fillId="0" borderId="30" xfId="0" applyNumberFormat="1" applyFont="1" applyBorder="1" applyAlignment="1"/>
    <xf numFmtId="9" fontId="106" fillId="0" borderId="29" xfId="0" applyNumberFormat="1" applyFont="1" applyBorder="1">
      <alignment vertical="center"/>
    </xf>
    <xf numFmtId="9" fontId="108" fillId="0" borderId="0" xfId="0" applyNumberFormat="1" applyFont="1" applyAlignment="1"/>
    <xf numFmtId="9" fontId="106" fillId="0" borderId="30" xfId="0" applyNumberFormat="1" applyFont="1" applyBorder="1">
      <alignment vertical="center"/>
    </xf>
    <xf numFmtId="9" fontId="106" fillId="0" borderId="0" xfId="0" applyNumberFormat="1" applyFont="1">
      <alignment vertical="center"/>
    </xf>
    <xf numFmtId="0" fontId="108" fillId="0" borderId="0" xfId="0" applyFont="1" applyAlignment="1"/>
    <xf numFmtId="0" fontId="106" fillId="0" borderId="30" xfId="0" applyFont="1" applyBorder="1" applyAlignment="1">
      <alignment vertical="center" shrinkToFit="1"/>
    </xf>
    <xf numFmtId="0" fontId="106" fillId="0" borderId="21" xfId="0" applyFont="1" applyBorder="1" applyAlignment="1">
      <alignment vertical="top" wrapText="1"/>
    </xf>
    <xf numFmtId="0" fontId="106" fillId="0" borderId="22" xfId="0" applyFont="1" applyBorder="1" applyAlignment="1">
      <alignment vertical="top" wrapText="1"/>
    </xf>
    <xf numFmtId="0" fontId="106" fillId="0" borderId="23" xfId="0" applyFont="1" applyBorder="1" applyAlignment="1">
      <alignment vertical="top" wrapText="1"/>
    </xf>
    <xf numFmtId="0" fontId="106" fillId="0" borderId="20" xfId="0" applyFont="1" applyBorder="1" applyAlignment="1"/>
    <xf numFmtId="0" fontId="106" fillId="0" borderId="0" xfId="0" applyFont="1" applyAlignment="1">
      <alignment vertical="top" wrapText="1"/>
    </xf>
    <xf numFmtId="0" fontId="108" fillId="0" borderId="34" xfId="0" applyFont="1" applyBorder="1" applyAlignment="1">
      <alignment horizontal="center" vertical="center"/>
    </xf>
    <xf numFmtId="0" fontId="108" fillId="0" borderId="19" xfId="0" applyFont="1" applyBorder="1" applyAlignment="1"/>
    <xf numFmtId="0" fontId="108" fillId="0" borderId="19" xfId="0" applyFont="1" applyBorder="1" applyAlignment="1">
      <alignment horizontal="center" vertical="center"/>
    </xf>
    <xf numFmtId="0" fontId="108" fillId="0" borderId="20" xfId="0" applyFont="1" applyBorder="1" applyAlignment="1"/>
    <xf numFmtId="0" fontId="108" fillId="0" borderId="29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08" fillId="0" borderId="30" xfId="0" applyFont="1" applyBorder="1" applyAlignment="1"/>
    <xf numFmtId="0" fontId="106" fillId="0" borderId="30" xfId="0" applyFont="1" applyBorder="1" applyAlignment="1"/>
    <xf numFmtId="0" fontId="108" fillId="0" borderId="0" xfId="0" applyFont="1">
      <alignment vertical="center"/>
    </xf>
    <xf numFmtId="0" fontId="106" fillId="0" borderId="29" xfId="0" applyFont="1" applyBorder="1" applyAlignment="1"/>
    <xf numFmtId="0" fontId="106" fillId="0" borderId="34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8" fillId="0" borderId="0" xfId="0" applyFont="1" applyAlignment="1">
      <alignment shrinkToFit="1"/>
    </xf>
    <xf numFmtId="0" fontId="108" fillId="0" borderId="30" xfId="0" applyFont="1" applyBorder="1" applyAlignment="1">
      <alignment shrinkToFit="1"/>
    </xf>
    <xf numFmtId="0" fontId="108" fillId="7" borderId="0" xfId="0" applyFont="1" applyFill="1" applyAlignment="1"/>
    <xf numFmtId="0" fontId="108" fillId="7" borderId="0" xfId="0" applyFont="1" applyFill="1" applyAlignment="1">
      <alignment shrinkToFit="1"/>
    </xf>
    <xf numFmtId="0" fontId="108" fillId="7" borderId="30" xfId="0" applyFont="1" applyFill="1" applyBorder="1" applyAlignment="1">
      <alignment shrinkToFit="1"/>
    </xf>
    <xf numFmtId="0" fontId="108" fillId="0" borderId="21" xfId="0" applyFont="1" applyBorder="1" applyAlignment="1"/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/>
    <xf numFmtId="0" fontId="108" fillId="0" borderId="23" xfId="0" applyFont="1" applyBorder="1" applyAlignment="1"/>
    <xf numFmtId="0" fontId="106" fillId="0" borderId="0" xfId="2" applyFont="1">
      <alignment vertical="center"/>
    </xf>
    <xf numFmtId="176" fontId="106" fillId="0" borderId="0" xfId="2" applyNumberFormat="1" applyFont="1">
      <alignment vertical="center"/>
    </xf>
    <xf numFmtId="0" fontId="112" fillId="0" borderId="0" xfId="0" applyFont="1">
      <alignment vertical="center"/>
    </xf>
    <xf numFmtId="0" fontId="113" fillId="0" borderId="0" xfId="2" applyFont="1">
      <alignment vertical="center"/>
    </xf>
    <xf numFmtId="0" fontId="114" fillId="0" borderId="90" xfId="4" applyFont="1" applyFill="1" applyBorder="1" applyAlignment="1">
      <alignment vertical="center" wrapText="1"/>
    </xf>
    <xf numFmtId="0" fontId="114" fillId="0" borderId="91" xfId="4" applyFont="1" applyFill="1" applyBorder="1" applyAlignment="1">
      <alignment vertical="center" wrapText="1"/>
    </xf>
    <xf numFmtId="0" fontId="114" fillId="0" borderId="89" xfId="4" applyFont="1" applyFill="1" applyBorder="1" applyAlignment="1">
      <alignment vertical="center" wrapText="1"/>
    </xf>
    <xf numFmtId="0" fontId="106" fillId="0" borderId="41" xfId="2" applyFont="1" applyBorder="1" applyAlignment="1">
      <alignment horizontal="left" vertical="center"/>
    </xf>
    <xf numFmtId="0" fontId="115" fillId="0" borderId="91" xfId="2" applyFont="1" applyBorder="1" applyAlignment="1">
      <alignment horizontal="right" vertical="center"/>
    </xf>
    <xf numFmtId="0" fontId="116" fillId="0" borderId="0" xfId="2" applyFont="1">
      <alignment vertical="center"/>
    </xf>
    <xf numFmtId="0" fontId="106" fillId="0" borderId="0" xfId="2" applyFont="1" applyAlignment="1">
      <alignment horizontal="right" vertical="center"/>
    </xf>
    <xf numFmtId="0" fontId="106" fillId="0" borderId="10" xfId="2" applyFont="1" applyBorder="1" applyAlignment="1" applyProtection="1">
      <alignment horizontal="center" vertical="center"/>
      <protection locked="0"/>
    </xf>
    <xf numFmtId="0" fontId="106" fillId="0" borderId="11" xfId="2" applyFont="1" applyBorder="1">
      <alignment vertical="center"/>
    </xf>
    <xf numFmtId="0" fontId="106" fillId="0" borderId="11" xfId="2" applyFont="1" applyBorder="1" applyAlignment="1" applyProtection="1">
      <alignment horizontal="center" vertical="center"/>
      <protection locked="0"/>
    </xf>
    <xf numFmtId="0" fontId="106" fillId="0" borderId="12" xfId="2" applyFont="1" applyBorder="1" applyAlignment="1">
      <alignment vertical="center" shrinkToFit="1"/>
    </xf>
    <xf numFmtId="0" fontId="106" fillId="0" borderId="10" xfId="2" applyFont="1" applyBorder="1">
      <alignment vertical="center"/>
    </xf>
    <xf numFmtId="0" fontId="106" fillId="12" borderId="0" xfId="2" applyFont="1" applyFill="1">
      <alignment vertical="center"/>
    </xf>
    <xf numFmtId="0" fontId="108" fillId="0" borderId="11" xfId="2" applyFont="1" applyBorder="1">
      <alignment vertical="center"/>
    </xf>
    <xf numFmtId="0" fontId="106" fillId="0" borderId="42" xfId="2" applyFont="1" applyBorder="1">
      <alignment vertical="center"/>
    </xf>
    <xf numFmtId="0" fontId="116" fillId="5" borderId="0" xfId="2" applyFont="1" applyFill="1">
      <alignment vertical="center"/>
    </xf>
    <xf numFmtId="0" fontId="106" fillId="0" borderId="11" xfId="2" applyFont="1" applyBorder="1" applyAlignment="1">
      <alignment horizontal="right" vertical="center"/>
    </xf>
    <xf numFmtId="0" fontId="106" fillId="0" borderId="46" xfId="2" applyFont="1" applyBorder="1">
      <alignment vertical="center"/>
    </xf>
    <xf numFmtId="0" fontId="106" fillId="0" borderId="47" xfId="2" applyFont="1" applyBorder="1">
      <alignment vertical="center"/>
    </xf>
    <xf numFmtId="0" fontId="108" fillId="0" borderId="10" xfId="2" applyFont="1" applyBorder="1" applyAlignment="1">
      <alignment horizontal="left" vertical="center"/>
    </xf>
    <xf numFmtId="0" fontId="108" fillId="0" borderId="11" xfId="2" applyFont="1" applyBorder="1" applyAlignment="1">
      <alignment horizontal="left" vertical="center"/>
    </xf>
    <xf numFmtId="0" fontId="108" fillId="0" borderId="45" xfId="2" applyFont="1" applyBorder="1" applyAlignment="1">
      <alignment horizontal="left" vertical="center"/>
    </xf>
    <xf numFmtId="0" fontId="108" fillId="0" borderId="46" xfId="2" applyFont="1" applyBorder="1" applyAlignment="1">
      <alignment horizontal="left" vertical="center"/>
    </xf>
    <xf numFmtId="0" fontId="106" fillId="0" borderId="6" xfId="2" applyFont="1" applyBorder="1" applyAlignment="1" applyProtection="1">
      <alignment horizontal="center" vertical="center"/>
      <protection locked="0"/>
    </xf>
    <xf numFmtId="0" fontId="106" fillId="0" borderId="7" xfId="2" applyFont="1" applyBorder="1">
      <alignment vertical="center"/>
    </xf>
    <xf numFmtId="0" fontId="106" fillId="0" borderId="7" xfId="2" applyFont="1" applyBorder="1" applyAlignment="1" applyProtection="1">
      <alignment horizontal="center" vertical="center"/>
      <protection locked="0"/>
    </xf>
    <xf numFmtId="0" fontId="106" fillId="0" borderId="63" xfId="2" applyFont="1" applyBorder="1">
      <alignment vertical="center"/>
    </xf>
    <xf numFmtId="0" fontId="114" fillId="0" borderId="33" xfId="4" applyFont="1" applyFill="1" applyBorder="1" applyAlignment="1">
      <alignment vertical="center" wrapText="1"/>
    </xf>
    <xf numFmtId="0" fontId="114" fillId="0" borderId="3" xfId="4" applyFont="1" applyFill="1" applyBorder="1" applyAlignment="1">
      <alignment vertical="center" wrapText="1"/>
    </xf>
    <xf numFmtId="0" fontId="114" fillId="0" borderId="5" xfId="4" applyFont="1" applyFill="1" applyBorder="1" applyAlignment="1">
      <alignment vertical="center" wrapText="1"/>
    </xf>
    <xf numFmtId="0" fontId="106" fillId="0" borderId="3" xfId="2" applyFont="1" applyBorder="1" applyAlignment="1" applyProtection="1">
      <alignment horizontal="center" vertical="center"/>
      <protection locked="0"/>
    </xf>
    <xf numFmtId="0" fontId="106" fillId="0" borderId="4" xfId="2" applyFont="1" applyBorder="1">
      <alignment vertical="center"/>
    </xf>
    <xf numFmtId="0" fontId="106" fillId="0" borderId="4" xfId="2" applyFont="1" applyBorder="1" applyAlignment="1" applyProtection="1">
      <alignment horizontal="center" vertical="center"/>
      <protection locked="0"/>
    </xf>
    <xf numFmtId="0" fontId="106" fillId="0" borderId="5" xfId="2" applyFont="1" applyBorder="1">
      <alignment vertical="center"/>
    </xf>
    <xf numFmtId="0" fontId="108" fillId="0" borderId="7" xfId="2" applyFont="1" applyBorder="1" applyAlignment="1">
      <alignment horizontal="left" vertical="center"/>
    </xf>
    <xf numFmtId="0" fontId="108" fillId="0" borderId="7" xfId="2" applyFont="1" applyBorder="1">
      <alignment vertical="center"/>
    </xf>
    <xf numFmtId="0" fontId="108" fillId="0" borderId="8" xfId="2" applyFont="1" applyBorder="1">
      <alignment vertical="center"/>
    </xf>
    <xf numFmtId="0" fontId="108" fillId="0" borderId="11" xfId="0" applyFont="1" applyBorder="1" applyAlignment="1">
      <alignment horizontal="center" vertical="center" shrinkToFit="1"/>
    </xf>
    <xf numFmtId="0" fontId="108" fillId="5" borderId="11" xfId="0" applyFont="1" applyFill="1" applyBorder="1" applyAlignment="1" applyProtection="1">
      <alignment horizontal="center" vertical="center" shrinkToFit="1"/>
      <protection locked="0"/>
    </xf>
    <xf numFmtId="0" fontId="108" fillId="0" borderId="12" xfId="2" applyFont="1" applyBorder="1">
      <alignment vertical="center"/>
    </xf>
    <xf numFmtId="0" fontId="108" fillId="0" borderId="4" xfId="0" applyFont="1" applyBorder="1" applyAlignment="1">
      <alignment horizontal="center" vertical="center" shrinkToFit="1"/>
    </xf>
    <xf numFmtId="0" fontId="108" fillId="5" borderId="4" xfId="0" applyFont="1" applyFill="1" applyBorder="1" applyAlignment="1" applyProtection="1">
      <alignment horizontal="center" vertical="center" shrinkToFit="1"/>
      <protection locked="0"/>
    </xf>
    <xf numFmtId="0" fontId="108" fillId="0" borderId="5" xfId="2" applyFont="1" applyBorder="1">
      <alignment vertical="center"/>
    </xf>
    <xf numFmtId="0" fontId="106" fillId="0" borderId="0" xfId="2" applyFont="1" applyAlignment="1">
      <alignment vertical="center" wrapText="1"/>
    </xf>
    <xf numFmtId="0" fontId="106" fillId="0" borderId="42" xfId="2" applyFont="1" applyBorder="1" applyAlignment="1">
      <alignment horizontal="center" vertical="center"/>
    </xf>
    <xf numFmtId="0" fontId="108" fillId="0" borderId="12" xfId="2" applyFont="1" applyBorder="1" applyAlignment="1">
      <alignment vertical="center" shrinkToFit="1"/>
    </xf>
    <xf numFmtId="0" fontId="111" fillId="0" borderId="0" xfId="2" applyFont="1">
      <alignment vertical="center"/>
    </xf>
    <xf numFmtId="0" fontId="117" fillId="0" borderId="0" xfId="2" applyFont="1">
      <alignment vertical="center"/>
    </xf>
    <xf numFmtId="0" fontId="108" fillId="0" borderId="4" xfId="2" applyFont="1" applyBorder="1" applyAlignment="1">
      <alignment horizontal="left" vertical="center"/>
    </xf>
    <xf numFmtId="0" fontId="106" fillId="0" borderId="4" xfId="2" applyFont="1" applyBorder="1" applyAlignment="1">
      <alignment horizontal="left" vertical="center"/>
    </xf>
    <xf numFmtId="0" fontId="106" fillId="0" borderId="5" xfId="2" applyFont="1" applyBorder="1" applyAlignment="1">
      <alignment vertical="center" shrinkToFit="1"/>
    </xf>
    <xf numFmtId="181" fontId="108" fillId="7" borderId="7" xfId="2" applyNumberFormat="1" applyFont="1" applyFill="1" applyBorder="1" applyProtection="1">
      <alignment vertical="center"/>
      <protection locked="0"/>
    </xf>
    <xf numFmtId="0" fontId="108" fillId="0" borderId="11" xfId="2" applyFont="1" applyBorder="1" applyAlignment="1" applyProtection="1">
      <alignment horizontal="center" vertical="center"/>
      <protection locked="0"/>
    </xf>
    <xf numFmtId="178" fontId="106" fillId="0" borderId="7" xfId="2" applyNumberFormat="1" applyFont="1" applyBorder="1" applyAlignment="1">
      <alignment horizontal="left" vertical="center"/>
    </xf>
    <xf numFmtId="0" fontId="106" fillId="0" borderId="8" xfId="2" applyFont="1" applyBorder="1">
      <alignment vertical="center"/>
    </xf>
    <xf numFmtId="0" fontId="106" fillId="0" borderId="7" xfId="2" applyFont="1" applyBorder="1" applyAlignment="1">
      <alignment horizontal="left" vertical="center"/>
    </xf>
    <xf numFmtId="0" fontId="106" fillId="0" borderId="7" xfId="2" applyFont="1" applyBorder="1" applyAlignment="1">
      <alignment horizontal="left" vertical="center" shrinkToFit="1"/>
    </xf>
    <xf numFmtId="0" fontId="106" fillId="0" borderId="8" xfId="2" applyFont="1" applyBorder="1" applyAlignment="1">
      <alignment vertical="center" shrinkToFit="1"/>
    </xf>
    <xf numFmtId="0" fontId="106" fillId="0" borderId="11" xfId="2" applyFont="1" applyBorder="1" applyAlignment="1">
      <alignment horizontal="left" vertical="center"/>
    </xf>
    <xf numFmtId="0" fontId="106" fillId="0" borderId="11" xfId="2" applyFont="1" applyBorder="1" applyAlignment="1">
      <alignment horizontal="left" vertical="center" shrinkToFit="1"/>
    </xf>
    <xf numFmtId="0" fontId="108" fillId="0" borderId="5" xfId="2" applyFont="1" applyBorder="1" applyAlignment="1">
      <alignment vertical="center" shrinkToFit="1"/>
    </xf>
    <xf numFmtId="0" fontId="106" fillId="7" borderId="7" xfId="2" applyFont="1" applyFill="1" applyBorder="1" applyAlignment="1">
      <alignment vertical="top"/>
    </xf>
    <xf numFmtId="0" fontId="106" fillId="7" borderId="8" xfId="2" applyFont="1" applyFill="1" applyBorder="1" applyAlignment="1">
      <alignment vertical="top"/>
    </xf>
    <xf numFmtId="0" fontId="108" fillId="7" borderId="13" xfId="2" applyFont="1" applyFill="1" applyBorder="1">
      <alignment vertical="center"/>
    </xf>
    <xf numFmtId="0" fontId="106" fillId="7" borderId="11" xfId="2" applyFont="1" applyFill="1" applyBorder="1" applyAlignment="1">
      <alignment vertical="top"/>
    </xf>
    <xf numFmtId="0" fontId="106" fillId="7" borderId="12" xfId="2" applyFont="1" applyFill="1" applyBorder="1" applyAlignment="1">
      <alignment vertical="top"/>
    </xf>
    <xf numFmtId="0" fontId="116" fillId="0" borderId="119" xfId="2" applyFont="1" applyBorder="1">
      <alignment vertical="center"/>
    </xf>
    <xf numFmtId="0" fontId="106" fillId="0" borderId="33" xfId="2" applyFont="1" applyBorder="1">
      <alignment vertical="center"/>
    </xf>
    <xf numFmtId="0" fontId="114" fillId="0" borderId="22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0" fontId="106" fillId="7" borderId="46" xfId="2" applyFont="1" applyFill="1" applyBorder="1" applyAlignment="1">
      <alignment vertical="top"/>
    </xf>
    <xf numFmtId="0" fontId="106" fillId="7" borderId="4" xfId="2" applyFont="1" applyFill="1" applyBorder="1" applyAlignment="1">
      <alignment vertical="top"/>
    </xf>
    <xf numFmtId="0" fontId="106" fillId="7" borderId="5" xfId="2" applyFont="1" applyFill="1" applyBorder="1" applyAlignment="1">
      <alignment vertical="top"/>
    </xf>
    <xf numFmtId="0" fontId="106" fillId="0" borderId="119" xfId="2" applyFont="1" applyBorder="1">
      <alignment vertical="center"/>
    </xf>
    <xf numFmtId="0" fontId="106" fillId="0" borderId="15" xfId="2" applyFont="1" applyBorder="1">
      <alignment vertical="center"/>
    </xf>
    <xf numFmtId="0" fontId="116" fillId="0" borderId="33" xfId="2" applyFont="1" applyBorder="1">
      <alignment vertical="center"/>
    </xf>
    <xf numFmtId="0" fontId="106" fillId="0" borderId="34" xfId="2" applyFont="1" applyBorder="1" applyAlignment="1" applyProtection="1">
      <alignment horizontal="center" vertical="center"/>
      <protection locked="0"/>
    </xf>
    <xf numFmtId="0" fontId="106" fillId="0" borderId="0" xfId="2" applyFont="1" applyAlignment="1">
      <alignment horizontal="left" vertical="center"/>
    </xf>
    <xf numFmtId="2" fontId="106" fillId="0" borderId="0" xfId="2" applyNumberFormat="1" applyFont="1" applyAlignment="1">
      <alignment horizontal="left" vertical="center"/>
    </xf>
    <xf numFmtId="179" fontId="106" fillId="0" borderId="0" xfId="1" applyNumberFormat="1" applyFont="1" applyFill="1" applyBorder="1" applyAlignment="1" applyProtection="1">
      <alignment horizontal="left" vertical="center"/>
    </xf>
    <xf numFmtId="0" fontId="115" fillId="0" borderId="0" xfId="2" applyFont="1" applyAlignment="1">
      <alignment horizontal="left" vertical="center"/>
    </xf>
    <xf numFmtId="0" fontId="106" fillId="0" borderId="19" xfId="2" applyFont="1" applyBorder="1" applyAlignment="1">
      <alignment horizontal="center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6" fillId="0" borderId="20" xfId="2" applyFont="1" applyBorder="1" applyAlignment="1">
      <alignment horizontal="left" vertical="center"/>
    </xf>
    <xf numFmtId="0" fontId="108" fillId="0" borderId="7" xfId="2" applyFont="1" applyBorder="1" applyAlignment="1">
      <alignment horizontal="right" vertical="center"/>
    </xf>
    <xf numFmtId="196" fontId="106" fillId="0" borderId="0" xfId="2" applyNumberFormat="1" applyFont="1">
      <alignment vertical="center"/>
    </xf>
    <xf numFmtId="180" fontId="116" fillId="0" borderId="0" xfId="1" applyNumberFormat="1" applyFont="1" applyProtection="1">
      <alignment vertical="center"/>
    </xf>
    <xf numFmtId="0" fontId="110" fillId="0" borderId="0" xfId="2" applyFont="1">
      <alignment vertical="center"/>
    </xf>
    <xf numFmtId="0" fontId="108" fillId="0" borderId="11" xfId="2" applyFont="1" applyBorder="1" applyAlignment="1">
      <alignment horizontal="right" vertical="center"/>
    </xf>
    <xf numFmtId="179" fontId="106" fillId="0" borderId="11" xfId="2" applyNumberFormat="1" applyFont="1" applyBorder="1">
      <alignment vertical="center"/>
    </xf>
    <xf numFmtId="40" fontId="112" fillId="0" borderId="0" xfId="1" applyNumberFormat="1" applyFont="1" applyProtection="1">
      <alignment vertical="center"/>
    </xf>
    <xf numFmtId="179" fontId="106" fillId="0" borderId="46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right" vertical="center"/>
    </xf>
    <xf numFmtId="197" fontId="106" fillId="0" borderId="0" xfId="2" applyNumberFormat="1" applyFont="1">
      <alignment vertical="center"/>
    </xf>
    <xf numFmtId="0" fontId="106" fillId="0" borderId="34" xfId="2" applyFont="1" applyBorder="1">
      <alignment vertical="center"/>
    </xf>
    <xf numFmtId="0" fontId="106" fillId="0" borderId="19" xfId="2" applyFont="1" applyBorder="1">
      <alignment vertical="center"/>
    </xf>
    <xf numFmtId="0" fontId="106" fillId="0" borderId="20" xfId="2" applyFont="1" applyBorder="1" applyAlignment="1">
      <alignment horizontal="right" vertical="center"/>
    </xf>
    <xf numFmtId="0" fontId="106" fillId="0" borderId="61" xfId="2" applyFont="1" applyBorder="1">
      <alignment vertical="center"/>
    </xf>
    <xf numFmtId="38" fontId="110" fillId="0" borderId="0" xfId="1" applyFont="1" applyAlignment="1" applyProtection="1">
      <alignment horizontal="right" vertical="center"/>
    </xf>
    <xf numFmtId="0" fontId="110" fillId="0" borderId="0" xfId="2" applyFont="1" applyAlignment="1">
      <alignment horizontal="right" vertical="center"/>
    </xf>
    <xf numFmtId="0" fontId="118" fillId="0" borderId="0" xfId="2" applyFont="1" applyAlignment="1"/>
    <xf numFmtId="0" fontId="106" fillId="0" borderId="88" xfId="2" applyFont="1" applyBorder="1" applyAlignment="1">
      <alignment horizontal="center"/>
    </xf>
    <xf numFmtId="0" fontId="119" fillId="0" borderId="0" xfId="2" applyFont="1">
      <alignment vertical="center"/>
    </xf>
    <xf numFmtId="0" fontId="106" fillId="0" borderId="87" xfId="2" applyFont="1" applyBorder="1" applyAlignment="1">
      <alignment horizontal="right" vertical="center"/>
    </xf>
    <xf numFmtId="0" fontId="106" fillId="0" borderId="87" xfId="2" applyFont="1" applyBorder="1">
      <alignment vertical="center"/>
    </xf>
    <xf numFmtId="4" fontId="106" fillId="0" borderId="87" xfId="2" applyNumberFormat="1" applyFont="1" applyBorder="1">
      <alignment vertical="center"/>
    </xf>
    <xf numFmtId="0" fontId="106" fillId="0" borderId="3" xfId="2" applyFont="1" applyBorder="1">
      <alignment vertical="center"/>
    </xf>
    <xf numFmtId="0" fontId="106" fillId="0" borderId="4" xfId="2" applyFont="1" applyBorder="1" applyAlignment="1">
      <alignment horizontal="right" vertical="center"/>
    </xf>
    <xf numFmtId="0" fontId="106" fillId="0" borderId="42" xfId="2" applyFont="1" applyBorder="1" applyAlignment="1">
      <alignment horizontal="right" vertical="center"/>
    </xf>
    <xf numFmtId="190" fontId="106" fillId="0" borderId="0" xfId="2" applyNumberFormat="1" applyFont="1" applyAlignment="1">
      <alignment horizontal="right" vertical="center"/>
    </xf>
    <xf numFmtId="183" fontId="106" fillId="0" borderId="0" xfId="2" applyNumberFormat="1" applyFont="1">
      <alignment vertical="center"/>
    </xf>
    <xf numFmtId="0" fontId="114" fillId="0" borderId="16" xfId="4" applyFont="1" applyFill="1" applyBorder="1" applyAlignment="1">
      <alignment vertical="center" wrapText="1"/>
    </xf>
    <xf numFmtId="0" fontId="114" fillId="0" borderId="18" xfId="4" applyFont="1" applyFill="1" applyBorder="1" applyAlignment="1">
      <alignment vertical="center" wrapText="1"/>
    </xf>
    <xf numFmtId="0" fontId="106" fillId="0" borderId="16" xfId="2" applyFont="1" applyBorder="1">
      <alignment vertical="center"/>
    </xf>
    <xf numFmtId="0" fontId="106" fillId="0" borderId="17" xfId="2" applyFont="1" applyBorder="1">
      <alignment vertical="center"/>
    </xf>
    <xf numFmtId="38" fontId="106" fillId="0" borderId="17" xfId="1" applyFont="1" applyBorder="1" applyAlignment="1">
      <alignment vertical="center" wrapText="1"/>
    </xf>
    <xf numFmtId="0" fontId="106" fillId="0" borderId="22" xfId="2" applyFont="1" applyBorder="1">
      <alignment vertical="center"/>
    </xf>
    <xf numFmtId="0" fontId="106" fillId="0" borderId="23" xfId="2" applyFont="1" applyBorder="1">
      <alignment vertical="center"/>
    </xf>
    <xf numFmtId="0" fontId="106" fillId="0" borderId="6" xfId="2" applyFont="1" applyBorder="1">
      <alignment vertical="center"/>
    </xf>
    <xf numFmtId="179" fontId="106" fillId="0" borderId="7" xfId="2" applyNumberFormat="1" applyFont="1" applyBorder="1">
      <alignment vertical="center"/>
    </xf>
    <xf numFmtId="2" fontId="106" fillId="0" borderId="46" xfId="2" applyNumberFormat="1" applyFont="1" applyBorder="1" applyAlignment="1">
      <alignment horizontal="left" vertical="center"/>
    </xf>
    <xf numFmtId="2" fontId="106" fillId="0" borderId="4" xfId="2" applyNumberFormat="1" applyFont="1" applyBorder="1" applyAlignment="1">
      <alignment horizontal="right" vertical="center"/>
    </xf>
    <xf numFmtId="38" fontId="106" fillId="0" borderId="4" xfId="1" applyFont="1" applyBorder="1" applyAlignment="1" applyProtection="1">
      <alignment horizontal="right" vertical="center"/>
    </xf>
    <xf numFmtId="0" fontId="106" fillId="7" borderId="6" xfId="2" applyFont="1" applyFill="1" applyBorder="1" applyAlignment="1" applyProtection="1">
      <alignment horizontal="center" vertical="center"/>
      <protection locked="0"/>
    </xf>
    <xf numFmtId="0" fontId="106" fillId="7" borderId="7" xfId="2" applyFont="1" applyFill="1" applyBorder="1" applyAlignment="1" applyProtection="1">
      <alignment horizontal="center" vertical="center"/>
      <protection locked="0"/>
    </xf>
    <xf numFmtId="0" fontId="106" fillId="7" borderId="3" xfId="2" applyFont="1" applyFill="1" applyBorder="1" applyAlignment="1" applyProtection="1">
      <alignment horizontal="center" vertical="center"/>
      <protection locked="0"/>
    </xf>
    <xf numFmtId="0" fontId="106" fillId="7" borderId="4" xfId="2" applyFont="1" applyFill="1" applyBorder="1">
      <alignment vertical="center"/>
    </xf>
    <xf numFmtId="0" fontId="106" fillId="7" borderId="5" xfId="2" applyFont="1" applyFill="1" applyBorder="1">
      <alignment vertical="center"/>
    </xf>
    <xf numFmtId="0" fontId="106" fillId="0" borderId="24" xfId="2" applyFont="1" applyBorder="1" applyAlignment="1">
      <alignment vertical="top"/>
    </xf>
    <xf numFmtId="0" fontId="106" fillId="0" borderId="25" xfId="2" applyFont="1" applyBorder="1" applyAlignment="1">
      <alignment vertical="top"/>
    </xf>
    <xf numFmtId="0" fontId="106" fillId="0" borderId="25" xfId="2" applyFont="1" applyBorder="1" applyAlignment="1">
      <alignment horizontal="left" vertical="top"/>
    </xf>
    <xf numFmtId="0" fontId="106" fillId="0" borderId="36" xfId="2" applyFont="1" applyBorder="1" applyAlignment="1">
      <alignment vertical="top"/>
    </xf>
    <xf numFmtId="49" fontId="108" fillId="0" borderId="0" xfId="2" applyNumberFormat="1" applyFont="1" applyAlignment="1">
      <alignment horizontal="right" vertical="center"/>
    </xf>
    <xf numFmtId="0" fontId="3" fillId="0" borderId="128" xfId="0" applyFont="1" applyBorder="1">
      <alignment vertical="center"/>
    </xf>
    <xf numFmtId="0" fontId="106" fillId="18" borderId="0" xfId="0" applyFont="1" applyFill="1" applyAlignment="1">
      <alignment horizontal="center" vertical="center"/>
    </xf>
    <xf numFmtId="0" fontId="108" fillId="0" borderId="42" xfId="2" applyFont="1" applyBorder="1" applyAlignment="1">
      <alignment vertical="center" shrinkToFit="1"/>
    </xf>
    <xf numFmtId="0" fontId="124" fillId="0" borderId="0" xfId="2" applyFont="1" applyAlignment="1">
      <alignment horizontal="right" vertical="center"/>
    </xf>
    <xf numFmtId="20" fontId="60" fillId="0" borderId="0" xfId="0" applyNumberFormat="1" applyFont="1" applyAlignment="1">
      <alignment horizontal="center" vertical="center"/>
    </xf>
    <xf numFmtId="0" fontId="25" fillId="0" borderId="0" xfId="0" applyFont="1" applyAlignment="1">
      <alignment shrinkToFit="1"/>
    </xf>
    <xf numFmtId="0" fontId="106" fillId="0" borderId="22" xfId="0" applyFont="1" applyBorder="1" applyAlignment="1">
      <alignment wrapText="1"/>
    </xf>
    <xf numFmtId="0" fontId="106" fillId="0" borderId="23" xfId="0" applyFont="1" applyBorder="1" applyAlignment="1">
      <alignment wrapText="1"/>
    </xf>
    <xf numFmtId="0" fontId="108" fillId="0" borderId="0" xfId="0" applyFont="1" applyAlignment="1">
      <alignment wrapText="1"/>
    </xf>
    <xf numFmtId="0" fontId="108" fillId="0" borderId="30" xfId="0" applyFont="1" applyBorder="1" applyAlignment="1">
      <alignment wrapText="1"/>
    </xf>
    <xf numFmtId="0" fontId="108" fillId="0" borderId="11" xfId="2" applyFont="1" applyBorder="1" applyAlignment="1">
      <alignment vertical="center" shrinkToFit="1"/>
    </xf>
    <xf numFmtId="0" fontId="108" fillId="0" borderId="11" xfId="2" applyFont="1" applyBorder="1" applyAlignment="1">
      <alignment horizontal="left" vertical="center" shrinkToFit="1"/>
    </xf>
    <xf numFmtId="0" fontId="108" fillId="0" borderId="10" xfId="2" applyFont="1" applyBorder="1" applyAlignment="1" applyProtection="1">
      <alignment horizontal="center" vertical="center"/>
      <protection locked="0"/>
    </xf>
    <xf numFmtId="0" fontId="108" fillId="0" borderId="11" xfId="2" applyFont="1" applyBorder="1" applyAlignment="1">
      <alignment horizontal="center" vertical="center"/>
    </xf>
    <xf numFmtId="0" fontId="108" fillId="0" borderId="10" xfId="2" applyFont="1" applyBorder="1">
      <alignment vertical="center"/>
    </xf>
    <xf numFmtId="58" fontId="108" fillId="0" borderId="11" xfId="2" applyNumberFormat="1" applyFont="1" applyBorder="1" applyAlignment="1">
      <alignment horizontal="left" vertical="center"/>
    </xf>
    <xf numFmtId="58" fontId="108" fillId="0" borderId="12" xfId="2" applyNumberFormat="1" applyFont="1" applyBorder="1" applyAlignment="1">
      <alignment horizontal="left" vertical="center"/>
    </xf>
    <xf numFmtId="0" fontId="108" fillId="0" borderId="42" xfId="2" applyFont="1" applyBorder="1">
      <alignment vertical="center"/>
    </xf>
    <xf numFmtId="0" fontId="125" fillId="0" borderId="0" xfId="2" applyFont="1">
      <alignment vertical="center"/>
    </xf>
    <xf numFmtId="0" fontId="108" fillId="5" borderId="46" xfId="2" applyFont="1" applyFill="1" applyBorder="1" applyProtection="1">
      <alignment vertical="center"/>
      <protection locked="0"/>
    </xf>
    <xf numFmtId="0" fontId="108" fillId="0" borderId="46" xfId="2" applyFont="1" applyBorder="1">
      <alignment vertical="center"/>
    </xf>
    <xf numFmtId="0" fontId="108" fillId="0" borderId="47" xfId="2" applyFont="1" applyBorder="1">
      <alignment vertical="center"/>
    </xf>
    <xf numFmtId="177" fontId="108" fillId="0" borderId="11" xfId="2" applyNumberFormat="1" applyFont="1" applyBorder="1" applyAlignment="1">
      <alignment horizontal="right" vertical="center" indent="2"/>
    </xf>
    <xf numFmtId="177" fontId="108" fillId="0" borderId="12" xfId="2" applyNumberFormat="1" applyFont="1" applyBorder="1" applyAlignment="1">
      <alignment horizontal="right" vertical="center" indent="2"/>
    </xf>
    <xf numFmtId="177" fontId="108" fillId="0" borderId="46" xfId="2" applyNumberFormat="1" applyFont="1" applyBorder="1" applyAlignment="1">
      <alignment horizontal="right" vertical="center" indent="2"/>
    </xf>
    <xf numFmtId="177" fontId="108" fillId="0" borderId="47" xfId="2" applyNumberFormat="1" applyFont="1" applyBorder="1" applyAlignment="1">
      <alignment horizontal="right" vertical="center" indent="2"/>
    </xf>
    <xf numFmtId="0" fontId="108" fillId="0" borderId="45" xfId="2" applyFont="1" applyBorder="1" applyAlignment="1" applyProtection="1">
      <alignment horizontal="center" vertical="center"/>
      <protection locked="0"/>
    </xf>
    <xf numFmtId="0" fontId="108" fillId="0" borderId="0" xfId="2" applyFont="1" applyAlignment="1" applyProtection="1">
      <alignment horizontal="center" vertical="center"/>
      <protection locked="0"/>
    </xf>
    <xf numFmtId="0" fontId="108" fillId="0" borderId="0" xfId="2" applyFont="1">
      <alignment vertical="center"/>
    </xf>
    <xf numFmtId="0" fontId="108" fillId="0" borderId="0" xfId="2" applyFont="1" applyAlignment="1">
      <alignment vertical="center" shrinkToFit="1"/>
    </xf>
    <xf numFmtId="0" fontId="108" fillId="0" borderId="47" xfId="2" applyFont="1" applyBorder="1" applyAlignment="1">
      <alignment vertical="center" shrinkToFit="1"/>
    </xf>
    <xf numFmtId="0" fontId="108" fillId="0" borderId="16" xfId="2" applyFont="1" applyBorder="1" applyAlignment="1" applyProtection="1">
      <alignment horizontal="center" vertical="center"/>
      <protection locked="0"/>
    </xf>
    <xf numFmtId="0" fontId="108" fillId="0" borderId="17" xfId="2" applyFont="1" applyBorder="1">
      <alignment vertical="center"/>
    </xf>
    <xf numFmtId="0" fontId="125" fillId="0" borderId="17" xfId="2" applyFont="1" applyBorder="1">
      <alignment vertical="center"/>
    </xf>
    <xf numFmtId="0" fontId="108" fillId="0" borderId="17" xfId="2" applyFont="1" applyBorder="1" applyAlignment="1" applyProtection="1">
      <alignment horizontal="center" vertical="center"/>
      <protection locked="0"/>
    </xf>
    <xf numFmtId="0" fontId="108" fillId="0" borderId="18" xfId="2" applyFont="1" applyBorder="1">
      <alignment vertical="center"/>
    </xf>
    <xf numFmtId="0" fontId="108" fillId="0" borderId="61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 applyProtection="1">
      <alignment horizontal="center" vertical="center"/>
      <protection locked="0"/>
    </xf>
    <xf numFmtId="0" fontId="108" fillId="0" borderId="63" xfId="2" applyFont="1" applyBorder="1">
      <alignment vertical="center"/>
    </xf>
    <xf numFmtId="0" fontId="108" fillId="0" borderId="3" xfId="2" applyFont="1" applyBorder="1" applyAlignment="1" applyProtection="1">
      <alignment horizontal="center" vertical="center"/>
      <protection locked="0"/>
    </xf>
    <xf numFmtId="0" fontId="108" fillId="0" borderId="4" xfId="2" applyFont="1" applyBorder="1">
      <alignment vertical="center"/>
    </xf>
    <xf numFmtId="0" fontId="108" fillId="0" borderId="4" xfId="2" applyFont="1" applyBorder="1" applyAlignment="1" applyProtection="1">
      <alignment horizontal="center" vertical="center"/>
      <protection locked="0"/>
    </xf>
    <xf numFmtId="0" fontId="108" fillId="0" borderId="6" xfId="2" applyFont="1" applyBorder="1" applyAlignment="1" applyProtection="1">
      <alignment horizontal="center" vertical="center"/>
      <protection locked="0"/>
    </xf>
    <xf numFmtId="0" fontId="108" fillId="0" borderId="7" xfId="2" applyFont="1" applyBorder="1" applyAlignment="1" applyProtection="1">
      <alignment horizontal="center" vertical="center"/>
      <protection locked="0"/>
    </xf>
    <xf numFmtId="0" fontId="108" fillId="0" borderId="42" xfId="2" applyFont="1" applyBorder="1" applyAlignment="1">
      <alignment horizontal="right" vertical="center"/>
    </xf>
    <xf numFmtId="0" fontId="108" fillId="0" borderId="63" xfId="2" applyFont="1" applyBorder="1" applyAlignment="1">
      <alignment vertical="center" shrinkToFit="1"/>
    </xf>
    <xf numFmtId="0" fontId="108" fillId="0" borderId="42" xfId="2" applyFont="1" applyBorder="1" applyAlignment="1">
      <alignment horizontal="center" vertical="center"/>
    </xf>
    <xf numFmtId="0" fontId="108" fillId="0" borderId="60" xfId="0" applyFont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42" xfId="2" applyFont="1" applyBorder="1" applyAlignment="1">
      <alignment horizontal="left" vertical="center"/>
    </xf>
    <xf numFmtId="0" fontId="108" fillId="7" borderId="7" xfId="2" applyFont="1" applyFill="1" applyBorder="1" applyAlignment="1">
      <alignment vertical="top" wrapText="1"/>
    </xf>
    <xf numFmtId="0" fontId="108" fillId="7" borderId="8" xfId="2" applyFont="1" applyFill="1" applyBorder="1" applyAlignment="1">
      <alignment vertical="top" wrapText="1"/>
    </xf>
    <xf numFmtId="0" fontId="108" fillId="7" borderId="11" xfId="2" applyFont="1" applyFill="1" applyBorder="1" applyAlignment="1">
      <alignment vertical="top" wrapText="1"/>
    </xf>
    <xf numFmtId="0" fontId="108" fillId="7" borderId="12" xfId="2" applyFont="1" applyFill="1" applyBorder="1" applyAlignment="1">
      <alignment vertical="top" wrapText="1"/>
    </xf>
    <xf numFmtId="0" fontId="106" fillId="0" borderId="19" xfId="0" applyFont="1" applyBorder="1" applyAlignment="1">
      <alignment vertical="center" shrinkToFit="1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7" borderId="0" xfId="0" applyFont="1" applyFill="1" applyAlignment="1">
      <alignment vertical="center" shrinkToFit="1"/>
    </xf>
    <xf numFmtId="0" fontId="108" fillId="7" borderId="0" xfId="0" applyFont="1" applyFill="1" applyAlignment="1">
      <alignment horizontal="left" vertical="center" shrinkToFit="1"/>
    </xf>
    <xf numFmtId="0" fontId="106" fillId="7" borderId="0" xfId="0" applyFont="1" applyFill="1" applyAlignment="1">
      <alignment horizontal="center" vertical="center" shrinkToFit="1"/>
    </xf>
    <xf numFmtId="0" fontId="106" fillId="7" borderId="0" xfId="0" applyFont="1" applyFill="1" applyAlignment="1">
      <alignment horizontal="center" vertical="center"/>
    </xf>
    <xf numFmtId="0" fontId="106" fillId="7" borderId="17" xfId="0" applyFont="1" applyFill="1" applyBorder="1" applyAlignment="1">
      <alignment vertical="center" shrinkToFit="1"/>
    </xf>
    <xf numFmtId="0" fontId="106" fillId="7" borderId="18" xfId="0" applyFont="1" applyFill="1" applyBorder="1" applyAlignment="1">
      <alignment vertical="center" shrinkToFit="1"/>
    </xf>
    <xf numFmtId="0" fontId="108" fillId="7" borderId="16" xfId="0" applyFont="1" applyFill="1" applyBorder="1" applyAlignment="1">
      <alignment horizontal="left" vertical="center"/>
    </xf>
    <xf numFmtId="0" fontId="108" fillId="7" borderId="17" xfId="0" applyFont="1" applyFill="1" applyBorder="1" applyAlignment="1">
      <alignment horizontal="left" vertical="center"/>
    </xf>
    <xf numFmtId="0" fontId="106" fillId="0" borderId="5" xfId="0" applyFont="1" applyBorder="1">
      <alignment vertical="center"/>
    </xf>
    <xf numFmtId="0" fontId="108" fillId="7" borderId="0" xfId="0" applyFont="1" applyFill="1">
      <alignment vertical="center"/>
    </xf>
    <xf numFmtId="0" fontId="106" fillId="7" borderId="0" xfId="0" applyFont="1" applyFill="1">
      <alignment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8" fillId="7" borderId="7" xfId="2" applyFont="1" applyFill="1" applyBorder="1">
      <alignment vertical="center"/>
    </xf>
    <xf numFmtId="0" fontId="106" fillId="7" borderId="7" xfId="2" applyFont="1" applyFill="1" applyBorder="1">
      <alignment vertical="center"/>
    </xf>
    <xf numFmtId="0" fontId="106" fillId="7" borderId="7" xfId="2" applyFont="1" applyFill="1" applyBorder="1" applyAlignment="1">
      <alignment horizontal="center" vertical="center"/>
    </xf>
    <xf numFmtId="0" fontId="106" fillId="7" borderId="8" xfId="2" applyFont="1" applyFill="1" applyBorder="1">
      <alignment vertical="center"/>
    </xf>
    <xf numFmtId="0" fontId="0" fillId="28" borderId="0" xfId="0" applyFill="1">
      <alignment vertical="center"/>
    </xf>
    <xf numFmtId="0" fontId="126" fillId="28" borderId="0" xfId="0" applyFont="1" applyFill="1">
      <alignment vertical="center"/>
    </xf>
    <xf numFmtId="0" fontId="3" fillId="25" borderId="0" xfId="0" applyFont="1" applyFill="1" applyAlignment="1">
      <alignment vertical="center" wrapText="1"/>
    </xf>
    <xf numFmtId="0" fontId="128" fillId="25" borderId="0" xfId="2" applyFont="1" applyFill="1">
      <alignment vertical="center"/>
    </xf>
    <xf numFmtId="180" fontId="3" fillId="0" borderId="0" xfId="1" applyNumberFormat="1" applyFont="1">
      <alignment vertical="center"/>
    </xf>
    <xf numFmtId="0" fontId="114" fillId="0" borderId="31" xfId="4" applyFont="1" applyFill="1" applyBorder="1" applyAlignment="1">
      <alignment horizontal="left" vertical="center"/>
    </xf>
    <xf numFmtId="0" fontId="114" fillId="0" borderId="32" xfId="4" applyFont="1" applyFill="1" applyBorder="1" applyAlignment="1">
      <alignment horizontal="left" vertical="center"/>
    </xf>
    <xf numFmtId="0" fontId="114" fillId="0" borderId="33" xfId="4" applyFont="1" applyFill="1" applyBorder="1" applyAlignment="1">
      <alignment horizontal="left" vertical="center"/>
    </xf>
    <xf numFmtId="0" fontId="114" fillId="0" borderId="34" xfId="4" applyFont="1" applyFill="1" applyBorder="1" applyAlignment="1">
      <alignment horizontal="left" vertical="center" wrapText="1"/>
    </xf>
    <xf numFmtId="0" fontId="114" fillId="0" borderId="29" xfId="4" applyFont="1" applyFill="1" applyBorder="1" applyAlignment="1">
      <alignment horizontal="left" vertical="center" wrapText="1"/>
    </xf>
    <xf numFmtId="0" fontId="114" fillId="0" borderId="21" xfId="4" applyFont="1" applyFill="1" applyBorder="1" applyAlignment="1">
      <alignment horizontal="left" vertical="center" wrapText="1"/>
    </xf>
    <xf numFmtId="184" fontId="106" fillId="0" borderId="46" xfId="2" applyNumberFormat="1" applyFont="1" applyBorder="1">
      <alignment vertical="center"/>
    </xf>
    <xf numFmtId="184" fontId="106" fillId="0" borderId="46" xfId="0" applyNumberFormat="1" applyFont="1" applyBorder="1">
      <alignment vertical="center"/>
    </xf>
    <xf numFmtId="0" fontId="106" fillId="5" borderId="16" xfId="2" applyFont="1" applyFill="1" applyBorder="1" applyAlignment="1" applyProtection="1">
      <alignment vertical="center" wrapText="1"/>
      <protection locked="0"/>
    </xf>
    <xf numFmtId="0" fontId="106" fillId="5" borderId="17" xfId="2" applyFont="1" applyFill="1" applyBorder="1" applyAlignment="1" applyProtection="1">
      <alignment vertical="center" wrapText="1"/>
      <protection locked="0"/>
    </xf>
    <xf numFmtId="0" fontId="106" fillId="5" borderId="18" xfId="2" applyFont="1" applyFill="1" applyBorder="1" applyAlignment="1" applyProtection="1">
      <alignment vertical="center" wrapText="1"/>
      <protection locked="0"/>
    </xf>
    <xf numFmtId="0" fontId="108" fillId="0" borderId="6" xfId="2" applyFont="1" applyBorder="1" applyAlignment="1">
      <alignment horizontal="left" vertical="center" shrinkToFit="1"/>
    </xf>
    <xf numFmtId="0" fontId="108" fillId="0" borderId="7" xfId="2" applyFont="1" applyBorder="1" applyAlignment="1">
      <alignment horizontal="left" vertical="center" shrinkToFit="1"/>
    </xf>
    <xf numFmtId="0" fontId="108" fillId="0" borderId="64" xfId="2" applyFont="1" applyBorder="1" applyAlignment="1">
      <alignment horizontal="right" vertical="center" shrinkToFit="1"/>
    </xf>
    <xf numFmtId="0" fontId="108" fillId="0" borderId="52" xfId="2" applyFont="1" applyBorder="1" applyAlignment="1">
      <alignment horizontal="right" vertical="center" shrinkToFit="1"/>
    </xf>
    <xf numFmtId="0" fontId="108" fillId="0" borderId="53" xfId="2" applyFont="1" applyBorder="1" applyAlignment="1">
      <alignment horizontal="right" vertical="center" shrinkToFit="1"/>
    </xf>
    <xf numFmtId="0" fontId="108" fillId="0" borderId="54" xfId="2" applyFont="1" applyBorder="1" applyAlignment="1">
      <alignment horizontal="center" vertical="center"/>
    </xf>
    <xf numFmtId="0" fontId="108" fillId="0" borderId="55" xfId="2" applyFont="1" applyBorder="1" applyAlignment="1">
      <alignment horizontal="center" vertical="center"/>
    </xf>
    <xf numFmtId="181" fontId="108" fillId="0" borderId="11" xfId="2" applyNumberFormat="1" applyFont="1" applyBorder="1" applyAlignment="1">
      <alignment vertical="center" shrinkToFit="1"/>
    </xf>
    <xf numFmtId="181" fontId="108" fillId="0" borderId="11" xfId="0" applyNumberFormat="1" applyFont="1" applyBorder="1" applyAlignment="1">
      <alignment vertical="center" shrinkToFit="1"/>
    </xf>
    <xf numFmtId="0" fontId="108" fillId="5" borderId="11" xfId="2" applyFont="1" applyFill="1" applyBorder="1" applyAlignment="1" applyProtection="1">
      <alignment horizontal="center" vertical="center" shrinkToFit="1"/>
      <protection locked="0"/>
    </xf>
    <xf numFmtId="0" fontId="108" fillId="0" borderId="11" xfId="2" applyFont="1" applyBorder="1" applyAlignment="1">
      <alignment horizontal="left" vertical="center"/>
    </xf>
    <xf numFmtId="0" fontId="114" fillId="0" borderId="34" xfId="4" applyFont="1" applyFill="1" applyBorder="1" applyAlignment="1">
      <alignment vertical="center" wrapText="1"/>
    </xf>
    <xf numFmtId="0" fontId="114" fillId="0" borderId="20" xfId="4" applyFont="1" applyFill="1" applyBorder="1" applyAlignment="1">
      <alignment vertical="center" wrapText="1"/>
    </xf>
    <xf numFmtId="0" fontId="114" fillId="0" borderId="29" xfId="4" applyFont="1" applyFill="1" applyBorder="1" applyAlignment="1">
      <alignment vertical="center" wrapText="1"/>
    </xf>
    <xf numFmtId="0" fontId="114" fillId="0" borderId="30" xfId="4" applyFont="1" applyFill="1" applyBorder="1" applyAlignment="1">
      <alignment vertical="center" wrapText="1"/>
    </xf>
    <xf numFmtId="0" fontId="114" fillId="0" borderId="21" xfId="4" applyFont="1" applyFill="1" applyBorder="1" applyAlignment="1">
      <alignment vertical="center" wrapText="1"/>
    </xf>
    <xf numFmtId="0" fontId="114" fillId="0" borderId="23" xfId="4" applyFont="1" applyFill="1" applyBorder="1" applyAlignment="1">
      <alignment vertical="center" wrapText="1"/>
    </xf>
    <xf numFmtId="4" fontId="108" fillId="6" borderId="6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7" xfId="2" applyNumberFormat="1" applyFont="1" applyFill="1" applyBorder="1" applyAlignment="1" applyProtection="1">
      <alignment horizontal="center" vertical="center" shrinkToFit="1"/>
      <protection locked="0"/>
    </xf>
    <xf numFmtId="4" fontId="108" fillId="6" borderId="8" xfId="2" applyNumberFormat="1" applyFont="1" applyFill="1" applyBorder="1" applyAlignment="1" applyProtection="1">
      <alignment horizontal="center" vertical="center" shrinkToFit="1"/>
      <protection locked="0"/>
    </xf>
    <xf numFmtId="0" fontId="108" fillId="0" borderId="34" xfId="2" applyFont="1" applyBorder="1" applyAlignment="1">
      <alignment horizontal="center" vertical="center"/>
    </xf>
    <xf numFmtId="0" fontId="108" fillId="0" borderId="19" xfId="2" applyFont="1" applyBorder="1" applyAlignment="1">
      <alignment horizontal="center" vertical="center"/>
    </xf>
    <xf numFmtId="0" fontId="108" fillId="0" borderId="20" xfId="2" applyFont="1" applyBorder="1" applyAlignment="1">
      <alignment horizontal="center" vertical="center"/>
    </xf>
    <xf numFmtId="0" fontId="108" fillId="0" borderId="21" xfId="2" applyFont="1" applyBorder="1" applyAlignment="1">
      <alignment horizontal="center" vertical="center"/>
    </xf>
    <xf numFmtId="0" fontId="108" fillId="0" borderId="22" xfId="2" applyFont="1" applyBorder="1" applyAlignment="1">
      <alignment horizontal="center" vertical="center"/>
    </xf>
    <xf numFmtId="0" fontId="108" fillId="0" borderId="23" xfId="2" applyFont="1" applyBorder="1" applyAlignment="1">
      <alignment horizontal="center" vertical="center"/>
    </xf>
    <xf numFmtId="49" fontId="108" fillId="7" borderId="64" xfId="1" applyNumberFormat="1" applyFont="1" applyFill="1" applyBorder="1" applyAlignment="1" applyProtection="1">
      <alignment horizontal="center" vertical="center" shrinkToFit="1"/>
    </xf>
    <xf numFmtId="49" fontId="108" fillId="7" borderId="52" xfId="1" applyNumberFormat="1" applyFont="1" applyFill="1" applyBorder="1" applyAlignment="1" applyProtection="1">
      <alignment horizontal="center" vertical="center" shrinkToFit="1"/>
    </xf>
    <xf numFmtId="0" fontId="108" fillId="5" borderId="4" xfId="2" applyFont="1" applyFill="1" applyBorder="1" applyProtection="1">
      <alignment vertical="center"/>
      <protection locked="0"/>
    </xf>
    <xf numFmtId="0" fontId="108" fillId="0" borderId="11" xfId="2" applyFont="1" applyBorder="1" applyAlignment="1">
      <alignment vertical="center" shrinkToFit="1"/>
    </xf>
    <xf numFmtId="0" fontId="106" fillId="0" borderId="11" xfId="0" applyFont="1" applyBorder="1" applyAlignment="1">
      <alignment vertical="center" shrinkToFit="1"/>
    </xf>
    <xf numFmtId="0" fontId="106" fillId="0" borderId="12" xfId="0" applyFont="1" applyBorder="1" applyAlignment="1">
      <alignment vertical="center" shrinkToFit="1"/>
    </xf>
    <xf numFmtId="0" fontId="108" fillId="0" borderId="66" xfId="2" applyFont="1" applyBorder="1" applyAlignment="1">
      <alignment horizontal="center" vertical="center"/>
    </xf>
    <xf numFmtId="0" fontId="108" fillId="0" borderId="10" xfId="2" applyFont="1" applyBorder="1" applyAlignment="1">
      <alignment horizontal="left" vertical="center" shrinkToFit="1"/>
    </xf>
    <xf numFmtId="0" fontId="108" fillId="0" borderId="11" xfId="2" applyFont="1" applyBorder="1" applyAlignment="1">
      <alignment horizontal="left" vertical="center" shrinkToFit="1"/>
    </xf>
    <xf numFmtId="0" fontId="106" fillId="7" borderId="4" xfId="2" applyFont="1" applyFill="1" applyBorder="1" applyAlignment="1">
      <alignment horizontal="left" vertical="top" shrinkToFit="1"/>
    </xf>
    <xf numFmtId="181" fontId="108" fillId="6" borderId="7" xfId="2" applyNumberFormat="1" applyFont="1" applyFill="1" applyBorder="1" applyAlignment="1" applyProtection="1">
      <alignment vertical="center" shrinkToFit="1"/>
      <protection locked="0"/>
    </xf>
    <xf numFmtId="181" fontId="108" fillId="6" borderId="11" xfId="2" applyNumberFormat="1" applyFont="1" applyFill="1" applyBorder="1" applyAlignment="1" applyProtection="1">
      <alignment vertical="center" shrinkToFit="1"/>
      <protection locked="0"/>
    </xf>
    <xf numFmtId="181" fontId="108" fillId="6" borderId="11" xfId="0" applyNumberFormat="1" applyFont="1" applyFill="1" applyBorder="1" applyAlignment="1" applyProtection="1">
      <alignment vertical="center" shrinkToFit="1"/>
      <protection locked="0"/>
    </xf>
    <xf numFmtId="0" fontId="114" fillId="0" borderId="6" xfId="4" applyFont="1" applyFill="1" applyBorder="1" applyAlignment="1">
      <alignment vertical="center" shrinkToFit="1"/>
    </xf>
    <xf numFmtId="0" fontId="114" fillId="0" borderId="8" xfId="4" applyFont="1" applyFill="1" applyBorder="1" applyAlignment="1">
      <alignment vertical="center" shrinkToFit="1"/>
    </xf>
    <xf numFmtId="0" fontId="106" fillId="14" borderId="16" xfId="2" applyFont="1" applyFill="1" applyBorder="1" applyAlignment="1" applyProtection="1">
      <alignment horizontal="center" vertical="center"/>
      <protection locked="0"/>
    </xf>
    <xf numFmtId="0" fontId="106" fillId="14" borderId="18" xfId="2" applyFont="1" applyFill="1" applyBorder="1" applyAlignment="1" applyProtection="1">
      <alignment horizontal="center" vertical="center"/>
      <protection locked="0"/>
    </xf>
    <xf numFmtId="0" fontId="115" fillId="0" borderId="16" xfId="2" applyFont="1" applyBorder="1" applyAlignment="1">
      <alignment horizontal="left" vertical="center" wrapText="1"/>
    </xf>
    <xf numFmtId="0" fontId="115" fillId="0" borderId="17" xfId="2" applyFont="1" applyBorder="1" applyAlignment="1">
      <alignment horizontal="left" vertical="center" wrapText="1"/>
    </xf>
    <xf numFmtId="0" fontId="115" fillId="0" borderId="18" xfId="2" applyFont="1" applyBorder="1" applyAlignment="1">
      <alignment horizontal="left" vertical="center" wrapText="1"/>
    </xf>
    <xf numFmtId="0" fontId="108" fillId="0" borderId="12" xfId="2" applyFont="1" applyBorder="1" applyAlignment="1">
      <alignment vertical="center" shrinkToFit="1"/>
    </xf>
    <xf numFmtId="0" fontId="114" fillId="0" borderId="19" xfId="4" applyFont="1" applyFill="1" applyBorder="1" applyAlignment="1">
      <alignment vertical="center" wrapText="1"/>
    </xf>
    <xf numFmtId="0" fontId="114" fillId="0" borderId="22" xfId="4" applyFont="1" applyFill="1" applyBorder="1" applyAlignment="1">
      <alignment vertical="center" wrapText="1"/>
    </xf>
    <xf numFmtId="0" fontId="115" fillId="0" borderId="16" xfId="2" applyFont="1" applyBorder="1" applyAlignment="1">
      <alignment horizontal="right" vertical="center"/>
    </xf>
    <xf numFmtId="0" fontId="115" fillId="0" borderId="17" xfId="2" applyFont="1" applyBorder="1" applyAlignment="1">
      <alignment horizontal="right" vertical="center"/>
    </xf>
    <xf numFmtId="0" fontId="115" fillId="0" borderId="18" xfId="2" applyFont="1" applyBorder="1" applyAlignment="1">
      <alignment horizontal="right" vertical="center"/>
    </xf>
    <xf numFmtId="0" fontId="106" fillId="14" borderId="16" xfId="2" applyFont="1" applyFill="1" applyBorder="1" applyAlignment="1" applyProtection="1">
      <alignment horizontal="center" vertical="center" shrinkToFit="1"/>
      <protection locked="0"/>
    </xf>
    <xf numFmtId="0" fontId="106" fillId="14" borderId="17" xfId="2" applyFont="1" applyFill="1" applyBorder="1" applyAlignment="1" applyProtection="1">
      <alignment horizontal="center" vertical="center" shrinkToFit="1"/>
      <protection locked="0"/>
    </xf>
    <xf numFmtId="0" fontId="106" fillId="14" borderId="18" xfId="2" applyFont="1" applyFill="1" applyBorder="1" applyAlignment="1" applyProtection="1">
      <alignment horizontal="center" vertical="center" shrinkToFit="1"/>
      <protection locked="0"/>
    </xf>
    <xf numFmtId="0" fontId="114" fillId="0" borderId="104" xfId="4" applyFont="1" applyFill="1" applyBorder="1" applyAlignment="1">
      <alignment vertical="center" wrapText="1"/>
    </xf>
    <xf numFmtId="0" fontId="114" fillId="0" borderId="105" xfId="4" applyFont="1" applyFill="1" applyBorder="1" applyAlignment="1">
      <alignment vertical="center" wrapText="1"/>
    </xf>
    <xf numFmtId="0" fontId="114" fillId="0" borderId="106" xfId="4" applyFont="1" applyFill="1" applyBorder="1" applyAlignment="1">
      <alignment vertical="center" wrapText="1"/>
    </xf>
    <xf numFmtId="0" fontId="114" fillId="0" borderId="93" xfId="4" applyFont="1" applyFill="1" applyBorder="1" applyAlignment="1">
      <alignment vertical="center" wrapText="1"/>
    </xf>
    <xf numFmtId="0" fontId="114" fillId="0" borderId="107" xfId="4" applyFont="1" applyFill="1" applyBorder="1" applyAlignment="1">
      <alignment vertical="center" wrapText="1"/>
    </xf>
    <xf numFmtId="0" fontId="114" fillId="0" borderId="95" xfId="4" applyFont="1" applyFill="1" applyBorder="1" applyAlignment="1">
      <alignment vertical="center" wrapText="1"/>
    </xf>
    <xf numFmtId="0" fontId="114" fillId="0" borderId="108" xfId="4" applyFont="1" applyFill="1" applyBorder="1" applyAlignment="1">
      <alignment vertical="center" wrapText="1"/>
    </xf>
    <xf numFmtId="0" fontId="114" fillId="0" borderId="94" xfId="4" applyFont="1" applyFill="1" applyBorder="1" applyAlignment="1">
      <alignment vertical="center" wrapText="1"/>
    </xf>
    <xf numFmtId="0" fontId="114" fillId="0" borderId="0" xfId="4" applyFont="1" applyFill="1" applyBorder="1" applyAlignment="1">
      <alignment vertical="center" wrapText="1"/>
    </xf>
    <xf numFmtId="0" fontId="114" fillId="0" borderId="109" xfId="4" applyFont="1" applyFill="1" applyBorder="1" applyAlignment="1">
      <alignment vertical="center" wrapText="1"/>
    </xf>
    <xf numFmtId="0" fontId="114" fillId="0" borderId="96" xfId="4" applyFont="1" applyFill="1" applyBorder="1" applyAlignment="1">
      <alignment vertical="center" wrapText="1"/>
    </xf>
    <xf numFmtId="0" fontId="108" fillId="14" borderId="11" xfId="2" applyFont="1" applyFill="1" applyBorder="1" applyProtection="1">
      <alignment vertical="center"/>
      <protection locked="0"/>
    </xf>
    <xf numFmtId="0" fontId="108" fillId="14" borderId="43" xfId="2" applyFont="1" applyFill="1" applyBorder="1" applyProtection="1">
      <alignment vertical="center"/>
      <protection locked="0"/>
    </xf>
    <xf numFmtId="0" fontId="108" fillId="0" borderId="11" xfId="2" applyFont="1" applyBorder="1" applyAlignment="1">
      <alignment horizontal="right" vertical="center" shrinkToFit="1"/>
    </xf>
    <xf numFmtId="185" fontId="108" fillId="5" borderId="71" xfId="2" applyNumberFormat="1" applyFont="1" applyFill="1" applyBorder="1" applyAlignment="1" applyProtection="1">
      <alignment vertical="center" shrinkToFit="1"/>
      <protection locked="0"/>
    </xf>
    <xf numFmtId="185" fontId="108" fillId="5" borderId="46" xfId="2" applyNumberFormat="1" applyFont="1" applyFill="1" applyBorder="1" applyAlignment="1" applyProtection="1">
      <alignment vertical="center" shrinkToFit="1"/>
      <protection locked="0"/>
    </xf>
    <xf numFmtId="0" fontId="114" fillId="0" borderId="31" xfId="4" applyFont="1" applyFill="1" applyBorder="1" applyAlignment="1">
      <alignment vertical="center" wrapText="1"/>
    </xf>
    <xf numFmtId="0" fontId="114" fillId="0" borderId="32" xfId="4" applyFont="1" applyFill="1" applyBorder="1" applyAlignment="1">
      <alignment vertical="center" wrapText="1"/>
    </xf>
    <xf numFmtId="0" fontId="114" fillId="0" borderId="33" xfId="4" applyFont="1" applyFill="1" applyBorder="1" applyAlignment="1">
      <alignment vertical="center" wrapText="1"/>
    </xf>
    <xf numFmtId="0" fontId="108" fillId="0" borderId="11" xfId="0" applyFont="1" applyBorder="1" applyAlignment="1">
      <alignment vertical="center" shrinkToFit="1"/>
    </xf>
    <xf numFmtId="0" fontId="114" fillId="0" borderId="99" xfId="4" applyFont="1" applyFill="1" applyBorder="1" applyAlignment="1">
      <alignment vertical="center" wrapText="1"/>
    </xf>
    <xf numFmtId="0" fontId="114" fillId="0" borderId="100" xfId="4" applyFont="1" applyFill="1" applyBorder="1" applyAlignment="1">
      <alignment vertical="center" wrapText="1"/>
    </xf>
    <xf numFmtId="0" fontId="114" fillId="0" borderId="67" xfId="4" applyFont="1" applyFill="1" applyBorder="1" applyAlignment="1">
      <alignment vertical="center" wrapText="1"/>
    </xf>
    <xf numFmtId="0" fontId="108" fillId="0" borderId="98" xfId="0" applyFont="1" applyBorder="1" applyAlignment="1">
      <alignment vertical="center" wrapText="1"/>
    </xf>
    <xf numFmtId="0" fontId="108" fillId="0" borderId="56" xfId="0" applyFont="1" applyBorder="1" applyAlignment="1">
      <alignment vertical="center" wrapText="1"/>
    </xf>
    <xf numFmtId="0" fontId="108" fillId="0" borderId="7" xfId="0" applyFont="1" applyBorder="1" applyAlignment="1">
      <alignment vertical="center" shrinkToFit="1"/>
    </xf>
    <xf numFmtId="0" fontId="108" fillId="14" borderId="4" xfId="0" applyFont="1" applyFill="1" applyBorder="1" applyAlignment="1" applyProtection="1">
      <alignment vertical="center" shrinkToFit="1"/>
      <protection locked="0"/>
    </xf>
    <xf numFmtId="0" fontId="106" fillId="5" borderId="11" xfId="2" applyFont="1" applyFill="1" applyBorder="1" applyProtection="1">
      <alignment vertical="center"/>
      <protection locked="0"/>
    </xf>
    <xf numFmtId="0" fontId="106" fillId="5" borderId="4" xfId="2" applyFont="1" applyFill="1" applyBorder="1" applyAlignment="1" applyProtection="1">
      <alignment vertical="center" shrinkToFit="1"/>
      <protection locked="0"/>
    </xf>
    <xf numFmtId="0" fontId="108" fillId="0" borderId="11" xfId="2" applyFont="1" applyBorder="1" applyAlignment="1">
      <alignment horizontal="center" vertical="center" shrinkToFit="1"/>
    </xf>
    <xf numFmtId="0" fontId="108" fillId="0" borderId="7" xfId="2" applyFont="1" applyBorder="1" applyAlignment="1">
      <alignment vertical="center" shrinkToFit="1"/>
    </xf>
    <xf numFmtId="181" fontId="108" fillId="5" borderId="7" xfId="2" applyNumberFormat="1" applyFont="1" applyFill="1" applyBorder="1" applyAlignment="1" applyProtection="1">
      <alignment horizontal="center" vertical="center"/>
      <protection locked="0"/>
    </xf>
    <xf numFmtId="0" fontId="108" fillId="5" borderId="42" xfId="2" applyFont="1" applyFill="1" applyBorder="1" applyAlignment="1" applyProtection="1">
      <alignment vertical="center" shrinkToFit="1"/>
      <protection locked="0"/>
    </xf>
    <xf numFmtId="0" fontId="106" fillId="0" borderId="26" xfId="2" applyFont="1" applyBorder="1" applyAlignment="1" applyProtection="1">
      <alignment vertical="top"/>
      <protection locked="0"/>
    </xf>
    <xf numFmtId="0" fontId="106" fillId="0" borderId="0" xfId="2" applyFont="1" applyAlignment="1" applyProtection="1">
      <alignment vertical="top"/>
      <protection locked="0"/>
    </xf>
    <xf numFmtId="0" fontId="106" fillId="0" borderId="37" xfId="2" applyFont="1" applyBorder="1" applyAlignment="1" applyProtection="1">
      <alignment vertical="top"/>
      <protection locked="0"/>
    </xf>
    <xf numFmtId="0" fontId="106" fillId="0" borderId="27" xfId="2" applyFont="1" applyBorder="1" applyAlignment="1" applyProtection="1">
      <alignment vertical="top"/>
      <protection locked="0"/>
    </xf>
    <xf numFmtId="0" fontId="106" fillId="0" borderId="28" xfId="2" applyFont="1" applyBorder="1" applyAlignment="1" applyProtection="1">
      <alignment vertical="top"/>
      <protection locked="0"/>
    </xf>
    <xf numFmtId="0" fontId="106" fillId="0" borderId="38" xfId="2" applyFont="1" applyBorder="1" applyAlignment="1" applyProtection="1">
      <alignment vertical="top"/>
      <protection locked="0"/>
    </xf>
    <xf numFmtId="4" fontId="108" fillId="0" borderId="16" xfId="2" applyNumberFormat="1" applyFont="1" applyBorder="1" applyAlignment="1">
      <alignment horizontal="center" vertical="center" shrinkToFit="1"/>
    </xf>
    <xf numFmtId="4" fontId="108" fillId="0" borderId="17" xfId="2" applyNumberFormat="1" applyFont="1" applyBorder="1" applyAlignment="1">
      <alignment horizontal="center" vertical="center" shrinkToFit="1"/>
    </xf>
    <xf numFmtId="4" fontId="108" fillId="0" borderId="18" xfId="2" applyNumberFormat="1" applyFont="1" applyBorder="1" applyAlignment="1">
      <alignment horizontal="center" vertical="center" shrinkToFit="1"/>
    </xf>
    <xf numFmtId="4" fontId="108" fillId="0" borderId="10" xfId="2" applyNumberFormat="1" applyFont="1" applyBorder="1" applyAlignment="1">
      <alignment horizontal="center" vertical="center" shrinkToFit="1"/>
    </xf>
    <xf numFmtId="4" fontId="108" fillId="0" borderId="11" xfId="2" applyNumberFormat="1" applyFont="1" applyBorder="1" applyAlignment="1">
      <alignment horizontal="center" vertical="center" shrinkToFit="1"/>
    </xf>
    <xf numFmtId="4" fontId="108" fillId="0" borderId="12" xfId="2" applyNumberFormat="1" applyFont="1" applyBorder="1" applyAlignment="1">
      <alignment horizontal="center" vertical="center" shrinkToFit="1"/>
    </xf>
    <xf numFmtId="40" fontId="108" fillId="0" borderId="10" xfId="2" applyNumberFormat="1" applyFont="1" applyBorder="1" applyAlignment="1">
      <alignment horizontal="center" vertical="center" shrinkToFit="1"/>
    </xf>
    <xf numFmtId="40" fontId="108" fillId="0" borderId="11" xfId="2" applyNumberFormat="1" applyFont="1" applyBorder="1" applyAlignment="1">
      <alignment horizontal="center" vertical="center" shrinkToFit="1"/>
    </xf>
    <xf numFmtId="40" fontId="108" fillId="0" borderId="12" xfId="2" applyNumberFormat="1" applyFont="1" applyBorder="1" applyAlignment="1">
      <alignment horizontal="center" vertical="center" shrinkToFit="1"/>
    </xf>
    <xf numFmtId="183" fontId="108" fillId="0" borderId="59" xfId="1" applyNumberFormat="1" applyFont="1" applyFill="1" applyBorder="1" applyAlignment="1" applyProtection="1">
      <alignment horizontal="right" vertical="center" shrinkToFit="1"/>
    </xf>
    <xf numFmtId="183" fontId="108" fillId="0" borderId="60" xfId="1" applyNumberFormat="1" applyFont="1" applyFill="1" applyBorder="1" applyAlignment="1" applyProtection="1">
      <alignment horizontal="right" vertical="center" shrinkToFit="1"/>
    </xf>
    <xf numFmtId="183" fontId="108" fillId="0" borderId="65" xfId="1" applyNumberFormat="1" applyFont="1" applyFill="1" applyBorder="1" applyAlignment="1" applyProtection="1">
      <alignment horizontal="right" vertical="center" shrinkToFit="1"/>
    </xf>
    <xf numFmtId="4" fontId="108" fillId="0" borderId="3" xfId="2" applyNumberFormat="1" applyFont="1" applyBorder="1" applyAlignment="1">
      <alignment horizontal="center" vertical="center" shrinkToFit="1"/>
    </xf>
    <xf numFmtId="4" fontId="108" fillId="0" borderId="4" xfId="2" applyNumberFormat="1" applyFont="1" applyBorder="1" applyAlignment="1">
      <alignment horizontal="center" vertical="center" shrinkToFit="1"/>
    </xf>
    <xf numFmtId="4" fontId="108" fillId="0" borderId="5" xfId="2" applyNumberFormat="1" applyFont="1" applyBorder="1" applyAlignment="1">
      <alignment horizontal="center" vertical="center" shrinkToFit="1"/>
    </xf>
    <xf numFmtId="183" fontId="108" fillId="0" borderId="67" xfId="1" applyNumberFormat="1" applyFont="1" applyFill="1" applyBorder="1" applyAlignment="1" applyProtection="1">
      <alignment horizontal="right" vertical="center" shrinkToFit="1"/>
    </xf>
    <xf numFmtId="183" fontId="108" fillId="0" borderId="68" xfId="1" applyNumberFormat="1" applyFont="1" applyFill="1" applyBorder="1" applyAlignment="1" applyProtection="1">
      <alignment horizontal="right" vertical="center" shrinkToFit="1"/>
    </xf>
    <xf numFmtId="183" fontId="108" fillId="0" borderId="69" xfId="1" applyNumberFormat="1" applyFont="1" applyFill="1" applyBorder="1" applyAlignment="1" applyProtection="1">
      <alignment horizontal="right" vertical="center" shrinkToFit="1"/>
    </xf>
    <xf numFmtId="183" fontId="108" fillId="0" borderId="54" xfId="1" applyNumberFormat="1" applyFont="1" applyFill="1" applyBorder="1" applyAlignment="1" applyProtection="1">
      <alignment horizontal="right" vertical="center" shrinkToFit="1"/>
    </xf>
    <xf numFmtId="183" fontId="108" fillId="0" borderId="55" xfId="1" applyNumberFormat="1" applyFont="1" applyFill="1" applyBorder="1" applyAlignment="1" applyProtection="1">
      <alignment horizontal="right" vertical="center" shrinkToFit="1"/>
    </xf>
    <xf numFmtId="183" fontId="108" fillId="0" borderId="66" xfId="1" applyNumberFormat="1" applyFont="1" applyFill="1" applyBorder="1" applyAlignment="1" applyProtection="1">
      <alignment horizontal="right" vertical="center" shrinkToFit="1"/>
    </xf>
    <xf numFmtId="0" fontId="114" fillId="7" borderId="34" xfId="2" applyFont="1" applyFill="1" applyBorder="1" applyAlignment="1">
      <alignment horizontal="left" vertical="center" wrapText="1" shrinkToFit="1"/>
    </xf>
    <xf numFmtId="0" fontId="114" fillId="7" borderId="20" xfId="2" applyFont="1" applyFill="1" applyBorder="1" applyAlignment="1">
      <alignment horizontal="left" vertical="center" wrapText="1" shrinkToFit="1"/>
    </xf>
    <xf numFmtId="0" fontId="114" fillId="7" borderId="21" xfId="2" applyFont="1" applyFill="1" applyBorder="1" applyAlignment="1">
      <alignment horizontal="left" vertical="center" wrapText="1" shrinkToFit="1"/>
    </xf>
    <xf numFmtId="0" fontId="114" fillId="7" borderId="23" xfId="2" applyFont="1" applyFill="1" applyBorder="1" applyAlignment="1">
      <alignment horizontal="left" vertical="center" wrapText="1" shrinkToFit="1"/>
    </xf>
    <xf numFmtId="0" fontId="106" fillId="7" borderId="7" xfId="2" applyFont="1" applyFill="1" applyBorder="1" applyAlignment="1">
      <alignment horizontal="left" vertical="center"/>
    </xf>
    <xf numFmtId="0" fontId="109" fillId="0" borderId="86" xfId="2" applyFont="1" applyBorder="1" applyAlignment="1">
      <alignment vertical="center" wrapText="1"/>
    </xf>
    <xf numFmtId="38" fontId="106" fillId="0" borderId="4" xfId="1" applyFont="1" applyFill="1" applyBorder="1" applyAlignment="1" applyProtection="1">
      <alignment vertical="center" shrinkToFit="1"/>
    </xf>
    <xf numFmtId="38" fontId="106" fillId="0" borderId="4" xfId="1" applyFont="1" applyBorder="1" applyAlignment="1">
      <alignment vertical="center" shrinkToFit="1"/>
    </xf>
    <xf numFmtId="3" fontId="106" fillId="6" borderId="22" xfId="1" applyNumberFormat="1" applyFont="1" applyFill="1" applyBorder="1" applyAlignment="1" applyProtection="1">
      <alignment vertical="center" shrinkToFit="1"/>
      <protection locked="0"/>
    </xf>
    <xf numFmtId="38" fontId="106" fillId="0" borderId="11" xfId="1" applyFont="1" applyBorder="1" applyAlignment="1">
      <alignment vertical="center" shrinkToFit="1"/>
    </xf>
    <xf numFmtId="183" fontId="108" fillId="6" borderId="59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0" xfId="1" applyNumberFormat="1" applyFont="1" applyFill="1" applyBorder="1" applyAlignment="1" applyProtection="1">
      <alignment horizontal="right" vertical="center" shrinkToFit="1"/>
      <protection locked="0"/>
    </xf>
    <xf numFmtId="0" fontId="108" fillId="0" borderId="6" xfId="2" applyFont="1" applyBorder="1" applyAlignment="1">
      <alignment horizontal="right" vertical="center" shrinkToFit="1"/>
    </xf>
    <xf numFmtId="0" fontId="108" fillId="0" borderId="7" xfId="2" applyFont="1" applyBorder="1" applyAlignment="1">
      <alignment horizontal="right" vertical="center" shrinkToFit="1"/>
    </xf>
    <xf numFmtId="0" fontId="108" fillId="0" borderId="8" xfId="2" applyFont="1" applyBorder="1" applyAlignment="1">
      <alignment horizontal="right" vertical="center" shrinkToFit="1"/>
    </xf>
    <xf numFmtId="183" fontId="108" fillId="6" borderId="54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55" xfId="1" applyNumberFormat="1" applyFont="1" applyFill="1" applyBorder="1" applyAlignment="1" applyProtection="1">
      <alignment horizontal="right" vertical="center" shrinkToFit="1"/>
      <protection locked="0"/>
    </xf>
    <xf numFmtId="183" fontId="108" fillId="6" borderId="65" xfId="1" applyNumberFormat="1" applyFont="1" applyFill="1" applyBorder="1" applyAlignment="1" applyProtection="1">
      <alignment horizontal="right" vertical="center" shrinkToFit="1"/>
      <protection locked="0"/>
    </xf>
    <xf numFmtId="49" fontId="108" fillId="7" borderId="53" xfId="1" applyNumberFormat="1" applyFont="1" applyFill="1" applyBorder="1" applyAlignment="1" applyProtection="1">
      <alignment horizontal="center" vertical="center" shrinkToFit="1"/>
    </xf>
    <xf numFmtId="183" fontId="108" fillId="6" borderId="66" xfId="1" applyNumberFormat="1" applyFont="1" applyFill="1" applyBorder="1" applyAlignment="1" applyProtection="1">
      <alignment horizontal="right" vertical="center" shrinkToFit="1"/>
      <protection locked="0"/>
    </xf>
    <xf numFmtId="182" fontId="108" fillId="5" borderId="11" xfId="2" applyNumberFormat="1" applyFont="1" applyFill="1" applyBorder="1" applyAlignment="1" applyProtection="1">
      <alignment horizontal="center" vertical="center"/>
      <protection locked="0"/>
    </xf>
    <xf numFmtId="0" fontId="108" fillId="7" borderId="11" xfId="2" applyFont="1" applyFill="1" applyBorder="1" applyAlignment="1">
      <alignment horizontal="left" vertical="center" shrinkToFit="1"/>
    </xf>
    <xf numFmtId="0" fontId="108" fillId="0" borderId="42" xfId="2" applyFont="1" applyBorder="1" applyAlignment="1">
      <alignment horizontal="left" vertical="center" shrinkToFit="1"/>
    </xf>
    <xf numFmtId="0" fontId="108" fillId="5" borderId="46" xfId="2" applyFont="1" applyFill="1" applyBorder="1" applyProtection="1">
      <alignment vertical="center"/>
      <protection locked="0"/>
    </xf>
    <xf numFmtId="185" fontId="108" fillId="5" borderId="11" xfId="1" applyNumberFormat="1" applyFont="1" applyFill="1" applyBorder="1" applyAlignment="1" applyProtection="1">
      <alignment horizontal="center" vertical="center" shrinkToFit="1"/>
      <protection locked="0"/>
    </xf>
    <xf numFmtId="185" fontId="108" fillId="5" borderId="46" xfId="1" applyNumberFormat="1" applyFont="1" applyFill="1" applyBorder="1" applyAlignment="1" applyProtection="1">
      <alignment horizontal="center" vertical="center" shrinkToFit="1"/>
      <protection locked="0"/>
    </xf>
    <xf numFmtId="0" fontId="108" fillId="14" borderId="46" xfId="2" applyFont="1" applyFill="1" applyBorder="1" applyProtection="1">
      <alignment vertical="center"/>
      <protection locked="0"/>
    </xf>
    <xf numFmtId="0" fontId="108" fillId="14" borderId="70" xfId="2" applyFont="1" applyFill="1" applyBorder="1" applyProtection="1">
      <alignment vertical="center"/>
      <protection locked="0"/>
    </xf>
    <xf numFmtId="0" fontId="114" fillId="0" borderId="114" xfId="4" applyFont="1" applyFill="1" applyBorder="1" applyAlignment="1">
      <alignment vertical="center" wrapText="1"/>
    </xf>
    <xf numFmtId="0" fontId="114" fillId="0" borderId="92" xfId="4" applyFont="1" applyFill="1" applyBorder="1" applyAlignment="1">
      <alignment vertical="center" wrapText="1"/>
    </xf>
    <xf numFmtId="185" fontId="108" fillId="5" borderId="44" xfId="2" applyNumberFormat="1" applyFont="1" applyFill="1" applyBorder="1" applyAlignment="1" applyProtection="1">
      <alignment vertical="center" shrinkToFit="1"/>
      <protection locked="0"/>
    </xf>
    <xf numFmtId="185" fontId="108" fillId="5" borderId="11" xfId="2" applyNumberFormat="1" applyFont="1" applyFill="1" applyBorder="1" applyAlignment="1" applyProtection="1">
      <alignment vertical="center" shrinkToFit="1"/>
      <protection locked="0"/>
    </xf>
    <xf numFmtId="181" fontId="108" fillId="0" borderId="7" xfId="2" applyNumberFormat="1" applyFont="1" applyBorder="1" applyAlignment="1">
      <alignment vertical="center" shrinkToFit="1"/>
    </xf>
    <xf numFmtId="2" fontId="106" fillId="6" borderId="4" xfId="2" applyNumberFormat="1" applyFont="1" applyFill="1" applyBorder="1" applyAlignment="1" applyProtection="1">
      <alignment vertical="center" shrinkToFit="1"/>
      <protection locked="0"/>
    </xf>
    <xf numFmtId="2" fontId="106" fillId="6" borderId="5" xfId="2" applyNumberFormat="1" applyFont="1" applyFill="1" applyBorder="1" applyAlignment="1" applyProtection="1">
      <alignment vertical="center" shrinkToFit="1"/>
      <protection locked="0"/>
    </xf>
    <xf numFmtId="180" fontId="108" fillId="7" borderId="64" xfId="1" applyNumberFormat="1" applyFont="1" applyFill="1" applyBorder="1" applyAlignment="1" applyProtection="1">
      <alignment horizontal="center" vertical="center" shrinkToFit="1"/>
    </xf>
    <xf numFmtId="180" fontId="108" fillId="7" borderId="52" xfId="1" applyNumberFormat="1" applyFont="1" applyFill="1" applyBorder="1" applyAlignment="1" applyProtection="1">
      <alignment horizontal="center" vertical="center" shrinkToFit="1"/>
    </xf>
    <xf numFmtId="180" fontId="108" fillId="7" borderId="53" xfId="1" applyNumberFormat="1" applyFont="1" applyFill="1" applyBorder="1" applyAlignment="1" applyProtection="1">
      <alignment horizontal="center" vertical="center" shrinkToFit="1"/>
    </xf>
    <xf numFmtId="0" fontId="108" fillId="0" borderId="8" xfId="2" applyFont="1" applyBorder="1" applyAlignment="1">
      <alignment vertical="center" shrinkToFit="1"/>
    </xf>
    <xf numFmtId="0" fontId="114" fillId="0" borderId="10" xfId="4" applyFont="1" applyFill="1" applyBorder="1" applyAlignment="1">
      <alignment vertical="center" shrinkToFit="1"/>
    </xf>
    <xf numFmtId="0" fontId="114" fillId="0" borderId="12" xfId="4" applyFont="1" applyFill="1" applyBorder="1" applyAlignment="1">
      <alignment vertical="center" shrinkToFit="1"/>
    </xf>
    <xf numFmtId="0" fontId="114" fillId="0" borderId="45" xfId="4" applyFont="1" applyFill="1" applyBorder="1" applyAlignment="1">
      <alignment vertical="center"/>
    </xf>
    <xf numFmtId="0" fontId="114" fillId="0" borderId="47" xfId="4" applyFont="1" applyFill="1" applyBorder="1" applyAlignment="1">
      <alignment vertical="center"/>
    </xf>
    <xf numFmtId="0" fontId="114" fillId="0" borderId="29" xfId="4" applyFont="1" applyFill="1" applyBorder="1" applyAlignment="1">
      <alignment vertical="center"/>
    </xf>
    <xf numFmtId="0" fontId="114" fillId="0" borderId="30" xfId="4" applyFont="1" applyFill="1" applyBorder="1" applyAlignment="1">
      <alignment vertical="center"/>
    </xf>
    <xf numFmtId="0" fontId="114" fillId="0" borderId="21" xfId="4" applyFont="1" applyFill="1" applyBorder="1" applyAlignment="1">
      <alignment vertical="center"/>
    </xf>
    <xf numFmtId="0" fontId="114" fillId="0" borderId="23" xfId="4" applyFont="1" applyFill="1" applyBorder="1" applyAlignment="1">
      <alignment vertical="center"/>
    </xf>
    <xf numFmtId="0" fontId="106" fillId="0" borderId="10" xfId="2" applyFont="1" applyBorder="1" applyAlignment="1">
      <alignment vertical="center" shrinkToFit="1"/>
    </xf>
    <xf numFmtId="0" fontId="106" fillId="0" borderId="11" xfId="2" applyFont="1" applyBorder="1" applyAlignment="1">
      <alignment vertical="center" shrinkToFit="1"/>
    </xf>
    <xf numFmtId="0" fontId="115" fillId="7" borderId="16" xfId="2" applyFont="1" applyFill="1" applyBorder="1" applyAlignment="1">
      <alignment horizontal="left" vertical="center" wrapText="1"/>
    </xf>
    <xf numFmtId="0" fontId="115" fillId="7" borderId="17" xfId="2" applyFont="1" applyFill="1" applyBorder="1" applyAlignment="1">
      <alignment horizontal="left" vertical="center" wrapText="1"/>
    </xf>
    <xf numFmtId="0" fontId="115" fillId="7" borderId="18" xfId="2" applyFont="1" applyFill="1" applyBorder="1" applyAlignment="1">
      <alignment horizontal="left" vertical="center" wrapText="1"/>
    </xf>
    <xf numFmtId="0" fontId="114" fillId="0" borderId="31" xfId="2" applyFont="1" applyBorder="1" applyAlignment="1">
      <alignment horizontal="left" vertical="center" wrapText="1"/>
    </xf>
    <xf numFmtId="0" fontId="114" fillId="0" borderId="32" xfId="2" applyFont="1" applyBorder="1" applyAlignment="1">
      <alignment horizontal="left" vertical="center" wrapText="1"/>
    </xf>
    <xf numFmtId="0" fontId="114" fillId="0" borderId="33" xfId="2" applyFont="1" applyBorder="1" applyAlignment="1">
      <alignment horizontal="left" vertical="center" wrapText="1"/>
    </xf>
    <xf numFmtId="0" fontId="114" fillId="0" borderId="101" xfId="4" applyFont="1" applyFill="1" applyBorder="1" applyAlignment="1">
      <alignment vertical="center" wrapText="1"/>
    </xf>
    <xf numFmtId="0" fontId="114" fillId="0" borderId="102" xfId="4" applyFont="1" applyFill="1" applyBorder="1" applyAlignment="1">
      <alignment vertical="center" wrapText="1"/>
    </xf>
    <xf numFmtId="0" fontId="106" fillId="0" borderId="12" xfId="2" applyFont="1" applyBorder="1" applyAlignment="1">
      <alignment vertical="center" shrinkToFit="1"/>
    </xf>
    <xf numFmtId="0" fontId="106" fillId="5" borderId="7" xfId="2" applyFont="1" applyFill="1" applyBorder="1" applyProtection="1">
      <alignment vertical="center"/>
      <protection locked="0"/>
    </xf>
    <xf numFmtId="0" fontId="106" fillId="0" borderId="7" xfId="2" applyFont="1" applyBorder="1" applyAlignment="1">
      <alignment vertical="center" shrinkToFit="1"/>
    </xf>
    <xf numFmtId="0" fontId="108" fillId="0" borderId="97" xfId="4" applyFont="1" applyFill="1" applyBorder="1" applyAlignment="1">
      <alignment vertical="center" wrapText="1"/>
    </xf>
    <xf numFmtId="0" fontId="108" fillId="0" borderId="98" xfId="4" applyFont="1" applyFill="1" applyBorder="1" applyAlignment="1">
      <alignment vertical="center" wrapText="1"/>
    </xf>
    <xf numFmtId="0" fontId="108" fillId="0" borderId="103" xfId="0" applyFont="1" applyBorder="1" applyAlignment="1">
      <alignment vertical="center" wrapText="1"/>
    </xf>
    <xf numFmtId="0" fontId="108" fillId="0" borderId="103" xfId="0" applyFont="1" applyBorder="1" applyAlignment="1">
      <alignment vertical="center" shrinkToFit="1"/>
    </xf>
    <xf numFmtId="0" fontId="108" fillId="0" borderId="69" xfId="0" applyFont="1" applyBorder="1" applyAlignment="1">
      <alignment vertical="center" shrinkToFit="1"/>
    </xf>
    <xf numFmtId="0" fontId="108" fillId="5" borderId="4" xfId="2" applyFont="1" applyFill="1" applyBorder="1" applyAlignment="1" applyProtection="1">
      <alignment vertical="center" shrinkToFit="1"/>
      <protection locked="0"/>
    </xf>
    <xf numFmtId="0" fontId="108" fillId="14" borderId="11" xfId="0" applyFont="1" applyFill="1" applyBorder="1" applyAlignment="1" applyProtection="1">
      <alignment vertical="center" shrinkToFit="1"/>
      <protection locked="0"/>
    </xf>
    <xf numFmtId="0" fontId="108" fillId="5" borderId="11" xfId="2" applyFont="1" applyFill="1" applyBorder="1" applyAlignment="1" applyProtection="1">
      <alignment vertical="center" shrinkToFit="1"/>
      <protection locked="0"/>
    </xf>
    <xf numFmtId="0" fontId="108" fillId="0" borderId="4" xfId="2" applyFont="1" applyBorder="1" applyAlignment="1">
      <alignment vertical="center" shrinkToFit="1"/>
    </xf>
    <xf numFmtId="0" fontId="108" fillId="0" borderId="4" xfId="0" applyFont="1" applyBorder="1" applyAlignment="1">
      <alignment vertical="center" shrinkToFit="1"/>
    </xf>
    <xf numFmtId="0" fontId="121" fillId="9" borderId="39" xfId="3" applyFont="1" applyFill="1" applyBorder="1" applyAlignment="1">
      <alignment horizontal="center" vertical="center"/>
    </xf>
    <xf numFmtId="0" fontId="121" fillId="9" borderId="40" xfId="3" applyFont="1" applyFill="1" applyBorder="1" applyAlignment="1">
      <alignment horizontal="center" vertical="center"/>
    </xf>
    <xf numFmtId="0" fontId="121" fillId="9" borderId="41" xfId="3" applyFont="1" applyFill="1" applyBorder="1" applyAlignment="1">
      <alignment horizontal="center" vertical="center"/>
    </xf>
    <xf numFmtId="0" fontId="121" fillId="9" borderId="126" xfId="3" applyFont="1" applyFill="1" applyBorder="1" applyAlignment="1">
      <alignment horizontal="center" vertical="center"/>
    </xf>
    <xf numFmtId="0" fontId="106" fillId="5" borderId="10" xfId="2" applyFont="1" applyFill="1" applyBorder="1" applyAlignment="1" applyProtection="1">
      <alignment horizontal="left" vertical="center"/>
      <protection locked="0"/>
    </xf>
    <xf numFmtId="0" fontId="106" fillId="5" borderId="11" xfId="0" applyFont="1" applyFill="1" applyBorder="1" applyAlignment="1" applyProtection="1">
      <alignment horizontal="left" vertical="center"/>
      <protection locked="0"/>
    </xf>
    <xf numFmtId="0" fontId="106" fillId="5" borderId="12" xfId="0" applyFont="1" applyFill="1" applyBorder="1" applyAlignment="1" applyProtection="1">
      <alignment horizontal="left" vertical="center"/>
      <protection locked="0"/>
    </xf>
    <xf numFmtId="0" fontId="106" fillId="5" borderId="6" xfId="2" applyFont="1" applyFill="1" applyBorder="1" applyAlignment="1" applyProtection="1">
      <alignment horizontal="left" vertical="center"/>
      <protection locked="0"/>
    </xf>
    <xf numFmtId="0" fontId="106" fillId="5" borderId="7" xfId="2" applyFont="1" applyFill="1" applyBorder="1" applyAlignment="1" applyProtection="1">
      <alignment horizontal="left" vertical="center"/>
      <protection locked="0"/>
    </xf>
    <xf numFmtId="0" fontId="106" fillId="5" borderId="8" xfId="2" applyFont="1" applyFill="1" applyBorder="1" applyAlignment="1" applyProtection="1">
      <alignment horizontal="left" vertical="center"/>
      <protection locked="0"/>
    </xf>
    <xf numFmtId="0" fontId="106" fillId="5" borderId="3" xfId="2" applyFont="1" applyFill="1" applyBorder="1" applyAlignment="1" applyProtection="1">
      <alignment horizontal="left" vertical="center"/>
      <protection locked="0"/>
    </xf>
    <xf numFmtId="0" fontId="106" fillId="5" borderId="4" xfId="0" applyFont="1" applyFill="1" applyBorder="1" applyAlignment="1" applyProtection="1">
      <alignment horizontal="left" vertical="center"/>
      <protection locked="0"/>
    </xf>
    <xf numFmtId="0" fontId="106" fillId="5" borderId="5" xfId="0" applyFont="1" applyFill="1" applyBorder="1" applyAlignment="1" applyProtection="1">
      <alignment horizontal="left" vertical="center"/>
      <protection locked="0"/>
    </xf>
    <xf numFmtId="0" fontId="106" fillId="5" borderId="7" xfId="0" applyFont="1" applyFill="1" applyBorder="1" applyAlignment="1" applyProtection="1">
      <alignment horizontal="left" vertical="center"/>
      <protection locked="0"/>
    </xf>
    <xf numFmtId="0" fontId="106" fillId="5" borderId="8" xfId="0" applyFont="1" applyFill="1" applyBorder="1" applyAlignment="1" applyProtection="1">
      <alignment horizontal="left" vertical="center"/>
      <protection locked="0"/>
    </xf>
    <xf numFmtId="0" fontId="108" fillId="5" borderId="11" xfId="2" applyFont="1" applyFill="1" applyBorder="1" applyProtection="1">
      <alignment vertical="center"/>
      <protection locked="0"/>
    </xf>
    <xf numFmtId="0" fontId="114" fillId="0" borderId="9" xfId="4" applyFont="1" applyFill="1" applyBorder="1" applyAlignment="1">
      <alignment vertical="center" wrapText="1"/>
    </xf>
    <xf numFmtId="0" fontId="108" fillId="0" borderId="0" xfId="2" applyFont="1" applyAlignment="1">
      <alignment horizontal="left" vertical="center" shrinkToFit="1"/>
    </xf>
    <xf numFmtId="176" fontId="106" fillId="5" borderId="49" xfId="2" applyNumberFormat="1" applyFont="1" applyFill="1" applyBorder="1" applyAlignment="1" applyProtection="1">
      <alignment horizontal="center" vertical="center"/>
      <protection locked="0"/>
    </xf>
    <xf numFmtId="176" fontId="106" fillId="5" borderId="41" xfId="2" applyNumberFormat="1" applyFont="1" applyFill="1" applyBorder="1" applyAlignment="1" applyProtection="1">
      <alignment horizontal="center" vertical="center"/>
      <protection locked="0"/>
    </xf>
    <xf numFmtId="176" fontId="106" fillId="5" borderId="48" xfId="2" applyNumberFormat="1" applyFont="1" applyFill="1" applyBorder="1" applyAlignment="1" applyProtection="1">
      <alignment horizontal="center" vertical="center"/>
      <protection locked="0"/>
    </xf>
    <xf numFmtId="0" fontId="114" fillId="0" borderId="45" xfId="4" applyFont="1" applyFill="1" applyBorder="1" applyAlignment="1">
      <alignment vertical="center" wrapText="1"/>
    </xf>
    <xf numFmtId="0" fontId="114" fillId="0" borderId="47" xfId="4" applyFont="1" applyFill="1" applyBorder="1" applyAlignment="1">
      <alignment vertical="center" wrapText="1"/>
    </xf>
    <xf numFmtId="0" fontId="114" fillId="0" borderId="110" xfId="4" applyFont="1" applyFill="1" applyBorder="1" applyAlignment="1">
      <alignment horizontal="left" vertical="center" wrapText="1" shrinkToFit="1"/>
    </xf>
    <xf numFmtId="0" fontId="114" fillId="0" borderId="94" xfId="4" applyFont="1" applyFill="1" applyBorder="1" applyAlignment="1">
      <alignment horizontal="left" vertical="center" wrapText="1" shrinkToFit="1"/>
    </xf>
    <xf numFmtId="0" fontId="114" fillId="0" borderId="111" xfId="4" applyFont="1" applyFill="1" applyBorder="1" applyAlignment="1">
      <alignment horizontal="left" vertical="center" wrapText="1" shrinkToFit="1"/>
    </xf>
    <xf numFmtId="0" fontId="114" fillId="0" borderId="112" xfId="4" applyFont="1" applyFill="1" applyBorder="1" applyAlignment="1">
      <alignment horizontal="left" vertical="center" wrapText="1" shrinkToFit="1"/>
    </xf>
    <xf numFmtId="185" fontId="108" fillId="0" borderId="46" xfId="0" applyNumberFormat="1" applyFont="1" applyBorder="1" applyAlignment="1" applyProtection="1">
      <alignment vertical="center" shrinkToFit="1"/>
      <protection locked="0"/>
    </xf>
    <xf numFmtId="185" fontId="108" fillId="0" borderId="11" xfId="0" applyNumberFormat="1" applyFont="1" applyBorder="1" applyAlignment="1" applyProtection="1">
      <alignment vertical="center" shrinkToFit="1"/>
      <protection locked="0"/>
    </xf>
    <xf numFmtId="0" fontId="127" fillId="7" borderId="0" xfId="0" applyFont="1" applyFill="1" applyAlignment="1" applyProtection="1">
      <alignment horizontal="left" vertical="center"/>
      <protection locked="0"/>
    </xf>
    <xf numFmtId="9" fontId="106" fillId="0" borderId="34" xfId="0" applyNumberFormat="1" applyFont="1" applyBorder="1" applyAlignment="1">
      <alignment horizontal="center"/>
    </xf>
    <xf numFmtId="9" fontId="106" fillId="0" borderId="19" xfId="0" applyNumberFormat="1" applyFont="1" applyBorder="1" applyAlignment="1">
      <alignment horizontal="center"/>
    </xf>
    <xf numFmtId="9" fontId="106" fillId="0" borderId="20" xfId="0" applyNumberFormat="1" applyFont="1" applyBorder="1" applyAlignment="1">
      <alignment horizontal="center"/>
    </xf>
    <xf numFmtId="9" fontId="106" fillId="0" borderId="29" xfId="0" applyNumberFormat="1" applyFont="1" applyBorder="1" applyAlignment="1">
      <alignment horizontal="center"/>
    </xf>
    <xf numFmtId="9" fontId="106" fillId="0" borderId="0" xfId="0" applyNumberFormat="1" applyFont="1" applyAlignment="1">
      <alignment horizontal="center"/>
    </xf>
    <xf numFmtId="9" fontId="106" fillId="0" borderId="30" xfId="0" applyNumberFormat="1" applyFont="1" applyBorder="1" applyAlignment="1">
      <alignment horizontal="center"/>
    </xf>
    <xf numFmtId="9" fontId="106" fillId="0" borderId="21" xfId="0" applyNumberFormat="1" applyFont="1" applyBorder="1" applyAlignment="1">
      <alignment horizontal="center"/>
    </xf>
    <xf numFmtId="9" fontId="106" fillId="0" borderId="22" xfId="0" applyNumberFormat="1" applyFont="1" applyBorder="1" applyAlignment="1">
      <alignment horizontal="center"/>
    </xf>
    <xf numFmtId="9" fontId="106" fillId="0" borderId="23" xfId="0" applyNumberFormat="1" applyFont="1" applyBorder="1" applyAlignment="1">
      <alignment horizontal="center"/>
    </xf>
    <xf numFmtId="0" fontId="108" fillId="0" borderId="22" xfId="0" applyFont="1" applyBorder="1" applyAlignment="1">
      <alignment horizontal="left" shrinkToFit="1"/>
    </xf>
    <xf numFmtId="0" fontId="108" fillId="0" borderId="23" xfId="0" applyFont="1" applyBorder="1" applyAlignment="1">
      <alignment horizontal="left" shrinkToFit="1"/>
    </xf>
    <xf numFmtId="0" fontId="106" fillId="0" borderId="0" xfId="0" applyFont="1" applyAlignment="1">
      <alignment horizontal="left" shrinkToFit="1"/>
    </xf>
    <xf numFmtId="0" fontId="106" fillId="0" borderId="30" xfId="0" applyFont="1" applyBorder="1" applyAlignment="1">
      <alignment horizontal="left" shrinkToFit="1"/>
    </xf>
    <xf numFmtId="0" fontId="108" fillId="0" borderId="0" xfId="0" applyFont="1" applyAlignment="1">
      <alignment horizontal="left" shrinkToFit="1"/>
    </xf>
    <xf numFmtId="0" fontId="108" fillId="0" borderId="30" xfId="0" applyFont="1" applyBorder="1" applyAlignment="1">
      <alignment horizontal="left" shrinkToFit="1"/>
    </xf>
    <xf numFmtId="0" fontId="106" fillId="0" borderId="22" xfId="0" applyFont="1" applyBorder="1" applyAlignment="1">
      <alignment horizontal="left" shrinkToFit="1"/>
    </xf>
    <xf numFmtId="0" fontId="106" fillId="0" borderId="23" xfId="0" applyFont="1" applyBorder="1" applyAlignment="1">
      <alignment horizontal="left" shrinkToFit="1"/>
    </xf>
    <xf numFmtId="0" fontId="108" fillId="0" borderId="22" xfId="0" applyFont="1" applyBorder="1" applyAlignment="1">
      <alignment vertical="center" shrinkToFit="1"/>
    </xf>
    <xf numFmtId="0" fontId="108" fillId="0" borderId="23" xfId="0" applyFont="1" applyBorder="1" applyAlignment="1">
      <alignment vertical="center" shrinkToFit="1"/>
    </xf>
    <xf numFmtId="38" fontId="106" fillId="0" borderId="0" xfId="1" applyFont="1" applyBorder="1" applyAlignment="1">
      <alignment horizontal="right" shrinkToFit="1"/>
    </xf>
    <xf numFmtId="180" fontId="106" fillId="0" borderId="0" xfId="1" applyNumberFormat="1" applyFont="1" applyBorder="1" applyAlignment="1">
      <alignment horizontal="right" shrinkToFit="1"/>
    </xf>
    <xf numFmtId="0" fontId="106" fillId="0" borderId="29" xfId="0" applyFont="1" applyBorder="1">
      <alignment vertical="center"/>
    </xf>
    <xf numFmtId="0" fontId="106" fillId="0" borderId="0" xfId="0" applyFont="1">
      <alignment vertical="center"/>
    </xf>
    <xf numFmtId="0" fontId="106" fillId="0" borderId="30" xfId="0" applyFont="1" applyBorder="1">
      <alignment vertical="center"/>
    </xf>
    <xf numFmtId="0" fontId="106" fillId="0" borderId="21" xfId="0" applyFont="1" applyBorder="1">
      <alignment vertical="center"/>
    </xf>
    <xf numFmtId="0" fontId="106" fillId="0" borderId="22" xfId="0" applyFont="1" applyBorder="1">
      <alignment vertical="center"/>
    </xf>
    <xf numFmtId="0" fontId="106" fillId="0" borderId="23" xfId="0" applyFont="1" applyBorder="1">
      <alignment vertical="center"/>
    </xf>
    <xf numFmtId="0" fontId="120" fillId="0" borderId="0" xfId="0" applyFont="1" applyAlignment="1">
      <alignment horizontal="right" vertical="center"/>
    </xf>
    <xf numFmtId="0" fontId="106" fillId="0" borderId="22" xfId="0" applyFont="1" applyBorder="1" applyAlignment="1">
      <alignment vertical="center" shrinkToFit="1"/>
    </xf>
    <xf numFmtId="185" fontId="106" fillId="0" borderId="34" xfId="0" applyNumberFormat="1" applyFont="1" applyBorder="1" applyAlignment="1">
      <alignment vertical="center" shrinkToFit="1"/>
    </xf>
    <xf numFmtId="185" fontId="106" fillId="0" borderId="19" xfId="0" applyNumberFormat="1" applyFont="1" applyBorder="1" applyAlignment="1">
      <alignment vertical="center" shrinkToFit="1"/>
    </xf>
    <xf numFmtId="185" fontId="106" fillId="0" borderId="29" xfId="0" applyNumberFormat="1" applyFont="1" applyBorder="1" applyAlignment="1">
      <alignment vertical="center" shrinkToFit="1"/>
    </xf>
    <xf numFmtId="185" fontId="106" fillId="0" borderId="0" xfId="0" applyNumberFormat="1" applyFont="1" applyAlignment="1">
      <alignment vertical="center" shrinkToFit="1"/>
    </xf>
    <xf numFmtId="0" fontId="106" fillId="0" borderId="34" xfId="0" applyFont="1" applyBorder="1" applyAlignment="1">
      <alignment vertical="center" shrinkToFit="1"/>
    </xf>
    <xf numFmtId="0" fontId="106" fillId="0" borderId="19" xfId="0" applyFont="1" applyBorder="1" applyAlignment="1">
      <alignment vertical="center" shrinkToFit="1"/>
    </xf>
    <xf numFmtId="0" fontId="106" fillId="0" borderId="20" xfId="0" applyFont="1" applyBorder="1" applyAlignment="1">
      <alignment vertical="center" shrinkToFit="1"/>
    </xf>
    <xf numFmtId="0" fontId="106" fillId="0" borderId="29" xfId="0" applyFont="1" applyBorder="1" applyAlignment="1">
      <alignment vertical="top" wrapText="1" shrinkToFit="1"/>
    </xf>
    <xf numFmtId="0" fontId="106" fillId="0" borderId="0" xfId="0" applyFont="1" applyAlignment="1">
      <alignment vertical="top" wrapText="1" shrinkToFit="1"/>
    </xf>
    <xf numFmtId="0" fontId="106" fillId="0" borderId="30" xfId="0" applyFont="1" applyBorder="1" applyAlignment="1">
      <alignment vertical="top" wrapText="1" shrinkToFit="1"/>
    </xf>
    <xf numFmtId="0" fontId="106" fillId="0" borderId="0" xfId="0" applyFont="1" applyAlignment="1">
      <alignment vertical="center" shrinkToFit="1"/>
    </xf>
    <xf numFmtId="0" fontId="106" fillId="0" borderId="34" xfId="0" applyFont="1" applyBorder="1">
      <alignment vertical="center"/>
    </xf>
    <xf numFmtId="0" fontId="106" fillId="0" borderId="19" xfId="0" applyFont="1" applyBorder="1">
      <alignment vertical="center"/>
    </xf>
    <xf numFmtId="0" fontId="106" fillId="0" borderId="20" xfId="0" applyFont="1" applyBorder="1">
      <alignment vertical="center"/>
    </xf>
    <xf numFmtId="0" fontId="106" fillId="0" borderId="29" xfId="0" applyFont="1" applyBorder="1" applyAlignment="1">
      <alignment vertical="center" shrinkToFit="1"/>
    </xf>
    <xf numFmtId="0" fontId="106" fillId="0" borderId="30" xfId="0" applyFont="1" applyBorder="1" applyAlignment="1">
      <alignment vertical="center" shrinkToFit="1"/>
    </xf>
    <xf numFmtId="38" fontId="106" fillId="0" borderId="0" xfId="1" applyFont="1" applyAlignment="1">
      <alignment horizontal="right" shrinkToFit="1"/>
    </xf>
    <xf numFmtId="38" fontId="106" fillId="0" borderId="0" xfId="1" applyFont="1" applyBorder="1" applyAlignment="1">
      <alignment vertical="center"/>
    </xf>
    <xf numFmtId="40" fontId="106" fillId="0" borderId="0" xfId="1" applyNumberFormat="1" applyFont="1" applyBorder="1" applyAlignment="1">
      <alignment horizontal="right" shrinkToFit="1"/>
    </xf>
    <xf numFmtId="0" fontId="106" fillId="0" borderId="34" xfId="0" applyFont="1" applyBorder="1" applyAlignment="1">
      <alignment horizontal="left" vertical="top" wrapText="1"/>
    </xf>
    <xf numFmtId="0" fontId="106" fillId="0" borderId="19" xfId="0" applyFont="1" applyBorder="1" applyAlignment="1">
      <alignment horizontal="left" vertical="top" wrapText="1"/>
    </xf>
    <xf numFmtId="0" fontId="106" fillId="0" borderId="20" xfId="0" applyFont="1" applyBorder="1" applyAlignment="1">
      <alignment horizontal="left" vertical="top" wrapText="1"/>
    </xf>
    <xf numFmtId="0" fontId="106" fillId="0" borderId="29" xfId="0" applyFont="1" applyBorder="1" applyAlignment="1">
      <alignment horizontal="left" vertical="top" wrapText="1"/>
    </xf>
    <xf numFmtId="0" fontId="106" fillId="0" borderId="0" xfId="0" applyFont="1" applyAlignment="1">
      <alignment horizontal="left" vertical="top" wrapText="1"/>
    </xf>
    <xf numFmtId="0" fontId="106" fillId="0" borderId="30" xfId="0" applyFont="1" applyBorder="1" applyAlignment="1">
      <alignment horizontal="left" vertical="top" wrapText="1"/>
    </xf>
    <xf numFmtId="0" fontId="106" fillId="0" borderId="21" xfId="0" applyFont="1" applyBorder="1" applyAlignment="1">
      <alignment horizontal="left" vertical="top" wrapText="1"/>
    </xf>
    <xf numFmtId="0" fontId="106" fillId="0" borderId="22" xfId="0" applyFont="1" applyBorder="1" applyAlignment="1">
      <alignment horizontal="left" vertical="top" wrapText="1"/>
    </xf>
    <xf numFmtId="0" fontId="106" fillId="0" borderId="23" xfId="0" applyFont="1" applyBorder="1" applyAlignment="1">
      <alignment horizontal="left" vertical="top" wrapText="1"/>
    </xf>
    <xf numFmtId="0" fontId="106" fillId="0" borderId="0" xfId="0" applyFont="1" applyAlignment="1">
      <alignment horizontal="center" vertical="center"/>
    </xf>
    <xf numFmtId="176" fontId="106" fillId="0" borderId="21" xfId="0" applyNumberFormat="1" applyFont="1" applyBorder="1" applyAlignment="1">
      <alignment horizontal="center" vertical="center"/>
    </xf>
    <xf numFmtId="176" fontId="106" fillId="0" borderId="22" xfId="0" applyNumberFormat="1" applyFont="1" applyBorder="1" applyAlignment="1">
      <alignment horizontal="center" vertical="center"/>
    </xf>
    <xf numFmtId="38" fontId="106" fillId="0" borderId="29" xfId="1" applyFont="1" applyBorder="1" applyAlignment="1" applyProtection="1">
      <alignment horizontal="center" vertical="center"/>
    </xf>
    <xf numFmtId="38" fontId="106" fillId="0" borderId="0" xfId="1" applyFont="1" applyBorder="1" applyAlignment="1" applyProtection="1">
      <alignment horizontal="center" vertical="center"/>
    </xf>
    <xf numFmtId="0" fontId="108" fillId="0" borderId="0" xfId="0" applyFont="1" applyAlignment="1">
      <alignment horizontal="center" shrinkToFit="1"/>
    </xf>
    <xf numFmtId="0" fontId="108" fillId="0" borderId="30" xfId="0" applyFont="1" applyBorder="1" applyAlignment="1">
      <alignment horizontal="center" shrinkToFit="1"/>
    </xf>
    <xf numFmtId="0" fontId="106" fillId="0" borderId="0" xfId="0" applyFont="1" applyAlignment="1">
      <alignment horizontal="center" vertical="center" shrinkToFit="1"/>
    </xf>
    <xf numFmtId="0" fontId="106" fillId="0" borderId="30" xfId="0" applyFont="1" applyBorder="1" applyAlignment="1">
      <alignment horizontal="center" vertical="center" shrinkToFit="1"/>
    </xf>
    <xf numFmtId="0" fontId="106" fillId="0" borderId="22" xfId="0" applyFont="1" applyBorder="1" applyAlignment="1">
      <alignment horizontal="center" vertical="center" shrinkToFit="1"/>
    </xf>
    <xf numFmtId="0" fontId="106" fillId="0" borderId="23" xfId="0" applyFont="1" applyBorder="1" applyAlignment="1">
      <alignment horizontal="center" vertical="center" shrinkToFit="1"/>
    </xf>
    <xf numFmtId="9" fontId="106" fillId="7" borderId="0" xfId="0" applyNumberFormat="1" applyFont="1" applyFill="1" applyAlignment="1" applyProtection="1">
      <alignment horizontal="center"/>
      <protection locked="0"/>
    </xf>
    <xf numFmtId="0" fontId="123" fillId="0" borderId="0" xfId="0" applyFont="1" applyAlignment="1">
      <alignment horizontal="center" vertical="center"/>
    </xf>
    <xf numFmtId="0" fontId="106" fillId="18" borderId="0" xfId="0" applyFont="1" applyFill="1" applyAlignment="1" applyProtection="1">
      <alignment horizontal="right" vertical="center" shrinkToFit="1"/>
      <protection locked="0"/>
    </xf>
    <xf numFmtId="0" fontId="106" fillId="18" borderId="0" xfId="0" applyFont="1" applyFill="1" applyAlignment="1" applyProtection="1">
      <alignment horizontal="left" vertical="top" wrapText="1"/>
      <protection locked="0"/>
    </xf>
    <xf numFmtId="0" fontId="106" fillId="0" borderId="31" xfId="0" applyFont="1" applyBorder="1" applyAlignment="1">
      <alignment horizontal="center" vertical="center" textRotation="255"/>
    </xf>
    <xf numFmtId="0" fontId="106" fillId="0" borderId="32" xfId="0" applyFont="1" applyBorder="1" applyAlignment="1">
      <alignment horizontal="center" vertical="center" textRotation="255"/>
    </xf>
    <xf numFmtId="0" fontId="106" fillId="0" borderId="33" xfId="0" applyFont="1" applyBorder="1" applyAlignment="1">
      <alignment horizontal="center" vertical="center" textRotation="255"/>
    </xf>
    <xf numFmtId="0" fontId="106" fillId="18" borderId="34" xfId="0" applyFont="1" applyFill="1" applyBorder="1" applyAlignment="1" applyProtection="1">
      <alignment vertical="top" wrapText="1"/>
      <protection locked="0"/>
    </xf>
    <xf numFmtId="0" fontId="106" fillId="18" borderId="19" xfId="0" applyFont="1" applyFill="1" applyBorder="1" applyAlignment="1" applyProtection="1">
      <alignment vertical="top"/>
      <protection locked="0"/>
    </xf>
    <xf numFmtId="0" fontId="106" fillId="18" borderId="20" xfId="0" applyFont="1" applyFill="1" applyBorder="1" applyAlignment="1" applyProtection="1">
      <alignment vertical="top"/>
      <protection locked="0"/>
    </xf>
    <xf numFmtId="0" fontId="106" fillId="18" borderId="21" xfId="0" applyFont="1" applyFill="1" applyBorder="1" applyAlignment="1" applyProtection="1">
      <alignment vertical="top"/>
      <protection locked="0"/>
    </xf>
    <xf numFmtId="0" fontId="106" fillId="18" borderId="22" xfId="0" applyFont="1" applyFill="1" applyBorder="1" applyAlignment="1" applyProtection="1">
      <alignment vertical="top"/>
      <protection locked="0"/>
    </xf>
    <xf numFmtId="0" fontId="106" fillId="18" borderId="23" xfId="0" applyFont="1" applyFill="1" applyBorder="1" applyAlignment="1" applyProtection="1">
      <alignment vertical="top"/>
      <protection locked="0"/>
    </xf>
    <xf numFmtId="0" fontId="122" fillId="0" borderId="21" xfId="0" applyFont="1" applyBorder="1">
      <alignment vertical="center"/>
    </xf>
    <xf numFmtId="0" fontId="122" fillId="0" borderId="22" xfId="0" applyFont="1" applyBorder="1">
      <alignment vertical="center"/>
    </xf>
    <xf numFmtId="0" fontId="122" fillId="0" borderId="23" xfId="0" applyFont="1" applyBorder="1">
      <alignment vertical="center"/>
    </xf>
    <xf numFmtId="0" fontId="122" fillId="0" borderId="21" xfId="0" applyFont="1" applyBorder="1" applyAlignment="1">
      <alignment vertical="center" shrinkToFit="1"/>
    </xf>
    <xf numFmtId="0" fontId="122" fillId="0" borderId="22" xfId="0" applyFont="1" applyBorder="1" applyAlignment="1">
      <alignment vertical="center" shrinkToFit="1"/>
    </xf>
    <xf numFmtId="0" fontId="122" fillId="0" borderId="23" xfId="0" applyFont="1" applyBorder="1" applyAlignment="1">
      <alignment vertical="center" shrinkToFit="1"/>
    </xf>
    <xf numFmtId="0" fontId="106" fillId="18" borderId="16" xfId="0" applyFont="1" applyFill="1" applyBorder="1" applyAlignment="1" applyProtection="1">
      <alignment vertical="center" shrinkToFit="1"/>
      <protection locked="0"/>
    </xf>
    <xf numFmtId="0" fontId="106" fillId="18" borderId="17" xfId="0" applyFont="1" applyFill="1" applyBorder="1" applyAlignment="1" applyProtection="1">
      <alignment vertical="center" shrinkToFit="1"/>
      <protection locked="0"/>
    </xf>
    <xf numFmtId="0" fontId="106" fillId="18" borderId="18" xfId="0" applyFont="1" applyFill="1" applyBorder="1" applyAlignment="1" applyProtection="1">
      <alignment vertical="center" shrinkToFit="1"/>
      <protection locked="0"/>
    </xf>
    <xf numFmtId="0" fontId="106" fillId="26" borderId="16" xfId="0" applyFont="1" applyFill="1" applyBorder="1" applyAlignment="1" applyProtection="1">
      <alignment vertical="center" shrinkToFit="1"/>
      <protection locked="0"/>
    </xf>
    <xf numFmtId="0" fontId="106" fillId="26" borderId="17" xfId="0" applyFont="1" applyFill="1" applyBorder="1" applyAlignment="1" applyProtection="1">
      <alignment vertical="center" shrinkToFit="1"/>
      <protection locked="0"/>
    </xf>
    <xf numFmtId="0" fontId="106" fillId="26" borderId="18" xfId="0" applyFont="1" applyFill="1" applyBorder="1" applyAlignment="1" applyProtection="1">
      <alignment vertical="center" shrinkToFit="1"/>
      <protection locked="0"/>
    </xf>
    <xf numFmtId="0" fontId="106" fillId="0" borderId="129" xfId="0" applyFont="1" applyBorder="1" applyAlignment="1">
      <alignment horizontal="center" vertical="center" shrinkToFit="1"/>
    </xf>
    <xf numFmtId="0" fontId="106" fillId="0" borderId="50" xfId="0" applyFont="1" applyBorder="1" applyAlignment="1">
      <alignment horizontal="center" vertical="center" shrinkToFit="1"/>
    </xf>
    <xf numFmtId="0" fontId="106" fillId="18" borderId="19" xfId="0" applyFont="1" applyFill="1" applyBorder="1" applyAlignment="1" applyProtection="1">
      <alignment horizontal="right" vertical="center" shrinkToFit="1"/>
      <protection locked="0"/>
    </xf>
    <xf numFmtId="0" fontId="106" fillId="18" borderId="129" xfId="0" applyFont="1" applyFill="1" applyBorder="1" applyAlignment="1" applyProtection="1">
      <alignment horizontal="right" vertical="center" shrinkToFit="1"/>
      <protection locked="0"/>
    </xf>
    <xf numFmtId="0" fontId="108" fillId="0" borderId="129" xfId="0" applyFont="1" applyBorder="1" applyAlignment="1">
      <alignment horizontal="left" vertical="center" shrinkToFit="1"/>
    </xf>
    <xf numFmtId="0" fontId="108" fillId="0" borderId="19" xfId="0" applyFont="1" applyBorder="1" applyAlignment="1">
      <alignment horizontal="left" vertical="center" shrinkToFit="1"/>
    </xf>
    <xf numFmtId="0" fontId="108" fillId="0" borderId="50" xfId="0" applyFont="1" applyBorder="1" applyAlignment="1">
      <alignment horizontal="left" vertical="center" shrinkToFit="1"/>
    </xf>
    <xf numFmtId="0" fontId="108" fillId="0" borderId="57" xfId="0" applyFont="1" applyBorder="1" applyAlignment="1">
      <alignment horizontal="left" vertical="center" shrinkToFit="1"/>
    </xf>
    <xf numFmtId="0" fontId="108" fillId="0" borderId="22" xfId="0" applyFont="1" applyBorder="1" applyAlignment="1">
      <alignment horizontal="left" vertical="center" shrinkToFit="1"/>
    </xf>
    <xf numFmtId="0" fontId="108" fillId="0" borderId="51" xfId="0" applyFont="1" applyBorder="1" applyAlignment="1">
      <alignment horizontal="left" vertical="center" shrinkToFit="1"/>
    </xf>
    <xf numFmtId="0" fontId="106" fillId="0" borderId="35" xfId="0" applyFont="1" applyBorder="1" applyAlignment="1">
      <alignment horizontal="center" vertical="center" shrinkToFit="1"/>
    </xf>
    <xf numFmtId="0" fontId="106" fillId="0" borderId="52" xfId="0" applyFont="1" applyBorder="1" applyAlignment="1">
      <alignment horizontal="center" vertical="center" shrinkToFit="1"/>
    </xf>
    <xf numFmtId="0" fontId="106" fillId="26" borderId="52" xfId="0" applyFont="1" applyFill="1" applyBorder="1" applyAlignment="1">
      <alignment horizontal="center" vertical="center"/>
    </xf>
    <xf numFmtId="0" fontId="106" fillId="26" borderId="53" xfId="0" applyFont="1" applyFill="1" applyBorder="1" applyAlignment="1">
      <alignment horizontal="center" vertical="center"/>
    </xf>
    <xf numFmtId="0" fontId="106" fillId="0" borderId="21" xfId="0" applyFont="1" applyBorder="1" applyAlignment="1">
      <alignment vertical="center" shrinkToFit="1"/>
    </xf>
    <xf numFmtId="0" fontId="106" fillId="0" borderId="51" xfId="0" applyFont="1" applyBorder="1" applyAlignment="1">
      <alignment vertical="center" shrinkToFit="1"/>
    </xf>
    <xf numFmtId="0" fontId="106" fillId="0" borderId="58" xfId="0" applyFont="1" applyBorder="1" applyAlignment="1">
      <alignment horizontal="center" vertical="center" shrinkToFit="1"/>
    </xf>
    <xf numFmtId="0" fontId="106" fillId="0" borderId="54" xfId="0" applyFont="1" applyBorder="1" applyAlignment="1">
      <alignment horizontal="center" vertical="center" shrinkToFit="1"/>
    </xf>
    <xf numFmtId="0" fontId="106" fillId="26" borderId="54" xfId="0" applyFont="1" applyFill="1" applyBorder="1" applyAlignment="1">
      <alignment horizontal="center" vertical="center"/>
    </xf>
    <xf numFmtId="0" fontId="106" fillId="26" borderId="55" xfId="0" applyFont="1" applyFill="1" applyBorder="1" applyAlignment="1">
      <alignment horizontal="center" vertical="center"/>
    </xf>
    <xf numFmtId="0" fontId="106" fillId="7" borderId="0" xfId="0" applyFont="1" applyFill="1" applyAlignment="1">
      <alignment horizontal="left" vertical="center" shrinkToFit="1"/>
    </xf>
    <xf numFmtId="0" fontId="106" fillId="19" borderId="17" xfId="0" applyFont="1" applyFill="1" applyBorder="1" applyAlignment="1" applyProtection="1">
      <alignment horizontal="right" vertical="center" shrinkToFit="1"/>
      <protection locked="0"/>
    </xf>
    <xf numFmtId="0" fontId="106" fillId="7" borderId="17" xfId="0" applyFont="1" applyFill="1" applyBorder="1" applyAlignment="1">
      <alignment horizontal="left" vertical="center"/>
    </xf>
    <xf numFmtId="0" fontId="106" fillId="0" borderId="22" xfId="0" applyFont="1" applyBorder="1" applyAlignment="1">
      <alignment horizontal="left" vertical="center" shrinkToFit="1"/>
    </xf>
    <xf numFmtId="0" fontId="106" fillId="0" borderId="23" xfId="0" applyFont="1" applyBorder="1" applyAlignment="1">
      <alignment horizontal="left" vertical="center" shrinkToFit="1"/>
    </xf>
    <xf numFmtId="0" fontId="106" fillId="19" borderId="7" xfId="0" applyFont="1" applyFill="1" applyBorder="1" applyAlignment="1" applyProtection="1">
      <alignment horizontal="right" vertical="center" shrinkToFit="1"/>
      <protection locked="0"/>
    </xf>
    <xf numFmtId="0" fontId="106" fillId="0" borderId="35" xfId="0" applyFont="1" applyBorder="1" applyAlignment="1">
      <alignment horizontal="center" vertical="center"/>
    </xf>
    <xf numFmtId="0" fontId="106" fillId="0" borderId="52" xfId="0" applyFont="1" applyBorder="1" applyAlignment="1">
      <alignment horizontal="center" vertical="center"/>
    </xf>
    <xf numFmtId="0" fontId="106" fillId="0" borderId="130" xfId="0" applyFont="1" applyBorder="1" applyAlignment="1">
      <alignment horizontal="center" vertical="center"/>
    </xf>
    <xf numFmtId="0" fontId="106" fillId="0" borderId="59" xfId="0" applyFont="1" applyBorder="1" applyAlignment="1">
      <alignment horizontal="center" vertical="center"/>
    </xf>
    <xf numFmtId="0" fontId="106" fillId="19" borderId="52" xfId="0" applyFont="1" applyFill="1" applyBorder="1" applyAlignment="1" applyProtection="1">
      <alignment vertical="top" wrapText="1"/>
      <protection locked="0"/>
    </xf>
    <xf numFmtId="0" fontId="106" fillId="19" borderId="53" xfId="0" applyFont="1" applyFill="1" applyBorder="1" applyAlignment="1" applyProtection="1">
      <alignment vertical="top" wrapText="1"/>
      <protection locked="0"/>
    </xf>
    <xf numFmtId="0" fontId="106" fillId="19" borderId="59" xfId="0" applyFont="1" applyFill="1" applyBorder="1" applyAlignment="1" applyProtection="1">
      <alignment vertical="top" wrapText="1"/>
      <protection locked="0"/>
    </xf>
    <xf numFmtId="0" fontId="106" fillId="19" borderId="60" xfId="0" applyFont="1" applyFill="1" applyBorder="1" applyAlignment="1" applyProtection="1">
      <alignment vertical="top" wrapText="1"/>
      <protection locked="0"/>
    </xf>
    <xf numFmtId="0" fontId="106" fillId="0" borderId="58" xfId="0" applyFont="1" applyBorder="1" applyAlignment="1">
      <alignment horizontal="center" vertical="center"/>
    </xf>
    <xf numFmtId="0" fontId="106" fillId="0" borderId="54" xfId="0" applyFont="1" applyBorder="1" applyAlignment="1">
      <alignment horizontal="center" vertical="center"/>
    </xf>
    <xf numFmtId="0" fontId="106" fillId="19" borderId="54" xfId="0" applyFont="1" applyFill="1" applyBorder="1" applyAlignment="1" applyProtection="1">
      <alignment vertical="top" wrapText="1"/>
      <protection locked="0"/>
    </xf>
    <xf numFmtId="0" fontId="106" fillId="19" borderId="55" xfId="0" applyFont="1" applyFill="1" applyBorder="1" applyAlignment="1" applyProtection="1">
      <alignment vertical="top" wrapText="1"/>
      <protection locked="0"/>
    </xf>
    <xf numFmtId="0" fontId="106" fillId="19" borderId="17" xfId="0" applyFont="1" applyFill="1" applyBorder="1" applyAlignment="1" applyProtection="1">
      <alignment horizontal="center" vertical="center"/>
      <protection locked="0"/>
    </xf>
    <xf numFmtId="0" fontId="106" fillId="19" borderId="18" xfId="0" applyFont="1" applyFill="1" applyBorder="1" applyAlignment="1" applyProtection="1">
      <alignment horizontal="center" vertical="center"/>
      <protection locked="0"/>
    </xf>
    <xf numFmtId="0" fontId="106" fillId="0" borderId="4" xfId="0" applyFont="1" applyBorder="1" applyAlignment="1">
      <alignment horizontal="left" vertical="center" shrinkToFit="1"/>
    </xf>
    <xf numFmtId="0" fontId="106" fillId="0" borderId="5" xfId="0" applyFont="1" applyBorder="1" applyAlignment="1">
      <alignment horizontal="left" vertical="center" shrinkToFit="1"/>
    </xf>
    <xf numFmtId="0" fontId="106" fillId="0" borderId="34" xfId="0" applyFont="1" applyBorder="1" applyAlignment="1">
      <alignment horizontal="center" vertical="center"/>
    </xf>
    <xf numFmtId="0" fontId="106" fillId="0" borderId="19" xfId="0" applyFont="1" applyBorder="1" applyAlignment="1">
      <alignment horizontal="center" vertical="center"/>
    </xf>
    <xf numFmtId="0" fontId="106" fillId="0" borderId="20" xfId="0" applyFont="1" applyBorder="1" applyAlignment="1">
      <alignment horizontal="center" vertical="center"/>
    </xf>
    <xf numFmtId="0" fontId="106" fillId="0" borderId="29" xfId="0" applyFont="1" applyBorder="1" applyAlignment="1">
      <alignment horizontal="center" vertical="center"/>
    </xf>
    <xf numFmtId="0" fontId="106" fillId="0" borderId="30" xfId="0" applyFont="1" applyBorder="1" applyAlignment="1">
      <alignment horizontal="center" vertical="center"/>
    </xf>
    <xf numFmtId="0" fontId="106" fillId="0" borderId="21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3" xfId="0" applyFont="1" applyBorder="1" applyAlignment="1">
      <alignment horizontal="center" vertical="center"/>
    </xf>
    <xf numFmtId="0" fontId="106" fillId="0" borderId="16" xfId="0" applyFont="1" applyBorder="1" applyAlignment="1">
      <alignment horizontal="center" vertical="top" wrapText="1"/>
    </xf>
    <xf numFmtId="0" fontId="106" fillId="0" borderId="17" xfId="0" applyFont="1" applyBorder="1" applyAlignment="1">
      <alignment horizontal="center" vertical="top" wrapText="1"/>
    </xf>
    <xf numFmtId="0" fontId="106" fillId="0" borderId="18" xfId="0" applyFont="1" applyBorder="1" applyAlignment="1">
      <alignment horizontal="center" vertical="top" wrapText="1"/>
    </xf>
    <xf numFmtId="0" fontId="106" fillId="0" borderId="34" xfId="0" applyFont="1" applyBorder="1" applyAlignment="1" applyProtection="1">
      <alignment horizontal="left" vertical="top" wrapText="1"/>
      <protection locked="0"/>
    </xf>
    <xf numFmtId="0" fontId="106" fillId="0" borderId="19" xfId="0" applyFont="1" applyBorder="1" applyAlignment="1" applyProtection="1">
      <alignment horizontal="left" vertical="top" wrapText="1"/>
      <protection locked="0"/>
    </xf>
    <xf numFmtId="0" fontId="106" fillId="0" borderId="20" xfId="0" applyFont="1" applyBorder="1" applyAlignment="1" applyProtection="1">
      <alignment horizontal="left" vertical="top" wrapText="1"/>
      <protection locked="0"/>
    </xf>
    <xf numFmtId="0" fontId="106" fillId="0" borderId="21" xfId="0" applyFont="1" applyBorder="1" applyAlignment="1" applyProtection="1">
      <alignment horizontal="left" vertical="top" wrapText="1"/>
      <protection locked="0"/>
    </xf>
    <xf numFmtId="0" fontId="106" fillId="0" borderId="22" xfId="0" applyFont="1" applyBorder="1" applyAlignment="1" applyProtection="1">
      <alignment horizontal="left" vertical="top" wrapText="1"/>
      <protection locked="0"/>
    </xf>
    <xf numFmtId="0" fontId="106" fillId="0" borderId="23" xfId="0" applyFont="1" applyBorder="1" applyAlignment="1" applyProtection="1">
      <alignment horizontal="left" vertical="top" wrapText="1"/>
      <protection locked="0"/>
    </xf>
    <xf numFmtId="0" fontId="106" fillId="0" borderId="34" xfId="0" applyFont="1" applyBorder="1" applyAlignment="1">
      <alignment horizontal="left" vertical="center"/>
    </xf>
    <xf numFmtId="0" fontId="106" fillId="0" borderId="19" xfId="0" applyFont="1" applyBorder="1" applyAlignment="1">
      <alignment horizontal="left" vertical="center"/>
    </xf>
    <xf numFmtId="0" fontId="106" fillId="0" borderId="20" xfId="0" applyFont="1" applyBorder="1" applyAlignment="1">
      <alignment horizontal="left" vertical="center"/>
    </xf>
    <xf numFmtId="0" fontId="106" fillId="0" borderId="29" xfId="0" applyFont="1" applyBorder="1" applyAlignment="1">
      <alignment horizontal="left" vertical="center"/>
    </xf>
    <xf numFmtId="0" fontId="106" fillId="0" borderId="0" xfId="0" applyFont="1" applyAlignment="1">
      <alignment horizontal="left" vertical="center"/>
    </xf>
    <xf numFmtId="0" fontId="106" fillId="0" borderId="30" xfId="0" applyFont="1" applyBorder="1" applyAlignment="1">
      <alignment horizontal="left" vertical="center"/>
    </xf>
    <xf numFmtId="0" fontId="106" fillId="0" borderId="21" xfId="0" applyFont="1" applyBorder="1" applyAlignment="1">
      <alignment horizontal="left" vertical="center"/>
    </xf>
    <xf numFmtId="0" fontId="106" fillId="0" borderId="22" xfId="0" applyFont="1" applyBorder="1" applyAlignment="1">
      <alignment horizontal="left" vertical="center"/>
    </xf>
    <xf numFmtId="0" fontId="106" fillId="0" borderId="23" xfId="0" applyFont="1" applyBorder="1" applyAlignment="1">
      <alignment horizontal="left" vertical="center"/>
    </xf>
    <xf numFmtId="0" fontId="106" fillId="19" borderId="16" xfId="0" applyFont="1" applyFill="1" applyBorder="1" applyAlignment="1" applyProtection="1">
      <alignment vertical="center" shrinkToFit="1"/>
      <protection locked="0"/>
    </xf>
    <xf numFmtId="0" fontId="106" fillId="19" borderId="17" xfId="0" applyFont="1" applyFill="1" applyBorder="1" applyAlignment="1" applyProtection="1">
      <alignment vertical="center" shrinkToFit="1"/>
      <protection locked="0"/>
    </xf>
    <xf numFmtId="0" fontId="106" fillId="19" borderId="18" xfId="0" applyFont="1" applyFill="1" applyBorder="1" applyAlignment="1" applyProtection="1">
      <alignment vertical="center" shrinkToFit="1"/>
      <protection locked="0"/>
    </xf>
    <xf numFmtId="0" fontId="106" fillId="0" borderId="0" xfId="5" applyFont="1" applyAlignment="1">
      <alignment horizontal="center" vertical="center" wrapText="1"/>
    </xf>
    <xf numFmtId="0" fontId="106" fillId="0" borderId="0" xfId="5" applyFont="1" applyAlignment="1">
      <alignment horizontal="left" vertical="center"/>
    </xf>
    <xf numFmtId="0" fontId="106" fillId="27" borderId="0" xfId="5" applyFont="1" applyFill="1" applyAlignment="1" applyProtection="1">
      <alignment horizontal="left" vertical="center" wrapText="1"/>
      <protection locked="0"/>
    </xf>
    <xf numFmtId="0" fontId="107" fillId="0" borderId="0" xfId="5" applyFont="1" applyAlignment="1">
      <alignment horizontal="right" vertical="center" wrapText="1"/>
    </xf>
    <xf numFmtId="0" fontId="106" fillId="0" borderId="34" xfId="5" applyFont="1" applyBorder="1" applyAlignment="1">
      <alignment horizontal="center" vertical="center" wrapText="1"/>
    </xf>
    <xf numFmtId="0" fontId="106" fillId="0" borderId="19" xfId="5" applyFont="1" applyBorder="1" applyAlignment="1">
      <alignment horizontal="center" vertical="center" wrapText="1"/>
    </xf>
    <xf numFmtId="0" fontId="106" fillId="0" borderId="20" xfId="5" applyFont="1" applyBorder="1" applyAlignment="1">
      <alignment horizontal="center" vertical="center" wrapText="1"/>
    </xf>
    <xf numFmtId="0" fontId="106" fillId="0" borderId="29" xfId="5" applyFont="1" applyBorder="1" applyAlignment="1">
      <alignment horizontal="center" vertical="center" wrapText="1"/>
    </xf>
    <xf numFmtId="0" fontId="106" fillId="0" borderId="30" xfId="5" applyFont="1" applyBorder="1" applyAlignment="1">
      <alignment horizontal="center" vertical="center" wrapText="1"/>
    </xf>
    <xf numFmtId="0" fontId="106" fillId="0" borderId="21" xfId="5" applyFont="1" applyBorder="1" applyAlignment="1">
      <alignment horizontal="center" vertical="center" wrapText="1"/>
    </xf>
    <xf numFmtId="0" fontId="106" fillId="0" borderId="22" xfId="5" applyFont="1" applyBorder="1" applyAlignment="1">
      <alignment horizontal="center" vertical="center" wrapText="1"/>
    </xf>
    <xf numFmtId="0" fontId="106" fillId="0" borderId="23" xfId="5" applyFont="1" applyBorder="1" applyAlignment="1">
      <alignment horizontal="center" vertical="center" wrapText="1"/>
    </xf>
    <xf numFmtId="0" fontId="106" fillId="0" borderId="16" xfId="5" applyFont="1" applyBorder="1" applyAlignment="1">
      <alignment horizontal="center" vertical="center" wrapText="1"/>
    </xf>
    <xf numFmtId="0" fontId="106" fillId="0" borderId="17" xfId="5" applyFont="1" applyBorder="1" applyAlignment="1">
      <alignment horizontal="center" vertical="center" wrapText="1"/>
    </xf>
    <xf numFmtId="0" fontId="106" fillId="0" borderId="18" xfId="5" applyFont="1" applyBorder="1" applyAlignment="1">
      <alignment horizontal="center" vertical="center" wrapText="1"/>
    </xf>
    <xf numFmtId="0" fontId="106" fillId="0" borderId="62" xfId="5" applyFont="1" applyBorder="1" applyAlignment="1">
      <alignment horizontal="center" vertical="center" wrapText="1"/>
    </xf>
    <xf numFmtId="0" fontId="106" fillId="0" borderId="34" xfId="5" applyFont="1" applyBorder="1" applyAlignment="1" applyProtection="1">
      <alignment horizontal="center" vertical="center"/>
      <protection locked="0"/>
    </xf>
    <xf numFmtId="0" fontId="106" fillId="0" borderId="19" xfId="5" applyFont="1" applyBorder="1" applyAlignment="1" applyProtection="1">
      <alignment horizontal="center" vertical="center"/>
      <protection locked="0"/>
    </xf>
    <xf numFmtId="0" fontId="106" fillId="0" borderId="20" xfId="5" applyFont="1" applyBorder="1" applyAlignment="1" applyProtection="1">
      <alignment horizontal="center" vertical="center"/>
      <protection locked="0"/>
    </xf>
    <xf numFmtId="0" fontId="106" fillId="0" borderId="21" xfId="5" applyFont="1" applyBorder="1" applyAlignment="1" applyProtection="1">
      <alignment horizontal="center" vertical="center"/>
      <protection locked="0"/>
    </xf>
    <xf numFmtId="0" fontId="106" fillId="0" borderId="22" xfId="5" applyFont="1" applyBorder="1" applyAlignment="1" applyProtection="1">
      <alignment horizontal="center" vertical="center"/>
      <protection locked="0"/>
    </xf>
    <xf numFmtId="0" fontId="106" fillId="0" borderId="23" xfId="5" applyFont="1" applyBorder="1" applyAlignment="1" applyProtection="1">
      <alignment horizontal="center" vertical="center"/>
      <protection locked="0"/>
    </xf>
    <xf numFmtId="0" fontId="106" fillId="0" borderId="62" xfId="5" applyFont="1" applyBorder="1" applyAlignment="1" applyProtection="1">
      <alignment horizontal="center" vertical="center"/>
      <protection locked="0"/>
    </xf>
    <xf numFmtId="0" fontId="84" fillId="0" borderId="121" xfId="0" applyFont="1" applyBorder="1" applyAlignment="1">
      <alignment horizontal="left" vertical="center" wrapText="1" indent="1"/>
    </xf>
    <xf numFmtId="0" fontId="84" fillId="0" borderId="122" xfId="0" applyFont="1" applyBorder="1" applyAlignment="1">
      <alignment horizontal="left" vertical="center" wrapText="1" indent="1"/>
    </xf>
    <xf numFmtId="0" fontId="84" fillId="0" borderId="123" xfId="0" applyFont="1" applyBorder="1" applyAlignment="1">
      <alignment horizontal="left" vertical="center" wrapText="1" indent="1"/>
    </xf>
    <xf numFmtId="0" fontId="94" fillId="0" borderId="121" xfId="0" applyFont="1" applyBorder="1" applyAlignment="1">
      <alignment horizontal="left" vertical="top" wrapText="1"/>
    </xf>
    <xf numFmtId="0" fontId="94" fillId="0" borderId="122" xfId="0" applyFont="1" applyBorder="1" applyAlignment="1">
      <alignment horizontal="left" vertical="top" wrapText="1"/>
    </xf>
    <xf numFmtId="0" fontId="94" fillId="0" borderId="123" xfId="0" applyFont="1" applyBorder="1" applyAlignment="1">
      <alignment horizontal="left" vertical="top" wrapText="1"/>
    </xf>
    <xf numFmtId="0" fontId="94" fillId="0" borderId="121" xfId="0" applyFont="1" applyBorder="1" applyAlignment="1">
      <alignment horizontal="left" vertical="center" wrapText="1"/>
    </xf>
    <xf numFmtId="0" fontId="94" fillId="0" borderId="123" xfId="0" applyFont="1" applyBorder="1" applyAlignment="1">
      <alignment horizontal="left" vertical="center" wrapText="1"/>
    </xf>
    <xf numFmtId="0" fontId="94" fillId="20" borderId="124" xfId="0" applyFont="1" applyFill="1" applyBorder="1" applyAlignment="1">
      <alignment horizontal="center" vertical="center" wrapText="1"/>
    </xf>
    <xf numFmtId="0" fontId="94" fillId="20" borderId="125" xfId="0" applyFont="1" applyFill="1" applyBorder="1" applyAlignment="1">
      <alignment horizontal="center" vertical="center" wrapText="1"/>
    </xf>
  </cellXfs>
  <cellStyles count="6">
    <cellStyle name="チェック セル 2" xfId="3" xr:uid="{00000000-0005-0000-0000-000000000000}"/>
    <cellStyle name="桁区切り" xfId="1" builtinId="6"/>
    <cellStyle name="出力 2" xfId="4" xr:uid="{00000000-0005-0000-0000-000002000000}"/>
    <cellStyle name="標準" xfId="0" builtinId="0"/>
    <cellStyle name="標準 2" xfId="2" xr:uid="{00000000-0005-0000-0000-000004000000}"/>
    <cellStyle name="標準 3" xfId="5" xr:uid="{00000000-0005-0000-0000-000005000000}"/>
  </cellStyles>
  <dxfs count="19">
    <dxf>
      <font>
        <color theme="0" tint="-0.34998626667073579"/>
      </font>
    </dxf>
    <dxf>
      <font>
        <color theme="0" tint="-0.34998626667073579"/>
      </font>
    </dxf>
    <dxf>
      <font>
        <color theme="2" tint="-0.24994659260841701"/>
      </font>
    </dxf>
    <dxf>
      <font>
        <color theme="1" tint="0.499984740745262"/>
      </font>
      <fill>
        <patternFill patternType="none">
          <bgColor auto="1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9" tint="0.79998168889431442"/>
        </patternFill>
      </fill>
    </dxf>
    <dxf>
      <fill>
        <patternFill>
          <fgColor auto="1"/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CC"/>
      <color rgb="FFFF66FF"/>
      <color rgb="FFFFCCCC"/>
      <color rgb="FFCCFFFF"/>
      <color rgb="FF009999"/>
      <color rgb="FF9999FF"/>
      <color rgb="FFCCCCFF"/>
      <color rgb="FF9966FF"/>
      <color rgb="FFFF00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27116280315925"/>
          <c:y val="4.1951227593034796E-2"/>
          <c:w val="0.64053517063217313"/>
          <c:h val="0.870680198465962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環境評価書!$AK$22</c:f>
              <c:strCache>
                <c:ptCount val="1"/>
                <c:pt idx="0">
                  <c:v>空調</c:v>
                </c:pt>
              </c:strCache>
            </c:strRef>
          </c:tx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環境評価書!$AL$22:$AM$22</c:f>
              <c:numCache>
                <c:formatCode>#,##0_);[Red]\(#,##0\)</c:formatCode>
                <c:ptCount val="2"/>
                <c:pt idx="0">
                  <c:v>196.10542586078242</c:v>
                </c:pt>
                <c:pt idx="1">
                  <c:v>141.814290750141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5-4372-90F6-45D4941CC239}"/>
            </c:ext>
          </c:extLst>
        </c:ser>
        <c:ser>
          <c:idx val="1"/>
          <c:order val="1"/>
          <c:tx>
            <c:strRef>
              <c:f>環境評価書!$AK$23</c:f>
              <c:strCache>
                <c:ptCount val="1"/>
                <c:pt idx="0">
                  <c:v>換気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環境評価書!$AL$23:$AM$23</c:f>
              <c:numCache>
                <c:formatCode>#,##0_);[Red]\(#,##0\)</c:formatCode>
                <c:ptCount val="2"/>
                <c:pt idx="0">
                  <c:v>4.0747255090075685</c:v>
                </c:pt>
                <c:pt idx="1">
                  <c:v>2.1258953750705016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C5-4372-90F6-45D4941CC239}"/>
            </c:ext>
          </c:extLst>
        </c:ser>
        <c:ser>
          <c:idx val="2"/>
          <c:order val="2"/>
          <c:tx>
            <c:strRef>
              <c:f>環境評価書!$AK$24</c:f>
              <c:strCache>
                <c:ptCount val="1"/>
                <c:pt idx="0">
                  <c:v>照明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環境評価書!$AL$24:$AM$24</c:f>
              <c:numCache>
                <c:formatCode>#,##0_);[Red]\(#,##0\)</c:formatCode>
                <c:ptCount val="2"/>
                <c:pt idx="0">
                  <c:v>133.42873894041148</c:v>
                </c:pt>
                <c:pt idx="1">
                  <c:v>70.914904117315288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C5-4372-90F6-45D4941CC239}"/>
            </c:ext>
          </c:extLst>
        </c:ser>
        <c:ser>
          <c:idx val="3"/>
          <c:order val="3"/>
          <c:tx>
            <c:strRef>
              <c:f>環境評価書!$AK$25</c:f>
              <c:strCache>
                <c:ptCount val="1"/>
                <c:pt idx="0">
                  <c:v>給湯</c:v>
                </c:pt>
              </c:strCache>
            </c:strRef>
          </c:tx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環境評価書!$AL$25:$AM$25</c:f>
              <c:numCache>
                <c:formatCode>#,##0_);[Red]\(#,##0\)</c:formatCode>
                <c:ptCount val="2"/>
                <c:pt idx="0">
                  <c:v>6.0380023451657605</c:v>
                </c:pt>
                <c:pt idx="1">
                  <c:v>2.0172729836435419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A-45B0-9929-3E37A53A39C4}"/>
            </c:ext>
          </c:extLst>
        </c:ser>
        <c:ser>
          <c:idx val="4"/>
          <c:order val="4"/>
          <c:tx>
            <c:strRef>
              <c:f>環境評価書!$AK$26</c:f>
              <c:strCache>
                <c:ptCount val="1"/>
                <c:pt idx="0">
                  <c:v>昇降機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環境評価書!$AL$26:$AM$26</c:f>
              <c:numCache>
                <c:formatCode>#,##0_);[Red]\(#,##0\)</c:formatCode>
                <c:ptCount val="2"/>
                <c:pt idx="0">
                  <c:v>7.8531073446327682</c:v>
                </c:pt>
                <c:pt idx="1">
                  <c:v>3.227636773829667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A-45B0-9929-3E37A53A39C4}"/>
            </c:ext>
          </c:extLst>
        </c:ser>
        <c:ser>
          <c:idx val="5"/>
          <c:order val="5"/>
          <c:tx>
            <c:strRef>
              <c:f>環境評価書!$AK$27</c:f>
              <c:strCache>
                <c:ptCount val="1"/>
              </c:strCache>
            </c:strRef>
          </c:tx>
          <c:spPr>
            <a:blipFill>
              <a:blip xmlns:r="http://schemas.openxmlformats.org/officeDocument/2006/relationships" r:embed="rId1">
                <a:extLst>
                  <a:ext uri="{96DAC541-7B7A-43D3-8B79-37D633B846F1}">
                    <asvg:svgBlip xmlns:asvg="http://schemas.microsoft.com/office/drawing/2016/SVG/main" r:embed="rId2"/>
                  </a:ext>
                </a:extLst>
              </a:blip>
              <a:stretch>
                <a:fillRect/>
              </a:stretch>
            </a:blip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環境評価書!$AL$21:$AM$21</c:f>
              <c:strCache>
                <c:ptCount val="2"/>
                <c:pt idx="0">
                  <c:v>設計値</c:v>
                </c:pt>
                <c:pt idx="1">
                  <c:v>基準値</c:v>
                </c:pt>
              </c:strCache>
            </c:strRef>
          </c:cat>
          <c:val>
            <c:numRef>
              <c:f>環境評価書!$AL$27:$AM$27</c:f>
              <c:numCache>
                <c:formatCode>#,##0_);[Red]\(#,##0\)</c:formatCode>
                <c:ptCount val="2"/>
                <c:pt idx="1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B-4342-A36C-CCB301C0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0867256"/>
        <c:axId val="490866080"/>
      </c:barChart>
      <c:catAx>
        <c:axId val="4908672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90866080"/>
        <c:crosses val="autoZero"/>
        <c:auto val="1"/>
        <c:lblAlgn val="ctr"/>
        <c:lblOffset val="100"/>
        <c:noMultiLvlLbl val="0"/>
      </c:catAx>
      <c:valAx>
        <c:axId val="4908660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strRef>
              <c:f>環境評価書!$AC$28</c:f>
              <c:strCache>
                <c:ptCount val="1"/>
                <c:pt idx="0">
                  <c:v>CO2排出量[t-CO2・年]</c:v>
                </c:pt>
              </c:strCache>
            </c:strRef>
          </c:tx>
          <c:layout>
            <c:manualLayout>
              <c:xMode val="edge"/>
              <c:yMode val="edge"/>
              <c:x val="2.5320204129692016E-3"/>
              <c:y val="9.593916172802159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vert="horz"/>
            <a:lstStyle/>
            <a:p>
              <a:pPr>
                <a:defRPr/>
              </a:pPr>
              <a:endParaRPr lang="ja-JP"/>
            </a:p>
          </c:txPr>
        </c:title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ja-JP"/>
          </a:p>
        </c:txPr>
        <c:crossAx val="490867256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2123358095468635"/>
          <c:y val="0.1769525991373157"/>
          <c:w val="0.17692255918811128"/>
          <c:h val="0.55222331604747443"/>
        </c:manualLayout>
      </c:layout>
      <c:overlay val="0"/>
    </c:legend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11.emf"/><Relationship Id="rId7" Type="http://schemas.openxmlformats.org/officeDocument/2006/relationships/image" Target="../media/image15.jpg"/><Relationship Id="rId2" Type="http://schemas.openxmlformats.org/officeDocument/2006/relationships/image" Target="../media/image10.emf"/><Relationship Id="rId1" Type="http://schemas.openxmlformats.org/officeDocument/2006/relationships/image" Target="../media/image9.png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394607</xdr:colOff>
      <xdr:row>29</xdr:row>
      <xdr:rowOff>108857</xdr:rowOff>
    </xdr:from>
    <xdr:to>
      <xdr:col>46</xdr:col>
      <xdr:colOff>449035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5064357" y="5048250"/>
          <a:ext cx="2775857" cy="802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「初期照度補正」のデータシートは？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インバータ制御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→</a:t>
          </a:r>
          <a:r>
            <a:rPr kumimoji="1" lang="ja-JP" altLang="en-US" sz="1100"/>
            <a:t>変風量制御　同じ</a:t>
          </a:r>
        </a:p>
      </xdr:txBody>
    </xdr:sp>
    <xdr:clientData/>
  </xdr:twoCellAnchor>
  <xdr:twoCellAnchor>
    <xdr:from>
      <xdr:col>1</xdr:col>
      <xdr:colOff>16852</xdr:colOff>
      <xdr:row>39</xdr:row>
      <xdr:rowOff>51288</xdr:rowOff>
    </xdr:from>
    <xdr:to>
      <xdr:col>1</xdr:col>
      <xdr:colOff>946940</xdr:colOff>
      <xdr:row>44</xdr:row>
      <xdr:rowOff>47625</xdr:rowOff>
    </xdr:to>
    <xdr:sp macro="" textlink="">
      <xdr:nvSpPr>
        <xdr:cNvPr id="4" name="大かっこ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21627" y="6556863"/>
          <a:ext cx="930088" cy="853587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lIns="0" tIns="36000" rIns="0" bIns="36000" rtlCol="0" anchor="t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+mn-ea"/>
              <a:ea typeface="+mn-ea"/>
            </a:rPr>
            <a:t>CO2</a:t>
          </a:r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削減率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100" b="1">
              <a:solidFill>
                <a:sysClr val="windowText" lastClr="000000"/>
              </a:solidFill>
              <a:latin typeface="+mn-ea"/>
              <a:ea typeface="+mn-ea"/>
            </a:rPr>
            <a:t>努力目標</a:t>
          </a:r>
          <a:endParaRPr kumimoji="1" lang="en-US" altLang="ja-JP" sz="11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+mn-ea"/>
              <a:ea typeface="+mn-ea"/>
            </a:rPr>
            <a:t>　　 </a:t>
          </a:r>
          <a:r>
            <a:rPr kumimoji="1" lang="en-US" altLang="ja-JP" sz="1400" b="1">
              <a:solidFill>
                <a:sysClr val="windowText" lastClr="000000"/>
              </a:solidFill>
              <a:latin typeface="+mn-ea"/>
              <a:ea typeface="+mn-ea"/>
            </a:rPr>
            <a:t>35</a:t>
          </a:r>
          <a:r>
            <a:rPr kumimoji="1" lang="ja-JP" altLang="en-US" sz="1400" b="1">
              <a:solidFill>
                <a:sysClr val="windowText" lastClr="000000"/>
              </a:solidFill>
              <a:latin typeface="+mn-ea"/>
              <a:ea typeface="+mn-ea"/>
            </a:rPr>
            <a:t>％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188015</xdr:colOff>
      <xdr:row>25</xdr:row>
      <xdr:rowOff>9525</xdr:rowOff>
    </xdr:from>
    <xdr:to>
      <xdr:col>24</xdr:col>
      <xdr:colOff>9525</xdr:colOff>
      <xdr:row>38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552449</xdr:colOff>
      <xdr:row>26</xdr:row>
      <xdr:rowOff>19050</xdr:rowOff>
    </xdr:from>
    <xdr:to>
      <xdr:col>30</xdr:col>
      <xdr:colOff>255224</xdr:colOff>
      <xdr:row>28</xdr:row>
      <xdr:rowOff>93300</xdr:rowOff>
    </xdr:to>
    <xdr:sp macro="" textlink="">
      <xdr:nvSpPr>
        <xdr:cNvPr id="55" name="下矢印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9096374" y="3600450"/>
          <a:ext cx="360000" cy="360000"/>
        </a:xfrm>
        <a:prstGeom prst="downArrow">
          <a:avLst>
            <a:gd name="adj1" fmla="val 74772"/>
            <a:gd name="adj2" fmla="val 36395"/>
          </a:avLst>
        </a:prstGeom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74000">
              <a:srgbClr val="99CCFF"/>
            </a:gs>
            <a:gs pos="83000">
              <a:srgbClr val="99CCFF"/>
            </a:gs>
            <a:gs pos="100000">
              <a:srgbClr val="99CCFF"/>
            </a:gs>
          </a:gsLst>
          <a:lin ang="5400000" scaled="1"/>
          <a:tileRect/>
        </a:gradFill>
        <a:ln w="9525">
          <a:solidFill>
            <a:srgbClr val="0000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240196</xdr:colOff>
          <xdr:row>14</xdr:row>
          <xdr:rowOff>91107</xdr:rowOff>
        </xdr:from>
        <xdr:to>
          <xdr:col>11</xdr:col>
          <xdr:colOff>195230</xdr:colOff>
          <xdr:row>23</xdr:row>
          <xdr:rowOff>121543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C89F36D8-EEF0-46F7-B002-9E7BD202C7B3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Grade_mark_Disp" spid="_x0000_s211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499153" y="1954694"/>
              <a:ext cx="1594990" cy="156851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19</xdr:col>
      <xdr:colOff>200025</xdr:colOff>
      <xdr:row>33</xdr:row>
      <xdr:rowOff>28161</xdr:rowOff>
    </xdr:from>
    <xdr:to>
      <xdr:col>22</xdr:col>
      <xdr:colOff>19050</xdr:colOff>
      <xdr:row>35</xdr:row>
      <xdr:rowOff>61291</xdr:rowOff>
    </xdr:to>
    <xdr:sp macro="" textlink="$AL$28">
      <xdr:nvSpPr>
        <xdr:cNvPr id="5" name="テキスト ボックス 4">
          <a:extLst>
            <a:ext uri="{FF2B5EF4-FFF2-40B4-BE49-F238E27FC236}">
              <a16:creationId xmlns:a16="http://schemas.microsoft.com/office/drawing/2014/main" id="{94F1A636-3504-F409-1673-1E46B2C0F003}"/>
            </a:ext>
          </a:extLst>
        </xdr:cNvPr>
        <xdr:cNvSpPr txBox="1"/>
      </xdr:nvSpPr>
      <xdr:spPr>
        <a:xfrm>
          <a:off x="5562600" y="5257386"/>
          <a:ext cx="876300" cy="376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694484-C6B9-40B9-9617-AD009F89392C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220.1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15</xdr:col>
      <xdr:colOff>266700</xdr:colOff>
      <xdr:row>30</xdr:row>
      <xdr:rowOff>56736</xdr:rowOff>
    </xdr:from>
    <xdr:to>
      <xdr:col>18</xdr:col>
      <xdr:colOff>180975</xdr:colOff>
      <xdr:row>32</xdr:row>
      <xdr:rowOff>89866</xdr:rowOff>
    </xdr:to>
    <xdr:sp macro="" textlink="$AM$28">
      <xdr:nvSpPr>
        <xdr:cNvPr id="6" name="テキスト ボックス 5">
          <a:extLst>
            <a:ext uri="{FF2B5EF4-FFF2-40B4-BE49-F238E27FC236}">
              <a16:creationId xmlns:a16="http://schemas.microsoft.com/office/drawing/2014/main" id="{AA36EE4D-FD86-4536-AEF9-13EA6751BA38}"/>
            </a:ext>
          </a:extLst>
        </xdr:cNvPr>
        <xdr:cNvSpPr txBox="1"/>
      </xdr:nvSpPr>
      <xdr:spPr>
        <a:xfrm>
          <a:off x="4295775" y="4771611"/>
          <a:ext cx="847725" cy="3760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AF0927C-4626-4DDD-AC1A-0CE6890B4FB7}" type="TxLink">
            <a:rPr kumimoji="1" lang="en-US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/>
            <a:t>347.5</a:t>
          </a:fld>
          <a:endParaRPr kumimoji="1" lang="ja-JP" altLang="en-US" sz="1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16327</xdr:colOff>
          <xdr:row>25</xdr:row>
          <xdr:rowOff>21771</xdr:rowOff>
        </xdr:from>
        <xdr:to>
          <xdr:col>11</xdr:col>
          <xdr:colOff>257174</xdr:colOff>
          <xdr:row>38</xdr:row>
          <xdr:rowOff>157655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048F26F7-03E5-AB64-F22B-ECE218B020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外観写真等貼付!$B$2:$L$15" spid="_x0000_s2119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78252" y="3917496"/>
              <a:ext cx="3003097" cy="232663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0.22224</cdr:x>
      <cdr:y>0.91884</cdr:y>
    </cdr:from>
    <cdr:to>
      <cdr:x>0.4412</cdr:x>
      <cdr:y>1</cdr:y>
    </cdr:to>
    <cdr:sp macro="" textlink="環境評価書!$AD$29">
      <cdr:nvSpPr>
        <cdr:cNvPr id="2" name="テキスト ボックス 1"/>
        <cdr:cNvSpPr txBox="1"/>
      </cdr:nvSpPr>
      <cdr:spPr>
        <a:xfrm xmlns:a="http://schemas.openxmlformats.org/drawingml/2006/main">
          <a:off x="788016" y="2039205"/>
          <a:ext cx="776385" cy="180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43A6A059-191F-403B-9A67-AA4CC2DEC9C7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基準値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  <cdr:relSizeAnchor xmlns:cdr="http://schemas.openxmlformats.org/drawingml/2006/chartDrawing">
    <cdr:from>
      <cdr:x>0.54686</cdr:x>
      <cdr:y>0.91884</cdr:y>
    </cdr:from>
    <cdr:to>
      <cdr:x>0.76582</cdr:x>
      <cdr:y>1</cdr:y>
    </cdr:to>
    <cdr:sp macro="" textlink="環境評価書!$AC$29">
      <cdr:nvSpPr>
        <cdr:cNvPr id="3" name="テキスト ボックス 1"/>
        <cdr:cNvSpPr txBox="1"/>
      </cdr:nvSpPr>
      <cdr:spPr>
        <a:xfrm xmlns:a="http://schemas.openxmlformats.org/drawingml/2006/main">
          <a:off x="1825371" y="1885856"/>
          <a:ext cx="730865" cy="166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E9AF7F3-4AA5-47F8-A094-D07F177AED75}" type="TxLink">
            <a:rPr lang="ja-JP" altLang="en-US" sz="1100" b="0" i="0" u="none" strike="noStrike">
              <a:solidFill>
                <a:srgbClr val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pPr algn="ctr"/>
            <a:t>設計値</a:t>
          </a:fld>
          <a:endParaRPr lang="ja-JP" altLang="en-US" sz="11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233392</xdr:colOff>
      <xdr:row>3</xdr:row>
      <xdr:rowOff>25888</xdr:rowOff>
    </xdr:from>
    <xdr:to>
      <xdr:col>9</xdr:col>
      <xdr:colOff>256803</xdr:colOff>
      <xdr:row>10</xdr:row>
      <xdr:rowOff>135835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1E3E7D-2C1D-4772-AA4D-FF55A5FF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461" y="728767"/>
          <a:ext cx="1954687" cy="1305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104776</xdr:colOff>
      <xdr:row>12</xdr:row>
      <xdr:rowOff>171449</xdr:rowOff>
    </xdr:from>
    <xdr:to>
      <xdr:col>11</xdr:col>
      <xdr:colOff>248776</xdr:colOff>
      <xdr:row>16</xdr:row>
      <xdr:rowOff>25649</xdr:rowOff>
    </xdr:to>
    <xdr:sp macro="" textlink="">
      <xdr:nvSpPr>
        <xdr:cNvPr id="2" name="Auto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>
          <a:off x="3028951" y="2219324"/>
          <a:ext cx="144000" cy="540000"/>
        </a:xfrm>
        <a:prstGeom prst="leftBracket">
          <a:avLst>
            <a:gd name="adj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123825</xdr:colOff>
      <xdr:row>12</xdr:row>
      <xdr:rowOff>171449</xdr:rowOff>
    </xdr:from>
    <xdr:to>
      <xdr:col>24</xdr:col>
      <xdr:colOff>267825</xdr:colOff>
      <xdr:row>16</xdr:row>
      <xdr:rowOff>25649</xdr:rowOff>
    </xdr:to>
    <xdr:sp macro="" textlink="">
      <xdr:nvSpPr>
        <xdr:cNvPr id="3" name="右大かっこ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638925" y="2219324"/>
          <a:ext cx="144000" cy="540000"/>
        </a:xfrm>
        <a:prstGeom prst="rightBracket">
          <a:avLst>
            <a:gd name="adj" fmla="val 48260"/>
          </a:avLst>
        </a:prstGeom>
        <a:ln>
          <a:solidFill>
            <a:schemeClr val="tx1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21</xdr:col>
      <xdr:colOff>191433</xdr:colOff>
      <xdr:row>27</xdr:row>
      <xdr:rowOff>3735</xdr:rowOff>
    </xdr:from>
    <xdr:to>
      <xdr:col>22</xdr:col>
      <xdr:colOff>137504</xdr:colOff>
      <xdr:row>28</xdr:row>
      <xdr:rowOff>22023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1757" y="4923117"/>
          <a:ext cx="226218" cy="219994"/>
        </a:xfrm>
        <a:prstGeom prst="rect">
          <a:avLst/>
        </a:prstGeom>
      </xdr:spPr>
    </xdr:pic>
    <xdr:clientData fLocksWithSheet="0"/>
  </xdr:twoCellAnchor>
  <xdr:twoCellAnchor editAs="oneCell">
    <xdr:from>
      <xdr:col>21</xdr:col>
      <xdr:colOff>208476</xdr:colOff>
      <xdr:row>28</xdr:row>
      <xdr:rowOff>26846</xdr:rowOff>
    </xdr:from>
    <xdr:to>
      <xdr:col>22</xdr:col>
      <xdr:colOff>154547</xdr:colOff>
      <xdr:row>29</xdr:row>
      <xdr:rowOff>37197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8800" y="5147934"/>
          <a:ext cx="226218" cy="212057"/>
        </a:xfrm>
        <a:prstGeom prst="rect">
          <a:avLst/>
        </a:prstGeom>
      </xdr:spPr>
    </xdr:pic>
    <xdr:clientData fLocksWithSheet="0"/>
  </xdr:twoCellAnchor>
  <xdr:twoCellAnchor editAs="oneCell">
    <xdr:from>
      <xdr:col>26</xdr:col>
      <xdr:colOff>71437</xdr:colOff>
      <xdr:row>36</xdr:row>
      <xdr:rowOff>23811</xdr:rowOff>
    </xdr:from>
    <xdr:to>
      <xdr:col>26</xdr:col>
      <xdr:colOff>416718</xdr:colOff>
      <xdr:row>38</xdr:row>
      <xdr:rowOff>5354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5614986"/>
          <a:ext cx="345281" cy="324443"/>
        </a:xfrm>
        <a:prstGeom prst="rect">
          <a:avLst/>
        </a:prstGeom>
      </xdr:spPr>
    </xdr:pic>
    <xdr:clientData fLocksWithSheet="0"/>
  </xdr:twoCellAnchor>
  <xdr:twoCellAnchor>
    <xdr:from>
      <xdr:col>26</xdr:col>
      <xdr:colOff>347382</xdr:colOff>
      <xdr:row>13</xdr:row>
      <xdr:rowOff>123964</xdr:rowOff>
    </xdr:from>
    <xdr:to>
      <xdr:col>35</xdr:col>
      <xdr:colOff>37818</xdr:colOff>
      <xdr:row>19</xdr:row>
      <xdr:rowOff>199605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5A16E6-0C38-F9EC-B335-5DDDC72BD63B}"/>
            </a:ext>
          </a:extLst>
        </xdr:cNvPr>
        <xdr:cNvSpPr/>
      </xdr:nvSpPr>
      <xdr:spPr>
        <a:xfrm>
          <a:off x="7575176" y="2353935"/>
          <a:ext cx="3522848" cy="1151405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赤色セル：完了時に記入ください。</a:t>
          </a:r>
          <a:endParaRPr kumimoji="1" lang="en-US" altLang="ja-JP" sz="14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285750</xdr:colOff>
      <xdr:row>4</xdr:row>
      <xdr:rowOff>158750</xdr:rowOff>
    </xdr:from>
    <xdr:to>
      <xdr:col>27</xdr:col>
      <xdr:colOff>571502</xdr:colOff>
      <xdr:row>7</xdr:row>
      <xdr:rowOff>222250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417227FA-08D4-465E-A094-C4498104E9A9}"/>
            </a:ext>
          </a:extLst>
        </xdr:cNvPr>
        <xdr:cNvSpPr/>
      </xdr:nvSpPr>
      <xdr:spPr>
        <a:xfrm>
          <a:off x="5958417" y="973667"/>
          <a:ext cx="3894668" cy="772583"/>
        </a:xfrm>
        <a:prstGeom prst="rect">
          <a:avLst/>
        </a:prstGeom>
        <a:solidFill>
          <a:sysClr val="window" lastClr="FFFFFF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凡例」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水色セル：事前協議書から自動転記</a:t>
          </a:r>
          <a:endParaRPr kumimoji="1" lang="en-US" altLang="ja-JP" sz="12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緑色セル：計画時に記入ください。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複数事業者の場合</a:t>
          </a:r>
          <a:r>
            <a:rPr kumimoji="1" lang="en-US" altLang="ja-JP" sz="12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220436</xdr:colOff>
      <xdr:row>10</xdr:row>
      <xdr:rowOff>95041</xdr:rowOff>
    </xdr:from>
    <xdr:to>
      <xdr:col>19</xdr:col>
      <xdr:colOff>786493</xdr:colOff>
      <xdr:row>13</xdr:row>
      <xdr:rowOff>122643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80" r="7346"/>
        <a:stretch/>
      </xdr:blipFill>
      <xdr:spPr>
        <a:xfrm>
          <a:off x="9821636" y="1523791"/>
          <a:ext cx="566057" cy="484802"/>
        </a:xfrm>
        <a:prstGeom prst="rect">
          <a:avLst/>
        </a:prstGeom>
      </xdr:spPr>
    </xdr:pic>
    <xdr:clientData/>
  </xdr:twoCellAnchor>
  <xdr:twoCellAnchor editAs="oneCell">
    <xdr:from>
      <xdr:col>19</xdr:col>
      <xdr:colOff>962025</xdr:colOff>
      <xdr:row>14</xdr:row>
      <xdr:rowOff>101821</xdr:rowOff>
    </xdr:from>
    <xdr:to>
      <xdr:col>20</xdr:col>
      <xdr:colOff>679650</xdr:colOff>
      <xdr:row>17</xdr:row>
      <xdr:rowOff>34434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2102071"/>
          <a:ext cx="717750" cy="389813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14</xdr:row>
      <xdr:rowOff>76201</xdr:rowOff>
    </xdr:from>
    <xdr:to>
      <xdr:col>19</xdr:col>
      <xdr:colOff>898725</xdr:colOff>
      <xdr:row>16</xdr:row>
      <xdr:rowOff>148839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82175" y="2076451"/>
          <a:ext cx="717750" cy="377438"/>
        </a:xfrm>
        <a:prstGeom prst="rect">
          <a:avLst/>
        </a:prstGeom>
      </xdr:spPr>
    </xdr:pic>
    <xdr:clientData/>
  </xdr:twoCellAnchor>
  <xdr:twoCellAnchor editAs="oneCell">
    <xdr:from>
      <xdr:col>19</xdr:col>
      <xdr:colOff>180975</xdr:colOff>
      <xdr:row>17</xdr:row>
      <xdr:rowOff>66676</xdr:rowOff>
    </xdr:from>
    <xdr:to>
      <xdr:col>19</xdr:col>
      <xdr:colOff>898725</xdr:colOff>
      <xdr:row>19</xdr:row>
      <xdr:rowOff>126939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82175" y="2495551"/>
          <a:ext cx="717750" cy="365063"/>
        </a:xfrm>
        <a:prstGeom prst="rect">
          <a:avLst/>
        </a:prstGeom>
      </xdr:spPr>
    </xdr:pic>
    <xdr:clientData/>
  </xdr:twoCellAnchor>
  <xdr:twoCellAnchor editAs="oneCell">
    <xdr:from>
      <xdr:col>19</xdr:col>
      <xdr:colOff>142875</xdr:colOff>
      <xdr:row>23</xdr:row>
      <xdr:rowOff>57150</xdr:rowOff>
    </xdr:from>
    <xdr:to>
      <xdr:col>19</xdr:col>
      <xdr:colOff>952875</xdr:colOff>
      <xdr:row>25</xdr:row>
      <xdr:rowOff>148350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3343275"/>
          <a:ext cx="81000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142875</xdr:colOff>
      <xdr:row>20</xdr:row>
      <xdr:rowOff>47626</xdr:rowOff>
    </xdr:from>
    <xdr:to>
      <xdr:col>19</xdr:col>
      <xdr:colOff>943875</xdr:colOff>
      <xdr:row>22</xdr:row>
      <xdr:rowOff>129826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2905126"/>
          <a:ext cx="801000" cy="38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85725</xdr:colOff>
      <xdr:row>12</xdr:row>
      <xdr:rowOff>76202</xdr:rowOff>
    </xdr:from>
    <xdr:to>
      <xdr:col>18</xdr:col>
      <xdr:colOff>8636</xdr:colOff>
      <xdr:row>22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150" y="1905002"/>
          <a:ext cx="1551686" cy="150494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38100</xdr:colOff>
      <xdr:row>23</xdr:row>
      <xdr:rowOff>104776</xdr:rowOff>
    </xdr:from>
    <xdr:to>
      <xdr:col>17</xdr:col>
      <xdr:colOff>538163</xdr:colOff>
      <xdr:row>33</xdr:row>
      <xdr:rowOff>114301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5" y="3629026"/>
          <a:ext cx="1585913" cy="1533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001090836/Desktop/&#31227;&#34892;&#29992;&#12487;&#12540;&#12479;/&#9633;&#29872;&#22659;&#25919;&#31574;&#35506;/&#28024;&#27700;&#23550;&#31574;&#25913;&#27491;&#29992;&#36039;&#26009;/&#32207;&#21209;&#35506;&#29992;&#26032;&#26087;&#27604;&#36611;/220401&#21315;&#20195;&#30000;&#21306;_&#20107;&#21069;&#21332;&#35696;&#26360;&#12304;&#38750;&#20303;&#23429;&#29256;&#12305;v3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前協議書"/>
      <sheetName val="環境評価書"/>
      <sheetName val="第2号様式 "/>
      <sheetName val="第2号様式（事業者連名用別紙）"/>
      <sheetName val="List"/>
      <sheetName val="xls11_建物概要"/>
      <sheetName val="xls12_設備概要"/>
      <sheetName val="xls13_環境対策"/>
      <sheetName val="xls14_建物性能"/>
      <sheetName val="xls15_備考"/>
    </sheetNames>
    <sheetDataSet>
      <sheetData sheetId="0" refreshError="1"/>
      <sheetData sheetId="1">
        <row r="14">
          <cell r="AB14" t="str">
            <v>Grade_mark_Non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R103"/>
  <sheetViews>
    <sheetView showGridLines="0" tabSelected="1" zoomScale="90" zoomScaleNormal="90" zoomScaleSheetLayoutView="85" workbookViewId="0">
      <selection activeCell="E3" sqref="E3:H3"/>
    </sheetView>
  </sheetViews>
  <sheetFormatPr defaultColWidth="0" defaultRowHeight="13.5" zeroHeight="1" x14ac:dyDescent="0.15"/>
  <cols>
    <col min="1" max="1" width="1.375" style="2" customWidth="1"/>
    <col min="2" max="2" width="12.625" style="2" customWidth="1"/>
    <col min="3" max="3" width="14.625" style="2" customWidth="1"/>
    <col min="4" max="4" width="7.625" style="2" customWidth="1"/>
    <col min="5" max="5" width="6" style="2" customWidth="1"/>
    <col min="6" max="6" width="5.75" style="2" customWidth="1"/>
    <col min="7" max="7" width="5.125" style="2" customWidth="1"/>
    <col min="8" max="9" width="6" style="2" customWidth="1"/>
    <col min="10" max="10" width="7.625" style="2" customWidth="1"/>
    <col min="11" max="11" width="6.125" style="2" customWidth="1"/>
    <col min="12" max="14" width="5.125" style="2" customWidth="1"/>
    <col min="15" max="15" width="6" style="2" customWidth="1"/>
    <col min="16" max="16" width="5.75" style="2" customWidth="1"/>
    <col min="17" max="17" width="6.5" style="2" customWidth="1"/>
    <col min="18" max="20" width="5.125" style="2" customWidth="1"/>
    <col min="21" max="21" width="2.875" style="2" customWidth="1"/>
    <col min="22" max="22" width="10.375" style="7" hidden="1" customWidth="1"/>
    <col min="23" max="23" width="17.625" style="7" hidden="1" customWidth="1"/>
    <col min="24" max="24" width="32.25" style="7" hidden="1" customWidth="1"/>
    <col min="25" max="34" width="8.625" style="7" hidden="1" customWidth="1"/>
    <col min="35" max="16384" width="9" style="2" hidden="1"/>
  </cols>
  <sheetData>
    <row r="1" spans="2:39" ht="8.1" customHeight="1" thickBot="1" x14ac:dyDescent="0.2"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61"/>
      <c r="S1" s="361"/>
      <c r="T1" s="361"/>
      <c r="U1" s="360"/>
      <c r="V1" s="362" t="s">
        <v>177</v>
      </c>
      <c r="W1" s="360"/>
      <c r="X1" s="360"/>
      <c r="Y1" s="360"/>
      <c r="Z1" s="360"/>
      <c r="AC1" s="63"/>
      <c r="AD1" s="63"/>
      <c r="AE1" s="63"/>
      <c r="AF1" s="63"/>
      <c r="AG1" s="63"/>
      <c r="AH1" s="63"/>
      <c r="AI1" s="64"/>
      <c r="AJ1" s="64"/>
      <c r="AK1" s="64"/>
      <c r="AL1" s="64"/>
    </row>
    <row r="2" spans="2:39" ht="15.75" thickTop="1" thickBot="1" x14ac:dyDescent="0.2">
      <c r="B2" s="771" t="s">
        <v>138</v>
      </c>
      <c r="C2" s="772"/>
      <c r="D2" s="772"/>
      <c r="E2" s="772"/>
      <c r="F2" s="772"/>
      <c r="G2" s="772"/>
      <c r="H2" s="772"/>
      <c r="I2" s="772"/>
      <c r="J2" s="772"/>
      <c r="K2" s="772"/>
      <c r="L2" s="772"/>
      <c r="M2" s="772"/>
      <c r="N2" s="772"/>
      <c r="O2" s="772"/>
      <c r="P2" s="772"/>
      <c r="Q2" s="772"/>
      <c r="R2" s="772"/>
      <c r="S2" s="773"/>
      <c r="T2" s="774"/>
      <c r="U2" s="360"/>
      <c r="V2" s="360" t="s">
        <v>49</v>
      </c>
      <c r="W2" s="360"/>
      <c r="X2" s="360"/>
      <c r="Y2" s="360"/>
      <c r="Z2" s="363" t="s">
        <v>230</v>
      </c>
      <c r="AC2" s="66" t="s">
        <v>334</v>
      </c>
      <c r="AD2" s="67" t="s">
        <v>335</v>
      </c>
      <c r="AE2" s="68" t="s">
        <v>590</v>
      </c>
      <c r="AF2" s="16" t="s">
        <v>336</v>
      </c>
      <c r="AG2" s="68" t="s">
        <v>591</v>
      </c>
      <c r="AH2" s="69" t="s">
        <v>582</v>
      </c>
      <c r="AJ2" s="69" t="s">
        <v>583</v>
      </c>
    </row>
    <row r="3" spans="2:39" ht="15" customHeight="1" thickTop="1" x14ac:dyDescent="0.15">
      <c r="B3" s="364" t="s">
        <v>288</v>
      </c>
      <c r="C3" s="365"/>
      <c r="D3" s="366"/>
      <c r="E3" s="789">
        <v>45748</v>
      </c>
      <c r="F3" s="790"/>
      <c r="G3" s="790"/>
      <c r="H3" s="791"/>
      <c r="I3" s="635" t="s">
        <v>287</v>
      </c>
      <c r="J3" s="636"/>
      <c r="K3" s="636"/>
      <c r="L3" s="637"/>
      <c r="M3" s="638" t="s">
        <v>1125</v>
      </c>
      <c r="N3" s="639"/>
      <c r="O3" s="639"/>
      <c r="P3" s="640"/>
      <c r="Q3" s="367"/>
      <c r="R3" s="368" t="s">
        <v>1131</v>
      </c>
      <c r="S3" s="627" t="s">
        <v>1127</v>
      </c>
      <c r="T3" s="628"/>
      <c r="U3" s="360" t="s">
        <v>50</v>
      </c>
      <c r="V3" s="360"/>
      <c r="W3" s="360">
        <f>INDEX(List_Kyogi_Dankai_CD,MATCH($M$3,List_Kyogi_Dankai,0))</f>
        <v>3</v>
      </c>
      <c r="X3" s="360" t="s">
        <v>1182</v>
      </c>
      <c r="Y3" s="360"/>
      <c r="Z3" s="360" t="s">
        <v>231</v>
      </c>
      <c r="AD3" s="71" t="s">
        <v>288</v>
      </c>
      <c r="AE3" s="73">
        <f>IF(LEN($E$3)&gt;0,$E$3,"")</f>
        <v>45748</v>
      </c>
      <c r="AF3" s="71" t="s">
        <v>337</v>
      </c>
      <c r="AG3" s="72">
        <f>$W$3</f>
        <v>3</v>
      </c>
      <c r="AH3" s="122" t="s">
        <v>1144</v>
      </c>
      <c r="AI3" s="252">
        <f>IF($S$3=AH3,1,0)</f>
        <v>1</v>
      </c>
    </row>
    <row r="4" spans="2:39" ht="13.5" customHeight="1" x14ac:dyDescent="0.15">
      <c r="B4" s="657" t="s">
        <v>0</v>
      </c>
      <c r="C4" s="643" t="s">
        <v>1</v>
      </c>
      <c r="D4" s="644"/>
      <c r="E4" s="778" t="s">
        <v>1170</v>
      </c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80"/>
      <c r="U4" s="360" t="s">
        <v>50</v>
      </c>
      <c r="V4" s="360"/>
      <c r="W4" s="360"/>
      <c r="X4" s="360"/>
      <c r="Y4" s="360"/>
      <c r="Z4" s="360"/>
      <c r="AD4" s="74" t="s">
        <v>338</v>
      </c>
      <c r="AE4" s="75" t="str">
        <f>IF(LEN(TRIM($E$4))&gt;0,TRIM($E$4),"")</f>
        <v>M株式会社</v>
      </c>
      <c r="AH4" s="122" t="s">
        <v>1145</v>
      </c>
      <c r="AI4" s="252">
        <f t="shared" ref="AI4:AI5" si="0">IF($S$3=AH4,1,0)</f>
        <v>0</v>
      </c>
    </row>
    <row r="5" spans="2:39" ht="13.5" customHeight="1" x14ac:dyDescent="0.15">
      <c r="B5" s="659"/>
      <c r="C5" s="729" t="s">
        <v>2</v>
      </c>
      <c r="D5" s="642"/>
      <c r="E5" s="781" t="s">
        <v>1171</v>
      </c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3"/>
      <c r="U5" s="360" t="s">
        <v>50</v>
      </c>
      <c r="V5" s="360"/>
      <c r="W5" s="360"/>
      <c r="X5" s="360"/>
      <c r="Y5" s="369" t="s">
        <v>90</v>
      </c>
      <c r="Z5" s="360"/>
      <c r="AD5" s="77" t="s">
        <v>339</v>
      </c>
      <c r="AE5" s="75" t="str">
        <f>IF(LEN(TRIM($E$5))&gt;0,TRIM($E$5),"")</f>
        <v>千代田区大手町一丁目○番地○号</v>
      </c>
      <c r="AH5" s="122" t="s">
        <v>1146</v>
      </c>
      <c r="AI5" s="252">
        <f t="shared" si="0"/>
        <v>0</v>
      </c>
    </row>
    <row r="6" spans="2:39" ht="13.5" customHeight="1" x14ac:dyDescent="0.15">
      <c r="B6" s="787" t="s">
        <v>3</v>
      </c>
      <c r="C6" s="730" t="s">
        <v>1</v>
      </c>
      <c r="D6" s="644"/>
      <c r="E6" s="778" t="s">
        <v>1172</v>
      </c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5"/>
      <c r="U6" s="360" t="s">
        <v>50</v>
      </c>
      <c r="V6" s="370" t="s">
        <v>164</v>
      </c>
      <c r="W6" s="360">
        <f>IF(E10=Val_Selected,1,0)</f>
        <v>1</v>
      </c>
      <c r="X6" s="360" t="str">
        <f>IF($W6=1,$F$10,"")</f>
        <v>事務所</v>
      </c>
      <c r="Y6" s="360"/>
      <c r="Z6" s="360"/>
      <c r="AD6" s="77" t="s">
        <v>340</v>
      </c>
      <c r="AE6" s="75" t="str">
        <f>IF(LEN(TRIM($E$6))&gt;0,TRIM($E$6),"")</f>
        <v>株式会社N設計</v>
      </c>
    </row>
    <row r="7" spans="2:39" ht="13.5" customHeight="1" x14ac:dyDescent="0.15">
      <c r="B7" s="787"/>
      <c r="C7" s="641" t="s">
        <v>2</v>
      </c>
      <c r="D7" s="642"/>
      <c r="E7" s="781" t="s">
        <v>1173</v>
      </c>
      <c r="F7" s="782"/>
      <c r="G7" s="782"/>
      <c r="H7" s="782"/>
      <c r="I7" s="782"/>
      <c r="J7" s="782"/>
      <c r="K7" s="782"/>
      <c r="L7" s="782"/>
      <c r="M7" s="782"/>
      <c r="N7" s="782"/>
      <c r="O7" s="782"/>
      <c r="P7" s="782"/>
      <c r="Q7" s="782"/>
      <c r="R7" s="782"/>
      <c r="S7" s="782"/>
      <c r="T7" s="783"/>
      <c r="U7" s="360" t="s">
        <v>50</v>
      </c>
      <c r="V7" s="360"/>
      <c r="W7" s="360">
        <f>IF(I10=Val_Selected,1,0)</f>
        <v>0</v>
      </c>
      <c r="X7" s="360" t="str">
        <f>IF(LEN($X6)&gt;0, IF($W7=1, $X6 &amp; ", " &amp; $J$10,$X6), IF($W7=1,$J$10,""))</f>
        <v>事務所</v>
      </c>
      <c r="Y7" s="360"/>
      <c r="Z7" s="360"/>
      <c r="AD7" s="77" t="s">
        <v>341</v>
      </c>
      <c r="AE7" s="75" t="str">
        <f>IF(LEN(TRIM($E$7))&gt;0,TRIM($E$7),"")</f>
        <v>千代田区飯田橋一丁目○番地○号</v>
      </c>
    </row>
    <row r="8" spans="2:39" ht="13.5" customHeight="1" x14ac:dyDescent="0.15">
      <c r="B8" s="657" t="s">
        <v>4</v>
      </c>
      <c r="C8" s="643" t="s">
        <v>109</v>
      </c>
      <c r="D8" s="644"/>
      <c r="E8" s="778" t="s">
        <v>1174</v>
      </c>
      <c r="F8" s="784"/>
      <c r="G8" s="784"/>
      <c r="H8" s="784"/>
      <c r="I8" s="784"/>
      <c r="J8" s="784"/>
      <c r="K8" s="784"/>
      <c r="L8" s="784"/>
      <c r="M8" s="784"/>
      <c r="N8" s="784"/>
      <c r="O8" s="784"/>
      <c r="P8" s="784"/>
      <c r="Q8" s="784"/>
      <c r="R8" s="784"/>
      <c r="S8" s="784"/>
      <c r="T8" s="785"/>
      <c r="U8" s="360" t="s">
        <v>50</v>
      </c>
      <c r="V8" s="360"/>
      <c r="W8" s="360">
        <f>IF(M10=Val_Selected,1,0)</f>
        <v>0</v>
      </c>
      <c r="X8" s="360" t="str">
        <f>IF(LEN($X7)&gt;0, IF($W8=1, $X7 &amp; ", " &amp; $N$10,$X7), IF($W8=1,$N$10,""))</f>
        <v>事務所</v>
      </c>
      <c r="Y8" s="360"/>
      <c r="Z8" s="360"/>
      <c r="AD8" s="77" t="s">
        <v>342</v>
      </c>
      <c r="AE8" s="75" t="str">
        <f>IF(LEN(TRIM($E$8))&gt;0,TRIM($E$8),"")</f>
        <v>○●○●ビル</v>
      </c>
    </row>
    <row r="9" spans="2:39" ht="13.5" customHeight="1" x14ac:dyDescent="0.15">
      <c r="B9" s="658"/>
      <c r="C9" s="645" t="s">
        <v>111</v>
      </c>
      <c r="D9" s="646"/>
      <c r="E9" s="775" t="s">
        <v>1175</v>
      </c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6"/>
      <c r="R9" s="776"/>
      <c r="S9" s="776"/>
      <c r="T9" s="777"/>
      <c r="U9" s="360" t="s">
        <v>50</v>
      </c>
      <c r="V9" s="360"/>
      <c r="W9" s="360">
        <f>IF(Q10=Val_Selected,1,0)</f>
        <v>1</v>
      </c>
      <c r="X9" s="360" t="str">
        <f>IF(LEN($X8)&gt;0, IF($W9=1, $X8 &amp; ", " &amp; $R$10,$X8), IF($W9=1,$R$10,""))</f>
        <v>事務所, ホテル</v>
      </c>
      <c r="Y9" s="360"/>
      <c r="Z9" s="360"/>
      <c r="AD9" s="77" t="s">
        <v>343</v>
      </c>
      <c r="AE9" s="75" t="str">
        <f>IF(LEN(TRIM($E$9))&gt;0,TRIM($E$9),"")</f>
        <v>千代田区九段北○丁目○番地○号</v>
      </c>
      <c r="AH9" s="168" t="s">
        <v>187</v>
      </c>
      <c r="AI9" s="169" t="e">
        <f>IF(LEN(TRIM(#REF!))&gt;0,TRIM(#REF!),"")</f>
        <v>#REF!</v>
      </c>
      <c r="AJ9" s="131" t="s">
        <v>802</v>
      </c>
    </row>
    <row r="10" spans="2:39" ht="13.5" customHeight="1" x14ac:dyDescent="0.15">
      <c r="B10" s="658"/>
      <c r="C10" s="647" t="s">
        <v>5</v>
      </c>
      <c r="D10" s="648"/>
      <c r="E10" s="509" t="s">
        <v>1166</v>
      </c>
      <c r="F10" s="377" t="s">
        <v>113</v>
      </c>
      <c r="G10" s="377"/>
      <c r="H10" s="377"/>
      <c r="I10" s="416" t="s">
        <v>313</v>
      </c>
      <c r="J10" s="377" t="s">
        <v>1190</v>
      </c>
      <c r="K10" s="377"/>
      <c r="L10" s="377"/>
      <c r="M10" s="416" t="s">
        <v>313</v>
      </c>
      <c r="N10" s="377" t="s">
        <v>1191</v>
      </c>
      <c r="O10" s="377"/>
      <c r="P10" s="377"/>
      <c r="Q10" s="416" t="s">
        <v>1166</v>
      </c>
      <c r="R10" s="377" t="s">
        <v>101</v>
      </c>
      <c r="S10" s="377"/>
      <c r="T10" s="403"/>
      <c r="U10" s="360" t="s">
        <v>50</v>
      </c>
      <c r="V10" s="360"/>
      <c r="W10" s="360">
        <f>IF(E11=Val_Selected,1,0)</f>
        <v>1</v>
      </c>
      <c r="X10" s="360" t="str">
        <f>IF(LEN($X9)&gt;0, IF($W10=1, $X9 &amp; ", " &amp; $F$11,$X9), IF($W10=1,$F$11,""))</f>
        <v>事務所, ホテル, 駐輪場</v>
      </c>
      <c r="Y10" s="360"/>
      <c r="Z10" s="360"/>
      <c r="AD10" s="78" t="s">
        <v>23</v>
      </c>
      <c r="AE10" s="89" t="s">
        <v>376</v>
      </c>
      <c r="AF10" s="81">
        <f>$W$6</f>
        <v>1</v>
      </c>
      <c r="AG10" s="89" t="s">
        <v>156</v>
      </c>
      <c r="AH10" s="81">
        <f>$W$7</f>
        <v>0</v>
      </c>
      <c r="AI10" s="89" t="s">
        <v>157</v>
      </c>
      <c r="AJ10" s="81">
        <f>$W$8</f>
        <v>0</v>
      </c>
      <c r="AK10" s="79" t="s">
        <v>158</v>
      </c>
      <c r="AL10" s="81">
        <f>$W$9</f>
        <v>1</v>
      </c>
    </row>
    <row r="11" spans="2:39" ht="13.5" customHeight="1" x14ac:dyDescent="0.15">
      <c r="B11" s="658"/>
      <c r="C11" s="649"/>
      <c r="D11" s="600"/>
      <c r="E11" s="509" t="s">
        <v>1166</v>
      </c>
      <c r="F11" s="377" t="s">
        <v>1192</v>
      </c>
      <c r="G11" s="377"/>
      <c r="H11" s="377"/>
      <c r="I11" s="416" t="s">
        <v>313</v>
      </c>
      <c r="J11" s="377" t="s">
        <v>1200</v>
      </c>
      <c r="K11" s="377"/>
      <c r="L11" s="377"/>
      <c r="M11" s="416" t="s">
        <v>313</v>
      </c>
      <c r="N11" s="377" t="s">
        <v>1201</v>
      </c>
      <c r="O11" s="377"/>
      <c r="P11" s="377"/>
      <c r="Q11" s="510"/>
      <c r="R11" s="377"/>
      <c r="S11" s="377"/>
      <c r="T11" s="403"/>
      <c r="U11" s="360" t="s">
        <v>50</v>
      </c>
      <c r="V11" s="360"/>
      <c r="W11" s="360">
        <f>IF(I11=Val_Selected,1,0)</f>
        <v>0</v>
      </c>
      <c r="X11" s="360" t="str">
        <f>IF(LEN($X10)&gt;0, IF($W11=1, $X10 &amp; ", " &amp; $J$11,$X10), IF($W11=1,$J$11,""))</f>
        <v>事務所, ホテル, 駐輪場</v>
      </c>
      <c r="Y11" s="360"/>
      <c r="Z11" s="360"/>
      <c r="AE11" s="89" t="s">
        <v>159</v>
      </c>
      <c r="AF11" s="81">
        <f>$W$10</f>
        <v>1</v>
      </c>
      <c r="AG11" s="89" t="s">
        <v>105</v>
      </c>
      <c r="AH11" s="81">
        <f>$W$11</f>
        <v>0</v>
      </c>
      <c r="AI11" s="89" t="s">
        <v>160</v>
      </c>
      <c r="AJ11" s="81">
        <f>$W$12</f>
        <v>0</v>
      </c>
      <c r="AK11" s="132" t="s">
        <v>344</v>
      </c>
      <c r="AL11" s="126"/>
      <c r="AM11" s="79" t="s">
        <v>653</v>
      </c>
    </row>
    <row r="12" spans="2:39" ht="13.5" customHeight="1" x14ac:dyDescent="0.15">
      <c r="B12" s="658"/>
      <c r="C12" s="650"/>
      <c r="D12" s="651"/>
      <c r="E12" s="509" t="s">
        <v>313</v>
      </c>
      <c r="F12" s="377" t="s">
        <v>89</v>
      </c>
      <c r="G12" s="377"/>
      <c r="H12" s="768"/>
      <c r="I12" s="768"/>
      <c r="J12" s="768"/>
      <c r="K12" s="768"/>
      <c r="L12" s="768"/>
      <c r="M12" s="768"/>
      <c r="N12" s="768"/>
      <c r="O12" s="768"/>
      <c r="P12" s="768"/>
      <c r="Q12" s="768"/>
      <c r="R12" s="768"/>
      <c r="S12" s="768"/>
      <c r="T12" s="409" t="s">
        <v>91</v>
      </c>
      <c r="U12" s="360" t="s">
        <v>50</v>
      </c>
      <c r="V12" s="360"/>
      <c r="W12" s="360">
        <f>IF(M11=Val_Selected,1,0)</f>
        <v>0</v>
      </c>
      <c r="X12" s="360" t="str">
        <f>IF(LEN($X11)&gt;0, IF($W12=1, $X11 &amp; ", " &amp; $N$11,$X11), IF($W12=1,$N$11,""))</f>
        <v>事務所, ホテル, 駐輪場</v>
      </c>
      <c r="Y12" s="360"/>
      <c r="Z12" s="360"/>
      <c r="AE12" s="89" t="s">
        <v>161</v>
      </c>
      <c r="AF12" s="81">
        <f>$W$14</f>
        <v>0</v>
      </c>
      <c r="AG12" s="79" t="s">
        <v>345</v>
      </c>
      <c r="AH12" s="75" t="str">
        <f>IF(LEN(TRIM($H$12))&gt;0,TRIM($H$12),"")</f>
        <v/>
      </c>
    </row>
    <row r="13" spans="2:39" ht="13.5" customHeight="1" x14ac:dyDescent="0.15">
      <c r="B13" s="658"/>
      <c r="C13" s="645" t="str">
        <f>IF($W$3=5,"工事期間","工事期間（予定）")</f>
        <v>工事期間（予定）</v>
      </c>
      <c r="D13" s="646"/>
      <c r="E13" s="511" t="s">
        <v>6</v>
      </c>
      <c r="F13" s="377"/>
      <c r="G13" s="377"/>
      <c r="H13" s="721">
        <v>45900</v>
      </c>
      <c r="I13" s="721"/>
      <c r="J13" s="721"/>
      <c r="K13" s="721"/>
      <c r="L13" s="377"/>
      <c r="M13" s="377" t="s">
        <v>29</v>
      </c>
      <c r="N13" s="377"/>
      <c r="O13" s="721">
        <v>46265</v>
      </c>
      <c r="P13" s="721"/>
      <c r="Q13" s="721"/>
      <c r="R13" s="721"/>
      <c r="S13" s="512"/>
      <c r="T13" s="513"/>
      <c r="U13" s="360" t="s">
        <v>50</v>
      </c>
      <c r="V13" s="360"/>
      <c r="W13" s="376">
        <f>IF(Q11=Val_Selected,1,0)</f>
        <v>0</v>
      </c>
      <c r="X13" s="376" t="str">
        <f>IF(LEN($X12)&gt;0, IF($W13=1, $X12 &amp; ", " &amp; $R$11,$X12), IF($W13=1,$R$11,""))</f>
        <v>事務所, ホテル, 駐輪場</v>
      </c>
      <c r="Y13" s="360"/>
      <c r="Z13" s="360"/>
      <c r="AD13" s="167" t="s">
        <v>781</v>
      </c>
      <c r="AE13" s="71" t="s">
        <v>598</v>
      </c>
      <c r="AF13" s="82">
        <f>IF(LEN($H$13)&gt;0,$H$13,"")</f>
        <v>45900</v>
      </c>
      <c r="AG13" s="76" t="s">
        <v>780</v>
      </c>
      <c r="AH13" s="271">
        <f>IF(LEN($O$13)&gt;0,$O$13,"")</f>
        <v>46265</v>
      </c>
    </row>
    <row r="14" spans="2:39" ht="13.5" customHeight="1" x14ac:dyDescent="0.15">
      <c r="B14" s="658"/>
      <c r="C14" s="645" t="s">
        <v>1164</v>
      </c>
      <c r="D14" s="646"/>
      <c r="E14" s="509" t="s">
        <v>313</v>
      </c>
      <c r="F14" s="377" t="s">
        <v>1189</v>
      </c>
      <c r="G14" s="377"/>
      <c r="H14" s="377"/>
      <c r="I14" s="377"/>
      <c r="J14" s="377"/>
      <c r="K14" s="377"/>
      <c r="L14" s="377"/>
      <c r="M14" s="377"/>
      <c r="N14" s="377"/>
      <c r="O14" s="514"/>
      <c r="P14" s="514"/>
      <c r="Q14" s="514"/>
      <c r="R14" s="377"/>
      <c r="S14" s="377"/>
      <c r="T14" s="403"/>
      <c r="U14" s="360" t="s">
        <v>50</v>
      </c>
      <c r="V14" s="360"/>
      <c r="W14" s="360">
        <f>IF(E12=Val_Selected,1,0)</f>
        <v>0</v>
      </c>
      <c r="X14" s="379" t="str">
        <f>IF(LEN($X13)&gt;0, IF($W14=1, $X13 &amp; ", " &amp; $Y$5 &amp; $X$15,$X13), IF($W14=1,$Y$5&amp; $X$15,""))</f>
        <v>事務所, ホテル, 駐輪場</v>
      </c>
      <c r="Y14" s="360"/>
      <c r="Z14" s="360"/>
      <c r="AD14" s="71" t="s">
        <v>7</v>
      </c>
      <c r="AE14" s="83">
        <f>IF(LEN($O$15)&gt;0,$O$15,"")</f>
        <v>1500</v>
      </c>
      <c r="AG14" s="7" t="s">
        <v>1165</v>
      </c>
      <c r="AH14" s="272">
        <f>IF(E14=Val_Selected,1,0)</f>
        <v>0</v>
      </c>
    </row>
    <row r="15" spans="2:39" ht="13.5" customHeight="1" x14ac:dyDescent="0.15">
      <c r="B15" s="658"/>
      <c r="C15" s="645" t="s">
        <v>1162</v>
      </c>
      <c r="D15" s="646"/>
      <c r="E15" s="384" t="s">
        <v>1203</v>
      </c>
      <c r="F15" s="452"/>
      <c r="G15" s="725">
        <v>1000</v>
      </c>
      <c r="H15" s="725"/>
      <c r="I15" s="725"/>
      <c r="J15" s="377" t="s">
        <v>8</v>
      </c>
      <c r="K15" s="377"/>
      <c r="L15" s="377"/>
      <c r="M15" s="377"/>
      <c r="N15" s="452" t="s">
        <v>1163</v>
      </c>
      <c r="O15" s="726">
        <v>1500</v>
      </c>
      <c r="P15" s="726"/>
      <c r="Q15" s="726"/>
      <c r="R15" s="377" t="s">
        <v>8</v>
      </c>
      <c r="S15" s="377"/>
      <c r="T15" s="403"/>
      <c r="U15" s="360" t="s">
        <v>50</v>
      </c>
      <c r="V15" s="360"/>
      <c r="W15" s="370" t="s">
        <v>163</v>
      </c>
      <c r="X15" s="360" t="str">
        <f>IF(LEN(TRIM($H$12))&gt;0, "（" &amp; TRIM($H$12) &amp; "）","")</f>
        <v/>
      </c>
      <c r="Y15" s="360"/>
      <c r="Z15" s="360"/>
      <c r="AD15" s="71" t="s">
        <v>9</v>
      </c>
      <c r="AE15" s="83">
        <f>IF(LEN($G$15)&gt;0,$G$15,"")</f>
        <v>1000</v>
      </c>
    </row>
    <row r="16" spans="2:39" ht="13.5" customHeight="1" x14ac:dyDescent="0.15">
      <c r="B16" s="658"/>
      <c r="C16" s="645" t="s">
        <v>1214</v>
      </c>
      <c r="D16" s="646"/>
      <c r="E16" s="384" t="s">
        <v>1215</v>
      </c>
      <c r="F16" s="452"/>
      <c r="G16" s="725">
        <v>6000</v>
      </c>
      <c r="H16" s="725"/>
      <c r="I16" s="725"/>
      <c r="J16" s="377" t="s">
        <v>8</v>
      </c>
      <c r="K16" s="515"/>
      <c r="L16" s="654" t="s">
        <v>1216</v>
      </c>
      <c r="M16" s="654"/>
      <c r="N16" s="654"/>
      <c r="O16" s="725">
        <v>5000</v>
      </c>
      <c r="P16" s="725"/>
      <c r="Q16" s="725"/>
      <c r="R16" s="377" t="s">
        <v>260</v>
      </c>
      <c r="S16" s="377"/>
      <c r="T16" s="403"/>
      <c r="U16" s="360" t="s">
        <v>50</v>
      </c>
      <c r="V16" s="360"/>
      <c r="W16" s="360"/>
      <c r="X16" s="360"/>
      <c r="Y16" s="360"/>
      <c r="Z16" s="360"/>
      <c r="AD16" s="71" t="s">
        <v>1239</v>
      </c>
      <c r="AE16" s="83">
        <f>IF(LEN($G$16)&gt;0,$G$16,"")</f>
        <v>6000</v>
      </c>
      <c r="AF16" s="122" t="s">
        <v>782</v>
      </c>
      <c r="AG16" s="83">
        <f>IF(LEN($O$16)&gt;0,$O$16,"")</f>
        <v>5000</v>
      </c>
    </row>
    <row r="17" spans="2:44" ht="13.5" customHeight="1" x14ac:dyDescent="0.15">
      <c r="B17" s="658"/>
      <c r="C17" s="645" t="s">
        <v>11</v>
      </c>
      <c r="D17" s="646"/>
      <c r="E17" s="385" t="s">
        <v>55</v>
      </c>
      <c r="F17" s="516">
        <v>6</v>
      </c>
      <c r="G17" s="386" t="s">
        <v>54</v>
      </c>
      <c r="H17" s="517"/>
      <c r="I17" s="517"/>
      <c r="J17" s="517" t="s">
        <v>56</v>
      </c>
      <c r="K17" s="516">
        <v>1</v>
      </c>
      <c r="L17" s="517" t="s">
        <v>54</v>
      </c>
      <c r="M17" s="386"/>
      <c r="N17" s="386"/>
      <c r="O17" s="386"/>
      <c r="P17" s="386"/>
      <c r="Q17" s="517"/>
      <c r="R17" s="517"/>
      <c r="S17" s="517"/>
      <c r="T17" s="518"/>
      <c r="U17" s="360" t="s">
        <v>50</v>
      </c>
      <c r="V17" s="360"/>
      <c r="W17" s="360"/>
      <c r="X17" s="360"/>
      <c r="Y17" s="360"/>
      <c r="Z17" s="360"/>
      <c r="AC17" s="84" t="s">
        <v>346</v>
      </c>
      <c r="AD17" s="71" t="s">
        <v>27</v>
      </c>
      <c r="AE17" s="167" t="s">
        <v>783</v>
      </c>
      <c r="AF17" s="85">
        <f>IF(LEN($F$17)&gt;0,$F$17,"")</f>
        <v>6</v>
      </c>
      <c r="AG17" s="167" t="s">
        <v>784</v>
      </c>
      <c r="AH17" s="85">
        <f>IF(LEN($K$17)&gt;0,$K$17,"")</f>
        <v>1</v>
      </c>
    </row>
    <row r="18" spans="2:44" ht="13.5" customHeight="1" x14ac:dyDescent="0.15">
      <c r="B18" s="658"/>
      <c r="C18" s="647" t="s">
        <v>12</v>
      </c>
      <c r="D18" s="648"/>
      <c r="E18" s="509" t="s">
        <v>1166</v>
      </c>
      <c r="F18" s="377" t="s">
        <v>57</v>
      </c>
      <c r="G18" s="377"/>
      <c r="H18" s="377"/>
      <c r="I18" s="416" t="s">
        <v>313</v>
      </c>
      <c r="J18" s="377" t="s">
        <v>59</v>
      </c>
      <c r="K18" s="377"/>
      <c r="L18" s="377"/>
      <c r="M18" s="416" t="s">
        <v>313</v>
      </c>
      <c r="N18" s="377" t="s">
        <v>61</v>
      </c>
      <c r="O18" s="377"/>
      <c r="P18" s="377"/>
      <c r="Q18" s="377"/>
      <c r="R18" s="377"/>
      <c r="S18" s="377"/>
      <c r="T18" s="403"/>
      <c r="U18" s="360" t="s">
        <v>50</v>
      </c>
      <c r="V18" s="370" t="s">
        <v>165</v>
      </c>
      <c r="W18" s="360">
        <f>IF(E18=Val_Selected,1,0)</f>
        <v>1</v>
      </c>
      <c r="X18" s="360" t="str">
        <f>IF($W18=1,$F$18,"")</f>
        <v>ＲＣ造</v>
      </c>
      <c r="Y18" s="360"/>
      <c r="Z18" s="360"/>
      <c r="AC18" s="84" t="s">
        <v>347</v>
      </c>
      <c r="AD18" s="78" t="s">
        <v>28</v>
      </c>
      <c r="AE18" s="79" t="s">
        <v>348</v>
      </c>
      <c r="AF18" s="81">
        <f>$W$18</f>
        <v>1</v>
      </c>
      <c r="AG18" s="79" t="s">
        <v>349</v>
      </c>
      <c r="AH18" s="81">
        <f>$W$19</f>
        <v>0</v>
      </c>
      <c r="AI18" s="79" t="s">
        <v>350</v>
      </c>
      <c r="AJ18" s="81">
        <f>$W$20</f>
        <v>0</v>
      </c>
    </row>
    <row r="19" spans="2:44" ht="13.5" customHeight="1" x14ac:dyDescent="0.15">
      <c r="B19" s="658"/>
      <c r="C19" s="650"/>
      <c r="D19" s="651"/>
      <c r="E19" s="509" t="s">
        <v>313</v>
      </c>
      <c r="F19" s="377" t="s">
        <v>58</v>
      </c>
      <c r="G19" s="377"/>
      <c r="H19" s="377"/>
      <c r="I19" s="416" t="s">
        <v>313</v>
      </c>
      <c r="J19" s="377" t="s">
        <v>89</v>
      </c>
      <c r="K19" s="377"/>
      <c r="L19" s="786"/>
      <c r="M19" s="786"/>
      <c r="N19" s="786"/>
      <c r="O19" s="786"/>
      <c r="P19" s="786"/>
      <c r="Q19" s="786"/>
      <c r="R19" s="786"/>
      <c r="S19" s="786"/>
      <c r="T19" s="409" t="s">
        <v>91</v>
      </c>
      <c r="U19" s="360" t="s">
        <v>50</v>
      </c>
      <c r="V19" s="360"/>
      <c r="W19" s="360">
        <f>IF(I18=Val_Selected,1,0)</f>
        <v>0</v>
      </c>
      <c r="X19" s="360" t="str">
        <f>IF(LEN($X18)&gt;0, IF($W19=1, $X18 &amp; ", " &amp; $J$18,$X18), IF($W19=1,$J$18,""))</f>
        <v>ＲＣ造</v>
      </c>
      <c r="Y19" s="360"/>
      <c r="Z19" s="360"/>
      <c r="AE19" s="79" t="s">
        <v>351</v>
      </c>
      <c r="AF19" s="81">
        <f>$W$21</f>
        <v>0</v>
      </c>
      <c r="AG19" s="79" t="s">
        <v>161</v>
      </c>
      <c r="AH19" s="81">
        <f>$W$22</f>
        <v>0</v>
      </c>
      <c r="AI19" s="79" t="s">
        <v>345</v>
      </c>
      <c r="AJ19" s="75" t="str">
        <f>IF(LEN(TRIM($L$19))&gt;0,TRIM($L$19),"")</f>
        <v/>
      </c>
    </row>
    <row r="20" spans="2:44" ht="13.5" customHeight="1" x14ac:dyDescent="0.15">
      <c r="B20" s="658"/>
      <c r="C20" s="647" t="s">
        <v>1223</v>
      </c>
      <c r="D20" s="648"/>
      <c r="E20" s="383" t="s">
        <v>13</v>
      </c>
      <c r="F20" s="652" t="s">
        <v>99</v>
      </c>
      <c r="G20" s="652"/>
      <c r="H20" s="653"/>
      <c r="I20" s="731">
        <v>4000</v>
      </c>
      <c r="J20" s="732"/>
      <c r="K20" s="377" t="s">
        <v>63</v>
      </c>
      <c r="L20" s="384" t="s">
        <v>13</v>
      </c>
      <c r="M20" s="652" t="s">
        <v>158</v>
      </c>
      <c r="N20" s="652"/>
      <c r="O20" s="653"/>
      <c r="P20" s="731">
        <v>1000</v>
      </c>
      <c r="Q20" s="799"/>
      <c r="R20" s="377" t="s">
        <v>63</v>
      </c>
      <c r="S20" s="519"/>
      <c r="T20" s="520"/>
      <c r="U20" s="360" t="s">
        <v>50</v>
      </c>
      <c r="V20" s="360"/>
      <c r="W20" s="360">
        <f>IF(M18=Val_Selected,1,0)</f>
        <v>0</v>
      </c>
      <c r="X20" s="360" t="str">
        <f>IF(LEN($X19)&gt;0, IF($W20=1, $X19 &amp; ", " &amp; $N$18,$X19), IF($W20=1,$N$18,""))</f>
        <v>ＲＣ造</v>
      </c>
      <c r="Y20" s="360"/>
      <c r="Z20" s="360"/>
      <c r="AE20" s="71" t="s">
        <v>785</v>
      </c>
      <c r="AF20" s="75" t="str">
        <f>IF(LEN($F$20)&gt;0,$F$20,"")</f>
        <v>事務所</v>
      </c>
      <c r="AG20" s="71" t="s">
        <v>786</v>
      </c>
      <c r="AH20" s="86">
        <f>IF(LEN($I$20)&gt;0,$I$20,"")</f>
        <v>4000</v>
      </c>
      <c r="AI20" s="71" t="s">
        <v>787</v>
      </c>
      <c r="AJ20" s="75" t="str">
        <f>IF(LEN($M$20)&gt;0,$M$20,"")</f>
        <v>物販店舗</v>
      </c>
      <c r="AK20" s="71" t="s">
        <v>788</v>
      </c>
      <c r="AL20" s="86">
        <f>IF(LEN($P$20)&gt;0,$P$20,"")</f>
        <v>1000</v>
      </c>
    </row>
    <row r="21" spans="2:44" ht="13.5" customHeight="1" x14ac:dyDescent="0.15">
      <c r="B21" s="658"/>
      <c r="C21" s="650"/>
      <c r="D21" s="651"/>
      <c r="E21" s="385" t="s">
        <v>13</v>
      </c>
      <c r="F21" s="727"/>
      <c r="G21" s="727"/>
      <c r="H21" s="728"/>
      <c r="I21" s="655"/>
      <c r="J21" s="798"/>
      <c r="K21" s="517" t="s">
        <v>63</v>
      </c>
      <c r="L21" s="386" t="s">
        <v>13</v>
      </c>
      <c r="M21" s="727"/>
      <c r="N21" s="727"/>
      <c r="O21" s="728"/>
      <c r="P21" s="655"/>
      <c r="Q21" s="656"/>
      <c r="R21" s="517" t="s">
        <v>63</v>
      </c>
      <c r="S21" s="521"/>
      <c r="T21" s="522"/>
      <c r="U21" s="360" t="s">
        <v>50</v>
      </c>
      <c r="V21" s="360"/>
      <c r="W21" s="360">
        <f>IF(E19=Val_Selected,1,0)</f>
        <v>0</v>
      </c>
      <c r="X21" s="360" t="str">
        <f>IF(LEN($X20)&gt;0, IF($W21=1, $X20 &amp; ", " &amp; $F$19,$X20), IF($W21=1,$F$19,""))</f>
        <v>ＲＣ造</v>
      </c>
      <c r="Y21" s="360"/>
      <c r="Z21" s="360"/>
      <c r="AE21" s="71" t="s">
        <v>789</v>
      </c>
      <c r="AF21" s="75" t="str">
        <f>IF(LEN($F$21)&gt;0,$F$21,"")</f>
        <v/>
      </c>
      <c r="AG21" s="71" t="s">
        <v>790</v>
      </c>
      <c r="AH21" s="86" t="str">
        <f>IF(LEN($I$21)&gt;0,$I$21,"")</f>
        <v/>
      </c>
      <c r="AI21" s="71" t="s">
        <v>791</v>
      </c>
      <c r="AJ21" s="75" t="str">
        <f>IF(LEN($M$21)&gt;0,$M$21,"")</f>
        <v/>
      </c>
      <c r="AK21" s="71" t="s">
        <v>792</v>
      </c>
      <c r="AL21" s="86" t="str">
        <f>IF(LEN($P$21)&gt;0,$P$21,"")</f>
        <v/>
      </c>
    </row>
    <row r="22" spans="2:44" ht="13.5" customHeight="1" x14ac:dyDescent="0.15">
      <c r="B22" s="658"/>
      <c r="C22" s="794" t="s">
        <v>903</v>
      </c>
      <c r="D22" s="795"/>
      <c r="E22" s="509" t="s">
        <v>313</v>
      </c>
      <c r="F22" s="722" t="s">
        <v>793</v>
      </c>
      <c r="G22" s="722"/>
      <c r="H22" s="722"/>
      <c r="I22" s="722"/>
      <c r="J22" s="722"/>
      <c r="K22" s="722"/>
      <c r="L22" s="416" t="s">
        <v>313</v>
      </c>
      <c r="M22" s="723" t="s">
        <v>794</v>
      </c>
      <c r="N22" s="723"/>
      <c r="O22" s="723"/>
      <c r="P22" s="507"/>
      <c r="Q22" s="416" t="s">
        <v>313</v>
      </c>
      <c r="R22" s="377" t="s">
        <v>902</v>
      </c>
      <c r="S22" s="507"/>
      <c r="T22" s="403"/>
      <c r="U22" s="360" t="s">
        <v>50</v>
      </c>
      <c r="V22" s="360"/>
      <c r="W22" s="360">
        <f>IF(I19=Val_Selected,1,0)</f>
        <v>0</v>
      </c>
      <c r="X22" s="379" t="str">
        <f>IF(LEN($X21)&gt;0, IF($W22=1, $X21 &amp; ", " &amp; $Y$5 &amp; $X$23,$X21), IF($W22=1,$Y$5&amp; $X$23,""))</f>
        <v>ＲＣ造</v>
      </c>
      <c r="Y22" s="360"/>
      <c r="Z22" s="360"/>
      <c r="AE22" s="167" t="s">
        <v>793</v>
      </c>
      <c r="AF22" s="81">
        <f>IF(E22=Val_Selected,1,0)</f>
        <v>0</v>
      </c>
      <c r="AG22" s="122" t="s">
        <v>794</v>
      </c>
      <c r="AH22" s="81">
        <f>IF(L22=Val_Selected,1,0)</f>
        <v>0</v>
      </c>
      <c r="AI22" s="131" t="s">
        <v>800</v>
      </c>
      <c r="AL22" s="129" t="s">
        <v>352</v>
      </c>
      <c r="AM22" s="126"/>
      <c r="AN22" s="126"/>
      <c r="AO22" s="132" t="s">
        <v>353</v>
      </c>
      <c r="AP22" s="126"/>
      <c r="AQ22" s="126"/>
      <c r="AR22" s="131" t="s">
        <v>801</v>
      </c>
    </row>
    <row r="23" spans="2:44" ht="13.5" customHeight="1" x14ac:dyDescent="0.15">
      <c r="B23" s="659"/>
      <c r="C23" s="796"/>
      <c r="D23" s="797"/>
      <c r="E23" s="523" t="s">
        <v>313</v>
      </c>
      <c r="F23" s="788" t="s">
        <v>901</v>
      </c>
      <c r="G23" s="788"/>
      <c r="H23" s="788"/>
      <c r="I23" s="524" t="s">
        <v>313</v>
      </c>
      <c r="J23" s="525" t="s">
        <v>89</v>
      </c>
      <c r="K23" s="526"/>
      <c r="L23" s="724"/>
      <c r="M23" s="724"/>
      <c r="N23" s="724"/>
      <c r="O23" s="724"/>
      <c r="P23" s="724"/>
      <c r="Q23" s="724"/>
      <c r="R23" s="724"/>
      <c r="S23" s="724"/>
      <c r="T23" s="527" t="s">
        <v>91</v>
      </c>
      <c r="U23" s="360" t="s">
        <v>50</v>
      </c>
      <c r="V23" s="360"/>
      <c r="W23" s="370" t="s">
        <v>163</v>
      </c>
      <c r="X23" s="360" t="str">
        <f>IF(LEN(TRIM($L$19))&gt;0, "（" &amp; TRIM($L$19) &amp; "）","")</f>
        <v/>
      </c>
      <c r="Y23" s="360"/>
      <c r="Z23" s="360"/>
      <c r="AD23" s="80"/>
      <c r="AE23" s="167" t="s">
        <v>795</v>
      </c>
      <c r="AF23" s="81">
        <f>IF(Q22=Val_Selected,1,0)</f>
        <v>0</v>
      </c>
      <c r="AG23" s="122" t="s">
        <v>796</v>
      </c>
      <c r="AH23" s="81">
        <f>IF(E23=Val_Selected,1,0)</f>
        <v>0</v>
      </c>
      <c r="AI23" s="122" t="s">
        <v>69</v>
      </c>
      <c r="AJ23" s="81">
        <f>IF(I23=Val_Selected,1,0)</f>
        <v>0</v>
      </c>
    </row>
    <row r="24" spans="2:44" ht="13.5" customHeight="1" x14ac:dyDescent="0.15">
      <c r="B24" s="657" t="s">
        <v>14</v>
      </c>
      <c r="C24" s="756" t="s">
        <v>15</v>
      </c>
      <c r="D24" s="757"/>
      <c r="E24" s="528" t="s">
        <v>313</v>
      </c>
      <c r="F24" s="529" t="s">
        <v>661</v>
      </c>
      <c r="G24" s="529"/>
      <c r="H24" s="529"/>
      <c r="I24" s="530"/>
      <c r="J24" s="530"/>
      <c r="K24" s="529"/>
      <c r="L24" s="529"/>
      <c r="M24" s="531" t="s">
        <v>313</v>
      </c>
      <c r="N24" s="529" t="s">
        <v>80</v>
      </c>
      <c r="O24" s="530"/>
      <c r="P24" s="529"/>
      <c r="Q24" s="531" t="s">
        <v>313</v>
      </c>
      <c r="R24" s="529" t="s">
        <v>77</v>
      </c>
      <c r="S24" s="529"/>
      <c r="T24" s="532"/>
      <c r="U24" s="360" t="s">
        <v>50</v>
      </c>
      <c r="V24" s="360"/>
      <c r="Y24" s="360"/>
      <c r="Z24" s="360"/>
      <c r="AD24" s="71" t="s">
        <v>15</v>
      </c>
      <c r="AE24" s="167" t="s">
        <v>803</v>
      </c>
      <c r="AF24" s="81">
        <f>IF(Q24=Val_Selected,1,0)</f>
        <v>0</v>
      </c>
      <c r="AG24" s="7" t="s">
        <v>807</v>
      </c>
      <c r="AH24" s="81">
        <f>IF(M24=Val_Selected,1,0)</f>
        <v>0</v>
      </c>
      <c r="AI24" s="2" t="s">
        <v>808</v>
      </c>
      <c r="AJ24" s="81">
        <f>IF(E24=Val_Selected,1,0)</f>
        <v>0</v>
      </c>
    </row>
    <row r="25" spans="2:44" ht="13.5" hidden="1" customHeight="1" x14ac:dyDescent="0.15">
      <c r="B25" s="658"/>
      <c r="C25" s="792" t="s">
        <v>16</v>
      </c>
      <c r="D25" s="793"/>
      <c r="E25" s="533" t="s">
        <v>313</v>
      </c>
      <c r="F25" s="514" t="s">
        <v>78</v>
      </c>
      <c r="G25" s="514"/>
      <c r="H25" s="514"/>
      <c r="I25" s="534" t="s">
        <v>313</v>
      </c>
      <c r="J25" s="514" t="s">
        <v>81</v>
      </c>
      <c r="K25" s="514"/>
      <c r="L25" s="514"/>
      <c r="M25" s="514"/>
      <c r="N25" s="534" t="s">
        <v>313</v>
      </c>
      <c r="O25" s="514" t="s">
        <v>83</v>
      </c>
      <c r="P25" s="514"/>
      <c r="Q25" s="514"/>
      <c r="R25" s="514"/>
      <c r="S25" s="514"/>
      <c r="T25" s="535"/>
      <c r="U25" s="360" t="s">
        <v>50</v>
      </c>
      <c r="V25" s="360"/>
      <c r="W25" s="360"/>
      <c r="X25" s="360"/>
      <c r="Y25" s="360"/>
      <c r="Z25" s="360"/>
      <c r="AD25" s="71" t="s">
        <v>16</v>
      </c>
      <c r="AE25" s="167" t="s">
        <v>804</v>
      </c>
      <c r="AF25" s="81">
        <f>IF(E25=Val_Selected,1,0)</f>
        <v>0</v>
      </c>
      <c r="AG25" s="122" t="s">
        <v>805</v>
      </c>
      <c r="AH25" s="81">
        <f>IF(I25=Val_Selected,1,0)</f>
        <v>0</v>
      </c>
      <c r="AI25" s="2" t="s">
        <v>806</v>
      </c>
      <c r="AJ25" s="81">
        <f>IF(N25=Val_Selected,1,0)</f>
        <v>0</v>
      </c>
      <c r="AL25" s="131" t="s">
        <v>809</v>
      </c>
    </row>
    <row r="26" spans="2:44" ht="13.5" hidden="1" customHeight="1" x14ac:dyDescent="0.15">
      <c r="B26" s="658"/>
      <c r="C26" s="601"/>
      <c r="D26" s="602"/>
      <c r="E26" s="509" t="s">
        <v>313</v>
      </c>
      <c r="F26" s="377" t="s">
        <v>89</v>
      </c>
      <c r="G26" s="377"/>
      <c r="H26" s="786"/>
      <c r="I26" s="786"/>
      <c r="J26" s="786"/>
      <c r="K26" s="786"/>
      <c r="L26" s="786"/>
      <c r="M26" s="786"/>
      <c r="N26" s="786"/>
      <c r="O26" s="786"/>
      <c r="P26" s="786"/>
      <c r="Q26" s="786"/>
      <c r="R26" s="786"/>
      <c r="S26" s="786"/>
      <c r="T26" s="409" t="s">
        <v>91</v>
      </c>
      <c r="U26" s="360" t="s">
        <v>50</v>
      </c>
      <c r="V26" s="360"/>
      <c r="W26" s="360"/>
      <c r="X26" s="360"/>
      <c r="Y26" s="360"/>
      <c r="Z26" s="360"/>
      <c r="AC26" s="84" t="s">
        <v>354</v>
      </c>
      <c r="AE26" s="167" t="s">
        <v>810</v>
      </c>
      <c r="AF26" s="81">
        <f>IF(E26=Val_Selected,1,0)</f>
        <v>0</v>
      </c>
      <c r="AG26" s="167" t="s">
        <v>811</v>
      </c>
      <c r="AH26" s="75" t="str">
        <f>IF(LEN(TRIM($H$26))&gt;0,TRIM($H$26),"")</f>
        <v/>
      </c>
    </row>
    <row r="27" spans="2:44" ht="13.5" hidden="1" customHeight="1" x14ac:dyDescent="0.15">
      <c r="B27" s="391"/>
      <c r="C27" s="392" t="s">
        <v>17</v>
      </c>
      <c r="D27" s="393"/>
      <c r="E27" s="536" t="s">
        <v>313</v>
      </c>
      <c r="F27" s="537" t="s">
        <v>79</v>
      </c>
      <c r="G27" s="537"/>
      <c r="H27" s="537"/>
      <c r="I27" s="538" t="s">
        <v>313</v>
      </c>
      <c r="J27" s="537" t="s">
        <v>82</v>
      </c>
      <c r="K27" s="537"/>
      <c r="L27" s="537"/>
      <c r="M27" s="537"/>
      <c r="N27" s="538" t="s">
        <v>522</v>
      </c>
      <c r="O27" s="537" t="s">
        <v>84</v>
      </c>
      <c r="P27" s="537"/>
      <c r="Q27" s="537"/>
      <c r="R27" s="537"/>
      <c r="S27" s="537"/>
      <c r="T27" s="406"/>
      <c r="U27" s="360" t="s">
        <v>50</v>
      </c>
      <c r="V27" s="360"/>
      <c r="W27" s="360"/>
      <c r="X27" s="360"/>
      <c r="Y27" s="360"/>
      <c r="Z27" s="360"/>
      <c r="AB27" s="133" t="s">
        <v>650</v>
      </c>
      <c r="AC27" s="84" t="s">
        <v>354</v>
      </c>
      <c r="AD27" s="129" t="s">
        <v>17</v>
      </c>
      <c r="AE27" s="167" t="s">
        <v>812</v>
      </c>
      <c r="AF27" s="126"/>
      <c r="AG27" s="167" t="s">
        <v>813</v>
      </c>
      <c r="AH27" s="126"/>
      <c r="AI27" s="167" t="s">
        <v>814</v>
      </c>
      <c r="AJ27" s="126"/>
      <c r="AL27" s="131" t="s">
        <v>660</v>
      </c>
    </row>
    <row r="28" spans="2:44" ht="13.5" customHeight="1" x14ac:dyDescent="0.15">
      <c r="B28" s="657" t="s">
        <v>868</v>
      </c>
      <c r="C28" s="597" t="s">
        <v>238</v>
      </c>
      <c r="D28" s="598"/>
      <c r="E28" s="539" t="s">
        <v>1166</v>
      </c>
      <c r="F28" s="587" t="s">
        <v>556</v>
      </c>
      <c r="G28" s="666"/>
      <c r="H28" s="666"/>
      <c r="I28" s="540" t="s">
        <v>313</v>
      </c>
      <c r="J28" s="587" t="s">
        <v>140</v>
      </c>
      <c r="K28" s="666"/>
      <c r="L28" s="666"/>
      <c r="M28" s="540" t="s">
        <v>1166</v>
      </c>
      <c r="N28" s="398" t="s">
        <v>1183</v>
      </c>
      <c r="O28" s="399"/>
      <c r="P28" s="398"/>
      <c r="Q28" s="399"/>
      <c r="R28" s="399"/>
      <c r="S28" s="399"/>
      <c r="T28" s="400"/>
      <c r="U28" s="360" t="s">
        <v>50</v>
      </c>
      <c r="V28" s="360"/>
      <c r="W28" s="360"/>
      <c r="X28" s="360"/>
      <c r="Y28" s="360"/>
      <c r="Z28" s="360"/>
      <c r="AC28" s="84" t="s">
        <v>355</v>
      </c>
      <c r="AD28" s="71" t="s">
        <v>357</v>
      </c>
      <c r="AE28" s="79" t="s">
        <v>65</v>
      </c>
      <c r="AF28" s="81">
        <f>IF(E28=Val_Selected,1,0)</f>
        <v>1</v>
      </c>
      <c r="AG28" s="79" t="s">
        <v>140</v>
      </c>
      <c r="AH28" s="81">
        <f>IF(I28=Val_Selected,1,0)</f>
        <v>0</v>
      </c>
      <c r="AI28" s="79" t="str">
        <f>N28</f>
        <v>庇・ルーバー・バルコニー・ブラインド</v>
      </c>
      <c r="AJ28" s="81">
        <f>IF(M28=Val_Selected,1,0)</f>
        <v>1</v>
      </c>
      <c r="AL28" s="170" t="s">
        <v>356</v>
      </c>
      <c r="AM28" s="171"/>
      <c r="AN28" s="126"/>
      <c r="AO28" s="131" t="s">
        <v>801</v>
      </c>
    </row>
    <row r="29" spans="2:44" ht="13.5" customHeight="1" x14ac:dyDescent="0.15">
      <c r="B29" s="658"/>
      <c r="C29" s="599"/>
      <c r="D29" s="600"/>
      <c r="E29" s="509" t="s">
        <v>1166</v>
      </c>
      <c r="F29" s="615" t="s">
        <v>1217</v>
      </c>
      <c r="G29" s="660"/>
      <c r="H29" s="660"/>
      <c r="I29" s="660"/>
      <c r="J29" s="660"/>
      <c r="K29" s="767" t="s">
        <v>1176</v>
      </c>
      <c r="L29" s="767"/>
      <c r="M29" s="767"/>
      <c r="N29" s="767"/>
      <c r="O29" s="767"/>
      <c r="P29" s="767"/>
      <c r="Q29" s="767"/>
      <c r="R29" s="401" t="s">
        <v>311</v>
      </c>
      <c r="S29" s="402">
        <v>80</v>
      </c>
      <c r="T29" s="403" t="s">
        <v>310</v>
      </c>
      <c r="U29" s="360" t="s">
        <v>50</v>
      </c>
      <c r="V29" s="360"/>
      <c r="W29" s="360"/>
      <c r="X29" s="360"/>
      <c r="Y29" s="360"/>
      <c r="Z29" s="360"/>
      <c r="AE29" s="79" t="s">
        <v>1220</v>
      </c>
      <c r="AF29" s="81">
        <f>IF(E29=Val_Selected,1,0)</f>
        <v>1</v>
      </c>
      <c r="AG29" s="71" t="s">
        <v>554</v>
      </c>
      <c r="AH29" s="89" t="s">
        <v>627</v>
      </c>
      <c r="AI29" s="81" t="str">
        <f>IF(LEN($K$29)&gt;0,IFERROR(INDEX(List_DannetsuZaiCD,MATCH($K$29,List_DannetsuZai,0)),Val_DannetsuZaiCD_Free),"")</f>
        <v>0235</v>
      </c>
      <c r="AJ29" s="89" t="s">
        <v>628</v>
      </c>
      <c r="AK29" s="81" t="str">
        <f>IF(LEN(TRIM($S$29))&gt;0,TRIM($S$29),"")</f>
        <v>80</v>
      </c>
      <c r="AL29" s="79" t="s">
        <v>815</v>
      </c>
      <c r="AM29" s="124" t="str">
        <f>IF($AI$29=Val_DannetsuZaiCD_Free,$K$29,"")</f>
        <v/>
      </c>
    </row>
    <row r="30" spans="2:44" ht="13.5" customHeight="1" x14ac:dyDescent="0.15">
      <c r="B30" s="658"/>
      <c r="C30" s="601"/>
      <c r="D30" s="602"/>
      <c r="E30" s="509" t="s">
        <v>1166</v>
      </c>
      <c r="F30" s="769" t="s">
        <v>1218</v>
      </c>
      <c r="G30" s="770"/>
      <c r="H30" s="770"/>
      <c r="I30" s="770"/>
      <c r="J30" s="770"/>
      <c r="K30" s="667" t="s">
        <v>1188</v>
      </c>
      <c r="L30" s="667"/>
      <c r="M30" s="667"/>
      <c r="N30" s="667"/>
      <c r="O30" s="667"/>
      <c r="P30" s="667"/>
      <c r="Q30" s="667"/>
      <c r="R30" s="404" t="s">
        <v>311</v>
      </c>
      <c r="S30" s="405">
        <v>50</v>
      </c>
      <c r="T30" s="406" t="s">
        <v>310</v>
      </c>
      <c r="U30" s="360" t="s">
        <v>50</v>
      </c>
      <c r="V30" s="360"/>
      <c r="W30" s="360"/>
      <c r="X30" s="360"/>
      <c r="Y30" s="360"/>
      <c r="Z30" s="360"/>
      <c r="AB30" s="134" t="s">
        <v>652</v>
      </c>
      <c r="AE30" s="79" t="s">
        <v>1221</v>
      </c>
      <c r="AF30" s="81">
        <f>IF(E30=Val_Selected,1,0)</f>
        <v>1</v>
      </c>
      <c r="AG30" s="71" t="s">
        <v>555</v>
      </c>
      <c r="AH30" s="89" t="s">
        <v>627</v>
      </c>
      <c r="AI30" s="81" t="str">
        <f>IF(LEN($K$30)&gt;0,IFERROR(INDEX(List_DannetsuZaiCD,MATCH($K$30,List_DannetsuZai,0)),Val_DannetsuZaiCD_Free),"")</f>
        <v>0235</v>
      </c>
      <c r="AJ30" s="89" t="s">
        <v>628</v>
      </c>
      <c r="AK30" s="81" t="str">
        <f>IF(LEN(TRIM($S$30))&gt;0,TRIM($S$30),"")</f>
        <v>50</v>
      </c>
      <c r="AL30" s="79" t="s">
        <v>815</v>
      </c>
      <c r="AM30" s="124" t="str">
        <f>IF($AI$30=Val_DannetsuZaiCD_Free,$K$30,"")</f>
        <v/>
      </c>
    </row>
    <row r="31" spans="2:44" ht="13.5" customHeight="1" x14ac:dyDescent="0.15">
      <c r="B31" s="658"/>
      <c r="C31" s="661" t="s">
        <v>1222</v>
      </c>
      <c r="D31" s="761" t="s">
        <v>636</v>
      </c>
      <c r="E31" s="539" t="s">
        <v>1166</v>
      </c>
      <c r="F31" s="587" t="s">
        <v>240</v>
      </c>
      <c r="G31" s="666"/>
      <c r="H31" s="666"/>
      <c r="I31" s="540" t="s">
        <v>314</v>
      </c>
      <c r="J31" s="587" t="s">
        <v>241</v>
      </c>
      <c r="K31" s="666"/>
      <c r="L31" s="666"/>
      <c r="M31" s="540" t="s">
        <v>313</v>
      </c>
      <c r="N31" s="587" t="s">
        <v>745</v>
      </c>
      <c r="O31" s="666"/>
      <c r="P31" s="666"/>
      <c r="Q31" s="540" t="s">
        <v>313</v>
      </c>
      <c r="R31" s="671" t="s">
        <v>748</v>
      </c>
      <c r="S31" s="671"/>
      <c r="T31" s="739"/>
      <c r="U31" s="360" t="s">
        <v>50</v>
      </c>
      <c r="V31" s="360"/>
      <c r="W31" s="407"/>
      <c r="X31" s="360"/>
      <c r="Y31" s="360"/>
      <c r="Z31" s="360"/>
      <c r="AC31" s="71"/>
      <c r="AD31" s="167" t="s">
        <v>816</v>
      </c>
      <c r="AE31" s="87" t="s">
        <v>240</v>
      </c>
      <c r="AF31" s="81">
        <f t="shared" ref="AF31:AF37" si="1">IF(E31=Val_Selected,1,0)</f>
        <v>1</v>
      </c>
      <c r="AG31" s="87" t="s">
        <v>241</v>
      </c>
      <c r="AH31" s="81">
        <f>IF(I31=Val_Selected,1,0)</f>
        <v>0</v>
      </c>
      <c r="AI31" s="87" t="s">
        <v>242</v>
      </c>
      <c r="AJ31" s="81">
        <f>IF(M31=Val_Selected,1,0)</f>
        <v>0</v>
      </c>
      <c r="AK31" s="88" t="s">
        <v>141</v>
      </c>
      <c r="AL31" s="81">
        <f>IF(Q31=Val_Selected,1,0)</f>
        <v>0</v>
      </c>
    </row>
    <row r="32" spans="2:44" ht="13.5" customHeight="1" x14ac:dyDescent="0.15">
      <c r="B32" s="658"/>
      <c r="C32" s="662"/>
      <c r="D32" s="762"/>
      <c r="E32" s="509" t="s">
        <v>313</v>
      </c>
      <c r="F32" s="615" t="s">
        <v>746</v>
      </c>
      <c r="G32" s="615"/>
      <c r="H32" s="615"/>
      <c r="I32" s="416" t="s">
        <v>313</v>
      </c>
      <c r="J32" s="615" t="s">
        <v>747</v>
      </c>
      <c r="K32" s="615"/>
      <c r="L32" s="615"/>
      <c r="M32" s="416" t="s">
        <v>313</v>
      </c>
      <c r="N32" s="620" t="s">
        <v>142</v>
      </c>
      <c r="O32" s="660"/>
      <c r="P32" s="660"/>
      <c r="Q32" s="416" t="s">
        <v>313</v>
      </c>
      <c r="R32" s="377" t="s">
        <v>239</v>
      </c>
      <c r="S32" s="377"/>
      <c r="T32" s="403"/>
      <c r="U32" s="360" t="s">
        <v>50</v>
      </c>
      <c r="V32" s="360"/>
      <c r="W32" s="360"/>
      <c r="X32" s="360"/>
      <c r="Y32" s="360"/>
      <c r="Z32" s="360"/>
      <c r="AD32" s="167" t="s">
        <v>817</v>
      </c>
      <c r="AE32" s="88" t="s">
        <v>64</v>
      </c>
      <c r="AF32" s="81">
        <f t="shared" si="1"/>
        <v>0</v>
      </c>
      <c r="AG32" s="88" t="s">
        <v>144</v>
      </c>
      <c r="AH32" s="81">
        <f>IF(I32=Val_Selected,1,0)</f>
        <v>0</v>
      </c>
      <c r="AI32" s="88" t="s">
        <v>149</v>
      </c>
      <c r="AJ32" s="81">
        <f>IF(M32=Val_Selected,1,0)</f>
        <v>0</v>
      </c>
      <c r="AK32" s="88" t="s">
        <v>148</v>
      </c>
      <c r="AL32" s="81">
        <f>IF(Q32=Val_Selected,1,0)</f>
        <v>0</v>
      </c>
      <c r="AM32" s="131" t="s">
        <v>666</v>
      </c>
    </row>
    <row r="33" spans="2:42" ht="13.5" customHeight="1" x14ac:dyDescent="0.15">
      <c r="B33" s="658"/>
      <c r="C33" s="662"/>
      <c r="D33" s="763" t="s">
        <v>637</v>
      </c>
      <c r="E33" s="534" t="s">
        <v>313</v>
      </c>
      <c r="F33" s="514" t="s">
        <v>664</v>
      </c>
      <c r="G33" s="499"/>
      <c r="H33" s="499"/>
      <c r="I33" s="534" t="s">
        <v>1166</v>
      </c>
      <c r="J33" s="514" t="s">
        <v>662</v>
      </c>
      <c r="K33" s="515"/>
      <c r="L33" s="515"/>
      <c r="M33" s="534" t="s">
        <v>313</v>
      </c>
      <c r="N33" s="377" t="s">
        <v>663</v>
      </c>
      <c r="O33" s="499"/>
      <c r="P33" s="499"/>
      <c r="Q33" s="515"/>
      <c r="R33" s="515"/>
      <c r="S33" s="507"/>
      <c r="T33" s="409"/>
      <c r="U33" s="360" t="s">
        <v>50</v>
      </c>
      <c r="V33" s="360"/>
      <c r="W33" s="360"/>
      <c r="X33" s="360"/>
      <c r="Y33" s="360"/>
      <c r="Z33" s="360"/>
      <c r="AD33" s="167" t="s">
        <v>818</v>
      </c>
      <c r="AE33" s="88" t="s">
        <v>147</v>
      </c>
      <c r="AF33" s="81">
        <f>IF(M33=Val_Selected,1,0)</f>
        <v>0</v>
      </c>
      <c r="AG33" s="88" t="s">
        <v>143</v>
      </c>
      <c r="AH33" s="81">
        <f>IF(E33=Val_Selected,1,0)</f>
        <v>0</v>
      </c>
      <c r="AI33" s="127" t="s">
        <v>644</v>
      </c>
      <c r="AJ33" s="81">
        <f>IF(I33=Val_Selected,1,0)</f>
        <v>1</v>
      </c>
      <c r="AK33" s="198" t="s">
        <v>645</v>
      </c>
      <c r="AL33" s="126">
        <f>IF(E34=Val_Selected,1,0)</f>
        <v>0</v>
      </c>
      <c r="AM33" s="131" t="s">
        <v>893</v>
      </c>
    </row>
    <row r="34" spans="2:42" ht="13.5" customHeight="1" x14ac:dyDescent="0.15">
      <c r="B34" s="658"/>
      <c r="C34" s="662"/>
      <c r="D34" s="665"/>
      <c r="E34" s="416" t="s">
        <v>313</v>
      </c>
      <c r="F34" s="377" t="s">
        <v>1184</v>
      </c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507"/>
      <c r="R34" s="507"/>
      <c r="S34" s="507"/>
      <c r="T34" s="409"/>
      <c r="U34" s="360" t="s">
        <v>50</v>
      </c>
      <c r="V34" s="360"/>
      <c r="W34" s="410" t="s">
        <v>671</v>
      </c>
      <c r="X34" s="360"/>
      <c r="Y34" s="360"/>
      <c r="Z34" s="360"/>
      <c r="AE34" s="136" t="s">
        <v>646</v>
      </c>
      <c r="AF34" s="81">
        <f t="shared" si="1"/>
        <v>0</v>
      </c>
    </row>
    <row r="35" spans="2:42" ht="13.5" customHeight="1" x14ac:dyDescent="0.15">
      <c r="B35" s="658"/>
      <c r="C35" s="662"/>
      <c r="D35" s="664" t="s">
        <v>1213</v>
      </c>
      <c r="E35" s="509" t="s">
        <v>1166</v>
      </c>
      <c r="F35" s="377" t="s">
        <v>638</v>
      </c>
      <c r="G35" s="377"/>
      <c r="H35" s="541" t="s">
        <v>146</v>
      </c>
      <c r="I35" s="673" t="s">
        <v>923</v>
      </c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542" t="s">
        <v>91</v>
      </c>
      <c r="U35" s="360" t="s">
        <v>50</v>
      </c>
      <c r="V35" s="360"/>
      <c r="W35" s="379" t="str">
        <f>IF(LEN(TRIM($I$35))&gt;0, "（範囲：" &amp; TRIM($I$35) &amp; "）","")</f>
        <v>（範囲：トイレ）</v>
      </c>
      <c r="X35" s="411" t="s">
        <v>670</v>
      </c>
      <c r="Y35" s="360"/>
      <c r="Z35" s="360"/>
      <c r="AE35" s="135" t="s">
        <v>638</v>
      </c>
      <c r="AF35" s="81">
        <f t="shared" si="1"/>
        <v>1</v>
      </c>
      <c r="AG35" s="81" t="str">
        <f>IF(LEN(TRIM($I$35))&gt;0,TRIM($I$35),"")</f>
        <v>トイレ</v>
      </c>
      <c r="AM35" s="125" t="s">
        <v>66</v>
      </c>
      <c r="AN35" s="126"/>
      <c r="AO35" s="126"/>
      <c r="AP35" s="131" t="s">
        <v>651</v>
      </c>
    </row>
    <row r="36" spans="2:42" ht="13.5" customHeight="1" x14ac:dyDescent="0.15">
      <c r="B36" s="658"/>
      <c r="C36" s="662"/>
      <c r="D36" s="664"/>
      <c r="E36" s="416" t="s">
        <v>1166</v>
      </c>
      <c r="F36" s="670" t="s">
        <v>639</v>
      </c>
      <c r="G36" s="670"/>
      <c r="H36" s="541" t="s">
        <v>146</v>
      </c>
      <c r="I36" s="673" t="s">
        <v>922</v>
      </c>
      <c r="J36" s="673"/>
      <c r="K36" s="673"/>
      <c r="L36" s="673"/>
      <c r="M36" s="673"/>
      <c r="N36" s="673"/>
      <c r="O36" s="673"/>
      <c r="P36" s="673"/>
      <c r="Q36" s="673"/>
      <c r="R36" s="673"/>
      <c r="S36" s="673"/>
      <c r="T36" s="542" t="s">
        <v>91</v>
      </c>
      <c r="U36" s="360" t="s">
        <v>50</v>
      </c>
      <c r="V36" s="360"/>
      <c r="W36" s="379" t="str">
        <f>IF(LEN(TRIM($I$36))&gt;0, "（範囲：" &amp; TRIM($I$36) &amp; "）","")</f>
        <v>（範囲：共用部）</v>
      </c>
      <c r="X36" s="411"/>
      <c r="Y36" s="360"/>
      <c r="Z36" s="360"/>
      <c r="AE36" s="136" t="s">
        <v>647</v>
      </c>
      <c r="AF36" s="81">
        <f t="shared" si="1"/>
        <v>1</v>
      </c>
      <c r="AG36" s="81" t="str">
        <f>IF(LEN(TRIM($I$36))&gt;0,TRIM($I$36),"")</f>
        <v>共用部</v>
      </c>
    </row>
    <row r="37" spans="2:42" ht="13.5" customHeight="1" x14ac:dyDescent="0.15">
      <c r="B37" s="658"/>
      <c r="C37" s="662"/>
      <c r="D37" s="665"/>
      <c r="E37" s="416" t="s">
        <v>313</v>
      </c>
      <c r="F37" s="615" t="s">
        <v>640</v>
      </c>
      <c r="G37" s="615"/>
      <c r="H37" s="615"/>
      <c r="I37" s="543" t="s">
        <v>146</v>
      </c>
      <c r="J37" s="768"/>
      <c r="K37" s="768"/>
      <c r="L37" s="768"/>
      <c r="M37" s="768"/>
      <c r="N37" s="768"/>
      <c r="O37" s="768"/>
      <c r="P37" s="768"/>
      <c r="Q37" s="768"/>
      <c r="R37" s="768"/>
      <c r="S37" s="768"/>
      <c r="T37" s="542" t="s">
        <v>91</v>
      </c>
      <c r="U37" s="360" t="s">
        <v>50</v>
      </c>
      <c r="V37" s="360"/>
      <c r="W37" s="379" t="str">
        <f>IF(LEN(TRIM($J$37))&gt;0, "（範囲：" &amp; TRIM($J$37) &amp; "）","")</f>
        <v/>
      </c>
      <c r="X37" s="411" t="s">
        <v>737</v>
      </c>
      <c r="Y37" s="360"/>
      <c r="Z37" s="360"/>
      <c r="AE37" s="136" t="s">
        <v>648</v>
      </c>
      <c r="AF37" s="81">
        <f t="shared" si="1"/>
        <v>0</v>
      </c>
      <c r="AG37" s="81" t="str">
        <f>IF(LEN(TRIM($J$37))&gt;0,TRIM($J$37),"")</f>
        <v/>
      </c>
    </row>
    <row r="38" spans="2:42" ht="13.5" customHeight="1" x14ac:dyDescent="0.15">
      <c r="B38" s="658"/>
      <c r="C38" s="662"/>
      <c r="D38" s="544" t="s">
        <v>641</v>
      </c>
      <c r="E38" s="509" t="s">
        <v>313</v>
      </c>
      <c r="F38" s="620" t="s">
        <v>284</v>
      </c>
      <c r="G38" s="660"/>
      <c r="H38" s="660"/>
      <c r="I38" s="416" t="s">
        <v>313</v>
      </c>
      <c r="J38" s="615" t="s">
        <v>643</v>
      </c>
      <c r="K38" s="615"/>
      <c r="L38" s="615"/>
      <c r="M38" s="416" t="s">
        <v>313</v>
      </c>
      <c r="N38" s="615" t="s">
        <v>1153</v>
      </c>
      <c r="O38" s="615"/>
      <c r="P38" s="615"/>
      <c r="Q38" s="416" t="s">
        <v>313</v>
      </c>
      <c r="R38" s="615" t="s">
        <v>1210</v>
      </c>
      <c r="S38" s="615"/>
      <c r="T38" s="632"/>
      <c r="U38" s="360" t="s">
        <v>50</v>
      </c>
      <c r="V38" s="360"/>
      <c r="W38" s="360"/>
      <c r="X38" s="360"/>
      <c r="Y38" s="360"/>
      <c r="Z38" s="360"/>
      <c r="AD38" s="167" t="s">
        <v>819</v>
      </c>
      <c r="AE38" s="44" t="s">
        <v>284</v>
      </c>
      <c r="AF38" s="81">
        <f t="shared" ref="AF38:AF44" si="2">IF(E38=Val_Selected,1,0)</f>
        <v>0</v>
      </c>
      <c r="AG38" s="44" t="s">
        <v>649</v>
      </c>
      <c r="AH38" s="81">
        <f>IF(I38=Val_Selected,1,0)</f>
        <v>0</v>
      </c>
      <c r="AI38" s="44" t="s">
        <v>665</v>
      </c>
      <c r="AJ38" s="81">
        <f>IF(M38=Val_Selected,1,0)</f>
        <v>0</v>
      </c>
      <c r="AK38" s="136" t="s">
        <v>1185</v>
      </c>
      <c r="AL38" s="81">
        <f>IF(Q38=Val_Selected,1,0)</f>
        <v>0</v>
      </c>
    </row>
    <row r="39" spans="2:42" ht="13.5" customHeight="1" x14ac:dyDescent="0.15">
      <c r="B39" s="658"/>
      <c r="C39" s="662"/>
      <c r="D39" s="545" t="s">
        <v>1132</v>
      </c>
      <c r="E39" s="509" t="s">
        <v>313</v>
      </c>
      <c r="F39" s="620" t="s">
        <v>1133</v>
      </c>
      <c r="G39" s="620"/>
      <c r="H39" s="620"/>
      <c r="I39" s="416" t="s">
        <v>313</v>
      </c>
      <c r="J39" s="620" t="s">
        <v>1134</v>
      </c>
      <c r="K39" s="620"/>
      <c r="L39" s="620"/>
      <c r="M39" s="510"/>
      <c r="N39" s="620"/>
      <c r="O39" s="620"/>
      <c r="P39" s="620"/>
      <c r="Q39" s="510"/>
      <c r="R39" s="507"/>
      <c r="S39" s="507"/>
      <c r="T39" s="409"/>
      <c r="U39" s="360" t="s">
        <v>50</v>
      </c>
      <c r="V39" s="360"/>
      <c r="W39" s="360"/>
      <c r="X39" s="360"/>
      <c r="Y39" s="360"/>
      <c r="Z39" s="360"/>
      <c r="AD39" s="167"/>
      <c r="AE39" s="254" t="s">
        <v>1147</v>
      </c>
      <c r="AF39" s="81">
        <f>IF(E39=Val_Selected,1,0)</f>
        <v>0</v>
      </c>
      <c r="AG39" s="44" t="s">
        <v>1148</v>
      </c>
      <c r="AH39" s="81">
        <f>IF(I39=Val_Selected,1,0)</f>
        <v>0</v>
      </c>
      <c r="AI39" s="44"/>
      <c r="AJ39" s="81">
        <f>IF(M39=Val_Selected,1,0)</f>
        <v>0</v>
      </c>
      <c r="AK39" s="251" t="s">
        <v>1135</v>
      </c>
    </row>
    <row r="40" spans="2:42" ht="13.5" customHeight="1" x14ac:dyDescent="0.15">
      <c r="B40" s="658"/>
      <c r="C40" s="662"/>
      <c r="D40" s="764" t="s">
        <v>642</v>
      </c>
      <c r="E40" s="534" t="s">
        <v>313</v>
      </c>
      <c r="F40" s="546" t="s">
        <v>70</v>
      </c>
      <c r="G40" s="525"/>
      <c r="H40" s="525"/>
      <c r="I40" s="546"/>
      <c r="J40" s="546"/>
      <c r="K40" s="546"/>
      <c r="L40" s="546"/>
      <c r="M40" s="525"/>
      <c r="N40" s="525"/>
      <c r="O40" s="525"/>
      <c r="P40" s="525"/>
      <c r="Q40" s="514"/>
      <c r="R40" s="514"/>
      <c r="S40" s="514"/>
      <c r="T40" s="535"/>
      <c r="U40" s="360" t="s">
        <v>50</v>
      </c>
      <c r="V40" s="360"/>
      <c r="W40" s="360"/>
      <c r="X40" s="360"/>
      <c r="Y40" s="360"/>
      <c r="Z40" s="360"/>
      <c r="AE40" s="44" t="s">
        <v>68</v>
      </c>
      <c r="AF40" s="81">
        <f t="shared" si="2"/>
        <v>0</v>
      </c>
      <c r="AG40" s="125" t="s">
        <v>205</v>
      </c>
      <c r="AH40" s="126"/>
      <c r="AI40" s="131" t="s">
        <v>713</v>
      </c>
    </row>
    <row r="41" spans="2:42" ht="13.5" customHeight="1" x14ac:dyDescent="0.15">
      <c r="B41" s="658"/>
      <c r="C41" s="663"/>
      <c r="D41" s="765"/>
      <c r="E41" s="536" t="s">
        <v>313</v>
      </c>
      <c r="F41" s="412" t="s">
        <v>87</v>
      </c>
      <c r="G41" s="412"/>
      <c r="H41" s="766"/>
      <c r="I41" s="766"/>
      <c r="J41" s="766"/>
      <c r="K41" s="766"/>
      <c r="L41" s="766"/>
      <c r="M41" s="766"/>
      <c r="N41" s="766"/>
      <c r="O41" s="766"/>
      <c r="P41" s="766"/>
      <c r="Q41" s="766"/>
      <c r="R41" s="766"/>
      <c r="S41" s="766"/>
      <c r="T41" s="424" t="s">
        <v>91</v>
      </c>
      <c r="U41" s="360" t="s">
        <v>50</v>
      </c>
      <c r="V41" s="360"/>
      <c r="W41" s="379" t="str">
        <f>IF(LEN(TRIM($H$41))&gt;0, "（" &amp; TRIM($H$41) &amp; "）","")</f>
        <v/>
      </c>
      <c r="X41" s="360"/>
      <c r="Y41" s="360"/>
      <c r="Z41" s="360"/>
      <c r="AE41" s="44" t="s">
        <v>69</v>
      </c>
      <c r="AF41" s="81">
        <f t="shared" si="2"/>
        <v>0</v>
      </c>
      <c r="AG41" s="167" t="s">
        <v>820</v>
      </c>
      <c r="AH41" s="81" t="str">
        <f>IF(LEN(TRIM($H$41))&gt;0,TRIM($H$41),"")</f>
        <v/>
      </c>
      <c r="AI41" s="7"/>
    </row>
    <row r="42" spans="2:42" ht="13.5" customHeight="1" x14ac:dyDescent="0.15">
      <c r="B42" s="658"/>
      <c r="C42" s="597" t="s">
        <v>22</v>
      </c>
      <c r="D42" s="598"/>
      <c r="E42" s="389" t="s">
        <v>1166</v>
      </c>
      <c r="F42" s="398" t="s">
        <v>72</v>
      </c>
      <c r="G42" s="398"/>
      <c r="H42" s="672">
        <v>20</v>
      </c>
      <c r="I42" s="672"/>
      <c r="J42" s="398" t="s">
        <v>62</v>
      </c>
      <c r="K42" s="398"/>
      <c r="L42" s="415"/>
      <c r="M42" s="416" t="s">
        <v>313</v>
      </c>
      <c r="N42" s="615" t="s">
        <v>71</v>
      </c>
      <c r="O42" s="615"/>
      <c r="P42" s="615"/>
      <c r="Q42" s="388"/>
      <c r="R42" s="388"/>
      <c r="S42" s="417"/>
      <c r="T42" s="418"/>
      <c r="U42" s="360" t="s">
        <v>50</v>
      </c>
      <c r="V42" s="360"/>
      <c r="W42" s="360"/>
      <c r="X42" s="360"/>
      <c r="Y42" s="360"/>
      <c r="Z42" s="360"/>
      <c r="AD42" s="71" t="s">
        <v>358</v>
      </c>
      <c r="AE42" s="89" t="s">
        <v>72</v>
      </c>
      <c r="AF42" s="81">
        <f>IF(E42=Val_Selected,1,0)</f>
        <v>1</v>
      </c>
      <c r="AG42" s="89" t="s">
        <v>71</v>
      </c>
      <c r="AH42" s="81">
        <f>IF(M42=Val_Selected,1,0)</f>
        <v>0</v>
      </c>
      <c r="AI42" s="79"/>
      <c r="AJ42" s="81" t="str">
        <f>IF(LEN(TRIM($L$42))&gt;0,TRIM($L$42),"")</f>
        <v/>
      </c>
    </row>
    <row r="43" spans="2:42" ht="13.5" customHeight="1" x14ac:dyDescent="0.15">
      <c r="B43" s="658"/>
      <c r="C43" s="601"/>
      <c r="D43" s="602"/>
      <c r="E43" s="394" t="s">
        <v>313</v>
      </c>
      <c r="F43" s="413" t="s">
        <v>87</v>
      </c>
      <c r="G43" s="413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414" t="s">
        <v>91</v>
      </c>
      <c r="U43" s="360" t="s">
        <v>50</v>
      </c>
      <c r="V43" s="360"/>
      <c r="W43" s="379" t="str">
        <f>IF(LEN(TRIM($H$43))&gt;0, "（" &amp; TRIM($H$43) &amp; "）","")</f>
        <v/>
      </c>
      <c r="X43" s="360"/>
      <c r="Y43" s="360"/>
      <c r="Z43" s="360"/>
      <c r="AE43" s="79" t="s">
        <v>69</v>
      </c>
      <c r="AF43" s="81">
        <f t="shared" si="2"/>
        <v>0</v>
      </c>
      <c r="AG43" s="89" t="s">
        <v>359</v>
      </c>
      <c r="AH43" s="81" t="str">
        <f>IF(LEN(TRIM($H$43))&gt;0,TRIM($H$43),"")</f>
        <v/>
      </c>
    </row>
    <row r="44" spans="2:42" ht="13.5" customHeight="1" x14ac:dyDescent="0.15">
      <c r="B44" s="658"/>
      <c r="C44" s="597" t="s">
        <v>525</v>
      </c>
      <c r="D44" s="598"/>
      <c r="E44" s="387" t="s">
        <v>313</v>
      </c>
      <c r="F44" s="388" t="s">
        <v>38</v>
      </c>
      <c r="G44" s="388"/>
      <c r="H44" s="388"/>
      <c r="I44" s="389" t="s">
        <v>313</v>
      </c>
      <c r="J44" s="419" t="s">
        <v>73</v>
      </c>
      <c r="K44" s="388"/>
      <c r="L44" s="419"/>
      <c r="M44" s="389" t="s">
        <v>313</v>
      </c>
      <c r="N44" s="419" t="s">
        <v>75</v>
      </c>
      <c r="O44" s="420"/>
      <c r="P44" s="419"/>
      <c r="Q44" s="389" t="s">
        <v>313</v>
      </c>
      <c r="R44" s="419" t="s">
        <v>244</v>
      </c>
      <c r="S44" s="419"/>
      <c r="T44" s="418"/>
      <c r="U44" s="360" t="s">
        <v>50</v>
      </c>
      <c r="V44" s="360"/>
      <c r="W44" s="360"/>
      <c r="X44" s="360"/>
      <c r="Y44" s="360"/>
      <c r="Z44" s="360"/>
      <c r="AD44" s="71" t="s">
        <v>821</v>
      </c>
      <c r="AE44" s="89" t="s">
        <v>38</v>
      </c>
      <c r="AF44" s="81">
        <f t="shared" si="2"/>
        <v>0</v>
      </c>
      <c r="AG44" s="89" t="s">
        <v>73</v>
      </c>
      <c r="AH44" s="81">
        <f>IF(I44=Val_Selected,1,0)</f>
        <v>0</v>
      </c>
      <c r="AI44" s="89" t="s">
        <v>75</v>
      </c>
      <c r="AJ44" s="81">
        <f>IF(M44=Val_Selected,1,0)</f>
        <v>0</v>
      </c>
      <c r="AK44" s="89" t="s">
        <v>244</v>
      </c>
      <c r="AL44" s="81">
        <f>IF(Q44=Val_Selected,1,0)</f>
        <v>0</v>
      </c>
    </row>
    <row r="45" spans="2:42" ht="13.5" customHeight="1" x14ac:dyDescent="0.15">
      <c r="B45" s="658"/>
      <c r="C45" s="601"/>
      <c r="D45" s="602"/>
      <c r="E45" s="394" t="s">
        <v>313</v>
      </c>
      <c r="F45" s="413" t="s">
        <v>74</v>
      </c>
      <c r="G45" s="413"/>
      <c r="H45" s="395"/>
      <c r="I45" s="396" t="s">
        <v>313</v>
      </c>
      <c r="J45" s="413" t="s">
        <v>89</v>
      </c>
      <c r="K45" s="395"/>
      <c r="L45" s="669"/>
      <c r="M45" s="669"/>
      <c r="N45" s="669"/>
      <c r="O45" s="669"/>
      <c r="P45" s="669"/>
      <c r="Q45" s="669"/>
      <c r="R45" s="669"/>
      <c r="S45" s="669"/>
      <c r="T45" s="414" t="s">
        <v>91</v>
      </c>
      <c r="U45" s="360" t="s">
        <v>50</v>
      </c>
      <c r="V45" s="360"/>
      <c r="W45" s="379" t="str">
        <f>IF(LEN(TRIM($L$45))&gt;0, "（" &amp; TRIM($L$45) &amp; "）","")</f>
        <v/>
      </c>
      <c r="X45" s="360"/>
      <c r="Y45" s="360"/>
      <c r="Z45" s="360"/>
      <c r="AE45" s="132" t="s">
        <v>822</v>
      </c>
      <c r="AF45" s="126"/>
      <c r="AG45" s="89" t="s">
        <v>74</v>
      </c>
      <c r="AH45" s="81">
        <f>IF(E45=Val_Selected,1,0)</f>
        <v>0</v>
      </c>
      <c r="AI45" s="89" t="s">
        <v>69</v>
      </c>
      <c r="AJ45" s="81">
        <f>IF(I45=Val_Selected,1,0)</f>
        <v>0</v>
      </c>
      <c r="AK45" s="89" t="s">
        <v>359</v>
      </c>
      <c r="AL45" s="81" t="str">
        <f>IF(LEN($L$45)&gt;0,TRIM($L$45),"")</f>
        <v/>
      </c>
    </row>
    <row r="46" spans="2:42" ht="13.5" customHeight="1" x14ac:dyDescent="0.15">
      <c r="B46" s="658"/>
      <c r="C46" s="597" t="s">
        <v>827</v>
      </c>
      <c r="D46" s="598"/>
      <c r="E46" s="387" t="s">
        <v>313</v>
      </c>
      <c r="F46" s="760" t="s">
        <v>828</v>
      </c>
      <c r="G46" s="760"/>
      <c r="H46" s="760"/>
      <c r="I46" s="760"/>
      <c r="J46" s="388" t="s">
        <v>830</v>
      </c>
      <c r="K46" s="388"/>
      <c r="L46" s="759"/>
      <c r="M46" s="759"/>
      <c r="N46" s="759"/>
      <c r="O46" s="759"/>
      <c r="P46" s="759"/>
      <c r="Q46" s="759"/>
      <c r="R46" s="759"/>
      <c r="S46" s="759"/>
      <c r="T46" s="421" t="s">
        <v>91</v>
      </c>
      <c r="U46" s="360" t="s">
        <v>50</v>
      </c>
      <c r="V46" s="360"/>
      <c r="W46" s="360"/>
      <c r="X46" s="360"/>
      <c r="Y46" s="360"/>
      <c r="Z46" s="360"/>
      <c r="AD46" s="71" t="s">
        <v>833</v>
      </c>
      <c r="AE46" s="167" t="s">
        <v>831</v>
      </c>
      <c r="AF46" s="81">
        <f t="shared" ref="AF46:AF52" si="3">IF(E46=Val_Selected,1,0)</f>
        <v>0</v>
      </c>
      <c r="AG46" s="127" t="s">
        <v>832</v>
      </c>
      <c r="AH46" s="81" t="str">
        <f>IF(LEN($L$46)&gt;0,TRIM($L$46),"")</f>
        <v/>
      </c>
    </row>
    <row r="47" spans="2:42" ht="13.5" customHeight="1" x14ac:dyDescent="0.15">
      <c r="B47" s="658"/>
      <c r="C47" s="599"/>
      <c r="D47" s="600"/>
      <c r="E47" s="371" t="s">
        <v>313</v>
      </c>
      <c r="F47" s="749" t="s">
        <v>829</v>
      </c>
      <c r="G47" s="749"/>
      <c r="H47" s="749"/>
      <c r="I47" s="749"/>
      <c r="J47" s="372" t="s">
        <v>830</v>
      </c>
      <c r="K47" s="372"/>
      <c r="L47" s="668"/>
      <c r="M47" s="668"/>
      <c r="N47" s="668"/>
      <c r="O47" s="668"/>
      <c r="P47" s="668"/>
      <c r="Q47" s="668"/>
      <c r="R47" s="668"/>
      <c r="S47" s="668"/>
      <c r="T47" s="374" t="s">
        <v>91</v>
      </c>
      <c r="U47" s="360" t="s">
        <v>50</v>
      </c>
      <c r="V47" s="360"/>
      <c r="W47" s="360"/>
      <c r="X47" s="360"/>
      <c r="Y47" s="360"/>
      <c r="Z47" s="360"/>
      <c r="AE47" s="167" t="s">
        <v>803</v>
      </c>
      <c r="AF47" s="81">
        <f t="shared" si="3"/>
        <v>0</v>
      </c>
      <c r="AG47" s="127" t="s">
        <v>834</v>
      </c>
      <c r="AH47" s="81" t="str">
        <f>IF(LEN($L$47)&gt;0,TRIM($L$47),"")</f>
        <v/>
      </c>
    </row>
    <row r="48" spans="2:42" ht="13.5" customHeight="1" x14ac:dyDescent="0.15">
      <c r="B48" s="658"/>
      <c r="C48" s="599"/>
      <c r="D48" s="600"/>
      <c r="E48" s="371" t="s">
        <v>313</v>
      </c>
      <c r="F48" s="422" t="s">
        <v>775</v>
      </c>
      <c r="G48" s="423"/>
      <c r="H48" s="422"/>
      <c r="I48" s="373" t="s">
        <v>313</v>
      </c>
      <c r="J48" s="422" t="s">
        <v>776</v>
      </c>
      <c r="K48" s="422"/>
      <c r="L48" s="372"/>
      <c r="M48" s="373" t="s">
        <v>313</v>
      </c>
      <c r="N48" s="749" t="s">
        <v>835</v>
      </c>
      <c r="O48" s="749"/>
      <c r="P48" s="749"/>
      <c r="Q48" s="749"/>
      <c r="R48" s="749"/>
      <c r="S48" s="749"/>
      <c r="T48" s="758"/>
      <c r="U48" s="360" t="s">
        <v>50</v>
      </c>
      <c r="V48" s="360"/>
      <c r="W48" s="360"/>
      <c r="X48" s="360"/>
      <c r="Y48" s="360"/>
      <c r="Z48" s="360"/>
      <c r="AD48" s="71"/>
      <c r="AE48" s="187" t="s">
        <v>824</v>
      </c>
      <c r="AF48" s="81">
        <f t="shared" si="3"/>
        <v>0</v>
      </c>
      <c r="AG48" s="136" t="s">
        <v>825</v>
      </c>
      <c r="AH48" s="81">
        <f>IF(I48=Val_Selected,1,0)</f>
        <v>0</v>
      </c>
      <c r="AI48" s="167" t="s">
        <v>826</v>
      </c>
      <c r="AJ48" s="81">
        <f>IF(M48=Val_Selected,1,0)</f>
        <v>0</v>
      </c>
    </row>
    <row r="49" spans="2:38" ht="13.5" customHeight="1" x14ac:dyDescent="0.15">
      <c r="B49" s="659"/>
      <c r="C49" s="601"/>
      <c r="D49" s="602"/>
      <c r="E49" s="394" t="s">
        <v>1166</v>
      </c>
      <c r="F49" s="413" t="s">
        <v>89</v>
      </c>
      <c r="G49" s="395"/>
      <c r="H49" s="614" t="s">
        <v>1252</v>
      </c>
      <c r="I49" s="614"/>
      <c r="J49" s="614"/>
      <c r="K49" s="614"/>
      <c r="L49" s="614"/>
      <c r="M49" s="614"/>
      <c r="N49" s="614"/>
      <c r="O49" s="614"/>
      <c r="P49" s="614"/>
      <c r="Q49" s="614"/>
      <c r="R49" s="614"/>
      <c r="S49" s="614"/>
      <c r="T49" s="414" t="s">
        <v>91</v>
      </c>
      <c r="U49" s="360" t="s">
        <v>50</v>
      </c>
      <c r="V49" s="360"/>
      <c r="W49" s="379" t="str">
        <f>IF(LEN(TRIM($H$49))&gt;0, "（" &amp; TRIM($H$49) &amp; "）","")</f>
        <v>（面的エネルギーのその他）</v>
      </c>
      <c r="X49" s="360"/>
      <c r="Y49" s="360"/>
      <c r="Z49" s="360"/>
      <c r="AD49" s="71"/>
      <c r="AE49" s="187" t="s">
        <v>836</v>
      </c>
      <c r="AF49" s="81">
        <f t="shared" si="3"/>
        <v>1</v>
      </c>
      <c r="AG49" s="89" t="s">
        <v>359</v>
      </c>
      <c r="AH49" s="166" t="str">
        <f>IF(LEN(TRIM($H$49))&gt;0,TRIM($H$49),"")</f>
        <v>面的エネルギーのその他</v>
      </c>
      <c r="AI49" s="7"/>
      <c r="AJ49" s="7"/>
    </row>
    <row r="50" spans="2:38" ht="13.5" customHeight="1" x14ac:dyDescent="0.15">
      <c r="B50" s="575" t="s">
        <v>765</v>
      </c>
      <c r="C50" s="625" t="s">
        <v>888</v>
      </c>
      <c r="D50" s="626"/>
      <c r="E50" s="539" t="s">
        <v>1166</v>
      </c>
      <c r="F50" s="671" t="s">
        <v>889</v>
      </c>
      <c r="G50" s="671"/>
      <c r="H50" s="671"/>
      <c r="I50" s="540" t="s">
        <v>313</v>
      </c>
      <c r="J50" s="587" t="s">
        <v>890</v>
      </c>
      <c r="K50" s="587"/>
      <c r="L50" s="587"/>
      <c r="M50" s="547"/>
      <c r="N50" s="547"/>
      <c r="O50" s="547"/>
      <c r="P50" s="547"/>
      <c r="Q50" s="547"/>
      <c r="R50" s="547"/>
      <c r="S50" s="547"/>
      <c r="T50" s="548"/>
      <c r="U50" s="360" t="s">
        <v>50</v>
      </c>
      <c r="V50" s="360"/>
      <c r="W50" s="360"/>
      <c r="X50" s="360"/>
      <c r="Y50" s="360"/>
      <c r="Z50" s="360"/>
      <c r="AD50" s="122" t="s">
        <v>774</v>
      </c>
      <c r="AE50" s="167" t="s">
        <v>837</v>
      </c>
      <c r="AF50" s="185">
        <f t="shared" si="3"/>
        <v>1</v>
      </c>
      <c r="AG50" s="190" t="s">
        <v>838</v>
      </c>
      <c r="AH50" s="186">
        <f>IF(I50=Val_Selected,1,0)</f>
        <v>0</v>
      </c>
    </row>
    <row r="51" spans="2:38" ht="13.5" customHeight="1" x14ac:dyDescent="0.15">
      <c r="B51" s="576"/>
      <c r="C51" s="740" t="s">
        <v>766</v>
      </c>
      <c r="D51" s="741"/>
      <c r="E51" s="509" t="s">
        <v>1166</v>
      </c>
      <c r="F51" s="377" t="s">
        <v>758</v>
      </c>
      <c r="G51" s="377"/>
      <c r="H51" s="377"/>
      <c r="I51" s="416" t="s">
        <v>313</v>
      </c>
      <c r="J51" s="384" t="s">
        <v>759</v>
      </c>
      <c r="K51" s="377"/>
      <c r="L51" s="384"/>
      <c r="M51" s="416" t="s">
        <v>313</v>
      </c>
      <c r="N51" s="384" t="s">
        <v>760</v>
      </c>
      <c r="O51" s="508"/>
      <c r="P51" s="384"/>
      <c r="Q51" s="416" t="s">
        <v>313</v>
      </c>
      <c r="R51" s="384" t="s">
        <v>761</v>
      </c>
      <c r="S51" s="549"/>
      <c r="T51" s="550"/>
      <c r="U51" s="360" t="s">
        <v>50</v>
      </c>
      <c r="V51" s="360"/>
      <c r="W51" s="360"/>
      <c r="X51" s="360"/>
      <c r="Y51" s="360"/>
      <c r="Z51" s="360"/>
      <c r="AD51" s="188" t="s">
        <v>843</v>
      </c>
      <c r="AE51" s="167" t="s">
        <v>839</v>
      </c>
      <c r="AF51" s="81">
        <f t="shared" si="3"/>
        <v>1</v>
      </c>
      <c r="AG51" s="191" t="s">
        <v>840</v>
      </c>
      <c r="AH51" s="81">
        <f>IF(I51=Val_Selected,1,0)</f>
        <v>0</v>
      </c>
      <c r="AI51" s="188" t="s">
        <v>841</v>
      </c>
      <c r="AJ51" s="81">
        <f>IF(M51=Val_Selected,1,0)</f>
        <v>0</v>
      </c>
      <c r="AK51" s="188" t="s">
        <v>842</v>
      </c>
      <c r="AL51" s="81">
        <f>IF(Q51=Val_Selected,1,0)</f>
        <v>0</v>
      </c>
    </row>
    <row r="52" spans="2:38" ht="13.5" customHeight="1" x14ac:dyDescent="0.15">
      <c r="B52" s="576"/>
      <c r="C52" s="742" t="s">
        <v>764</v>
      </c>
      <c r="D52" s="743"/>
      <c r="E52" s="509" t="s">
        <v>1166</v>
      </c>
      <c r="F52" s="615" t="s">
        <v>762</v>
      </c>
      <c r="G52" s="615"/>
      <c r="H52" s="615"/>
      <c r="I52" s="615"/>
      <c r="J52" s="615"/>
      <c r="K52" s="615"/>
      <c r="L52" s="615"/>
      <c r="M52" s="416" t="s">
        <v>313</v>
      </c>
      <c r="N52" s="615" t="s">
        <v>896</v>
      </c>
      <c r="O52" s="615"/>
      <c r="P52" s="615"/>
      <c r="Q52" s="615"/>
      <c r="R52" s="615"/>
      <c r="S52" s="615"/>
      <c r="T52" s="632"/>
      <c r="U52" s="360" t="s">
        <v>50</v>
      </c>
      <c r="V52" s="360"/>
      <c r="W52" s="360"/>
      <c r="X52" s="360"/>
      <c r="Y52" s="360"/>
      <c r="Z52" s="360"/>
      <c r="AD52" s="188" t="s">
        <v>773</v>
      </c>
      <c r="AE52" s="167" t="s">
        <v>844</v>
      </c>
      <c r="AF52" s="81">
        <f t="shared" si="3"/>
        <v>1</v>
      </c>
      <c r="AG52" s="127" t="s">
        <v>897</v>
      </c>
      <c r="AH52" s="81">
        <f>IF(M52=Val_Selected,1,0)</f>
        <v>0</v>
      </c>
    </row>
    <row r="53" spans="2:38" ht="13.5" customHeight="1" x14ac:dyDescent="0.15">
      <c r="B53" s="576"/>
      <c r="C53" s="744"/>
      <c r="D53" s="745"/>
      <c r="E53" s="509" t="s">
        <v>1166</v>
      </c>
      <c r="F53" s="596" t="s">
        <v>1202</v>
      </c>
      <c r="G53" s="596"/>
      <c r="H53" s="596"/>
      <c r="I53" s="452" t="s">
        <v>1194</v>
      </c>
      <c r="J53" s="595" t="s">
        <v>1234</v>
      </c>
      <c r="K53" s="595"/>
      <c r="L53" s="595"/>
      <c r="M53" s="595"/>
      <c r="N53" s="595"/>
      <c r="O53" s="595"/>
      <c r="P53" s="595"/>
      <c r="Q53" s="595"/>
      <c r="R53" s="595"/>
      <c r="S53" s="595"/>
      <c r="T53" s="409" t="s">
        <v>91</v>
      </c>
      <c r="U53" s="360" t="s">
        <v>50</v>
      </c>
      <c r="V53" s="360"/>
      <c r="W53" s="360"/>
      <c r="X53" s="360"/>
      <c r="Y53" s="360"/>
      <c r="Z53" s="360"/>
      <c r="AD53" s="188"/>
      <c r="AE53" s="167" t="s">
        <v>1202</v>
      </c>
      <c r="AF53" s="81">
        <f>IF(E53=Val_Selected,1,0)</f>
        <v>1</v>
      </c>
      <c r="AG53" s="89" t="s">
        <v>1206</v>
      </c>
      <c r="AH53" s="166" t="str">
        <f>IF(LEN(TRIM($J$53))&gt;0,TRIM($J$53),"")</f>
        <v>入居者へ浸水リスクの周知、訓練の実施、土のう袋の準備</v>
      </c>
    </row>
    <row r="54" spans="2:38" ht="13.5" customHeight="1" x14ac:dyDescent="0.15">
      <c r="B54" s="577"/>
      <c r="C54" s="746"/>
      <c r="D54" s="747"/>
      <c r="E54" s="536" t="s">
        <v>313</v>
      </c>
      <c r="F54" s="412" t="s">
        <v>89</v>
      </c>
      <c r="G54" s="537"/>
      <c r="H54" s="614"/>
      <c r="I54" s="614"/>
      <c r="J54" s="614"/>
      <c r="K54" s="614"/>
      <c r="L54" s="614"/>
      <c r="M54" s="614"/>
      <c r="N54" s="614"/>
      <c r="O54" s="614"/>
      <c r="P54" s="614"/>
      <c r="Q54" s="614"/>
      <c r="R54" s="614"/>
      <c r="S54" s="614"/>
      <c r="T54" s="424" t="s">
        <v>91</v>
      </c>
      <c r="U54" s="360" t="s">
        <v>50</v>
      </c>
      <c r="V54" s="360"/>
      <c r="W54" s="379" t="str">
        <f>IF(LEN(TRIM($H$54))&gt;0, "（" &amp; TRIM($H$54) &amp; "）","")</f>
        <v/>
      </c>
      <c r="X54" s="411" t="s">
        <v>867</v>
      </c>
      <c r="Y54" s="360"/>
      <c r="Z54" s="360"/>
      <c r="AD54" s="163"/>
      <c r="AE54" s="7" t="s">
        <v>836</v>
      </c>
      <c r="AF54" s="81">
        <f>IF(E54=Val_Selected,1,0)</f>
        <v>0</v>
      </c>
      <c r="AG54" s="89" t="s">
        <v>359</v>
      </c>
      <c r="AH54" s="166" t="str">
        <f>IF(LEN(TRIM($H$54))&gt;0,TRIM($H$54),"")</f>
        <v/>
      </c>
    </row>
    <row r="55" spans="2:38" ht="13.5" customHeight="1" x14ac:dyDescent="0.15">
      <c r="B55" s="578" t="s">
        <v>768</v>
      </c>
      <c r="C55" s="597" t="s">
        <v>900</v>
      </c>
      <c r="D55" s="598"/>
      <c r="E55" s="387" t="s">
        <v>1166</v>
      </c>
      <c r="F55" s="425" t="s">
        <v>1193</v>
      </c>
      <c r="G55" s="425"/>
      <c r="H55" s="425"/>
      <c r="I55" s="425"/>
      <c r="J55" s="425"/>
      <c r="K55" s="425"/>
      <c r="L55" s="425"/>
      <c r="M55" s="425"/>
      <c r="N55" s="425"/>
      <c r="O55" s="425"/>
      <c r="P55" s="425"/>
      <c r="Q55" s="425"/>
      <c r="R55" s="425"/>
      <c r="S55" s="425"/>
      <c r="T55" s="426"/>
      <c r="U55" s="360" t="s">
        <v>50</v>
      </c>
      <c r="V55" s="360"/>
      <c r="W55" s="360"/>
      <c r="X55" s="427" t="s">
        <v>1211</v>
      </c>
      <c r="Y55" s="427">
        <f>IF(SUM($AF$55:$AF$56)&gt;0,1,0)</f>
        <v>1</v>
      </c>
      <c r="Z55" s="411"/>
      <c r="AD55" s="71" t="s">
        <v>121</v>
      </c>
      <c r="AE55" s="79" t="s">
        <v>904</v>
      </c>
      <c r="AF55" s="81">
        <f>IF(E55=Val_Selected,1,0)</f>
        <v>1</v>
      </c>
      <c r="AG55" s="173" t="s">
        <v>823</v>
      </c>
    </row>
    <row r="56" spans="2:38" ht="13.5" customHeight="1" x14ac:dyDescent="0.15">
      <c r="B56" s="579"/>
      <c r="C56" s="601"/>
      <c r="D56" s="602"/>
      <c r="E56" s="371" t="s">
        <v>1166</v>
      </c>
      <c r="F56" s="428" t="s">
        <v>891</v>
      </c>
      <c r="G56" s="428"/>
      <c r="H56" s="428"/>
      <c r="I56" s="428"/>
      <c r="J56" s="428"/>
      <c r="K56" s="428"/>
      <c r="L56" s="428"/>
      <c r="M56" s="428" t="s">
        <v>892</v>
      </c>
      <c r="N56" s="428"/>
      <c r="O56" s="428"/>
      <c r="P56" s="428"/>
      <c r="Q56" s="428"/>
      <c r="R56" s="428"/>
      <c r="S56" s="428"/>
      <c r="T56" s="429"/>
      <c r="U56" s="360" t="s">
        <v>50</v>
      </c>
      <c r="V56" s="360"/>
      <c r="W56" s="360"/>
      <c r="X56" s="431"/>
      <c r="Y56" s="430"/>
      <c r="Z56" s="360"/>
      <c r="AD56" s="71"/>
      <c r="AE56" s="89" t="s">
        <v>909</v>
      </c>
      <c r="AF56" s="81">
        <f>IF(E56=Val_Selected,1,0)</f>
        <v>1</v>
      </c>
      <c r="AH56" s="129" t="s">
        <v>120</v>
      </c>
      <c r="AI56" s="132" t="s">
        <v>360</v>
      </c>
      <c r="AJ56" s="132" t="s">
        <v>361</v>
      </c>
      <c r="AK56" s="7"/>
    </row>
    <row r="57" spans="2:38" ht="13.5" customHeight="1" x14ac:dyDescent="0.15">
      <c r="B57" s="580"/>
      <c r="C57" s="432"/>
      <c r="D57" s="433"/>
      <c r="E57" s="394" t="s">
        <v>313</v>
      </c>
      <c r="F57" s="621" t="s">
        <v>905</v>
      </c>
      <c r="G57" s="621"/>
      <c r="H57" s="621"/>
      <c r="I57" s="621"/>
      <c r="J57" s="621"/>
      <c r="K57" s="621"/>
      <c r="L57" s="621"/>
      <c r="M57" s="621"/>
      <c r="N57" s="396" t="s">
        <v>313</v>
      </c>
      <c r="O57" s="434" t="s">
        <v>118</v>
      </c>
      <c r="P57" s="435"/>
      <c r="Q57" s="435"/>
      <c r="R57" s="435"/>
      <c r="S57" s="435"/>
      <c r="T57" s="436"/>
      <c r="U57" s="360" t="s">
        <v>50</v>
      </c>
      <c r="V57" s="360"/>
      <c r="W57" s="360"/>
      <c r="X57" s="437" t="s">
        <v>911</v>
      </c>
      <c r="Y57" s="430">
        <f>IF(SUM($AF55:$AF58)&gt;0,1,0)</f>
        <v>1</v>
      </c>
      <c r="Z57" s="360"/>
      <c r="AD57" s="71"/>
      <c r="AE57" s="89" t="s">
        <v>905</v>
      </c>
      <c r="AF57" s="81">
        <f>IF(E57=Val_Selected,1,0)</f>
        <v>0</v>
      </c>
      <c r="AG57" s="79"/>
      <c r="AH57" s="130"/>
      <c r="AI57" s="126"/>
      <c r="AJ57" s="126"/>
      <c r="AK57" s="131" t="s">
        <v>864</v>
      </c>
    </row>
    <row r="58" spans="2:38" ht="13.5" customHeight="1" x14ac:dyDescent="0.15">
      <c r="B58" s="597" t="s">
        <v>128</v>
      </c>
      <c r="C58" s="633"/>
      <c r="D58" s="598"/>
      <c r="E58" s="387" t="s">
        <v>313</v>
      </c>
      <c r="F58" s="425" t="s">
        <v>119</v>
      </c>
      <c r="G58" s="425"/>
      <c r="H58" s="425"/>
      <c r="I58" s="425"/>
      <c r="J58" s="425"/>
      <c r="K58" s="425"/>
      <c r="L58" s="425"/>
      <c r="M58" s="425"/>
      <c r="N58" s="425"/>
      <c r="O58" s="425"/>
      <c r="P58" s="425"/>
      <c r="Q58" s="425"/>
      <c r="R58" s="425"/>
      <c r="S58" s="425"/>
      <c r="T58" s="426"/>
      <c r="U58" s="360" t="s">
        <v>50</v>
      </c>
      <c r="V58" s="360"/>
      <c r="W58" s="360"/>
      <c r="X58" s="438" t="s">
        <v>912</v>
      </c>
      <c r="Y58" s="439">
        <f>IF(SUM($AF59:$AF60)&gt;0,1,0)</f>
        <v>1</v>
      </c>
      <c r="Z58" s="360"/>
      <c r="AD58" s="71"/>
      <c r="AE58" s="89" t="s">
        <v>118</v>
      </c>
      <c r="AF58" s="81">
        <f>IF(N57=Val_Selected,1,0)</f>
        <v>0</v>
      </c>
      <c r="AG58" s="79"/>
    </row>
    <row r="59" spans="2:38" ht="13.5" customHeight="1" x14ac:dyDescent="0.15">
      <c r="B59" s="601"/>
      <c r="C59" s="634"/>
      <c r="D59" s="602"/>
      <c r="E59" s="394" t="s">
        <v>1166</v>
      </c>
      <c r="F59" s="435" t="s">
        <v>279</v>
      </c>
      <c r="G59" s="435"/>
      <c r="H59" s="435"/>
      <c r="I59" s="435"/>
      <c r="J59" s="435"/>
      <c r="K59" s="435"/>
      <c r="L59" s="435"/>
      <c r="M59" s="435"/>
      <c r="N59" s="435"/>
      <c r="O59" s="435"/>
      <c r="P59" s="435"/>
      <c r="Q59" s="435"/>
      <c r="R59" s="435"/>
      <c r="S59" s="435"/>
      <c r="T59" s="436"/>
      <c r="U59" s="360" t="s">
        <v>50</v>
      </c>
      <c r="V59" s="360"/>
      <c r="W59" s="360"/>
      <c r="X59" s="360"/>
      <c r="Y59" s="369"/>
      <c r="Z59" s="360"/>
      <c r="AE59" s="89" t="s">
        <v>119</v>
      </c>
      <c r="AF59" s="81">
        <f t="shared" ref="AF59:AF60" si="4">IF(E58=Val_Selected,1,0)</f>
        <v>0</v>
      </c>
      <c r="AG59" s="79"/>
    </row>
    <row r="60" spans="2:38" ht="13.5" customHeight="1" x14ac:dyDescent="0.15">
      <c r="B60" s="629" t="s">
        <v>720</v>
      </c>
      <c r="C60" s="630"/>
      <c r="D60" s="631"/>
      <c r="E60" s="440" t="s">
        <v>1166</v>
      </c>
      <c r="F60" s="441" t="s">
        <v>721</v>
      </c>
      <c r="G60" s="441"/>
      <c r="H60" s="442"/>
      <c r="I60" s="442"/>
      <c r="J60" s="442"/>
      <c r="K60" s="443"/>
      <c r="L60" s="441"/>
      <c r="M60" s="444" t="s">
        <v>1240</v>
      </c>
      <c r="N60" s="445"/>
      <c r="O60" s="441"/>
      <c r="P60" s="446"/>
      <c r="Q60" s="446"/>
      <c r="R60" s="446"/>
      <c r="S60" s="441"/>
      <c r="T60" s="447"/>
      <c r="U60" s="441" t="s">
        <v>50</v>
      </c>
      <c r="V60" s="360">
        <v>7092</v>
      </c>
      <c r="W60" s="360"/>
      <c r="X60" s="360"/>
      <c r="Y60" s="369"/>
      <c r="Z60" s="360"/>
      <c r="AE60" s="89" t="s">
        <v>279</v>
      </c>
      <c r="AF60" s="81">
        <f t="shared" si="4"/>
        <v>1</v>
      </c>
      <c r="AG60" s="89" t="s">
        <v>1250</v>
      </c>
      <c r="AH60" s="81">
        <f>IF(E60=Val_Selected,1,0)</f>
        <v>1</v>
      </c>
    </row>
    <row r="61" spans="2:38" ht="26.25" customHeight="1" x14ac:dyDescent="0.15">
      <c r="B61" s="750" t="s">
        <v>1157</v>
      </c>
      <c r="C61" s="751"/>
      <c r="D61" s="752"/>
      <c r="E61" s="583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5"/>
      <c r="U61" s="441"/>
      <c r="V61" s="360">
        <v>4492</v>
      </c>
      <c r="W61" s="360"/>
      <c r="X61" s="360"/>
      <c r="Y61" s="360"/>
      <c r="Z61" s="360"/>
      <c r="AC61" s="84" t="s">
        <v>362</v>
      </c>
      <c r="AE61" s="167" t="s">
        <v>863</v>
      </c>
      <c r="AF61" s="81" t="str">
        <f>IF(LEN(TRIM($E$61))&gt;0,TRIM($E$61),"")</f>
        <v/>
      </c>
      <c r="AG61" s="2"/>
      <c r="AH61" s="156" t="s">
        <v>727</v>
      </c>
    </row>
    <row r="62" spans="2:38" ht="26.25" customHeight="1" x14ac:dyDescent="0.15">
      <c r="B62" s="750" t="s">
        <v>1158</v>
      </c>
      <c r="C62" s="751"/>
      <c r="D62" s="752"/>
      <c r="E62" s="583" t="s">
        <v>1238</v>
      </c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5"/>
      <c r="U62" s="441"/>
      <c r="V62" s="360">
        <v>4492</v>
      </c>
      <c r="W62" s="360"/>
      <c r="X62" s="360"/>
      <c r="Y62" s="360"/>
      <c r="Z62" s="360"/>
      <c r="AC62" s="84" t="s">
        <v>362</v>
      </c>
      <c r="AE62" s="167" t="s">
        <v>770</v>
      </c>
      <c r="AF62" s="81" t="str">
        <f>IF(LEN(TRIM($E$61))&gt;0,TRIM($E$61),"")</f>
        <v/>
      </c>
      <c r="AG62" s="2"/>
      <c r="AH62" s="156" t="s">
        <v>727</v>
      </c>
    </row>
    <row r="63" spans="2:38" ht="13.5" customHeight="1" x14ac:dyDescent="0.15">
      <c r="B63" s="753" t="s">
        <v>37</v>
      </c>
      <c r="C63" s="597" t="s">
        <v>51</v>
      </c>
      <c r="D63" s="598"/>
      <c r="E63" s="586" t="s">
        <v>1154</v>
      </c>
      <c r="F63" s="587"/>
      <c r="G63" s="587"/>
      <c r="H63" s="587"/>
      <c r="I63" s="587"/>
      <c r="J63" s="587"/>
      <c r="K63" s="622">
        <v>4492</v>
      </c>
      <c r="L63" s="622"/>
      <c r="M63" s="399" t="s">
        <v>186</v>
      </c>
      <c r="N63" s="448"/>
      <c r="O63" s="733">
        <f>IF($O$16&gt;0,1000*K63/$O$16,0)</f>
        <v>898.4</v>
      </c>
      <c r="P63" s="733"/>
      <c r="Q63" s="671" t="s">
        <v>262</v>
      </c>
      <c r="R63" s="671"/>
      <c r="S63" s="671"/>
      <c r="T63" s="739"/>
      <c r="U63" s="449"/>
      <c r="V63" s="450">
        <f>$K$63*$V$84</f>
        <v>220.108</v>
      </c>
      <c r="W63" s="451" t="s">
        <v>1241</v>
      </c>
      <c r="X63" s="360"/>
      <c r="Y63" s="360"/>
      <c r="Z63" s="360"/>
      <c r="AC63" s="84" t="s">
        <v>364</v>
      </c>
      <c r="AD63" s="90" t="s">
        <v>365</v>
      </c>
      <c r="AE63" s="91">
        <f>IF(LEN($K$63)&gt;0,$K$63,"")</f>
        <v>4492</v>
      </c>
      <c r="AF63" s="91">
        <f>IF(LEN($O$63)&gt;0,$O$63,"")</f>
        <v>898.4</v>
      </c>
    </row>
    <row r="64" spans="2:38" ht="13.5" customHeight="1" x14ac:dyDescent="0.15">
      <c r="B64" s="754"/>
      <c r="C64" s="599"/>
      <c r="D64" s="600"/>
      <c r="E64" s="619" t="s">
        <v>1155</v>
      </c>
      <c r="F64" s="620"/>
      <c r="G64" s="620"/>
      <c r="H64" s="620"/>
      <c r="I64" s="620"/>
      <c r="J64" s="620"/>
      <c r="K64" s="623">
        <v>7092</v>
      </c>
      <c r="L64" s="624"/>
      <c r="M64" s="377" t="s">
        <v>261</v>
      </c>
      <c r="N64" s="452"/>
      <c r="O64" s="593">
        <f>IF($O$16&gt;0,1000*K64/$O$16,0)</f>
        <v>1418.4</v>
      </c>
      <c r="P64" s="594"/>
      <c r="Q64" s="615" t="s">
        <v>623</v>
      </c>
      <c r="R64" s="616"/>
      <c r="S64" s="616"/>
      <c r="T64" s="617"/>
      <c r="U64" s="360"/>
      <c r="V64" s="450">
        <f>$K$64*$V$84</f>
        <v>347.50800000000004</v>
      </c>
      <c r="W64" s="451" t="s">
        <v>1242</v>
      </c>
      <c r="X64" s="360"/>
      <c r="Y64" s="360"/>
      <c r="Z64" s="360">
        <v>2911.7</v>
      </c>
      <c r="AD64" s="90" t="s">
        <v>366</v>
      </c>
      <c r="AE64" s="91">
        <f>IF(LEN($K$64)&gt;0,$K$64,"")</f>
        <v>7092</v>
      </c>
      <c r="AF64" s="91">
        <f>IF(LEN($O$64)&gt;0,$O$64,"")</f>
        <v>1418.4</v>
      </c>
    </row>
    <row r="65" spans="2:37" ht="13.5" customHeight="1" x14ac:dyDescent="0.15">
      <c r="B65" s="754"/>
      <c r="C65" s="599"/>
      <c r="D65" s="600"/>
      <c r="E65" s="375" t="s">
        <v>42</v>
      </c>
      <c r="F65" s="372"/>
      <c r="G65" s="372"/>
      <c r="H65" s="453"/>
      <c r="I65" s="453"/>
      <c r="J65" s="453"/>
      <c r="K65" s="593">
        <f>ROUNDDOWN(K64-K63,1)</f>
        <v>2600</v>
      </c>
      <c r="L65" s="594"/>
      <c r="M65" s="377" t="s">
        <v>261</v>
      </c>
      <c r="N65" s="452"/>
      <c r="O65" s="593">
        <f>IF($O$16&gt;0,1000*K65/$O$16,0)</f>
        <v>520</v>
      </c>
      <c r="P65" s="594"/>
      <c r="Q65" s="377" t="s">
        <v>262</v>
      </c>
      <c r="R65" s="452"/>
      <c r="S65" s="377"/>
      <c r="T65" s="403"/>
      <c r="U65" s="360"/>
      <c r="V65" s="454">
        <f>ROUNDDOWN($K$65*$V$84,0)</f>
        <v>127</v>
      </c>
      <c r="W65" s="451" t="s">
        <v>1243</v>
      </c>
      <c r="X65" s="360"/>
      <c r="Y65" s="441"/>
      <c r="Z65" s="441"/>
      <c r="AA65" s="153"/>
      <c r="AB65" s="153"/>
      <c r="AD65" s="90" t="s">
        <v>367</v>
      </c>
      <c r="AE65" s="91">
        <f>IF(LEN($K$65)&gt;0,$K$65,"")</f>
        <v>2600</v>
      </c>
      <c r="AF65" s="91">
        <f>IF(LEN($O$65)&gt;0,$O$65,"")</f>
        <v>520</v>
      </c>
      <c r="AH65" s="154"/>
      <c r="AI65" s="155"/>
      <c r="AJ65" s="152"/>
    </row>
    <row r="66" spans="2:37" ht="13.5" customHeight="1" x14ac:dyDescent="0.15">
      <c r="B66" s="754"/>
      <c r="C66" s="599"/>
      <c r="D66" s="600"/>
      <c r="E66" s="375" t="s">
        <v>52</v>
      </c>
      <c r="F66" s="372"/>
      <c r="G66" s="372"/>
      <c r="H66" s="453"/>
      <c r="I66" s="455"/>
      <c r="J66" s="455"/>
      <c r="K66" s="581">
        <f>IF(P66="モデル建物法",IF(AND(($K$63)&gt;0,($K$64)&gt;0),$K$63/$K$64,0),ROUNDUP(IF(AND(($K$63)&gt;0,($K$64)&gt;0),$K$63/$K$64,0),2))</f>
        <v>0.63338973491257755</v>
      </c>
      <c r="L66" s="582"/>
      <c r="M66" s="381" t="s">
        <v>254</v>
      </c>
      <c r="N66" s="456"/>
      <c r="O66" s="381"/>
      <c r="P66" s="734" t="s">
        <v>1225</v>
      </c>
      <c r="Q66" s="734"/>
      <c r="R66" s="734"/>
      <c r="S66" s="734"/>
      <c r="T66" s="735"/>
      <c r="U66" s="360"/>
      <c r="V66" s="360">
        <f>IF(P66="モデル建物法（小規模版）",1,0)</f>
        <v>0</v>
      </c>
      <c r="W66" s="457"/>
      <c r="X66" s="360"/>
      <c r="Y66" s="360"/>
      <c r="Z66" s="360"/>
      <c r="AD66" s="90" t="s">
        <v>52</v>
      </c>
      <c r="AE66" s="91">
        <f>IF(LEN($K$66)&gt;0,$K$66,"")</f>
        <v>0.63338973491257755</v>
      </c>
      <c r="AF66" s="91" t="str">
        <f>IF(LEN($P$66)&gt;0,$P$66,"")</f>
        <v>モデル建物法</v>
      </c>
    </row>
    <row r="67" spans="2:37" ht="13.5" customHeight="1" x14ac:dyDescent="0.15">
      <c r="B67" s="754"/>
      <c r="C67" s="599"/>
      <c r="D67" s="600"/>
      <c r="E67" s="458"/>
      <c r="F67" s="459"/>
      <c r="G67" s="445"/>
      <c r="H67" s="460"/>
      <c r="I67" s="588" t="s">
        <v>263</v>
      </c>
      <c r="J67" s="589"/>
      <c r="K67" s="589"/>
      <c r="L67" s="590"/>
      <c r="M67" s="713" t="s">
        <v>264</v>
      </c>
      <c r="N67" s="714"/>
      <c r="O67" s="714"/>
      <c r="P67" s="715"/>
      <c r="Q67" s="606" t="s">
        <v>283</v>
      </c>
      <c r="R67" s="607"/>
      <c r="S67" s="607"/>
      <c r="T67" s="608"/>
      <c r="U67" s="360"/>
      <c r="V67" s="360"/>
      <c r="W67" s="360"/>
      <c r="X67" s="360"/>
      <c r="Y67" s="360"/>
      <c r="Z67" s="360"/>
      <c r="AE67" s="92" t="s">
        <v>369</v>
      </c>
      <c r="AF67" s="92" t="s">
        <v>368</v>
      </c>
      <c r="AG67" s="92" t="s">
        <v>369</v>
      </c>
      <c r="AH67" s="92" t="s">
        <v>368</v>
      </c>
      <c r="AI67" s="92" t="s">
        <v>370</v>
      </c>
    </row>
    <row r="68" spans="2:37" ht="13.5" customHeight="1" x14ac:dyDescent="0.15">
      <c r="B68" s="754"/>
      <c r="C68" s="599"/>
      <c r="D68" s="600"/>
      <c r="E68" s="461"/>
      <c r="F68" s="378"/>
      <c r="G68" s="408"/>
      <c r="H68" s="390"/>
      <c r="I68" s="618" t="s">
        <v>321</v>
      </c>
      <c r="J68" s="591"/>
      <c r="K68" s="591" t="s">
        <v>320</v>
      </c>
      <c r="L68" s="592"/>
      <c r="M68" s="618" t="s">
        <v>321</v>
      </c>
      <c r="N68" s="591"/>
      <c r="O68" s="591" t="s">
        <v>320</v>
      </c>
      <c r="P68" s="592"/>
      <c r="Q68" s="609"/>
      <c r="R68" s="610"/>
      <c r="S68" s="610"/>
      <c r="T68" s="611"/>
      <c r="U68" s="360"/>
      <c r="V68" s="360"/>
      <c r="W68" s="360"/>
      <c r="X68" s="360"/>
      <c r="Y68" s="360"/>
      <c r="Z68" s="360"/>
      <c r="AE68" s="39" t="s">
        <v>371</v>
      </c>
      <c r="AF68" s="44"/>
      <c r="AG68" s="44" t="s">
        <v>372</v>
      </c>
      <c r="AH68" s="1"/>
    </row>
    <row r="69" spans="2:37" ht="13.5" customHeight="1" x14ac:dyDescent="0.15">
      <c r="B69" s="754"/>
      <c r="C69" s="599"/>
      <c r="D69" s="600"/>
      <c r="E69" s="375" t="s">
        <v>268</v>
      </c>
      <c r="F69" s="372"/>
      <c r="G69" s="380"/>
      <c r="H69" s="372"/>
      <c r="I69" s="612" t="s">
        <v>277</v>
      </c>
      <c r="J69" s="613"/>
      <c r="K69" s="613" t="s">
        <v>277</v>
      </c>
      <c r="L69" s="719"/>
      <c r="M69" s="736" t="s">
        <v>1122</v>
      </c>
      <c r="N69" s="737"/>
      <c r="O69" s="737" t="s">
        <v>1122</v>
      </c>
      <c r="P69" s="738"/>
      <c r="Q69" s="603"/>
      <c r="R69" s="604"/>
      <c r="S69" s="604"/>
      <c r="T69" s="605"/>
      <c r="U69" s="360"/>
      <c r="V69" s="462" t="s">
        <v>275</v>
      </c>
      <c r="W69" s="451" t="s">
        <v>276</v>
      </c>
      <c r="X69" s="360"/>
      <c r="Y69" s="360"/>
      <c r="Z69" s="360"/>
      <c r="AD69" s="93" t="s">
        <v>373</v>
      </c>
      <c r="AE69" s="94"/>
      <c r="AF69" s="94"/>
      <c r="AG69" s="91" t="str">
        <f t="shared" ref="AG69:AG76" si="5">IF(AND(LEN(M69)&gt;0,ISNUMBER(M69)),M69,"")</f>
        <v/>
      </c>
      <c r="AH69" s="91" t="str">
        <f t="shared" ref="AH69:AH74" si="6">IF(AND(LEN(O69)&gt;0,ISNUMBER(O69)),O69,"")</f>
        <v/>
      </c>
      <c r="AI69" s="91" t="str">
        <f t="shared" ref="AI69:AI74" si="7">IF(AND(LEN(Q69)&gt;0,ISNUMBER(Q69)),Q69,"")</f>
        <v/>
      </c>
    </row>
    <row r="70" spans="2:37" ht="13.5" customHeight="1" x14ac:dyDescent="0.15">
      <c r="B70" s="754"/>
      <c r="C70" s="599"/>
      <c r="D70" s="600"/>
      <c r="E70" s="375" t="s">
        <v>44</v>
      </c>
      <c r="F70" s="372"/>
      <c r="G70" s="380"/>
      <c r="H70" s="372"/>
      <c r="I70" s="718">
        <v>2647</v>
      </c>
      <c r="J70" s="711"/>
      <c r="K70" s="711">
        <v>4569.5</v>
      </c>
      <c r="L70" s="712"/>
      <c r="M70" s="691">
        <f t="shared" ref="M70:M76" si="8">IF($O$16&gt;0,1000*I70/$O$16,0)</f>
        <v>529.4</v>
      </c>
      <c r="N70" s="689"/>
      <c r="O70" s="689">
        <f>IF($O$16&gt;0,1000*K70/$O$16,0)</f>
        <v>913.9</v>
      </c>
      <c r="P70" s="690"/>
      <c r="Q70" s="683">
        <f>IF(P66="モデル建物法",IF($K70&gt;0,$I70/$K70,0),ROUNDUP(IF($K70&gt;0,$I70/$K70,0),2))</f>
        <v>0.57927563190721088</v>
      </c>
      <c r="R70" s="684"/>
      <c r="S70" s="684"/>
      <c r="T70" s="685"/>
      <c r="U70" s="360"/>
      <c r="V70" s="462" t="s">
        <v>274</v>
      </c>
      <c r="W70" s="451" t="s">
        <v>272</v>
      </c>
      <c r="X70" s="360"/>
      <c r="Y70" s="360"/>
      <c r="Z70" s="360"/>
      <c r="AD70" s="90" t="s">
        <v>44</v>
      </c>
      <c r="AE70" s="91">
        <f t="shared" ref="AE70:AE76" si="9">IF(AND(LEN(I70)&gt;0,ISNUMBER(I70)),I70,"")</f>
        <v>2647</v>
      </c>
      <c r="AF70" s="91">
        <f>IF(AND(LEN(K70)&gt;0,ISNUMBER(K70)),K70,"")</f>
        <v>4569.5</v>
      </c>
      <c r="AG70" s="91">
        <f t="shared" si="5"/>
        <v>529.4</v>
      </c>
      <c r="AH70" s="91">
        <f t="shared" si="6"/>
        <v>913.9</v>
      </c>
      <c r="AI70" s="95">
        <f t="shared" si="7"/>
        <v>0.57927563190721088</v>
      </c>
    </row>
    <row r="71" spans="2:37" ht="13.5" customHeight="1" x14ac:dyDescent="0.15">
      <c r="B71" s="754"/>
      <c r="C71" s="599"/>
      <c r="D71" s="600"/>
      <c r="E71" s="375" t="s">
        <v>45</v>
      </c>
      <c r="F71" s="372"/>
      <c r="G71" s="380"/>
      <c r="H71" s="372"/>
      <c r="I71" s="718">
        <v>55</v>
      </c>
      <c r="J71" s="711"/>
      <c r="K71" s="711">
        <v>68.5</v>
      </c>
      <c r="L71" s="712"/>
      <c r="M71" s="691">
        <f t="shared" si="8"/>
        <v>11</v>
      </c>
      <c r="N71" s="689"/>
      <c r="O71" s="689">
        <f>IF($O$16&gt;0,1000*K71/$O$16,0)</f>
        <v>13.7</v>
      </c>
      <c r="P71" s="690"/>
      <c r="Q71" s="683">
        <f>IF(P66="モデル建物法",IF($K71&gt;0,$I71/$K71,0),ROUNDUP(IF($K71&gt;0,$I71/$K71,0),2))</f>
        <v>0.8029197080291971</v>
      </c>
      <c r="R71" s="684"/>
      <c r="S71" s="684"/>
      <c r="T71" s="685"/>
      <c r="U71" s="360"/>
      <c r="V71" s="463" t="s">
        <v>274</v>
      </c>
      <c r="W71" s="451" t="s">
        <v>273</v>
      </c>
      <c r="X71" s="360"/>
      <c r="Y71" s="360"/>
      <c r="Z71" s="360"/>
      <c r="AD71" s="90" t="s">
        <v>45</v>
      </c>
      <c r="AE71" s="91">
        <f t="shared" si="9"/>
        <v>55</v>
      </c>
      <c r="AF71" s="91">
        <f>IF(AND(LEN(K71)&gt;0,ISNUMBER(K71)),K71,"")</f>
        <v>68.5</v>
      </c>
      <c r="AG71" s="91">
        <f t="shared" si="5"/>
        <v>11</v>
      </c>
      <c r="AH71" s="91">
        <f t="shared" si="6"/>
        <v>13.7</v>
      </c>
      <c r="AI71" s="95">
        <f t="shared" si="7"/>
        <v>0.8029197080291971</v>
      </c>
    </row>
    <row r="72" spans="2:37" ht="13.5" customHeight="1" x14ac:dyDescent="0.15">
      <c r="B72" s="754"/>
      <c r="C72" s="599"/>
      <c r="D72" s="600"/>
      <c r="E72" s="375" t="s">
        <v>46</v>
      </c>
      <c r="F72" s="372"/>
      <c r="G72" s="380"/>
      <c r="H72" s="372"/>
      <c r="I72" s="718">
        <v>1801</v>
      </c>
      <c r="J72" s="711"/>
      <c r="K72" s="711">
        <v>2285</v>
      </c>
      <c r="L72" s="712"/>
      <c r="M72" s="691">
        <f t="shared" si="8"/>
        <v>360.2</v>
      </c>
      <c r="N72" s="689"/>
      <c r="O72" s="689">
        <f>IF($O$16&gt;0,1000*K72/$O$16,0)</f>
        <v>457</v>
      </c>
      <c r="P72" s="690"/>
      <c r="Q72" s="683">
        <f>IF(P66="モデル建物法",IF($K72&gt;0,$I72/$K72,0),ROUNDUP(IF($K72&gt;0,$I72/$K72,0),2))</f>
        <v>0.78818380743982497</v>
      </c>
      <c r="R72" s="684"/>
      <c r="S72" s="684"/>
      <c r="T72" s="685"/>
      <c r="U72" s="360"/>
      <c r="V72" s="360"/>
      <c r="W72" s="451" t="s">
        <v>278</v>
      </c>
      <c r="X72" s="360"/>
      <c r="Y72" s="360"/>
      <c r="Z72" s="360"/>
      <c r="AD72" s="90" t="s">
        <v>46</v>
      </c>
      <c r="AE72" s="91">
        <f t="shared" si="9"/>
        <v>1801</v>
      </c>
      <c r="AF72" s="91">
        <f>IF(AND(LEN(K72)&gt;0,ISNUMBER(K72)),K72,"")</f>
        <v>2285</v>
      </c>
      <c r="AG72" s="91">
        <f t="shared" si="5"/>
        <v>360.2</v>
      </c>
      <c r="AH72" s="91">
        <f t="shared" si="6"/>
        <v>457</v>
      </c>
      <c r="AI72" s="95">
        <f t="shared" si="7"/>
        <v>0.78818380743982497</v>
      </c>
    </row>
    <row r="73" spans="2:37" ht="13.5" customHeight="1" x14ac:dyDescent="0.15">
      <c r="B73" s="754"/>
      <c r="C73" s="599"/>
      <c r="D73" s="600"/>
      <c r="E73" s="375" t="s">
        <v>47</v>
      </c>
      <c r="F73" s="372"/>
      <c r="G73" s="380"/>
      <c r="H73" s="372"/>
      <c r="I73" s="718">
        <v>81.5</v>
      </c>
      <c r="J73" s="711"/>
      <c r="K73" s="711">
        <v>65</v>
      </c>
      <c r="L73" s="712"/>
      <c r="M73" s="691">
        <f t="shared" si="8"/>
        <v>16.3</v>
      </c>
      <c r="N73" s="689"/>
      <c r="O73" s="689">
        <f>IF($O$16&gt;0,1000*K73/$O$16,0)</f>
        <v>13</v>
      </c>
      <c r="P73" s="690"/>
      <c r="Q73" s="683">
        <f>IF(P66="モデル建物法",IF($K73&gt;0,$I73/$K73,0),ROUNDUP(IF($K73&gt;0,$I73/$K73,0),2))</f>
        <v>1.2538461538461538</v>
      </c>
      <c r="R73" s="684"/>
      <c r="S73" s="684"/>
      <c r="T73" s="685"/>
      <c r="U73" s="360"/>
      <c r="V73" s="360"/>
      <c r="W73" s="464" t="s">
        <v>633</v>
      </c>
      <c r="X73" s="360"/>
      <c r="Y73" s="451"/>
      <c r="Z73" s="360"/>
      <c r="AC73" s="1"/>
      <c r="AD73" s="90" t="s">
        <v>47</v>
      </c>
      <c r="AE73" s="91">
        <f t="shared" si="9"/>
        <v>81.5</v>
      </c>
      <c r="AF73" s="91">
        <f>IF(AND(LEN(K73)&gt;0,ISNUMBER(K73)),K73,"")</f>
        <v>65</v>
      </c>
      <c r="AG73" s="91">
        <f t="shared" si="5"/>
        <v>16.3</v>
      </c>
      <c r="AH73" s="91">
        <f t="shared" si="6"/>
        <v>13</v>
      </c>
      <c r="AI73" s="95">
        <f t="shared" si="7"/>
        <v>1.2538461538461538</v>
      </c>
    </row>
    <row r="74" spans="2:37" s="152" customFormat="1" ht="13.5" customHeight="1" x14ac:dyDescent="0.15">
      <c r="B74" s="754"/>
      <c r="C74" s="599"/>
      <c r="D74" s="600"/>
      <c r="E74" s="375" t="s">
        <v>48</v>
      </c>
      <c r="F74" s="372"/>
      <c r="G74" s="380"/>
      <c r="H74" s="372"/>
      <c r="I74" s="718">
        <v>106</v>
      </c>
      <c r="J74" s="711"/>
      <c r="K74" s="711">
        <v>104</v>
      </c>
      <c r="L74" s="712"/>
      <c r="M74" s="691">
        <f t="shared" si="8"/>
        <v>21.2</v>
      </c>
      <c r="N74" s="689"/>
      <c r="O74" s="689">
        <f>IF($O$16&gt;0,1000*K74/$O$16,0)</f>
        <v>20.8</v>
      </c>
      <c r="P74" s="690"/>
      <c r="Q74" s="683">
        <f>IF(P66="モデル建物法",IF($K74&gt;0,$I74/$K74,0),ROUNDUP(IF($K74&gt;0,$I74/$K74,0),2))</f>
        <v>1.0192307692307692</v>
      </c>
      <c r="R74" s="684"/>
      <c r="S74" s="684"/>
      <c r="T74" s="685"/>
      <c r="U74" s="360"/>
      <c r="V74" s="360"/>
      <c r="W74" s="465" t="s">
        <v>614</v>
      </c>
      <c r="X74" s="465" t="s">
        <v>615</v>
      </c>
      <c r="Y74" s="466" t="s">
        <v>617</v>
      </c>
      <c r="Z74" s="360"/>
      <c r="AA74" s="7"/>
      <c r="AB74" s="7"/>
      <c r="AC74" s="7"/>
      <c r="AD74" s="90" t="s">
        <v>48</v>
      </c>
      <c r="AE74" s="91">
        <f t="shared" si="9"/>
        <v>106</v>
      </c>
      <c r="AF74" s="91">
        <f>IF(AND(LEN(K74)&gt;0,ISNUMBER(K74)),K74,"")</f>
        <v>104</v>
      </c>
      <c r="AG74" s="91">
        <f t="shared" si="5"/>
        <v>21.2</v>
      </c>
      <c r="AH74" s="91">
        <f t="shared" si="6"/>
        <v>20.8</v>
      </c>
      <c r="AI74" s="95">
        <f t="shared" si="7"/>
        <v>1.0192307692307692</v>
      </c>
      <c r="AJ74" s="2"/>
      <c r="AK74" s="153"/>
    </row>
    <row r="75" spans="2:37" ht="13.5" customHeight="1" x14ac:dyDescent="0.15">
      <c r="B75" s="754"/>
      <c r="C75" s="599"/>
      <c r="D75" s="600"/>
      <c r="E75" s="748" t="s">
        <v>176</v>
      </c>
      <c r="F75" s="749"/>
      <c r="G75" s="749"/>
      <c r="H75" s="749"/>
      <c r="I75" s="718">
        <v>-198.5</v>
      </c>
      <c r="J75" s="711"/>
      <c r="K75" s="689"/>
      <c r="L75" s="690"/>
      <c r="M75" s="691">
        <f t="shared" si="8"/>
        <v>-39.700000000000003</v>
      </c>
      <c r="N75" s="689"/>
      <c r="O75" s="689"/>
      <c r="P75" s="690"/>
      <c r="Q75" s="686" t="s">
        <v>266</v>
      </c>
      <c r="R75" s="687"/>
      <c r="S75" s="687"/>
      <c r="T75" s="688"/>
      <c r="U75" s="360"/>
      <c r="V75" s="467" t="s">
        <v>610</v>
      </c>
      <c r="W75" s="468">
        <f t="array" ref="W75">IF(SUM(LEN($K$63)+LEN($K$70:$L$75))=0,0,IF(AND(LEN($K$63)&gt;0,SUM(LEN($K$70:$L$75))&gt;0),2,1))</f>
        <v>2</v>
      </c>
      <c r="X75" s="469" t="b">
        <f>IF($W$75=0,FALSE,IF($W$75=1,TRUE,IFERROR(IF(ABS(($K$63-SUM($K$70:$L$75))/$K$63)&gt;=Val_SyoEne_KyoyouHani,TRUE,FALSE),TRUE)))</f>
        <v>1</v>
      </c>
      <c r="Y75" s="466" t="s">
        <v>616</v>
      </c>
      <c r="Z75" s="360"/>
      <c r="AD75" s="90" t="s">
        <v>374</v>
      </c>
      <c r="AE75" s="91">
        <f t="shared" si="9"/>
        <v>-198.5</v>
      </c>
      <c r="AF75" s="96"/>
      <c r="AG75" s="91">
        <f t="shared" si="5"/>
        <v>-39.700000000000003</v>
      </c>
      <c r="AH75" s="97"/>
      <c r="AI75" s="98"/>
    </row>
    <row r="76" spans="2:37" ht="13.5" customHeight="1" x14ac:dyDescent="0.15">
      <c r="B76" s="754"/>
      <c r="C76" s="599"/>
      <c r="D76" s="600"/>
      <c r="E76" s="470" t="s">
        <v>69</v>
      </c>
      <c r="F76" s="395"/>
      <c r="G76" s="471"/>
      <c r="H76" s="395"/>
      <c r="I76" s="720">
        <v>1908</v>
      </c>
      <c r="J76" s="716"/>
      <c r="K76" s="716">
        <v>1908</v>
      </c>
      <c r="L76" s="717"/>
      <c r="M76" s="700">
        <f t="shared" si="8"/>
        <v>381.6</v>
      </c>
      <c r="N76" s="698"/>
      <c r="O76" s="698">
        <f>IF($O$16&gt;0,1000*K76/$O$16,0)</f>
        <v>381.6</v>
      </c>
      <c r="P76" s="699"/>
      <c r="Q76" s="692">
        <f>IF(P66="モデル建物法",IF($K76&gt;0,$I76/$K76,0),ROUNDUP(IF($K76&gt;0,$I76/$K76,0),2))</f>
        <v>1</v>
      </c>
      <c r="R76" s="693"/>
      <c r="S76" s="693"/>
      <c r="T76" s="694"/>
      <c r="U76" s="360"/>
      <c r="V76" s="467" t="s">
        <v>609</v>
      </c>
      <c r="W76" s="468">
        <f t="array" ref="W76">IF(SUM(LEN($K$64)+LEN($I$70:$J$75))=0,0,IF(AND(LEN($K$64)&gt;0,SUM(LEN($I$70:$J$75))&gt;0),2,1))</f>
        <v>2</v>
      </c>
      <c r="X76" s="469" t="b">
        <f>IF($W$76=0,FALSE,IF($W$76=1,TRUE,IFERROR(IF(ABS(($K$64-SUM($I$70:$J$75))/$K$64)&gt;=Val_SyoEne_KyoyouHani,TRUE,FALSE),TRUE)))</f>
        <v>1</v>
      </c>
      <c r="Y76" s="466" t="s">
        <v>632</v>
      </c>
      <c r="Z76" s="360"/>
      <c r="AD76" s="90" t="s">
        <v>69</v>
      </c>
      <c r="AE76" s="91">
        <f t="shared" si="9"/>
        <v>1908</v>
      </c>
      <c r="AF76" s="91">
        <f>IF(AND(LEN(K76)&gt;0,ISNUMBER(K76)),K76,"")</f>
        <v>1908</v>
      </c>
      <c r="AG76" s="91">
        <f t="shared" si="5"/>
        <v>381.6</v>
      </c>
      <c r="AH76" s="91">
        <f>IF(AND(LEN(O76)&gt;0,ISNUMBER(O76)),O76,"")</f>
        <v>381.6</v>
      </c>
      <c r="AI76" s="95">
        <f>IF(AND(LEN(Q76)&gt;0,ISNUMBER(Q76)),Q76,"")</f>
        <v>1</v>
      </c>
    </row>
    <row r="77" spans="2:37" hidden="1" x14ac:dyDescent="0.15">
      <c r="B77" s="754"/>
      <c r="C77" s="601"/>
      <c r="D77" s="602"/>
      <c r="E77" s="461" t="s">
        <v>265</v>
      </c>
      <c r="F77" s="378"/>
      <c r="G77" s="472"/>
      <c r="H77" s="378"/>
      <c r="I77" s="695">
        <f>SUM(K70:L75)</f>
        <v>7092</v>
      </c>
      <c r="J77" s="696"/>
      <c r="K77" s="696">
        <f>SUM(I70:J75)</f>
        <v>4492</v>
      </c>
      <c r="L77" s="697"/>
      <c r="M77" s="695">
        <f>SUM($O$70:$P$75)</f>
        <v>1418.3999999999999</v>
      </c>
      <c r="N77" s="696"/>
      <c r="O77" s="696">
        <f>SUM($M$70:$N$75)</f>
        <v>898.39999999999986</v>
      </c>
      <c r="P77" s="697"/>
      <c r="Q77" s="680">
        <f>IF($I77&gt;0,$K77/$I77,0)</f>
        <v>0.63338973491257755</v>
      </c>
      <c r="R77" s="681"/>
      <c r="S77" s="681"/>
      <c r="T77" s="682"/>
      <c r="U77" s="360"/>
      <c r="V77" s="360"/>
      <c r="W77" s="473" t="s">
        <v>618</v>
      </c>
      <c r="X77" s="360">
        <f>IF(AND($X$75=TRUE,$X$76=TRUE),3,IF($X$75=TRUE,1,IF($X$76=TRUE,2,0)))</f>
        <v>3</v>
      </c>
      <c r="Y77" s="466" t="s">
        <v>619</v>
      </c>
      <c r="Z77" s="474"/>
    </row>
    <row r="78" spans="2:37" ht="13.5" hidden="1" customHeight="1" x14ac:dyDescent="0.15">
      <c r="B78" s="754"/>
      <c r="C78" s="475" t="s">
        <v>92</v>
      </c>
      <c r="D78" s="476"/>
      <c r="E78" s="477" t="s">
        <v>18</v>
      </c>
      <c r="F78" s="478"/>
      <c r="G78" s="478"/>
      <c r="H78" s="479"/>
      <c r="I78" s="709"/>
      <c r="J78" s="709"/>
      <c r="K78" s="480" t="s">
        <v>62</v>
      </c>
      <c r="L78" s="480"/>
      <c r="M78" s="480"/>
      <c r="N78" s="480"/>
      <c r="O78" s="480"/>
      <c r="P78" s="480"/>
      <c r="Q78" s="480"/>
      <c r="R78" s="480"/>
      <c r="S78" s="480"/>
      <c r="T78" s="481"/>
      <c r="U78" s="360"/>
      <c r="V78" s="360"/>
      <c r="W78" s="360" t="s">
        <v>866</v>
      </c>
      <c r="X78" s="360"/>
      <c r="Y78" s="360"/>
      <c r="Z78" s="360"/>
      <c r="AD78" s="90" t="s">
        <v>18</v>
      </c>
      <c r="AE78" s="99" t="str">
        <f>IF(LEN($I$78)&gt;0,$I$78,"")</f>
        <v/>
      </c>
      <c r="AF78" s="1" t="s">
        <v>563</v>
      </c>
      <c r="AG78" s="1"/>
    </row>
    <row r="79" spans="2:37" ht="13.5" customHeight="1" x14ac:dyDescent="0.15">
      <c r="B79" s="754"/>
      <c r="C79" s="597" t="s">
        <v>175</v>
      </c>
      <c r="D79" s="598"/>
      <c r="E79" s="482" t="s">
        <v>771</v>
      </c>
      <c r="F79" s="388"/>
      <c r="G79" s="388"/>
      <c r="H79" s="483"/>
      <c r="I79" s="455"/>
      <c r="J79" s="455"/>
      <c r="K79" s="710">
        <f>IF(AND(($K$63)&gt;0,($K$64)&gt;0),ROUND((1-$K$66)*100,0),0)</f>
        <v>37</v>
      </c>
      <c r="L79" s="710"/>
      <c r="M79" s="381" t="s">
        <v>114</v>
      </c>
      <c r="N79" s="484" t="str">
        <f>IF($K$79&gt;=Val_ClearGoal,Val_Hantei_OK,Val_Hantei_NG)</f>
        <v>努力目標達成</v>
      </c>
      <c r="O79" s="456"/>
      <c r="P79" s="456"/>
      <c r="Q79" s="456"/>
      <c r="R79" s="456"/>
      <c r="S79" s="381"/>
      <c r="T79" s="382"/>
      <c r="U79" s="360"/>
      <c r="V79" s="360" t="s">
        <v>1124</v>
      </c>
      <c r="W79" s="360"/>
      <c r="X79" s="441">
        <f>1-(K64/K63)</f>
        <v>-0.57880676758682092</v>
      </c>
      <c r="Y79" s="360"/>
      <c r="Z79" s="360"/>
      <c r="AD79" s="90" t="s">
        <v>35</v>
      </c>
      <c r="AE79" s="100">
        <f>IF(LEN($K$79)&gt;0,$K$79,"")</f>
        <v>37</v>
      </c>
      <c r="AF79" s="91" t="str">
        <f>IF(LEN($N$79)=0,"",$N$79)</f>
        <v>努力目標達成</v>
      </c>
    </row>
    <row r="80" spans="2:37" ht="13.5" customHeight="1" x14ac:dyDescent="0.15">
      <c r="B80" s="754"/>
      <c r="C80" s="601"/>
      <c r="D80" s="602"/>
      <c r="E80" s="470" t="s">
        <v>43</v>
      </c>
      <c r="F80" s="395"/>
      <c r="G80" s="395"/>
      <c r="H80" s="485"/>
      <c r="I80" s="485"/>
      <c r="J80" s="485"/>
      <c r="K80" s="707">
        <f>$V$65</f>
        <v>127</v>
      </c>
      <c r="L80" s="708"/>
      <c r="M80" s="395" t="s">
        <v>36</v>
      </c>
      <c r="N80" s="486"/>
      <c r="O80" s="486"/>
      <c r="P80" s="486"/>
      <c r="Q80" s="486"/>
      <c r="R80" s="486"/>
      <c r="S80" s="395"/>
      <c r="T80" s="397"/>
      <c r="U80" s="360"/>
      <c r="V80" s="360" t="s">
        <v>1124</v>
      </c>
      <c r="W80" s="360"/>
      <c r="X80" s="360"/>
      <c r="Y80" s="360"/>
      <c r="Z80" s="360"/>
      <c r="AD80" s="90" t="s">
        <v>43</v>
      </c>
      <c r="AE80" s="91">
        <f>IF(LEN($K$80)&gt;0,$K$80,"")</f>
        <v>127</v>
      </c>
      <c r="AG80" s="1"/>
    </row>
    <row r="81" spans="2:38" ht="13.5" customHeight="1" x14ac:dyDescent="0.15">
      <c r="B81" s="754"/>
      <c r="C81" s="701" t="s">
        <v>906</v>
      </c>
      <c r="D81" s="702"/>
      <c r="E81" s="487" t="s">
        <v>313</v>
      </c>
      <c r="F81" s="705" t="s">
        <v>907</v>
      </c>
      <c r="G81" s="705"/>
      <c r="H81" s="705"/>
      <c r="I81" s="488" t="s">
        <v>313</v>
      </c>
      <c r="J81" s="567" t="s">
        <v>915</v>
      </c>
      <c r="K81" s="567"/>
      <c r="L81" s="567"/>
      <c r="M81" s="567"/>
      <c r="N81" s="488" t="s">
        <v>313</v>
      </c>
      <c r="O81" s="566" t="s">
        <v>1195</v>
      </c>
      <c r="P81" s="567"/>
      <c r="Q81" s="568"/>
      <c r="R81" s="567"/>
      <c r="S81" s="567"/>
      <c r="T81" s="569"/>
      <c r="U81" s="360"/>
      <c r="V81" s="360"/>
      <c r="W81" s="360"/>
      <c r="X81" s="360"/>
      <c r="Y81" s="360"/>
      <c r="Z81" s="360"/>
      <c r="AC81" s="90" t="s">
        <v>1196</v>
      </c>
      <c r="AD81" s="90" t="s">
        <v>1197</v>
      </c>
      <c r="AE81" s="81">
        <f>IF(E81=Val_Selected,1,0)</f>
        <v>0</v>
      </c>
      <c r="AF81" s="127" t="s">
        <v>1198</v>
      </c>
      <c r="AG81" s="81">
        <f>IF(I81=Val_Selected,1,0)</f>
        <v>0</v>
      </c>
      <c r="AH81" s="500" t="s">
        <v>1199</v>
      </c>
      <c r="AI81" s="81">
        <f>IF(N81=Val_Selected,1,0)</f>
        <v>0</v>
      </c>
    </row>
    <row r="82" spans="2:38" ht="13.5" customHeight="1" x14ac:dyDescent="0.15">
      <c r="B82" s="755"/>
      <c r="C82" s="703"/>
      <c r="D82" s="704"/>
      <c r="E82" s="489" t="s">
        <v>313</v>
      </c>
      <c r="F82" s="490" t="s">
        <v>908</v>
      </c>
      <c r="G82" s="490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491" t="s">
        <v>769</v>
      </c>
      <c r="U82" s="360"/>
      <c r="V82" s="360"/>
      <c r="W82" s="360"/>
      <c r="X82" s="360"/>
      <c r="Y82" s="360"/>
      <c r="Z82" s="360"/>
      <c r="AD82" s="90" t="s">
        <v>69</v>
      </c>
      <c r="AE82" s="81" t="str">
        <f>IF(LEN(TRIM($H$82))&gt;0,TRIM($H$82),"")</f>
        <v/>
      </c>
      <c r="AG82" s="1"/>
    </row>
    <row r="83" spans="2:38" ht="13.5" customHeight="1" thickBot="1" x14ac:dyDescent="0.2">
      <c r="B83" s="360"/>
      <c r="C83" s="360"/>
      <c r="D83" s="360"/>
      <c r="E83" s="706" t="str">
        <f>IFERROR(CHOOSE($X$77,Val_SyoEne_Kyoyou_Kijun,Val_SyoEne_Kyoyou_Sekkei,Val_SyoEne_Kyoyou_Both),"")</f>
        <v>設計値および基準値の「一次エネルギー消費量合計値（その他を除く）」と「消費先別の一次エネルギー消費量の合計（その他を除く）」の値がことなっていますので、数値を見直してください。</v>
      </c>
      <c r="F83" s="706"/>
      <c r="G83" s="706"/>
      <c r="H83" s="706"/>
      <c r="I83" s="706"/>
      <c r="J83" s="706"/>
      <c r="K83" s="706"/>
      <c r="L83" s="706"/>
      <c r="M83" s="706"/>
      <c r="N83" s="706"/>
      <c r="O83" s="706"/>
      <c r="P83" s="706"/>
      <c r="Q83" s="706"/>
      <c r="R83" s="706"/>
      <c r="S83" s="706"/>
      <c r="T83" s="706"/>
      <c r="U83" s="360"/>
      <c r="V83" s="360"/>
      <c r="W83" s="360"/>
      <c r="X83" s="369" t="s">
        <v>875</v>
      </c>
      <c r="Y83" s="360"/>
      <c r="Z83" s="360"/>
    </row>
    <row r="84" spans="2:38" ht="13.5" customHeight="1" thickTop="1" x14ac:dyDescent="0.15">
      <c r="B84" s="492" t="s">
        <v>19</v>
      </c>
      <c r="C84" s="493"/>
      <c r="D84" s="493"/>
      <c r="E84" s="493"/>
      <c r="F84" s="493"/>
      <c r="G84" s="493"/>
      <c r="H84" s="493"/>
      <c r="I84" s="493"/>
      <c r="J84" s="493"/>
      <c r="K84" s="493"/>
      <c r="L84" s="493"/>
      <c r="M84" s="493"/>
      <c r="N84" s="493"/>
      <c r="O84" s="494"/>
      <c r="P84" s="495"/>
      <c r="Q84" s="492" t="s">
        <v>20</v>
      </c>
      <c r="R84" s="493"/>
      <c r="S84" s="494"/>
      <c r="T84" s="495"/>
      <c r="U84" s="360"/>
      <c r="V84" s="363">
        <v>4.9000000000000002E-2</v>
      </c>
      <c r="W84" s="360" t="s">
        <v>267</v>
      </c>
      <c r="X84" s="360"/>
      <c r="Y84" s="451"/>
      <c r="Z84" s="360"/>
      <c r="AD84" s="71" t="s">
        <v>375</v>
      </c>
      <c r="AE84" s="122" t="s">
        <v>870</v>
      </c>
      <c r="AF84" s="91" t="str">
        <f>IF(LEN($B$85)&gt;0,$B$85,"")</f>
        <v/>
      </c>
      <c r="AG84" s="192" t="s">
        <v>871</v>
      </c>
      <c r="AH84" s="193"/>
      <c r="AI84" s="122" t="s">
        <v>872</v>
      </c>
      <c r="AJ84" s="91" t="str">
        <f>IF(LEN($Q$85)&gt;0,$Q$85,"")</f>
        <v/>
      </c>
    </row>
    <row r="85" spans="2:38" ht="13.5" customHeight="1" x14ac:dyDescent="0.15">
      <c r="B85" s="674"/>
      <c r="C85" s="675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6"/>
      <c r="Q85" s="674"/>
      <c r="R85" s="675"/>
      <c r="S85" s="675"/>
      <c r="T85" s="676"/>
      <c r="U85" s="360"/>
      <c r="V85" s="360" t="s">
        <v>166</v>
      </c>
      <c r="W85" s="360"/>
      <c r="X85" s="360"/>
      <c r="Y85" s="360"/>
      <c r="Z85" s="360"/>
    </row>
    <row r="86" spans="2:38" ht="13.5" customHeight="1" x14ac:dyDescent="0.15">
      <c r="B86" s="674"/>
      <c r="C86" s="675"/>
      <c r="D86" s="675"/>
      <c r="E86" s="675"/>
      <c r="F86" s="675"/>
      <c r="G86" s="675"/>
      <c r="H86" s="675"/>
      <c r="I86" s="675"/>
      <c r="J86" s="675"/>
      <c r="K86" s="675"/>
      <c r="L86" s="675"/>
      <c r="M86" s="675"/>
      <c r="N86" s="675"/>
      <c r="O86" s="675"/>
      <c r="P86" s="676"/>
      <c r="Q86" s="674"/>
      <c r="R86" s="675"/>
      <c r="S86" s="675"/>
      <c r="T86" s="676"/>
      <c r="U86" s="360"/>
      <c r="V86" s="360"/>
      <c r="W86" s="360"/>
      <c r="X86" s="360"/>
      <c r="Y86" s="360"/>
      <c r="Z86" s="360"/>
    </row>
    <row r="87" spans="2:38" ht="13.5" customHeight="1" x14ac:dyDescent="0.15">
      <c r="B87" s="674"/>
      <c r="C87" s="675"/>
      <c r="D87" s="675"/>
      <c r="E87" s="675"/>
      <c r="F87" s="675"/>
      <c r="G87" s="675"/>
      <c r="H87" s="675"/>
      <c r="I87" s="675"/>
      <c r="J87" s="675"/>
      <c r="K87" s="675"/>
      <c r="L87" s="675"/>
      <c r="M87" s="675"/>
      <c r="N87" s="675"/>
      <c r="O87" s="675"/>
      <c r="P87" s="676"/>
      <c r="Q87" s="674"/>
      <c r="R87" s="675"/>
      <c r="S87" s="675"/>
      <c r="T87" s="676"/>
      <c r="U87" s="360"/>
      <c r="V87" s="360"/>
      <c r="W87" s="360"/>
      <c r="X87" s="360"/>
      <c r="Y87" s="360"/>
      <c r="Z87" s="360"/>
    </row>
    <row r="88" spans="2:38" ht="13.5" customHeight="1" x14ac:dyDescent="0.15">
      <c r="B88" s="674"/>
      <c r="C88" s="675"/>
      <c r="D88" s="675"/>
      <c r="E88" s="675"/>
      <c r="F88" s="675"/>
      <c r="G88" s="675"/>
      <c r="H88" s="675"/>
      <c r="I88" s="675"/>
      <c r="J88" s="675"/>
      <c r="K88" s="675"/>
      <c r="L88" s="675"/>
      <c r="M88" s="675"/>
      <c r="N88" s="675"/>
      <c r="O88" s="675"/>
      <c r="P88" s="676"/>
      <c r="Q88" s="674"/>
      <c r="R88" s="675"/>
      <c r="S88" s="675"/>
      <c r="T88" s="676"/>
      <c r="U88" s="360"/>
      <c r="V88" s="360"/>
      <c r="W88" s="360"/>
      <c r="X88" s="360"/>
      <c r="Y88" s="360"/>
      <c r="Z88" s="360"/>
    </row>
    <row r="89" spans="2:38" ht="13.5" customHeight="1" x14ac:dyDescent="0.15">
      <c r="B89" s="674"/>
      <c r="C89" s="675"/>
      <c r="D89" s="675"/>
      <c r="E89" s="675"/>
      <c r="F89" s="675"/>
      <c r="G89" s="675"/>
      <c r="H89" s="675"/>
      <c r="I89" s="675"/>
      <c r="J89" s="675"/>
      <c r="K89" s="675"/>
      <c r="L89" s="675"/>
      <c r="M89" s="675"/>
      <c r="N89" s="675"/>
      <c r="O89" s="675"/>
      <c r="P89" s="676"/>
      <c r="Q89" s="674"/>
      <c r="R89" s="675"/>
      <c r="S89" s="675"/>
      <c r="T89" s="676"/>
      <c r="U89" s="360"/>
      <c r="V89" s="360"/>
      <c r="W89" s="463" t="s">
        <v>625</v>
      </c>
      <c r="X89" s="451" t="str">
        <f>"ABS((基準-基準合計)/基準)が、" &amp; Val_SyoEne_KyoyouHani &amp; "以上の時エラー"</f>
        <v>ABS((基準-基準合計)/基準)が、0.15以上の時エラー</v>
      </c>
      <c r="Y89" s="360"/>
      <c r="Z89" s="360"/>
    </row>
    <row r="90" spans="2:38" ht="13.5" customHeight="1" thickBot="1" x14ac:dyDescent="0.2">
      <c r="B90" s="677"/>
      <c r="C90" s="678"/>
      <c r="D90" s="678"/>
      <c r="E90" s="678"/>
      <c r="F90" s="678"/>
      <c r="G90" s="678"/>
      <c r="H90" s="678"/>
      <c r="I90" s="678"/>
      <c r="J90" s="678"/>
      <c r="K90" s="678"/>
      <c r="L90" s="678"/>
      <c r="M90" s="678"/>
      <c r="N90" s="678"/>
      <c r="O90" s="678"/>
      <c r="P90" s="679"/>
      <c r="Q90" s="677"/>
      <c r="R90" s="678"/>
      <c r="S90" s="678"/>
      <c r="T90" s="679"/>
      <c r="U90" s="360"/>
      <c r="V90" s="360"/>
      <c r="W90" s="463" t="s">
        <v>634</v>
      </c>
      <c r="X90" s="451" t="s">
        <v>626</v>
      </c>
      <c r="Y90" s="360"/>
      <c r="Z90" s="411" t="s">
        <v>717</v>
      </c>
    </row>
    <row r="91" spans="2:38" ht="13.5" hidden="1" customHeight="1" thickTop="1" x14ac:dyDescent="0.15">
      <c r="AK91" s="1"/>
    </row>
    <row r="92" spans="2:38" ht="13.5" customHeight="1" thickTop="1" x14ac:dyDescent="0.15">
      <c r="B92" s="360" t="s">
        <v>719</v>
      </c>
      <c r="Q92" s="3"/>
      <c r="R92" s="3"/>
      <c r="S92" s="3"/>
      <c r="T92" s="496" t="str">
        <f>List!$AD$1</f>
        <v>2025.06</v>
      </c>
      <c r="W92" s="122"/>
      <c r="AK92" s="1"/>
      <c r="AL92" s="1"/>
    </row>
    <row r="93" spans="2:38" ht="13.5" customHeight="1" x14ac:dyDescent="0.15">
      <c r="B93" s="360" t="s">
        <v>557</v>
      </c>
      <c r="Q93" s="5"/>
      <c r="R93" s="5"/>
      <c r="S93" s="5"/>
      <c r="T93" s="5"/>
      <c r="AK93" s="1"/>
      <c r="AL93" s="1"/>
    </row>
    <row r="94" spans="2:38" ht="13.5" customHeight="1" x14ac:dyDescent="0.15">
      <c r="B94" s="360" t="s">
        <v>21</v>
      </c>
      <c r="Q94" s="4"/>
      <c r="R94" s="4"/>
      <c r="S94" s="4"/>
      <c r="T94" s="4"/>
      <c r="AK94" s="1"/>
    </row>
    <row r="95" spans="2:38" ht="13.5" customHeight="1" x14ac:dyDescent="0.15">
      <c r="B95" s="360" t="s">
        <v>558</v>
      </c>
      <c r="Q95" s="4"/>
      <c r="R95" s="4"/>
      <c r="S95" s="4"/>
      <c r="T95" s="4"/>
      <c r="AK95" s="7"/>
    </row>
    <row r="96" spans="2:38" ht="13.5" customHeight="1" x14ac:dyDescent="0.15">
      <c r="B96" s="360" t="s">
        <v>1226</v>
      </c>
      <c r="Q96" s="5"/>
      <c r="R96" s="5"/>
      <c r="S96" s="5"/>
      <c r="T96" s="5"/>
      <c r="AK96" s="7"/>
    </row>
    <row r="97" spans="1:37" ht="9.9499999999999993" hidden="1" customHeight="1" x14ac:dyDescent="0.15"/>
    <row r="98" spans="1:37" ht="13.5" hidden="1" customHeight="1" x14ac:dyDescent="0.15">
      <c r="AK98" s="7"/>
    </row>
    <row r="99" spans="1:37" ht="13.5" hidden="1" customHeight="1" x14ac:dyDescent="0.15">
      <c r="A99" s="16" t="s">
        <v>178</v>
      </c>
      <c r="AK99" s="7"/>
    </row>
    <row r="100" spans="1:37" ht="13.5" hidden="1" customHeight="1" x14ac:dyDescent="0.15"/>
    <row r="101" spans="1:37" ht="13.5" hidden="1" customHeight="1" x14ac:dyDescent="0.15"/>
    <row r="102" spans="1:37" hidden="1" x14ac:dyDescent="0.15">
      <c r="AC102" s="1"/>
    </row>
    <row r="103" spans="1:37" hidden="1" x14ac:dyDescent="0.15">
      <c r="AC103" s="1"/>
      <c r="AH103" s="1"/>
      <c r="AI103" s="1"/>
    </row>
  </sheetData>
  <sheetProtection algorithmName="SHA-512" hashValue="0wZuP7ACflIoH/WhzAOqJH4jowUf/v7LQDd/UiHiYJwk9rRdaCFO/nQWTyUgSyX8gqU+Q48O9ftOniWD/aVgZQ==" saltValue="+s+hX27PZ244y/7I5CYUGg==" spinCount="100000" sheet="1" formatCells="0" formatColumns="0" formatRows="0" insertColumns="0" insertRows="0" deleteColumns="0" deleteRows="0" selectLockedCells="1"/>
  <mergeCells count="197">
    <mergeCell ref="B2:T2"/>
    <mergeCell ref="B4:B5"/>
    <mergeCell ref="E9:T9"/>
    <mergeCell ref="E4:T4"/>
    <mergeCell ref="E5:T5"/>
    <mergeCell ref="E6:T6"/>
    <mergeCell ref="E7:T7"/>
    <mergeCell ref="E8:T8"/>
    <mergeCell ref="H26:S26"/>
    <mergeCell ref="B6:B7"/>
    <mergeCell ref="M20:O20"/>
    <mergeCell ref="F21:H21"/>
    <mergeCell ref="F23:H23"/>
    <mergeCell ref="H12:S12"/>
    <mergeCell ref="E3:H3"/>
    <mergeCell ref="B24:B26"/>
    <mergeCell ref="L19:S19"/>
    <mergeCell ref="B8:B23"/>
    <mergeCell ref="C25:D26"/>
    <mergeCell ref="C22:D23"/>
    <mergeCell ref="I21:J21"/>
    <mergeCell ref="C16:D16"/>
    <mergeCell ref="P20:Q20"/>
    <mergeCell ref="H13:K13"/>
    <mergeCell ref="C24:D24"/>
    <mergeCell ref="J28:L28"/>
    <mergeCell ref="N48:T48"/>
    <mergeCell ref="L46:S46"/>
    <mergeCell ref="F46:I46"/>
    <mergeCell ref="F47:I47"/>
    <mergeCell ref="C28:D30"/>
    <mergeCell ref="D31:D32"/>
    <mergeCell ref="D33:D34"/>
    <mergeCell ref="D40:D41"/>
    <mergeCell ref="F28:H28"/>
    <mergeCell ref="F37:H37"/>
    <mergeCell ref="N31:P31"/>
    <mergeCell ref="J32:L32"/>
    <mergeCell ref="H41:S41"/>
    <mergeCell ref="K29:Q29"/>
    <mergeCell ref="R31:T31"/>
    <mergeCell ref="J37:S37"/>
    <mergeCell ref="F32:H32"/>
    <mergeCell ref="F30:J30"/>
    <mergeCell ref="F31:H31"/>
    <mergeCell ref="R38:T38"/>
    <mergeCell ref="O63:P63"/>
    <mergeCell ref="P66:T66"/>
    <mergeCell ref="M69:N69"/>
    <mergeCell ref="O69:P69"/>
    <mergeCell ref="Q63:T63"/>
    <mergeCell ref="C51:D51"/>
    <mergeCell ref="C52:D54"/>
    <mergeCell ref="I71:J71"/>
    <mergeCell ref="M75:N75"/>
    <mergeCell ref="E75:H75"/>
    <mergeCell ref="I74:J74"/>
    <mergeCell ref="I75:J75"/>
    <mergeCell ref="I73:J73"/>
    <mergeCell ref="K75:L75"/>
    <mergeCell ref="O72:P72"/>
    <mergeCell ref="K74:L74"/>
    <mergeCell ref="O75:P75"/>
    <mergeCell ref="I68:J68"/>
    <mergeCell ref="B62:D62"/>
    <mergeCell ref="E62:T62"/>
    <mergeCell ref="B63:B82"/>
    <mergeCell ref="O68:P68"/>
    <mergeCell ref="F52:L52"/>
    <mergeCell ref="B61:D61"/>
    <mergeCell ref="O13:R13"/>
    <mergeCell ref="F22:K22"/>
    <mergeCell ref="M22:O22"/>
    <mergeCell ref="L23:S23"/>
    <mergeCell ref="G15:I15"/>
    <mergeCell ref="G16:I16"/>
    <mergeCell ref="O15:Q15"/>
    <mergeCell ref="O16:Q16"/>
    <mergeCell ref="C4:D4"/>
    <mergeCell ref="M21:O21"/>
    <mergeCell ref="C5:D5"/>
    <mergeCell ref="C6:D6"/>
    <mergeCell ref="I20:J20"/>
    <mergeCell ref="K72:L72"/>
    <mergeCell ref="M67:P67"/>
    <mergeCell ref="M72:N72"/>
    <mergeCell ref="K76:L76"/>
    <mergeCell ref="M71:N71"/>
    <mergeCell ref="O71:P71"/>
    <mergeCell ref="O70:P70"/>
    <mergeCell ref="I72:J72"/>
    <mergeCell ref="K69:L69"/>
    <mergeCell ref="K71:L71"/>
    <mergeCell ref="K73:L73"/>
    <mergeCell ref="I76:J76"/>
    <mergeCell ref="I70:J70"/>
    <mergeCell ref="M70:N70"/>
    <mergeCell ref="K70:L70"/>
    <mergeCell ref="K77:L77"/>
    <mergeCell ref="I77:J77"/>
    <mergeCell ref="C81:D82"/>
    <mergeCell ref="F81:H81"/>
    <mergeCell ref="H82:S82"/>
    <mergeCell ref="C79:D80"/>
    <mergeCell ref="E83:T83"/>
    <mergeCell ref="K80:L80"/>
    <mergeCell ref="I78:J78"/>
    <mergeCell ref="K79:L79"/>
    <mergeCell ref="F50:H50"/>
    <mergeCell ref="H42:I42"/>
    <mergeCell ref="I35:S35"/>
    <mergeCell ref="I36:S36"/>
    <mergeCell ref="L45:S45"/>
    <mergeCell ref="N42:P42"/>
    <mergeCell ref="Q85:T90"/>
    <mergeCell ref="Q77:T77"/>
    <mergeCell ref="Q73:T73"/>
    <mergeCell ref="Q70:T70"/>
    <mergeCell ref="Q71:T71"/>
    <mergeCell ref="Q75:T75"/>
    <mergeCell ref="Q72:T72"/>
    <mergeCell ref="O74:P74"/>
    <mergeCell ref="M74:N74"/>
    <mergeCell ref="Q74:T74"/>
    <mergeCell ref="Q76:T76"/>
    <mergeCell ref="O73:P73"/>
    <mergeCell ref="M73:N73"/>
    <mergeCell ref="M77:N77"/>
    <mergeCell ref="O77:P77"/>
    <mergeCell ref="O76:P76"/>
    <mergeCell ref="B85:P90"/>
    <mergeCell ref="M76:N76"/>
    <mergeCell ref="B28:B49"/>
    <mergeCell ref="C44:D45"/>
    <mergeCell ref="C46:D49"/>
    <mergeCell ref="F29:J29"/>
    <mergeCell ref="C31:C41"/>
    <mergeCell ref="H49:S49"/>
    <mergeCell ref="D35:D37"/>
    <mergeCell ref="N38:P38"/>
    <mergeCell ref="F38:H38"/>
    <mergeCell ref="J31:L31"/>
    <mergeCell ref="J38:L38"/>
    <mergeCell ref="N32:P32"/>
    <mergeCell ref="K30:Q30"/>
    <mergeCell ref="C42:D43"/>
    <mergeCell ref="L47:S47"/>
    <mergeCell ref="H43:S43"/>
    <mergeCell ref="F36:G36"/>
    <mergeCell ref="S3:T3"/>
    <mergeCell ref="F39:H39"/>
    <mergeCell ref="J39:L39"/>
    <mergeCell ref="N39:P39"/>
    <mergeCell ref="B60:D60"/>
    <mergeCell ref="J50:L50"/>
    <mergeCell ref="N52:T52"/>
    <mergeCell ref="B58:D59"/>
    <mergeCell ref="C55:D56"/>
    <mergeCell ref="I3:L3"/>
    <mergeCell ref="M3:P3"/>
    <mergeCell ref="C7:D7"/>
    <mergeCell ref="C8:D8"/>
    <mergeCell ref="C9:D9"/>
    <mergeCell ref="C13:D13"/>
    <mergeCell ref="C14:D14"/>
    <mergeCell ref="C15:D15"/>
    <mergeCell ref="C10:D12"/>
    <mergeCell ref="F20:H20"/>
    <mergeCell ref="C20:D21"/>
    <mergeCell ref="C17:D17"/>
    <mergeCell ref="C18:D19"/>
    <mergeCell ref="L16:N16"/>
    <mergeCell ref="P21:Q21"/>
    <mergeCell ref="B50:B54"/>
    <mergeCell ref="B55:B57"/>
    <mergeCell ref="K66:L66"/>
    <mergeCell ref="E61:T61"/>
    <mergeCell ref="E63:J63"/>
    <mergeCell ref="I67:L67"/>
    <mergeCell ref="K68:L68"/>
    <mergeCell ref="O64:P64"/>
    <mergeCell ref="J53:S53"/>
    <mergeCell ref="F53:H53"/>
    <mergeCell ref="C63:D77"/>
    <mergeCell ref="Q69:T69"/>
    <mergeCell ref="Q67:T68"/>
    <mergeCell ref="I69:J69"/>
    <mergeCell ref="H54:S54"/>
    <mergeCell ref="O65:P65"/>
    <mergeCell ref="Q64:T64"/>
    <mergeCell ref="M68:N68"/>
    <mergeCell ref="E64:J64"/>
    <mergeCell ref="F57:M57"/>
    <mergeCell ref="K65:L65"/>
    <mergeCell ref="K63:L63"/>
    <mergeCell ref="K64:L64"/>
    <mergeCell ref="C50:D50"/>
  </mergeCells>
  <phoneticPr fontId="5"/>
  <conditionalFormatting sqref="I74:L74">
    <cfRule type="expression" dxfId="18" priority="2">
      <formula>$V$66=1</formula>
    </cfRule>
  </conditionalFormatting>
  <conditionalFormatting sqref="Q69:T69">
    <cfRule type="expression" dxfId="17" priority="1">
      <formula>$V$66=1</formula>
    </cfRule>
    <cfRule type="expression" dxfId="16" priority="8">
      <formula>$P$66=OR(Val_CalcPrg_Hyojun,Val_CalcPrg_BEST)</formula>
    </cfRule>
    <cfRule type="expression" dxfId="15" priority="10">
      <formula>$P$66=Val_CalcPrg_Model</formula>
    </cfRule>
  </conditionalFormatting>
  <dataValidations xWindow="750" yWindow="600" count="6">
    <dataValidation type="list" allowBlank="1" showInputMessage="1" showErrorMessage="1" errorTitle="建物用途" error="リストより選択して下さい。" sqref="F20:F21 M20:M21" xr:uid="{00000000-0002-0000-0000-000000000000}">
      <formula1>List_Youto_NonHouse</formula1>
    </dataValidation>
    <dataValidation type="list" allowBlank="1" showInputMessage="1" prompt="計算プログラムを選択して下さい。_x000a_選択肢にない場合は、記述して下さい。" sqref="P66:T66" xr:uid="{00000000-0002-0000-0000-000001000000}">
      <formula1>List_CalcProgram</formula1>
    </dataValidation>
    <dataValidation type="list" allowBlank="1" showInputMessage="1" showErrorMessage="1" sqref="M3:P3" xr:uid="{00000000-0002-0000-0000-000002000000}">
      <formula1>List_Kyogi_Dankai</formula1>
    </dataValidation>
    <dataValidation type="list" allowBlank="1" showInputMessage="1" showErrorMessage="1" errorTitle="値エラー" error="プルダウンから選択して下さい。" sqref="M28 E14 Q44 M44 E10:E12 I10:I11 M10:M11 M18 I27:I28 N27 E18:E19 I18:I19 Q10 I38:I39 I44:I45 Q38 Q51 I48 I50:I51 M48 L22 Q22 I81 N57 Q81 E81:E82 M42 M38 N25 Q24 M24 I23 I25 I31:I33 M31:M33 Q31:Q32 M51:M52 N81 E22:E60" xr:uid="{00000000-0002-0000-0000-000003000000}">
      <formula1>List_Select</formula1>
    </dataValidation>
    <dataValidation type="list" allowBlank="1" showInputMessage="1" sqref="K29:Q30" xr:uid="{00000000-0002-0000-0000-000004000000}">
      <formula1>List_DannetsuZai</formula1>
    </dataValidation>
    <dataValidation allowBlank="1" showInputMessage="1" showErrorMessage="1" errorTitle="値エラー" error="プルダウンから選択して下さい。" sqref="Q11 Q39 M39" xr:uid="{00000000-0002-0000-0000-000005000000}"/>
  </dataValidation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70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50" yWindow="600" count="1">
        <x14:dataValidation type="list" allowBlank="1" showInputMessage="1" showErrorMessage="1" xr:uid="{183595DE-29A9-4837-8361-7F80C0C39089}">
          <x14:formula1>
            <xm:f>List!$C$13:$C$15</xm:f>
          </x14:formula1>
          <xm:sqref>S3:T3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CCFFCC"/>
  </sheetPr>
  <dimension ref="A1:AL2"/>
  <sheetViews>
    <sheetView workbookViewId="0">
      <selection activeCell="AA11" sqref="AA11"/>
    </sheetView>
  </sheetViews>
  <sheetFormatPr defaultRowHeight="11.25" x14ac:dyDescent="0.15"/>
  <cols>
    <col min="1" max="6" width="9" style="1"/>
    <col min="7" max="7" width="12.25" style="1" bestFit="1" customWidth="1"/>
    <col min="8" max="16384" width="9" style="1"/>
  </cols>
  <sheetData>
    <row r="1" spans="1:38" s="174" customFormat="1" ht="56.25" x14ac:dyDescent="0.15">
      <c r="A1" s="174" t="s">
        <v>335</v>
      </c>
      <c r="B1" s="174" t="s">
        <v>337</v>
      </c>
      <c r="C1" s="174" t="s">
        <v>395</v>
      </c>
      <c r="D1" s="174" t="s">
        <v>396</v>
      </c>
      <c r="E1" s="174" t="s">
        <v>397</v>
      </c>
      <c r="F1" s="174" t="s">
        <v>398</v>
      </c>
      <c r="G1" s="174" t="s">
        <v>399</v>
      </c>
      <c r="H1" s="174" t="s">
        <v>400</v>
      </c>
      <c r="I1" s="174" t="s">
        <v>401</v>
      </c>
      <c r="J1" s="174" t="s">
        <v>402</v>
      </c>
      <c r="K1" s="174" t="s">
        <v>403</v>
      </c>
      <c r="L1" s="174" t="s">
        <v>404</v>
      </c>
      <c r="M1" s="174" t="s">
        <v>405</v>
      </c>
      <c r="N1" s="174" t="s">
        <v>406</v>
      </c>
      <c r="O1" s="174" t="s">
        <v>407</v>
      </c>
      <c r="P1" s="174" t="s">
        <v>408</v>
      </c>
      <c r="Q1" s="194" t="s">
        <v>542</v>
      </c>
      <c r="R1" s="175" t="s">
        <v>409</v>
      </c>
      <c r="S1" s="194" t="s">
        <v>543</v>
      </c>
      <c r="T1" s="175" t="s">
        <v>410</v>
      </c>
      <c r="U1" s="174" t="s">
        <v>411</v>
      </c>
      <c r="V1" s="174" t="s">
        <v>412</v>
      </c>
      <c r="W1" s="174" t="s">
        <v>413</v>
      </c>
      <c r="X1" s="195" t="s">
        <v>414</v>
      </c>
      <c r="Y1" s="195" t="s">
        <v>415</v>
      </c>
      <c r="Z1" s="195" t="s">
        <v>416</v>
      </c>
      <c r="AA1" s="195" t="s">
        <v>417</v>
      </c>
      <c r="AB1" s="195" t="s">
        <v>418</v>
      </c>
      <c r="AC1" s="179" t="s">
        <v>419</v>
      </c>
      <c r="AD1" s="179" t="s">
        <v>420</v>
      </c>
      <c r="AE1" s="179" t="s">
        <v>421</v>
      </c>
      <c r="AF1" s="178" t="s">
        <v>873</v>
      </c>
      <c r="AG1" s="196" t="s">
        <v>797</v>
      </c>
      <c r="AH1" s="196" t="s">
        <v>798</v>
      </c>
      <c r="AI1" s="196" t="s">
        <v>799</v>
      </c>
      <c r="AJ1" s="174" t="s">
        <v>1141</v>
      </c>
      <c r="AK1" s="174" t="s">
        <v>1142</v>
      </c>
      <c r="AL1" s="174" t="s">
        <v>1143</v>
      </c>
    </row>
    <row r="2" spans="1:38" x14ac:dyDescent="0.15">
      <c r="A2" s="27" t="str">
        <f>事前協議書!$AE$2</f>
        <v>2017998</v>
      </c>
      <c r="B2" s="1">
        <f>事前協議書!$AG$3</f>
        <v>3</v>
      </c>
      <c r="C2" s="1">
        <f>事前協議書!$AF$18</f>
        <v>1</v>
      </c>
      <c r="D2" s="1">
        <f>事前協議書!$AH$18</f>
        <v>0</v>
      </c>
      <c r="E2" s="1">
        <f>事前協議書!$AJ$18</f>
        <v>0</v>
      </c>
      <c r="F2" s="1">
        <f>事前協議書!$AF$19</f>
        <v>0</v>
      </c>
      <c r="G2" s="1">
        <f>事前協議書!$AH$19</f>
        <v>0</v>
      </c>
      <c r="H2" s="1" t="str">
        <f>事前協議書!$AJ$19</f>
        <v/>
      </c>
      <c r="I2" s="1" t="str">
        <f>事前協議書!$AF$20</f>
        <v>事務所</v>
      </c>
      <c r="J2" s="1">
        <f>事前協議書!$AH$20</f>
        <v>4000</v>
      </c>
      <c r="K2" s="1" t="str">
        <f>事前協議書!$AJ$20</f>
        <v>物販店舗</v>
      </c>
      <c r="L2" s="1">
        <f>事前協議書!$AL$20</f>
        <v>1000</v>
      </c>
      <c r="M2" s="1" t="str">
        <f>事前協議書!$AF$21</f>
        <v/>
      </c>
      <c r="N2" s="1" t="str">
        <f>事前協議書!$AH$21</f>
        <v/>
      </c>
      <c r="O2" s="1" t="str">
        <f>事前協議書!$AJ$21</f>
        <v/>
      </c>
      <c r="P2" s="1" t="str">
        <f>事前協議書!$AL$21</f>
        <v/>
      </c>
      <c r="Q2" s="128"/>
      <c r="R2" s="128"/>
      <c r="S2" s="128"/>
      <c r="T2" s="128"/>
      <c r="U2" s="1">
        <f>事前協議書!$AF$24</f>
        <v>0</v>
      </c>
      <c r="V2" s="1">
        <f>事前協議書!$AH$24</f>
        <v>0</v>
      </c>
      <c r="W2" s="1">
        <f>事前協議書!$AJ$24</f>
        <v>0</v>
      </c>
      <c r="X2" s="1">
        <f>事前協議書!$AF$25</f>
        <v>0</v>
      </c>
      <c r="Y2" s="1">
        <f>事前協議書!$AH$25</f>
        <v>0</v>
      </c>
      <c r="Z2" s="1">
        <f>事前協議書!$AJ$25</f>
        <v>0</v>
      </c>
      <c r="AA2" s="1">
        <f>事前協議書!$AF$26</f>
        <v>0</v>
      </c>
      <c r="AB2" s="1" t="str">
        <f>事前協議書!$AH$26</f>
        <v/>
      </c>
      <c r="AC2" s="128"/>
      <c r="AD2" s="128"/>
      <c r="AE2" s="128"/>
      <c r="AF2" s="1">
        <f>事前協議書!$AF$22</f>
        <v>0</v>
      </c>
      <c r="AG2" s="1">
        <f>事前協議書!$AH$22</f>
        <v>0</v>
      </c>
      <c r="AH2" s="1">
        <f>事前協議書!$AF$23</f>
        <v>0</v>
      </c>
      <c r="AI2" s="1">
        <f>事前協議書!$AH$23</f>
        <v>0</v>
      </c>
      <c r="AJ2" s="1">
        <f>事前協議書!$AI$3</f>
        <v>1</v>
      </c>
      <c r="AK2" s="1">
        <f>事前協議書!$AI$4</f>
        <v>0</v>
      </c>
      <c r="AL2" s="1">
        <f>事前協議書!$AI$5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CCFFCC"/>
  </sheetPr>
  <dimension ref="A1:DH2"/>
  <sheetViews>
    <sheetView topLeftCell="X1" workbookViewId="0">
      <selection activeCell="AA11" sqref="AA11"/>
    </sheetView>
  </sheetViews>
  <sheetFormatPr defaultRowHeight="11.25" x14ac:dyDescent="0.15"/>
  <cols>
    <col min="1" max="5" width="9" style="1"/>
    <col min="6" max="6" width="12.25" style="1" bestFit="1" customWidth="1"/>
    <col min="7" max="16384" width="9" style="1"/>
  </cols>
  <sheetData>
    <row r="1" spans="1:112" s="174" customFormat="1" ht="56.25" x14ac:dyDescent="0.15">
      <c r="A1" s="174" t="s">
        <v>335</v>
      </c>
      <c r="B1" s="174" t="s">
        <v>337</v>
      </c>
      <c r="C1" s="175" t="s">
        <v>356</v>
      </c>
      <c r="D1" s="175" t="s">
        <v>422</v>
      </c>
      <c r="E1" s="174" t="s">
        <v>423</v>
      </c>
      <c r="F1" s="174" t="s">
        <v>424</v>
      </c>
      <c r="G1" s="174" t="s">
        <v>425</v>
      </c>
      <c r="H1" s="174" t="s">
        <v>426</v>
      </c>
      <c r="I1" s="176" t="s">
        <v>559</v>
      </c>
      <c r="J1" s="176" t="s">
        <v>560</v>
      </c>
      <c r="K1" s="177" t="s">
        <v>629</v>
      </c>
      <c r="L1" s="176" t="s">
        <v>561</v>
      </c>
      <c r="M1" s="176" t="s">
        <v>562</v>
      </c>
      <c r="N1" s="177" t="s">
        <v>630</v>
      </c>
      <c r="O1" s="174" t="s">
        <v>427</v>
      </c>
      <c r="P1" s="174" t="s">
        <v>428</v>
      </c>
      <c r="Q1" s="174" t="s">
        <v>429</v>
      </c>
      <c r="R1" s="174" t="s">
        <v>430</v>
      </c>
      <c r="S1" s="174" t="s">
        <v>431</v>
      </c>
      <c r="T1" s="174" t="s">
        <v>432</v>
      </c>
      <c r="U1" s="174" t="s">
        <v>433</v>
      </c>
      <c r="V1" s="174" t="s">
        <v>434</v>
      </c>
      <c r="W1" s="174" t="s">
        <v>435</v>
      </c>
      <c r="X1" s="174" t="s">
        <v>436</v>
      </c>
      <c r="Y1" s="175" t="s">
        <v>437</v>
      </c>
      <c r="Z1" s="175" t="s">
        <v>438</v>
      </c>
      <c r="AA1" s="174" t="s">
        <v>439</v>
      </c>
      <c r="AB1" s="174" t="s">
        <v>440</v>
      </c>
      <c r="AC1" s="175" t="s">
        <v>441</v>
      </c>
      <c r="AD1" s="175" t="s">
        <v>442</v>
      </c>
      <c r="AE1" s="174" t="s">
        <v>443</v>
      </c>
      <c r="AF1" s="572" t="s">
        <v>1246</v>
      </c>
      <c r="AG1" s="572" t="s">
        <v>1247</v>
      </c>
      <c r="AH1" s="572" t="s">
        <v>1248</v>
      </c>
      <c r="AI1" s="174" t="s">
        <v>444</v>
      </c>
      <c r="AJ1" s="175" t="s">
        <v>445</v>
      </c>
      <c r="AK1" s="174" t="s">
        <v>446</v>
      </c>
      <c r="AL1" s="174" t="s">
        <v>447</v>
      </c>
      <c r="AM1" s="174" t="s">
        <v>448</v>
      </c>
      <c r="AN1" s="174" t="s">
        <v>449</v>
      </c>
      <c r="AO1" s="174" t="s">
        <v>450</v>
      </c>
      <c r="AP1" s="174" t="s">
        <v>451</v>
      </c>
      <c r="AQ1" s="174" t="s">
        <v>452</v>
      </c>
      <c r="AR1" s="174" t="s">
        <v>453</v>
      </c>
      <c r="AS1" s="174" t="s">
        <v>454</v>
      </c>
      <c r="AT1" s="174" t="s">
        <v>455</v>
      </c>
      <c r="AU1" s="174" t="s">
        <v>456</v>
      </c>
      <c r="AV1" s="175" t="s">
        <v>457</v>
      </c>
      <c r="AW1" s="174" t="s">
        <v>458</v>
      </c>
      <c r="AX1" s="174" t="s">
        <v>459</v>
      </c>
      <c r="AY1" s="174" t="s">
        <v>460</v>
      </c>
      <c r="AZ1" s="194" t="s">
        <v>544</v>
      </c>
      <c r="BA1" s="194" t="s">
        <v>588</v>
      </c>
      <c r="BB1" s="194" t="s">
        <v>545</v>
      </c>
      <c r="BC1" s="194" t="s">
        <v>461</v>
      </c>
      <c r="BD1" s="194" t="s">
        <v>574</v>
      </c>
      <c r="BE1" s="194" t="s">
        <v>546</v>
      </c>
      <c r="BF1" s="194" t="s">
        <v>874</v>
      </c>
      <c r="BG1" s="194" t="s">
        <v>547</v>
      </c>
      <c r="BH1" s="179" t="s">
        <v>550</v>
      </c>
      <c r="BI1" s="180" t="s">
        <v>548</v>
      </c>
      <c r="BJ1" s="180" t="s">
        <v>549</v>
      </c>
      <c r="BK1" s="179" t="s">
        <v>462</v>
      </c>
      <c r="BL1" s="175" t="s">
        <v>463</v>
      </c>
      <c r="BM1" s="175" t="s">
        <v>464</v>
      </c>
      <c r="BN1" s="175" t="s">
        <v>465</v>
      </c>
      <c r="BO1" s="175" t="s">
        <v>466</v>
      </c>
      <c r="BP1" s="179" t="s">
        <v>467</v>
      </c>
      <c r="BQ1" s="179" t="s">
        <v>468</v>
      </c>
      <c r="BR1" s="174" t="s">
        <v>469</v>
      </c>
      <c r="BS1" s="174" t="s">
        <v>470</v>
      </c>
      <c r="BT1" s="174" t="s">
        <v>471</v>
      </c>
      <c r="BU1" s="174" t="s">
        <v>472</v>
      </c>
      <c r="BV1" s="174" t="s">
        <v>473</v>
      </c>
      <c r="BW1" s="178" t="s">
        <v>363</v>
      </c>
      <c r="BX1" s="181" t="s">
        <v>678</v>
      </c>
      <c r="BY1" s="175" t="s">
        <v>679</v>
      </c>
      <c r="BZ1" s="181" t="s">
        <v>680</v>
      </c>
      <c r="CA1" s="181" t="s">
        <v>654</v>
      </c>
      <c r="CB1" s="181" t="s">
        <v>655</v>
      </c>
      <c r="CC1" s="181" t="s">
        <v>656</v>
      </c>
      <c r="CD1" s="181" t="s">
        <v>657</v>
      </c>
      <c r="CE1" s="181" t="s">
        <v>658</v>
      </c>
      <c r="CF1" s="181" t="s">
        <v>659</v>
      </c>
      <c r="CG1" s="182" t="s">
        <v>681</v>
      </c>
      <c r="CH1" s="183" t="s">
        <v>682</v>
      </c>
      <c r="CI1" s="184" t="s">
        <v>738</v>
      </c>
      <c r="CJ1" s="174" t="s">
        <v>852</v>
      </c>
      <c r="CK1" s="174" t="s">
        <v>853</v>
      </c>
      <c r="CL1" s="174" t="s">
        <v>854</v>
      </c>
      <c r="CM1" s="174" t="s">
        <v>855</v>
      </c>
      <c r="CN1" s="174" t="s">
        <v>856</v>
      </c>
      <c r="CO1" s="174" t="s">
        <v>857</v>
      </c>
      <c r="CP1" s="174" t="s">
        <v>858</v>
      </c>
      <c r="CQ1" s="174" t="s">
        <v>851</v>
      </c>
      <c r="CR1" s="174" t="s">
        <v>859</v>
      </c>
      <c r="CS1" s="174" t="s">
        <v>845</v>
      </c>
      <c r="CT1" s="174" t="s">
        <v>846</v>
      </c>
      <c r="CU1" s="174" t="s">
        <v>847</v>
      </c>
      <c r="CV1" s="174" t="s">
        <v>848</v>
      </c>
      <c r="CW1" s="174" t="s">
        <v>849</v>
      </c>
      <c r="CX1" s="174" t="s">
        <v>850</v>
      </c>
      <c r="CY1" s="174" t="s">
        <v>860</v>
      </c>
      <c r="CZ1" s="174" t="s">
        <v>898</v>
      </c>
      <c r="DA1" s="174" t="s">
        <v>861</v>
      </c>
      <c r="DB1" s="174" t="s">
        <v>862</v>
      </c>
      <c r="DC1" s="184" t="s">
        <v>1204</v>
      </c>
      <c r="DD1" s="184" t="s">
        <v>1205</v>
      </c>
      <c r="DE1" s="174" t="s">
        <v>863</v>
      </c>
      <c r="DF1" s="174" t="s">
        <v>1136</v>
      </c>
      <c r="DG1" s="174" t="s">
        <v>1137</v>
      </c>
      <c r="DH1" s="174" t="s">
        <v>1138</v>
      </c>
    </row>
    <row r="2" spans="1:112" x14ac:dyDescent="0.15">
      <c r="A2" s="27" t="str">
        <f>事前協議書!$AE$2</f>
        <v>2017998</v>
      </c>
      <c r="B2" s="1">
        <f>事前協議書!$AG$3</f>
        <v>3</v>
      </c>
      <c r="C2" s="128"/>
      <c r="D2" s="128"/>
      <c r="E2" s="1">
        <f>事前協議書!$AF$28</f>
        <v>1</v>
      </c>
      <c r="F2" s="1">
        <f>事前協議書!$AH$28</f>
        <v>0</v>
      </c>
      <c r="G2" s="1">
        <f>事前協議書!$AJ$28</f>
        <v>1</v>
      </c>
      <c r="H2" s="1">
        <f>事前協議書!$AF$29</f>
        <v>1</v>
      </c>
      <c r="I2" s="1" t="str">
        <f>事前協議書!$AI$29</f>
        <v>0235</v>
      </c>
      <c r="J2" s="1" t="str">
        <f>事前協議書!$AK$29</f>
        <v>80</v>
      </c>
      <c r="K2" s="1" t="str">
        <f>事前協議書!$AM$29</f>
        <v/>
      </c>
      <c r="L2" s="1" t="str">
        <f>事前協議書!$AI$30</f>
        <v>0235</v>
      </c>
      <c r="M2" s="1" t="str">
        <f>事前協議書!$AK$30</f>
        <v>50</v>
      </c>
      <c r="N2" s="1" t="str">
        <f>事前協議書!$AM$30</f>
        <v/>
      </c>
      <c r="O2" s="1">
        <f>事前協議書!$AF$31</f>
        <v>1</v>
      </c>
      <c r="P2" s="1">
        <f>事前協議書!$AH$31</f>
        <v>0</v>
      </c>
      <c r="Q2" s="1">
        <f>事前協議書!$AJ$31</f>
        <v>0</v>
      </c>
      <c r="R2" s="1">
        <f>事前協議書!$AL$31</f>
        <v>0</v>
      </c>
      <c r="S2" s="1">
        <f>事前協議書!$AF$32</f>
        <v>0</v>
      </c>
      <c r="T2" s="1">
        <f>事前協議書!$AH$32</f>
        <v>0</v>
      </c>
      <c r="U2" s="1">
        <f>事前協議書!$AJ$32</f>
        <v>0</v>
      </c>
      <c r="V2" s="1">
        <f>事前協議書!$AL$32</f>
        <v>0</v>
      </c>
      <c r="W2" s="1">
        <f>事前協議書!$AF$33</f>
        <v>0</v>
      </c>
      <c r="X2" s="1">
        <f>事前協議書!$AH$33</f>
        <v>0</v>
      </c>
      <c r="Y2" s="128"/>
      <c r="Z2" s="128"/>
      <c r="AA2" s="1" t="e">
        <f>事前協議書!#REF!</f>
        <v>#REF!</v>
      </c>
      <c r="AB2" s="1" t="e">
        <f>事前協議書!#REF!</f>
        <v>#REF!</v>
      </c>
      <c r="AC2" s="128"/>
      <c r="AD2" s="128"/>
      <c r="AE2" s="1">
        <f>事前協議書!$AF$38</f>
        <v>0</v>
      </c>
      <c r="AF2" s="1">
        <f>事前協議書!$AH$38</f>
        <v>0</v>
      </c>
      <c r="AG2" s="1">
        <f>事前協議書!$AJ$38</f>
        <v>0</v>
      </c>
      <c r="AH2" s="1">
        <f>事前協議書!$AL$38</f>
        <v>0</v>
      </c>
      <c r="AI2" s="1">
        <f>事前協議書!$AF$40</f>
        <v>0</v>
      </c>
      <c r="AJ2" s="128"/>
      <c r="AK2" s="1">
        <f>事前協議書!$AF$41</f>
        <v>0</v>
      </c>
      <c r="AL2" s="1" t="str">
        <f>事前協議書!$AH$41</f>
        <v/>
      </c>
      <c r="AM2" s="1">
        <f>事前協議書!$AF$42</f>
        <v>1</v>
      </c>
      <c r="AN2" s="1">
        <f>事前協議書!$AH$42</f>
        <v>0</v>
      </c>
      <c r="AO2" s="1" t="str">
        <f>事前協議書!$AJ$42</f>
        <v/>
      </c>
      <c r="AP2" s="1">
        <f>事前協議書!$AF$43</f>
        <v>0</v>
      </c>
      <c r="AQ2" s="1" t="str">
        <f>事前協議書!$AH$43</f>
        <v/>
      </c>
      <c r="AR2" s="1">
        <f>事前協議書!AF44</f>
        <v>0</v>
      </c>
      <c r="AS2" s="1">
        <f>事前協議書!AH44</f>
        <v>0</v>
      </c>
      <c r="AT2" s="1">
        <f>事前協議書!AJ44</f>
        <v>0</v>
      </c>
      <c r="AU2" s="1">
        <f>事前協議書!AL44</f>
        <v>0</v>
      </c>
      <c r="AV2" s="128"/>
      <c r="AW2" s="1">
        <f>事前協議書!AH45</f>
        <v>0</v>
      </c>
      <c r="AX2" s="1">
        <f>事前協議書!AJ45</f>
        <v>0</v>
      </c>
      <c r="AY2" s="1" t="str">
        <f>事前協議書!AL45</f>
        <v/>
      </c>
      <c r="AZ2" s="128"/>
      <c r="BA2" s="128"/>
      <c r="BB2" s="128"/>
      <c r="BC2" s="128"/>
      <c r="BD2" s="128"/>
      <c r="BE2" s="128"/>
      <c r="BF2" s="128"/>
      <c r="BG2" s="128"/>
      <c r="BH2" s="128"/>
      <c r="BI2" s="128"/>
      <c r="BJ2" s="128"/>
      <c r="BK2" s="128"/>
      <c r="BL2" s="128"/>
      <c r="BM2" s="128"/>
      <c r="BN2" s="128"/>
      <c r="BO2" s="128"/>
      <c r="BP2" s="128"/>
      <c r="BQ2" s="128"/>
      <c r="BR2" s="1">
        <f>事前協議書!$AF$55</f>
        <v>1</v>
      </c>
      <c r="BS2" s="1" t="e">
        <f>事前協議書!#REF!</f>
        <v>#REF!</v>
      </c>
      <c r="BT2" s="1">
        <f>事前協議書!$AF$57</f>
        <v>0</v>
      </c>
      <c r="BU2" s="1">
        <f>事前協議書!$AF$58</f>
        <v>0</v>
      </c>
      <c r="BV2" s="1">
        <f>事前協議書!$AF$59</f>
        <v>0</v>
      </c>
      <c r="BW2" s="1">
        <f>事前協議書!$AF$56</f>
        <v>1</v>
      </c>
      <c r="BX2" s="137">
        <f>事前協議書!$AJ$33</f>
        <v>1</v>
      </c>
      <c r="BY2" s="128"/>
      <c r="BZ2" s="137">
        <f>事前協議書!$AF$34</f>
        <v>0</v>
      </c>
      <c r="CA2" s="137">
        <f>事前協議書!$AF$35</f>
        <v>1</v>
      </c>
      <c r="CB2" s="137" t="str">
        <f>事前協議書!$AG$35</f>
        <v>トイレ</v>
      </c>
      <c r="CC2" s="137">
        <f>事前協議書!$AF$36</f>
        <v>1</v>
      </c>
      <c r="CD2" s="137" t="str">
        <f>事前協議書!$AG$36</f>
        <v>共用部</v>
      </c>
      <c r="CE2" s="137">
        <f>事前協議書!$AF$37</f>
        <v>0</v>
      </c>
      <c r="CF2" s="137" t="e">
        <f>事前協議書!#REF!</f>
        <v>#REF!</v>
      </c>
      <c r="CG2" s="137">
        <f>事前協議書!$AH$38</f>
        <v>0</v>
      </c>
      <c r="CH2" s="142">
        <f>事前協議書!$AJ$38</f>
        <v>0</v>
      </c>
      <c r="CI2" s="160" t="str">
        <f>事前協議書!$AG$37</f>
        <v/>
      </c>
      <c r="CJ2" s="1">
        <f>事前協議書!$AF$46</f>
        <v>0</v>
      </c>
      <c r="CK2" s="1" t="str">
        <f>事前協議書!$AH$46</f>
        <v/>
      </c>
      <c r="CL2" s="1">
        <f>事前協議書!$AF$47</f>
        <v>0</v>
      </c>
      <c r="CM2" s="1" t="str">
        <f>事前協議書!$AH$47</f>
        <v/>
      </c>
      <c r="CN2" s="1">
        <f>事前協議書!$AF$48</f>
        <v>0</v>
      </c>
      <c r="CO2" s="1">
        <f>事前協議書!$AH$48</f>
        <v>0</v>
      </c>
      <c r="CP2" s="1">
        <f>事前協議書!$AJ$48</f>
        <v>0</v>
      </c>
      <c r="CQ2" s="1">
        <f>事前協議書!$AF$49</f>
        <v>1</v>
      </c>
      <c r="CR2" s="1" t="str">
        <f>事前協議書!$AH$49</f>
        <v>面的エネルギーのその他</v>
      </c>
      <c r="CS2" s="1">
        <f>事前協議書!$AF$50</f>
        <v>1</v>
      </c>
      <c r="CT2" s="1">
        <f>事前協議書!$AH$50</f>
        <v>0</v>
      </c>
      <c r="CU2" s="1">
        <f>事前協議書!$AF$51</f>
        <v>1</v>
      </c>
      <c r="CV2" s="1">
        <f>事前協議書!$AH$51</f>
        <v>0</v>
      </c>
      <c r="CW2" s="1">
        <f>事前協議書!$AJ$51</f>
        <v>0</v>
      </c>
      <c r="CX2" s="1">
        <f>事前協議書!$AL$51</f>
        <v>0</v>
      </c>
      <c r="CY2" s="1">
        <f>事前協議書!$AF$52</f>
        <v>1</v>
      </c>
      <c r="CZ2" s="1">
        <f>事前協議書!$AH$52</f>
        <v>0</v>
      </c>
      <c r="DA2" s="1">
        <f>事前協議書!$AF$54</f>
        <v>0</v>
      </c>
      <c r="DB2" s="1" t="str">
        <f>事前協議書!$AH$54</f>
        <v/>
      </c>
      <c r="DC2" s="1">
        <f>事前協議書!$AF$53</f>
        <v>1</v>
      </c>
      <c r="DD2" s="1" t="str">
        <f>事前協議書!$AH$53</f>
        <v>入居者へ浸水リスクの周知、訓練の実施、土のう袋の準備</v>
      </c>
      <c r="DE2" s="1" t="str">
        <f>事前協議書!$AF$61</f>
        <v/>
      </c>
      <c r="DF2" s="1">
        <f>事前協議書!$AF$39</f>
        <v>0</v>
      </c>
      <c r="DG2" s="1">
        <f>事前協議書!$AH$39</f>
        <v>0</v>
      </c>
      <c r="DH2" s="1">
        <f>事前協議書!$AJ$39</f>
        <v>0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CCFFCC"/>
  </sheetPr>
  <dimension ref="A1:BA2"/>
  <sheetViews>
    <sheetView topLeftCell="AB1" workbookViewId="0">
      <selection activeCell="BA1" sqref="BA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5" width="9" style="1"/>
    <col min="6" max="6" width="12.25" style="1" bestFit="1" customWidth="1"/>
    <col min="7" max="16384" width="9" style="1"/>
  </cols>
  <sheetData>
    <row r="1" spans="1:53" s="174" customFormat="1" ht="45" x14ac:dyDescent="0.15">
      <c r="A1" s="174" t="s">
        <v>335</v>
      </c>
      <c r="B1" s="174" t="s">
        <v>337</v>
      </c>
      <c r="C1" s="174" t="s">
        <v>474</v>
      </c>
      <c r="D1" s="174" t="s">
        <v>475</v>
      </c>
      <c r="E1" s="174" t="s">
        <v>476</v>
      </c>
      <c r="F1" s="174" t="s">
        <v>477</v>
      </c>
      <c r="G1" s="174" t="s">
        <v>478</v>
      </c>
      <c r="H1" s="174" t="s">
        <v>479</v>
      </c>
      <c r="I1" s="174" t="s">
        <v>480</v>
      </c>
      <c r="J1" s="174" t="s">
        <v>254</v>
      </c>
      <c r="K1" s="174" t="s">
        <v>481</v>
      </c>
      <c r="L1" s="174" t="s">
        <v>482</v>
      </c>
      <c r="M1" s="174" t="s">
        <v>483</v>
      </c>
      <c r="N1" s="174" t="s">
        <v>484</v>
      </c>
      <c r="O1" s="174" t="s">
        <v>485</v>
      </c>
      <c r="P1" s="174" t="s">
        <v>486</v>
      </c>
      <c r="Q1" s="174" t="s">
        <v>487</v>
      </c>
      <c r="R1" s="174" t="s">
        <v>488</v>
      </c>
      <c r="S1" s="174" t="s">
        <v>489</v>
      </c>
      <c r="T1" s="174" t="s">
        <v>490</v>
      </c>
      <c r="U1" s="174" t="s">
        <v>491</v>
      </c>
      <c r="V1" s="174" t="s">
        <v>492</v>
      </c>
      <c r="W1" s="174" t="s">
        <v>493</v>
      </c>
      <c r="X1" s="174" t="s">
        <v>494</v>
      </c>
      <c r="Y1" s="174" t="s">
        <v>495</v>
      </c>
      <c r="Z1" s="174" t="s">
        <v>496</v>
      </c>
      <c r="AA1" s="174" t="s">
        <v>497</v>
      </c>
      <c r="AB1" s="174" t="s">
        <v>498</v>
      </c>
      <c r="AC1" s="174" t="s">
        <v>499</v>
      </c>
      <c r="AD1" s="174" t="s">
        <v>500</v>
      </c>
      <c r="AE1" s="174" t="s">
        <v>501</v>
      </c>
      <c r="AF1" s="174" t="s">
        <v>502</v>
      </c>
      <c r="AG1" s="174" t="s">
        <v>503</v>
      </c>
      <c r="AH1" s="174" t="s">
        <v>504</v>
      </c>
      <c r="AI1" s="174" t="s">
        <v>505</v>
      </c>
      <c r="AJ1" s="174" t="s">
        <v>506</v>
      </c>
      <c r="AK1" s="174" t="s">
        <v>507</v>
      </c>
      <c r="AL1" s="174" t="s">
        <v>508</v>
      </c>
      <c r="AM1" s="174" t="s">
        <v>509</v>
      </c>
      <c r="AN1" s="174" t="s">
        <v>510</v>
      </c>
      <c r="AO1" s="174" t="s">
        <v>511</v>
      </c>
      <c r="AP1" s="174" t="s">
        <v>512</v>
      </c>
      <c r="AQ1" s="174" t="s">
        <v>513</v>
      </c>
      <c r="AR1" s="174" t="s">
        <v>514</v>
      </c>
      <c r="AS1" s="174" t="s">
        <v>515</v>
      </c>
      <c r="AT1" s="174" t="s">
        <v>516</v>
      </c>
      <c r="AU1" s="174" t="s">
        <v>517</v>
      </c>
      <c r="AV1" s="174" t="s">
        <v>518</v>
      </c>
      <c r="AW1" s="174" t="s">
        <v>519</v>
      </c>
      <c r="AX1" s="184" t="s">
        <v>1207</v>
      </c>
      <c r="AY1" s="184" t="s">
        <v>1208</v>
      </c>
      <c r="AZ1" s="184" t="s">
        <v>1209</v>
      </c>
      <c r="BA1" s="572" t="s">
        <v>1249</v>
      </c>
    </row>
    <row r="2" spans="1:53" x14ac:dyDescent="0.15">
      <c r="A2" s="27" t="str">
        <f>事前協議書!$AE$2</f>
        <v>2017998</v>
      </c>
      <c r="B2" s="1">
        <f>事前協議書!$AG$3</f>
        <v>3</v>
      </c>
      <c r="C2" s="1">
        <f>事前協議書!$AE$63</f>
        <v>4492</v>
      </c>
      <c r="D2" s="1">
        <f>事前協議書!$AF$63</f>
        <v>898.4</v>
      </c>
      <c r="E2" s="1">
        <f>事前協議書!$AE$64</f>
        <v>7092</v>
      </c>
      <c r="F2" s="1">
        <f>事前協議書!$AF$64</f>
        <v>1418.4</v>
      </c>
      <c r="G2" s="1">
        <f>事前協議書!$AE$65</f>
        <v>2600</v>
      </c>
      <c r="H2" s="1">
        <f>事前協議書!$AF$65</f>
        <v>520</v>
      </c>
      <c r="I2" s="1">
        <f>事前協議書!$AE$66</f>
        <v>0.63338973491257755</v>
      </c>
      <c r="J2" s="1" t="str">
        <f>事前協議書!$AF$66</f>
        <v>モデル建物法</v>
      </c>
      <c r="K2" s="1" t="str">
        <f>事前協議書!$AH$69</f>
        <v/>
      </c>
      <c r="L2" s="1" t="str">
        <f>事前協議書!$AG$69</f>
        <v/>
      </c>
      <c r="M2" s="1" t="str">
        <f>事前協議書!$AI$69</f>
        <v/>
      </c>
      <c r="N2" s="1">
        <f>事前協議書!$AF$70</f>
        <v>4569.5</v>
      </c>
      <c r="O2" s="1">
        <f>事前協議書!$AE$70</f>
        <v>2647</v>
      </c>
      <c r="P2" s="1">
        <f>事前協議書!$AH$70</f>
        <v>913.9</v>
      </c>
      <c r="Q2" s="1">
        <f>事前協議書!$AG$70</f>
        <v>529.4</v>
      </c>
      <c r="R2" s="1">
        <f>事前協議書!$AI$70</f>
        <v>0.57927563190721088</v>
      </c>
      <c r="S2" s="1">
        <f>事前協議書!$AF$71</f>
        <v>68.5</v>
      </c>
      <c r="T2" s="1">
        <f>事前協議書!$AE$71</f>
        <v>55</v>
      </c>
      <c r="U2" s="1">
        <f>事前協議書!$AH$71</f>
        <v>13.7</v>
      </c>
      <c r="V2" s="1">
        <f>事前協議書!$AG$71</f>
        <v>11</v>
      </c>
      <c r="W2" s="1">
        <f>事前協議書!$AI$71</f>
        <v>0.8029197080291971</v>
      </c>
      <c r="X2" s="1">
        <f>事前協議書!$AF$72</f>
        <v>2285</v>
      </c>
      <c r="Y2" s="1">
        <f>事前協議書!$AE$72</f>
        <v>1801</v>
      </c>
      <c r="Z2" s="1">
        <f>事前協議書!$AH$72</f>
        <v>457</v>
      </c>
      <c r="AA2" s="1">
        <f>事前協議書!$AG$72</f>
        <v>360.2</v>
      </c>
      <c r="AB2" s="1">
        <f>事前協議書!$AI$72</f>
        <v>0.78818380743982497</v>
      </c>
      <c r="AC2" s="1">
        <f>事前協議書!$AF$73</f>
        <v>65</v>
      </c>
      <c r="AD2" s="1">
        <f>事前協議書!$AE$73</f>
        <v>81.5</v>
      </c>
      <c r="AE2" s="1">
        <f>事前協議書!$AH$73</f>
        <v>13</v>
      </c>
      <c r="AF2" s="1">
        <f>事前協議書!$AG$73</f>
        <v>16.3</v>
      </c>
      <c r="AG2" s="1">
        <f>事前協議書!$AI$73</f>
        <v>1.2538461538461538</v>
      </c>
      <c r="AH2" s="1">
        <f>事前協議書!$AF$74</f>
        <v>104</v>
      </c>
      <c r="AI2" s="1">
        <f>事前協議書!$AE$74</f>
        <v>106</v>
      </c>
      <c r="AJ2" s="1">
        <f>事前協議書!$AH$74</f>
        <v>20.8</v>
      </c>
      <c r="AK2" s="1">
        <f>事前協議書!$AG$74</f>
        <v>21.2</v>
      </c>
      <c r="AL2" s="1">
        <f>事前協議書!$AI$74</f>
        <v>1.0192307692307692</v>
      </c>
      <c r="AM2" s="1">
        <f>事前協議書!$AE$75</f>
        <v>-198.5</v>
      </c>
      <c r="AN2" s="1">
        <f>事前協議書!$AG$75</f>
        <v>-39.700000000000003</v>
      </c>
      <c r="AO2" s="1">
        <f>事前協議書!$AF$76</f>
        <v>1908</v>
      </c>
      <c r="AP2" s="1">
        <f>事前協議書!$AE$76</f>
        <v>1908</v>
      </c>
      <c r="AQ2" s="1">
        <f>事前協議書!$AH$76</f>
        <v>381.6</v>
      </c>
      <c r="AR2" s="1">
        <f>事前協議書!$AG$76</f>
        <v>381.6</v>
      </c>
      <c r="AS2" s="1">
        <f>事前協議書!$AI$76</f>
        <v>1</v>
      </c>
      <c r="AT2" s="1" t="str">
        <f>事前協議書!$AE$78</f>
        <v/>
      </c>
      <c r="AU2" s="1">
        <f>事前協議書!$AE$79</f>
        <v>37</v>
      </c>
      <c r="AV2" s="1" t="str">
        <f>事前協議書!$AF$79</f>
        <v>努力目標達成</v>
      </c>
      <c r="AW2" s="1">
        <f>事前協議書!$AE$80</f>
        <v>127</v>
      </c>
      <c r="AX2" s="1">
        <f>事前協議書!$AE$81</f>
        <v>0</v>
      </c>
      <c r="AY2" s="1">
        <f>事前協議書!$AG$81</f>
        <v>0</v>
      </c>
      <c r="AZ2" s="1">
        <f>事前協議書!$AI$81</f>
        <v>0</v>
      </c>
      <c r="BA2" s="1">
        <f>事前協議書!$AH$60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CCFFCC"/>
  </sheetPr>
  <dimension ref="A1:E2"/>
  <sheetViews>
    <sheetView workbookViewId="0">
      <selection activeCell="AA11" sqref="AA11"/>
    </sheetView>
  </sheetViews>
  <sheetFormatPr defaultRowHeight="11.25" x14ac:dyDescent="0.15"/>
  <cols>
    <col min="1" max="2" width="9" style="1"/>
    <col min="3" max="3" width="15.125" style="1" customWidth="1"/>
    <col min="4" max="4" width="22.375" style="1" bestFit="1" customWidth="1"/>
    <col min="5" max="16384" width="9" style="1"/>
  </cols>
  <sheetData>
    <row r="1" spans="1:5" x14ac:dyDescent="0.15">
      <c r="A1" s="1" t="s">
        <v>335</v>
      </c>
      <c r="B1" s="1" t="s">
        <v>337</v>
      </c>
      <c r="C1" s="1" t="s">
        <v>520</v>
      </c>
      <c r="D1" s="128" t="s">
        <v>521</v>
      </c>
      <c r="E1" s="1" t="s">
        <v>280</v>
      </c>
    </row>
    <row r="2" spans="1:5" x14ac:dyDescent="0.15">
      <c r="A2" s="27" t="str">
        <f>事前協議書!$AE$2</f>
        <v>2017998</v>
      </c>
      <c r="B2" s="1">
        <f>事前協議書!$AG$3</f>
        <v>3</v>
      </c>
      <c r="C2" s="1" t="str">
        <f>事前協議書!$AF$84</f>
        <v/>
      </c>
      <c r="D2" s="128"/>
      <c r="E2" s="1" t="str">
        <f>事前協議書!$AJ$84</f>
        <v/>
      </c>
    </row>
  </sheetData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N69"/>
  <sheetViews>
    <sheetView showGridLines="0" topLeftCell="A24" zoomScaleNormal="100" zoomScaleSheetLayoutView="115" workbookViewId="0">
      <selection activeCell="B2" sqref="B2:D2"/>
    </sheetView>
  </sheetViews>
  <sheetFormatPr defaultColWidth="0" defaultRowHeight="13.5" zeroHeight="1" x14ac:dyDescent="0.15"/>
  <cols>
    <col min="1" max="1" width="2.125" style="1" customWidth="1"/>
    <col min="2" max="17" width="3.625" style="276" customWidth="1"/>
    <col min="18" max="18" width="5" style="276" customWidth="1"/>
    <col min="19" max="19" width="5.25" style="276" customWidth="1"/>
    <col min="20" max="20" width="4.75" style="276" customWidth="1"/>
    <col min="21" max="21" width="5.5" style="276" customWidth="1"/>
    <col min="22" max="22" width="3.625" style="276" customWidth="1"/>
    <col min="23" max="23" width="5" style="276" customWidth="1"/>
    <col min="24" max="24" width="4.625" style="276" customWidth="1"/>
    <col min="25" max="25" width="3.625" style="276" customWidth="1"/>
    <col min="26" max="26" width="2.125" style="276" customWidth="1"/>
    <col min="27" max="27" width="3.625" style="1" hidden="1" customWidth="1"/>
    <col min="28" max="40" width="8.625" style="1" hidden="1" customWidth="1"/>
    <col min="41" max="16384" width="9" style="1" hidden="1"/>
  </cols>
  <sheetData>
    <row r="1" spans="2:34" ht="5.0999999999999996" customHeight="1" x14ac:dyDescent="0.15"/>
    <row r="2" spans="2:34" ht="15.95" customHeight="1" x14ac:dyDescent="0.15">
      <c r="B2" s="800"/>
      <c r="C2" s="800"/>
      <c r="D2" s="800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306" t="str">
        <f>$AD2</f>
        <v>■</v>
      </c>
      <c r="W2" s="288" t="s">
        <v>1125</v>
      </c>
      <c r="X2" s="297"/>
      <c r="Y2" s="307"/>
      <c r="AA2" s="13" t="s">
        <v>177</v>
      </c>
      <c r="AC2" s="101" t="s">
        <v>227</v>
      </c>
      <c r="AD2" s="59" t="str">
        <f>IF(AND(事前協議書!$W$3&gt;=1,事前協議書!$W$3&lt;=3),Val_Selected,Val_NotSelected)</f>
        <v>■</v>
      </c>
      <c r="AE2" s="102" t="e" cm="1">
        <f t="array" ref="AE2">IF(AD2=■,1,0)</f>
        <v>#NAME?</v>
      </c>
      <c r="AH2" s="65" t="s">
        <v>230</v>
      </c>
    </row>
    <row r="3" spans="2:34" ht="14.25" x14ac:dyDescent="0.15">
      <c r="B3" s="828" t="str">
        <f>IF(AE15=1,AB18,AB17)</f>
        <v>千代田区建築物環境計画書制度　環境評価書（非住宅）</v>
      </c>
      <c r="C3" s="828"/>
      <c r="D3" s="828"/>
      <c r="E3" s="828"/>
      <c r="F3" s="828"/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828"/>
      <c r="R3" s="828"/>
      <c r="S3" s="828"/>
      <c r="V3" s="308" t="str">
        <f>$AD3</f>
        <v>□</v>
      </c>
      <c r="W3" s="276" t="s">
        <v>206</v>
      </c>
      <c r="Y3" s="291"/>
      <c r="AA3" s="13"/>
      <c r="AB3" s="103" t="s">
        <v>208</v>
      </c>
      <c r="AC3" s="6"/>
      <c r="AD3" s="59" t="str">
        <f>IF(AND(事前協議書!$W$3=4),Val_Selected,Val_NotSelected)</f>
        <v>□</v>
      </c>
      <c r="AE3" s="102"/>
      <c r="AH3" s="70" t="s">
        <v>231</v>
      </c>
    </row>
    <row r="4" spans="2:34" ht="15.95" customHeight="1" x14ac:dyDescent="0.15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309" t="str">
        <f>$AD4</f>
        <v>□</v>
      </c>
      <c r="W4" s="293" t="s">
        <v>207</v>
      </c>
      <c r="X4" s="310"/>
      <c r="Y4" s="311"/>
      <c r="AA4" s="13"/>
      <c r="AC4" s="6"/>
      <c r="AD4" s="59" t="str">
        <f>IF(AND(事前協議書!$W$3=5),Val_Selected,Val_NotSelected)</f>
        <v>□</v>
      </c>
      <c r="AE4" s="102"/>
      <c r="AH4" s="70" t="s">
        <v>232</v>
      </c>
    </row>
    <row r="5" spans="2:34" ht="5.0999999999999996" customHeight="1" x14ac:dyDescent="0.15"/>
    <row r="6" spans="2:34" x14ac:dyDescent="0.15">
      <c r="B6" s="293" t="s">
        <v>110</v>
      </c>
      <c r="C6" s="293"/>
      <c r="D6" s="293"/>
      <c r="E6" s="293"/>
      <c r="F6" s="829" t="str">
        <f>IF(LEN(事前協議書!$E$8)&gt;0,事前協議書!$E$8,"")</f>
        <v>○●○●ビル</v>
      </c>
      <c r="G6" s="829"/>
      <c r="H6" s="829"/>
      <c r="I6" s="829"/>
      <c r="J6" s="829"/>
      <c r="K6" s="829"/>
      <c r="L6" s="829"/>
      <c r="M6" s="829"/>
      <c r="N6" s="829"/>
      <c r="O6" s="829"/>
      <c r="P6" s="829"/>
      <c r="Q6" s="829"/>
      <c r="R6" s="829"/>
      <c r="S6" s="829"/>
      <c r="T6" s="829"/>
      <c r="U6" s="829"/>
      <c r="V6" s="829"/>
      <c r="W6" s="829"/>
      <c r="X6" s="829"/>
      <c r="Y6" s="829"/>
      <c r="AD6" s="104" t="s">
        <v>98</v>
      </c>
      <c r="AE6" s="105" t="s">
        <v>97</v>
      </c>
    </row>
    <row r="7" spans="2:34" ht="5.0999999999999996" customHeight="1" x14ac:dyDescent="0.15"/>
    <row r="8" spans="2:34" ht="14.1" customHeight="1" x14ac:dyDescent="0.15">
      <c r="B8" s="287" t="s">
        <v>23</v>
      </c>
      <c r="C8" s="288"/>
      <c r="D8" s="289"/>
      <c r="E8" s="834" t="str">
        <f>事前協議書!$X$14</f>
        <v>事務所, ホテル, 駐輪場</v>
      </c>
      <c r="F8" s="835"/>
      <c r="G8" s="835"/>
      <c r="H8" s="835"/>
      <c r="I8" s="835"/>
      <c r="J8" s="835"/>
      <c r="K8" s="835"/>
      <c r="L8" s="835"/>
      <c r="M8" s="835"/>
      <c r="N8" s="836"/>
      <c r="O8" s="841" t="s">
        <v>25</v>
      </c>
      <c r="P8" s="842"/>
      <c r="Q8" s="843"/>
      <c r="R8" s="830">
        <f>IF(LEN(事前協議書!$O$15)&gt;0,事前協議書!$O$15,"")</f>
        <v>1500</v>
      </c>
      <c r="S8" s="831"/>
      <c r="T8" s="288" t="s">
        <v>30</v>
      </c>
      <c r="U8" s="312"/>
      <c r="V8" s="312"/>
      <c r="W8" s="288"/>
      <c r="X8" s="288"/>
      <c r="Y8" s="289"/>
      <c r="AD8" s="106" t="s">
        <v>135</v>
      </c>
    </row>
    <row r="9" spans="2:34" ht="14.1" customHeight="1" x14ac:dyDescent="0.15">
      <c r="B9" s="844" t="s">
        <v>112</v>
      </c>
      <c r="C9" s="840"/>
      <c r="D9" s="845"/>
      <c r="E9" s="837" t="str">
        <f>事前協議書!$AE$9</f>
        <v>千代田区九段北○丁目○番地○号</v>
      </c>
      <c r="F9" s="838"/>
      <c r="G9" s="838"/>
      <c r="H9" s="838"/>
      <c r="I9" s="838"/>
      <c r="J9" s="838"/>
      <c r="K9" s="838"/>
      <c r="L9" s="838"/>
      <c r="M9" s="838"/>
      <c r="N9" s="839"/>
      <c r="O9" s="822" t="s">
        <v>26</v>
      </c>
      <c r="P9" s="823"/>
      <c r="Q9" s="824"/>
      <c r="R9" s="832">
        <f>IF(LEN(事前協議書!$G$15)&gt;0,事前協議書!$G$15,"")</f>
        <v>1000</v>
      </c>
      <c r="S9" s="833"/>
      <c r="T9" s="276" t="s">
        <v>270</v>
      </c>
      <c r="U9" s="313"/>
      <c r="V9" s="313"/>
      <c r="Y9" s="291"/>
      <c r="AD9" s="107" t="s">
        <v>228</v>
      </c>
    </row>
    <row r="10" spans="2:34" ht="14.1" customHeight="1" x14ac:dyDescent="0.15">
      <c r="B10" s="290"/>
      <c r="D10" s="291"/>
      <c r="E10" s="837"/>
      <c r="F10" s="838"/>
      <c r="G10" s="838"/>
      <c r="H10" s="838"/>
      <c r="I10" s="838"/>
      <c r="J10" s="838"/>
      <c r="K10" s="838"/>
      <c r="L10" s="838"/>
      <c r="M10" s="838"/>
      <c r="N10" s="839"/>
      <c r="O10" s="822" t="s">
        <v>1219</v>
      </c>
      <c r="P10" s="823"/>
      <c r="Q10" s="824"/>
      <c r="R10" s="832">
        <f>IF(LEN(事前協議書!$G$16)&gt;0,事前協議書!$G$16,"")</f>
        <v>6000</v>
      </c>
      <c r="S10" s="833"/>
      <c r="T10" s="840" t="s">
        <v>269</v>
      </c>
      <c r="U10" s="840"/>
      <c r="V10" s="840"/>
      <c r="W10" s="833">
        <f>IF(LEN(事前協議書!$O$16)&gt;0,事前協議書!$O$16,"")</f>
        <v>5000</v>
      </c>
      <c r="X10" s="833"/>
      <c r="Y10" s="291" t="s">
        <v>270</v>
      </c>
      <c r="AD10" s="108" t="s">
        <v>229</v>
      </c>
    </row>
    <row r="11" spans="2:34" ht="14.1" customHeight="1" x14ac:dyDescent="0.15">
      <c r="B11" s="290"/>
      <c r="D11" s="291"/>
      <c r="E11" s="314"/>
      <c r="F11" s="315"/>
      <c r="G11" s="315"/>
      <c r="H11" s="315"/>
      <c r="I11" s="315"/>
      <c r="J11" s="315"/>
      <c r="K11" s="315"/>
      <c r="L11" s="315"/>
      <c r="M11" s="865"/>
      <c r="N11" s="866"/>
      <c r="O11" s="822" t="s">
        <v>27</v>
      </c>
      <c r="P11" s="823"/>
      <c r="Q11" s="824"/>
      <c r="R11" s="290" t="s">
        <v>31</v>
      </c>
      <c r="S11" s="276">
        <f>IF(LEN(事前協議書!$F$17)&gt;0,事前協議書!$F$17,"")</f>
        <v>6</v>
      </c>
      <c r="T11" s="276" t="s">
        <v>32</v>
      </c>
      <c r="U11" s="276" t="s">
        <v>34</v>
      </c>
      <c r="V11" s="276">
        <f>IF(LEN(事前協議書!$K$17)&gt;0,事前協議書!$K$17,"")</f>
        <v>1</v>
      </c>
      <c r="W11" s="276" t="s">
        <v>32</v>
      </c>
      <c r="Y11" s="291"/>
      <c r="AD11" s="101" t="s">
        <v>571</v>
      </c>
    </row>
    <row r="12" spans="2:34" ht="14.1" customHeight="1" x14ac:dyDescent="0.15">
      <c r="B12" s="292" t="s">
        <v>24</v>
      </c>
      <c r="C12" s="293"/>
      <c r="D12" s="294"/>
      <c r="E12" s="859">
        <f>IF(LEN(事前協議書!$O$13)&gt;0,事前協議書!$O$13,"")</f>
        <v>46265</v>
      </c>
      <c r="F12" s="860"/>
      <c r="G12" s="860"/>
      <c r="H12" s="860"/>
      <c r="I12" s="860"/>
      <c r="J12" s="860"/>
      <c r="K12" s="316"/>
      <c r="L12" s="316"/>
      <c r="M12" s="867"/>
      <c r="N12" s="868"/>
      <c r="O12" s="825" t="s">
        <v>28</v>
      </c>
      <c r="P12" s="826"/>
      <c r="Q12" s="827"/>
      <c r="R12" s="825" t="str">
        <f>事前協議書!$X$22</f>
        <v>ＲＣ造</v>
      </c>
      <c r="S12" s="826"/>
      <c r="T12" s="826"/>
      <c r="U12" s="826"/>
      <c r="V12" s="826"/>
      <c r="W12" s="826"/>
      <c r="X12" s="826"/>
      <c r="Y12" s="827"/>
      <c r="AB12" s="109" t="s">
        <v>134</v>
      </c>
      <c r="AD12" s="13" t="s">
        <v>575</v>
      </c>
    </row>
    <row r="13" spans="2:34" ht="4.5" customHeight="1" x14ac:dyDescent="0.15"/>
    <row r="14" spans="2:34" ht="13.5" customHeight="1" x14ac:dyDescent="0.15">
      <c r="B14" s="317" t="s">
        <v>123</v>
      </c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  <c r="O14" s="318"/>
      <c r="P14" s="318"/>
      <c r="Q14" s="318"/>
      <c r="R14" s="318"/>
      <c r="S14" s="318"/>
      <c r="T14" s="318"/>
      <c r="U14" s="318"/>
      <c r="V14" s="318"/>
      <c r="W14" s="318"/>
      <c r="X14" s="318"/>
      <c r="Y14" s="319"/>
      <c r="AB14" s="1" t="str">
        <f>IF($C$18&gt;=Val_ReduceGoal_Best,INDEX(List_Grade,3),IF($C$18&gt;=Val_ReduceGoal_Good,INDEX(List_Grade,2),INDEX(List_Grade,1)))</f>
        <v>Grade_mark_Best</v>
      </c>
    </row>
    <row r="15" spans="2:34" s="22" customFormat="1" ht="14.1" customHeight="1" x14ac:dyDescent="0.15">
      <c r="B15" s="320"/>
      <c r="C15" s="321"/>
      <c r="D15" s="321"/>
      <c r="E15" s="322"/>
      <c r="F15" s="322"/>
      <c r="G15" s="321"/>
      <c r="H15" s="321"/>
      <c r="I15" s="322"/>
      <c r="J15" s="322"/>
      <c r="K15" s="321"/>
      <c r="L15" s="323"/>
      <c r="M15" s="324" t="s">
        <v>246</v>
      </c>
      <c r="N15" s="325"/>
      <c r="O15" s="325"/>
      <c r="P15" s="325"/>
      <c r="Q15" s="326"/>
      <c r="R15" s="326"/>
      <c r="S15" s="326"/>
      <c r="T15" s="326"/>
      <c r="U15" s="325"/>
      <c r="V15" s="326"/>
      <c r="W15" s="326"/>
      <c r="X15" s="326"/>
      <c r="Y15" s="327"/>
      <c r="Z15" s="326"/>
      <c r="AD15" s="22" t="s">
        <v>1169</v>
      </c>
      <c r="AE15" s="273">
        <f>事前協議書!AH14</f>
        <v>0</v>
      </c>
    </row>
    <row r="16" spans="2:34" ht="14.1" customHeight="1" x14ac:dyDescent="0.15">
      <c r="B16" s="290"/>
      <c r="C16" s="276" t="s">
        <v>35</v>
      </c>
      <c r="L16" s="291"/>
      <c r="M16" s="328"/>
      <c r="N16" s="329" t="s">
        <v>41</v>
      </c>
      <c r="T16" s="821">
        <f>事前協議書!$K$63</f>
        <v>4492</v>
      </c>
      <c r="U16" s="821"/>
      <c r="V16" s="326" t="s">
        <v>271</v>
      </c>
      <c r="Y16" s="330"/>
      <c r="AB16" s="22" t="s">
        <v>1169</v>
      </c>
    </row>
    <row r="17" spans="2:39" ht="14.1" customHeight="1" x14ac:dyDescent="0.15">
      <c r="B17" s="328"/>
      <c r="C17" s="331"/>
      <c r="K17" s="331"/>
      <c r="L17" s="291"/>
      <c r="M17" s="290"/>
      <c r="N17" s="329" t="s">
        <v>40</v>
      </c>
      <c r="T17" s="821">
        <f>事前協議書!$K$64</f>
        <v>7092</v>
      </c>
      <c r="U17" s="821"/>
      <c r="V17" s="326" t="s">
        <v>271</v>
      </c>
      <c r="Y17" s="330"/>
      <c r="AB17" s="22" t="s">
        <v>1167</v>
      </c>
    </row>
    <row r="18" spans="2:39" ht="14.1" customHeight="1" thickBot="1" x14ac:dyDescent="0.2">
      <c r="B18" s="290"/>
      <c r="C18" s="847">
        <f>ROUND(事前協議書!$K$79,0)</f>
        <v>37</v>
      </c>
      <c r="D18" s="847"/>
      <c r="E18" s="276" t="s">
        <v>33</v>
      </c>
      <c r="L18" s="291"/>
      <c r="M18" s="290"/>
      <c r="N18" s="325" t="s">
        <v>52</v>
      </c>
      <c r="T18" s="848">
        <f>事前協議書!$K$66</f>
        <v>0.63338973491257755</v>
      </c>
      <c r="U18" s="848"/>
      <c r="Y18" s="330"/>
      <c r="AB18" s="1" t="s">
        <v>1168</v>
      </c>
    </row>
    <row r="19" spans="2:39" ht="14.1" customHeight="1" thickBot="1" x14ac:dyDescent="0.2">
      <c r="B19" s="290"/>
      <c r="L19" s="291"/>
      <c r="M19" s="328"/>
      <c r="Y19" s="330"/>
      <c r="AB19" s="1" t="s">
        <v>1177</v>
      </c>
      <c r="AD19" s="497">
        <f>事前協議書!W3</f>
        <v>3</v>
      </c>
      <c r="AE19" s="1" t="s">
        <v>1178</v>
      </c>
    </row>
    <row r="20" spans="2:39" s="22" customFormat="1" ht="14.1" customHeight="1" x14ac:dyDescent="0.15">
      <c r="B20" s="861" t="str">
        <f>IF($AB$14=INDEX(List_Grade,1),"",VLOOKUP($AB$14,List_GradeInfo,2,FALSE))</f>
        <v>特別優良環境建築</v>
      </c>
      <c r="C20" s="862"/>
      <c r="D20" s="862"/>
      <c r="E20" s="862"/>
      <c r="F20" s="862"/>
      <c r="G20" s="325"/>
      <c r="H20" s="325"/>
      <c r="I20" s="326"/>
      <c r="J20" s="326"/>
      <c r="K20" s="326"/>
      <c r="L20" s="327"/>
      <c r="M20" s="325" t="s">
        <v>245</v>
      </c>
      <c r="N20" s="325"/>
      <c r="O20" s="325"/>
      <c r="P20" s="326"/>
      <c r="Q20" s="326"/>
      <c r="R20" s="326"/>
      <c r="S20" s="326"/>
      <c r="T20" s="326"/>
      <c r="U20" s="326"/>
      <c r="V20" s="326"/>
      <c r="W20" s="326"/>
      <c r="X20" s="326"/>
      <c r="Y20" s="327"/>
      <c r="Z20" s="326"/>
      <c r="AK20" s="22" t="s">
        <v>1149</v>
      </c>
    </row>
    <row r="21" spans="2:39" ht="14.1" customHeight="1" x14ac:dyDescent="0.15">
      <c r="B21" s="290"/>
      <c r="L21" s="291"/>
      <c r="M21" s="331"/>
      <c r="N21" s="332" t="s">
        <v>369</v>
      </c>
      <c r="O21" s="331"/>
      <c r="P21" s="331"/>
      <c r="T21" s="821">
        <f>ROUNDDOWN(事前協議書!$V$63,1)</f>
        <v>220.1</v>
      </c>
      <c r="U21" s="821"/>
      <c r="V21" s="326" t="s">
        <v>53</v>
      </c>
      <c r="W21" s="315"/>
      <c r="Y21" s="330"/>
      <c r="AH21" s="253" t="s">
        <v>1150</v>
      </c>
      <c r="AI21" s="253" t="s">
        <v>1151</v>
      </c>
      <c r="AL21" s="253" t="s">
        <v>1151</v>
      </c>
      <c r="AM21" s="253" t="s">
        <v>1150</v>
      </c>
    </row>
    <row r="22" spans="2:39" ht="14.1" customHeight="1" x14ac:dyDescent="0.15">
      <c r="B22" s="328"/>
      <c r="D22" s="331"/>
      <c r="L22" s="333"/>
      <c r="M22" s="331"/>
      <c r="N22" s="332" t="s">
        <v>1156</v>
      </c>
      <c r="T22" s="821">
        <f>ROUNDDOWN(事前協議書!$V$64,1)</f>
        <v>347.5</v>
      </c>
      <c r="U22" s="821"/>
      <c r="V22" s="326" t="s">
        <v>53</v>
      </c>
      <c r="W22" s="315"/>
      <c r="Y22" s="330"/>
      <c r="AG22" s="255" t="s">
        <v>44</v>
      </c>
      <c r="AH22" s="256">
        <f>事前協議書!K70</f>
        <v>4569.5</v>
      </c>
      <c r="AI22" s="257">
        <f>事前協議書!I70</f>
        <v>2647</v>
      </c>
      <c r="AK22" s="255" t="s">
        <v>44</v>
      </c>
      <c r="AL22" s="258">
        <f>$AD$30*(AI22/$AI$27)</f>
        <v>196.10542586078242</v>
      </c>
      <c r="AM22" s="258">
        <f>$AC$30*(AH22/$AH$27)</f>
        <v>141.814290750141</v>
      </c>
    </row>
    <row r="23" spans="2:39" ht="14.1" customHeight="1" x14ac:dyDescent="0.15">
      <c r="B23" s="328"/>
      <c r="D23" s="331"/>
      <c r="L23" s="330"/>
      <c r="M23" s="331"/>
      <c r="N23" s="326" t="s">
        <v>88</v>
      </c>
      <c r="T23" s="820">
        <f>事前協議書!$V$65</f>
        <v>127</v>
      </c>
      <c r="U23" s="820"/>
      <c r="V23" s="326" t="s">
        <v>53</v>
      </c>
      <c r="W23" s="315"/>
      <c r="Y23" s="330"/>
      <c r="AG23" s="259" t="s">
        <v>637</v>
      </c>
      <c r="AH23" s="260">
        <f>事前協議書!K71</f>
        <v>68.5</v>
      </c>
      <c r="AI23" s="111">
        <f>事前協議書!I71</f>
        <v>55</v>
      </c>
      <c r="AK23" s="259" t="s">
        <v>637</v>
      </c>
      <c r="AL23" s="258">
        <f>$AD$30*(AI23/$AI$27)</f>
        <v>4.0747255090075685</v>
      </c>
      <c r="AM23" s="258">
        <f>$AC$30*(AH23/$AH$27)</f>
        <v>2.1258953750705016</v>
      </c>
    </row>
    <row r="24" spans="2:39" ht="14.1" customHeight="1" x14ac:dyDescent="0.15">
      <c r="B24" s="328"/>
      <c r="D24" s="331"/>
      <c r="L24" s="291"/>
      <c r="M24" s="331"/>
      <c r="N24" s="326" t="s">
        <v>96</v>
      </c>
      <c r="O24" s="331"/>
      <c r="P24" s="331"/>
      <c r="Q24" s="331"/>
      <c r="T24" s="846">
        <f>事前協議書!$K$79</f>
        <v>37</v>
      </c>
      <c r="U24" s="846"/>
      <c r="V24" s="325" t="s">
        <v>33</v>
      </c>
      <c r="W24" s="331"/>
      <c r="Y24" s="330"/>
      <c r="AG24" s="261" t="s">
        <v>46</v>
      </c>
      <c r="AH24" s="262">
        <f>事前協議書!K72</f>
        <v>2285</v>
      </c>
      <c r="AI24" s="9">
        <f>事前協議書!I72</f>
        <v>1801</v>
      </c>
      <c r="AK24" s="261" t="s">
        <v>46</v>
      </c>
      <c r="AL24" s="258">
        <f>$AD$30*(AI24/$AI$27)</f>
        <v>133.42873894041148</v>
      </c>
      <c r="AM24" s="258">
        <f>$AC$30*(AH24/$AH$27)</f>
        <v>70.914904117315288</v>
      </c>
    </row>
    <row r="25" spans="2:39" s="22" customFormat="1" ht="14.1" customHeight="1" x14ac:dyDescent="0.15">
      <c r="B25" s="334"/>
      <c r="C25" s="335"/>
      <c r="D25" s="335"/>
      <c r="E25" s="335"/>
      <c r="F25" s="335"/>
      <c r="G25" s="335"/>
      <c r="H25" s="335"/>
      <c r="I25" s="335"/>
      <c r="J25" s="335"/>
      <c r="K25" s="335"/>
      <c r="L25" s="336"/>
      <c r="M25" s="325"/>
      <c r="N25" s="325"/>
      <c r="O25" s="325"/>
      <c r="P25" s="325"/>
      <c r="Q25" s="325"/>
      <c r="R25" s="325"/>
      <c r="S25" s="326"/>
      <c r="T25" s="326"/>
      <c r="U25" s="326"/>
      <c r="V25" s="326"/>
      <c r="W25" s="325"/>
      <c r="X25" s="326"/>
      <c r="Y25" s="327"/>
      <c r="Z25" s="326"/>
      <c r="AG25" s="263" t="s">
        <v>47</v>
      </c>
      <c r="AH25" s="256">
        <f>事前協議書!K73</f>
        <v>65</v>
      </c>
      <c r="AI25" s="257">
        <f>事前協議書!I73</f>
        <v>81.5</v>
      </c>
      <c r="AK25" s="263" t="s">
        <v>47</v>
      </c>
      <c r="AL25" s="258">
        <f>$AD$30*(AI25/$AI$27)</f>
        <v>6.0380023451657605</v>
      </c>
      <c r="AM25" s="258">
        <f>$AC$30*(AH25/$AH$27)</f>
        <v>2.0172729836435419</v>
      </c>
    </row>
    <row r="26" spans="2:39" ht="15" customHeight="1" x14ac:dyDescent="0.15">
      <c r="B26" s="801"/>
      <c r="C26" s="802"/>
      <c r="D26" s="802"/>
      <c r="E26" s="802"/>
      <c r="F26" s="802"/>
      <c r="G26" s="802"/>
      <c r="H26" s="802"/>
      <c r="I26" s="802"/>
      <c r="J26" s="802"/>
      <c r="K26" s="802"/>
      <c r="L26" s="803"/>
      <c r="M26" s="338"/>
      <c r="N26" s="338"/>
      <c r="O26" s="338"/>
      <c r="P26" s="331"/>
      <c r="Q26" s="331"/>
      <c r="R26" s="331"/>
      <c r="W26" s="331"/>
      <c r="Y26" s="330"/>
      <c r="AG26" s="264" t="s">
        <v>48</v>
      </c>
      <c r="AH26" s="265">
        <f>事前協議書!K74</f>
        <v>104</v>
      </c>
      <c r="AI26" s="266">
        <f>事前協議書!I74</f>
        <v>106</v>
      </c>
      <c r="AK26" s="267" t="s">
        <v>48</v>
      </c>
      <c r="AL26" s="258">
        <f>$AD$30*(AI26/$AI$27)</f>
        <v>7.8531073446327682</v>
      </c>
      <c r="AM26" s="258">
        <f>$AC$30*(AH26/$AH$27)</f>
        <v>3.227636773829667</v>
      </c>
    </row>
    <row r="27" spans="2:39" ht="11.25" customHeight="1" x14ac:dyDescent="0.15">
      <c r="B27" s="804"/>
      <c r="C27" s="805"/>
      <c r="D27" s="805"/>
      <c r="E27" s="805"/>
      <c r="F27" s="805"/>
      <c r="G27" s="805"/>
      <c r="H27" s="805"/>
      <c r="I27" s="805"/>
      <c r="J27" s="805"/>
      <c r="K27" s="805"/>
      <c r="L27" s="806"/>
      <c r="M27" s="338"/>
      <c r="N27" s="338"/>
      <c r="O27" s="338"/>
      <c r="P27" s="331"/>
      <c r="Q27" s="331"/>
      <c r="R27" s="331"/>
      <c r="W27" s="331"/>
      <c r="Y27" s="330"/>
      <c r="AB27" s="1" t="s">
        <v>209</v>
      </c>
      <c r="AG27" s="268" t="s">
        <v>1152</v>
      </c>
      <c r="AH27" s="269">
        <f>SUM(AH22:AH26)</f>
        <v>7092</v>
      </c>
      <c r="AI27" s="269">
        <f>SUM(AI22:AI26)</f>
        <v>4690.5</v>
      </c>
      <c r="AM27" s="270">
        <f>T23</f>
        <v>127</v>
      </c>
    </row>
    <row r="28" spans="2:39" ht="11.25" customHeight="1" x14ac:dyDescent="0.15">
      <c r="B28" s="804"/>
      <c r="C28" s="805"/>
      <c r="D28" s="805"/>
      <c r="E28" s="805"/>
      <c r="F28" s="805"/>
      <c r="G28" s="805"/>
      <c r="H28" s="805"/>
      <c r="I28" s="805"/>
      <c r="J28" s="805"/>
      <c r="K28" s="805"/>
      <c r="L28" s="806"/>
      <c r="M28" s="338"/>
      <c r="N28" s="338"/>
      <c r="O28" s="338"/>
      <c r="P28" s="331"/>
      <c r="Q28" s="325"/>
      <c r="Y28" s="330"/>
      <c r="AB28" s="1" t="s">
        <v>94</v>
      </c>
      <c r="AC28" s="1" t="str">
        <f>"CO2排出量[t-CO2・年]"</f>
        <v>CO2排出量[t-CO2・年]</v>
      </c>
      <c r="AE28" s="110"/>
      <c r="AF28" s="22"/>
      <c r="AG28" s="11"/>
      <c r="AK28" s="1" t="s">
        <v>1152</v>
      </c>
      <c r="AL28" s="574">
        <f>T21</f>
        <v>220.1</v>
      </c>
      <c r="AM28" s="574">
        <f>T22</f>
        <v>347.5</v>
      </c>
    </row>
    <row r="29" spans="2:39" x14ac:dyDescent="0.15">
      <c r="B29" s="804"/>
      <c r="C29" s="805"/>
      <c r="D29" s="805"/>
      <c r="E29" s="805"/>
      <c r="F29" s="805"/>
      <c r="G29" s="805"/>
      <c r="H29" s="805"/>
      <c r="I29" s="805"/>
      <c r="J29" s="805"/>
      <c r="K29" s="805"/>
      <c r="L29" s="806"/>
      <c r="M29" s="338"/>
      <c r="N29" s="338"/>
      <c r="O29" s="338"/>
      <c r="W29" s="331"/>
      <c r="Y29" s="330"/>
      <c r="AB29" s="1" t="s">
        <v>93</v>
      </c>
      <c r="AC29" s="1" t="str">
        <f>$N$21</f>
        <v>設計値</v>
      </c>
      <c r="AD29" s="1" t="str">
        <f>$N$22</f>
        <v>基準値</v>
      </c>
    </row>
    <row r="30" spans="2:39" x14ac:dyDescent="0.15">
      <c r="B30" s="804"/>
      <c r="C30" s="805"/>
      <c r="D30" s="805"/>
      <c r="E30" s="805"/>
      <c r="F30" s="805"/>
      <c r="G30" s="805"/>
      <c r="H30" s="805"/>
      <c r="I30" s="805"/>
      <c r="J30" s="805"/>
      <c r="K30" s="805"/>
      <c r="L30" s="806"/>
      <c r="M30" s="338"/>
      <c r="N30" s="338"/>
      <c r="O30" s="338"/>
      <c r="W30" s="331"/>
      <c r="Y30" s="330"/>
      <c r="AB30" s="1" t="s">
        <v>95</v>
      </c>
      <c r="AC30" s="200">
        <f>$T$21</f>
        <v>220.1</v>
      </c>
      <c r="AD30" s="200">
        <f>$T$22</f>
        <v>347.5</v>
      </c>
    </row>
    <row r="31" spans="2:39" x14ac:dyDescent="0.15">
      <c r="B31" s="804"/>
      <c r="C31" s="805"/>
      <c r="D31" s="805"/>
      <c r="E31" s="805"/>
      <c r="F31" s="805"/>
      <c r="G31" s="805"/>
      <c r="H31" s="805"/>
      <c r="I31" s="805"/>
      <c r="J31" s="805"/>
      <c r="K31" s="805"/>
      <c r="L31" s="806"/>
      <c r="M31" s="338"/>
      <c r="N31" s="338"/>
      <c r="O31" s="338"/>
      <c r="P31" s="331"/>
      <c r="Q31" s="331"/>
      <c r="R31" s="331"/>
      <c r="Y31" s="330"/>
      <c r="AC31" s="8"/>
      <c r="AD31" s="111">
        <f>$T$23</f>
        <v>127</v>
      </c>
    </row>
    <row r="32" spans="2:39" x14ac:dyDescent="0.15">
      <c r="B32" s="804"/>
      <c r="C32" s="805"/>
      <c r="D32" s="805"/>
      <c r="E32" s="805"/>
      <c r="F32" s="805"/>
      <c r="G32" s="805"/>
      <c r="H32" s="805"/>
      <c r="I32" s="805"/>
      <c r="J32" s="805"/>
      <c r="K32" s="805"/>
      <c r="L32" s="806"/>
      <c r="M32" s="331"/>
      <c r="V32" s="858"/>
      <c r="W32" s="858"/>
      <c r="Y32" s="330"/>
      <c r="AC32" s="9"/>
      <c r="AD32" s="201">
        <f>$T$24/100</f>
        <v>0.37</v>
      </c>
      <c r="AE32" s="150" t="s">
        <v>718</v>
      </c>
    </row>
    <row r="33" spans="2:40" x14ac:dyDescent="0.15">
      <c r="B33" s="804"/>
      <c r="C33" s="805"/>
      <c r="D33" s="805"/>
      <c r="E33" s="805"/>
      <c r="F33" s="805"/>
      <c r="G33" s="805"/>
      <c r="H33" s="805"/>
      <c r="I33" s="805"/>
      <c r="J33" s="805"/>
      <c r="K33" s="805"/>
      <c r="L33" s="806"/>
      <c r="M33" s="331"/>
      <c r="N33" s="331"/>
      <c r="O33" s="331"/>
      <c r="Y33" s="330"/>
    </row>
    <row r="34" spans="2:40" x14ac:dyDescent="0.15">
      <c r="B34" s="804"/>
      <c r="C34" s="805"/>
      <c r="D34" s="805"/>
      <c r="E34" s="805"/>
      <c r="F34" s="805"/>
      <c r="G34" s="805"/>
      <c r="H34" s="805"/>
      <c r="I34" s="805"/>
      <c r="J34" s="805"/>
      <c r="K34" s="805"/>
      <c r="L34" s="806"/>
      <c r="Y34" s="291"/>
    </row>
    <row r="35" spans="2:40" x14ac:dyDescent="0.15">
      <c r="B35" s="804"/>
      <c r="C35" s="805"/>
      <c r="D35" s="805"/>
      <c r="E35" s="805"/>
      <c r="F35" s="805"/>
      <c r="G35" s="805"/>
      <c r="H35" s="805"/>
      <c r="I35" s="805"/>
      <c r="J35" s="805"/>
      <c r="K35" s="805"/>
      <c r="L35" s="806"/>
      <c r="Y35" s="291"/>
    </row>
    <row r="36" spans="2:40" x14ac:dyDescent="0.15">
      <c r="B36" s="804"/>
      <c r="C36" s="805"/>
      <c r="D36" s="805"/>
      <c r="E36" s="805"/>
      <c r="F36" s="805"/>
      <c r="G36" s="805"/>
      <c r="H36" s="805"/>
      <c r="I36" s="805"/>
      <c r="J36" s="805"/>
      <c r="K36" s="805"/>
      <c r="L36" s="806"/>
      <c r="Y36" s="291"/>
      <c r="AB36" s="13" t="s">
        <v>536</v>
      </c>
      <c r="AL36" s="144" t="s">
        <v>684</v>
      </c>
    </row>
    <row r="37" spans="2:40" x14ac:dyDescent="0.15">
      <c r="B37" s="804"/>
      <c r="C37" s="805"/>
      <c r="D37" s="805"/>
      <c r="E37" s="805"/>
      <c r="F37" s="805"/>
      <c r="G37" s="805"/>
      <c r="H37" s="805"/>
      <c r="I37" s="805"/>
      <c r="J37" s="805"/>
      <c r="K37" s="805"/>
      <c r="L37" s="806"/>
      <c r="Y37" s="291"/>
      <c r="AB37" s="59" t="s">
        <v>541</v>
      </c>
      <c r="AL37" s="144" t="s">
        <v>714</v>
      </c>
    </row>
    <row r="38" spans="2:40" x14ac:dyDescent="0.15">
      <c r="B38" s="804"/>
      <c r="C38" s="805"/>
      <c r="D38" s="805"/>
      <c r="E38" s="805"/>
      <c r="F38" s="805"/>
      <c r="G38" s="805"/>
      <c r="H38" s="805"/>
      <c r="I38" s="805"/>
      <c r="J38" s="805"/>
      <c r="K38" s="805"/>
      <c r="L38" s="806"/>
      <c r="Y38" s="291"/>
      <c r="AB38" s="112" t="s">
        <v>895</v>
      </c>
      <c r="AL38" s="144" t="s">
        <v>739</v>
      </c>
    </row>
    <row r="39" spans="2:40" x14ac:dyDescent="0.15">
      <c r="B39" s="807"/>
      <c r="C39" s="808"/>
      <c r="D39" s="808"/>
      <c r="E39" s="808"/>
      <c r="F39" s="808"/>
      <c r="G39" s="808"/>
      <c r="H39" s="808"/>
      <c r="I39" s="808"/>
      <c r="J39" s="808"/>
      <c r="K39" s="808"/>
      <c r="L39" s="809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4"/>
      <c r="AB39" s="113" t="s">
        <v>98</v>
      </c>
      <c r="AC39" s="114" t="s">
        <v>526</v>
      </c>
      <c r="AE39" s="113" t="s">
        <v>98</v>
      </c>
      <c r="AF39" s="114" t="s">
        <v>526</v>
      </c>
      <c r="AH39" s="113" t="s">
        <v>98</v>
      </c>
      <c r="AI39" s="114" t="s">
        <v>526</v>
      </c>
      <c r="AL39" s="199" t="s">
        <v>865</v>
      </c>
    </row>
    <row r="40" spans="2:40" ht="13.5" customHeight="1" x14ac:dyDescent="0.15">
      <c r="B40" s="317" t="s">
        <v>139</v>
      </c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9"/>
      <c r="N40" s="317" t="s">
        <v>1159</v>
      </c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9"/>
      <c r="AB40" s="33" t="s">
        <v>139</v>
      </c>
      <c r="AC40" s="34"/>
      <c r="AD40" s="22"/>
      <c r="AH40" s="33" t="s">
        <v>243</v>
      </c>
      <c r="AI40" s="34"/>
    </row>
    <row r="41" spans="2:40" s="22" customFormat="1" ht="13.5" customHeight="1" x14ac:dyDescent="0.15">
      <c r="B41" s="339" t="str">
        <f t="shared" ref="B41:B51" si="0">$AB41</f>
        <v>■</v>
      </c>
      <c r="C41" s="340" t="s">
        <v>240</v>
      </c>
      <c r="D41" s="340"/>
      <c r="E41" s="340"/>
      <c r="F41" s="340"/>
      <c r="G41" s="340"/>
      <c r="H41" s="344" t="str">
        <f>$AE41</f>
        <v>■</v>
      </c>
      <c r="I41" s="332" t="s">
        <v>638</v>
      </c>
      <c r="J41" s="332"/>
      <c r="K41" s="332"/>
      <c r="L41" s="332"/>
      <c r="M41" s="345"/>
      <c r="N41" s="849" t="str">
        <f>IF(事前協議書!E61="","",事前協議書!E61)</f>
        <v/>
      </c>
      <c r="O41" s="850"/>
      <c r="P41" s="850"/>
      <c r="Q41" s="850"/>
      <c r="R41" s="850"/>
      <c r="S41" s="850"/>
      <c r="T41" s="850"/>
      <c r="U41" s="850"/>
      <c r="V41" s="850"/>
      <c r="W41" s="850"/>
      <c r="X41" s="850"/>
      <c r="Y41" s="851"/>
      <c r="Z41" s="326"/>
      <c r="AB41" s="30" t="str">
        <f>IF(事前協議書!$AF31=1,Val_Selected,Val_NotSelected)</f>
        <v>■</v>
      </c>
      <c r="AC41" s="48" t="s">
        <v>240</v>
      </c>
      <c r="AE41" s="30" t="str">
        <f>IF(事前協議書!$AF$35=1,Val_Selected,Val_NotSelected)</f>
        <v>■</v>
      </c>
      <c r="AF41" s="44" t="s">
        <v>638</v>
      </c>
      <c r="AH41" s="30" t="str">
        <f>IF(事前協議書!$AF$28=1,Val_Selected,Val_NotSelected)</f>
        <v>■</v>
      </c>
      <c r="AI41" s="39" t="s">
        <v>573</v>
      </c>
      <c r="AK41" s="40"/>
      <c r="AL41" s="40"/>
      <c r="AN41" s="115"/>
    </row>
    <row r="42" spans="2:40" s="22" customFormat="1" ht="13.5" customHeight="1" x14ac:dyDescent="0.15">
      <c r="B42" s="343" t="str">
        <f t="shared" si="0"/>
        <v>□</v>
      </c>
      <c r="C42" s="332" t="s">
        <v>241</v>
      </c>
      <c r="D42" s="332"/>
      <c r="E42" s="332"/>
      <c r="F42" s="332"/>
      <c r="G42" s="332"/>
      <c r="H42" s="326"/>
      <c r="I42" s="863" t="str">
        <f>$AF$42</f>
        <v>（範囲：トイレ）</v>
      </c>
      <c r="J42" s="863"/>
      <c r="K42" s="863"/>
      <c r="L42" s="863"/>
      <c r="M42" s="864"/>
      <c r="N42" s="852"/>
      <c r="O42" s="853"/>
      <c r="P42" s="853"/>
      <c r="Q42" s="853"/>
      <c r="R42" s="853"/>
      <c r="S42" s="853"/>
      <c r="T42" s="853"/>
      <c r="U42" s="853"/>
      <c r="V42" s="853"/>
      <c r="W42" s="853"/>
      <c r="X42" s="853"/>
      <c r="Y42" s="854"/>
      <c r="Z42" s="326"/>
      <c r="AB42" s="30" t="str">
        <f>IF(事前協議書!$AH31=1,Val_Selected,Val_NotSelected)</f>
        <v>□</v>
      </c>
      <c r="AC42" s="48" t="s">
        <v>241</v>
      </c>
      <c r="AE42" s="31" t="str">
        <f>$AE$41</f>
        <v>■</v>
      </c>
      <c r="AF42" s="49" t="str">
        <f>事前協議書!$W$35</f>
        <v>（範囲：トイレ）</v>
      </c>
      <c r="AH42" s="30" t="str">
        <f>IF(事前協議書!$AH$28=1,Val_Selected,Val_NotSelected)</f>
        <v>□</v>
      </c>
      <c r="AI42" s="44" t="s">
        <v>140</v>
      </c>
      <c r="AK42" s="40"/>
      <c r="AL42" s="40"/>
      <c r="AN42" s="115"/>
    </row>
    <row r="43" spans="2:40" s="22" customFormat="1" ht="13.5" customHeight="1" x14ac:dyDescent="0.15">
      <c r="B43" s="343" t="str">
        <f t="shared" si="0"/>
        <v>□</v>
      </c>
      <c r="C43" s="814" t="s">
        <v>745</v>
      </c>
      <c r="D43" s="814"/>
      <c r="E43" s="814"/>
      <c r="F43" s="814"/>
      <c r="G43" s="814"/>
      <c r="H43" s="344" t="str">
        <f>$AE43</f>
        <v>■</v>
      </c>
      <c r="I43" s="326" t="s">
        <v>672</v>
      </c>
      <c r="J43" s="326"/>
      <c r="K43" s="326"/>
      <c r="L43" s="326"/>
      <c r="M43" s="346"/>
      <c r="N43" s="852"/>
      <c r="O43" s="853"/>
      <c r="P43" s="853"/>
      <c r="Q43" s="853"/>
      <c r="R43" s="853"/>
      <c r="S43" s="853"/>
      <c r="T43" s="853"/>
      <c r="U43" s="853"/>
      <c r="V43" s="853"/>
      <c r="W43" s="853"/>
      <c r="X43" s="853"/>
      <c r="Y43" s="854"/>
      <c r="Z43" s="326"/>
      <c r="AB43" s="30" t="str">
        <f>IF(事前協議書!$AJ31=1,Val_Selected,Val_NotSelected)</f>
        <v>□</v>
      </c>
      <c r="AC43" s="48" t="s">
        <v>730</v>
      </c>
      <c r="AE43" s="30" t="str">
        <f>IF(事前協議書!$AF$36=1,Val_Selected,Val_NotSelected)</f>
        <v>■</v>
      </c>
      <c r="AF43" s="140" t="s">
        <v>673</v>
      </c>
      <c r="AH43" s="30" t="str">
        <f>IF(事前協議書!$AJ$28=1,Val_Selected,Val_NotSelected)</f>
        <v>■</v>
      </c>
      <c r="AI43" s="44" t="str">
        <f>事前協議書!AI28</f>
        <v>庇・ルーバー・バルコニー・ブラインド</v>
      </c>
      <c r="AK43" s="40"/>
      <c r="AL43" s="40"/>
      <c r="AN43" s="115"/>
    </row>
    <row r="44" spans="2:40" s="22" customFormat="1" ht="13.5" customHeight="1" x14ac:dyDescent="0.15">
      <c r="B44" s="343" t="str">
        <f t="shared" si="0"/>
        <v>□</v>
      </c>
      <c r="C44" s="332" t="s">
        <v>748</v>
      </c>
      <c r="D44" s="332"/>
      <c r="E44" s="332"/>
      <c r="F44" s="332"/>
      <c r="G44" s="332"/>
      <c r="H44" s="326"/>
      <c r="I44" s="814" t="str">
        <f>$AF$44</f>
        <v>（範囲：共用部）</v>
      </c>
      <c r="J44" s="814"/>
      <c r="K44" s="814"/>
      <c r="L44" s="814"/>
      <c r="M44" s="815"/>
      <c r="N44" s="852"/>
      <c r="O44" s="853"/>
      <c r="P44" s="853"/>
      <c r="Q44" s="853"/>
      <c r="R44" s="853"/>
      <c r="S44" s="853"/>
      <c r="T44" s="853"/>
      <c r="U44" s="853"/>
      <c r="V44" s="853"/>
      <c r="W44" s="853"/>
      <c r="X44" s="853"/>
      <c r="Y44" s="854"/>
      <c r="Z44" s="326"/>
      <c r="AB44" s="30" t="str">
        <f>IF(事前協議書!$AL31=1,Val_Selected,Val_NotSelected)</f>
        <v>□</v>
      </c>
      <c r="AC44" s="44" t="s">
        <v>731</v>
      </c>
      <c r="AE44" s="31" t="str">
        <f>$AE$43</f>
        <v>■</v>
      </c>
      <c r="AF44" s="49" t="str">
        <f>事前協議書!$W$36</f>
        <v>（範囲：共用部）</v>
      </c>
      <c r="AH44" s="30" t="str">
        <f>IF(事前協議書!$AF$29=1,Val_Selected,Val_NotSelected)</f>
        <v>■</v>
      </c>
      <c r="AI44" s="44" t="s">
        <v>1220</v>
      </c>
      <c r="AK44" s="36" t="s">
        <v>535</v>
      </c>
      <c r="AL44" s="37"/>
      <c r="AM44" s="38"/>
      <c r="AN44" s="39" t="s">
        <v>894</v>
      </c>
    </row>
    <row r="45" spans="2:40" s="22" customFormat="1" ht="13.5" customHeight="1" x14ac:dyDescent="0.15">
      <c r="B45" s="343" t="str">
        <f t="shared" si="0"/>
        <v>□</v>
      </c>
      <c r="C45" s="814" t="s">
        <v>749</v>
      </c>
      <c r="D45" s="814"/>
      <c r="E45" s="814"/>
      <c r="F45" s="814"/>
      <c r="G45" s="814"/>
      <c r="H45" s="344" t="str">
        <f>$AE45</f>
        <v>□</v>
      </c>
      <c r="I45" s="326" t="s">
        <v>674</v>
      </c>
      <c r="J45" s="326"/>
      <c r="K45" s="326"/>
      <c r="L45" s="326"/>
      <c r="M45" s="346"/>
      <c r="N45" s="855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7"/>
      <c r="Z45" s="326"/>
      <c r="AB45" s="30" t="str">
        <f>IF(事前協議書!$AF32=1,Val_Selected,Val_NotSelected)</f>
        <v>□</v>
      </c>
      <c r="AC45" s="44" t="s">
        <v>732</v>
      </c>
      <c r="AE45" s="30" t="str">
        <f>IF(事前協議書!$AF$37=1,Val_Selected,Val_NotSelected)</f>
        <v>□</v>
      </c>
      <c r="AF45" s="140" t="s">
        <v>674</v>
      </c>
      <c r="AH45" s="30" t="str">
        <f>IF(事前協議書!$AF$30=1,Val_Selected,Val_NotSelected)</f>
        <v>■</v>
      </c>
      <c r="AI45" s="44" t="s">
        <v>1221</v>
      </c>
      <c r="AJ45" s="1"/>
      <c r="AK45" s="41" t="s">
        <v>564</v>
      </c>
      <c r="AL45" s="42" t="s">
        <v>293</v>
      </c>
      <c r="AM45" s="43"/>
      <c r="AN45" s="115"/>
    </row>
    <row r="46" spans="2:40" s="22" customFormat="1" ht="13.5" customHeight="1" x14ac:dyDescent="0.15">
      <c r="B46" s="343" t="str">
        <f t="shared" si="0"/>
        <v>□</v>
      </c>
      <c r="C46" s="332" t="s">
        <v>747</v>
      </c>
      <c r="D46" s="332"/>
      <c r="E46" s="332"/>
      <c r="F46" s="332"/>
      <c r="G46" s="332"/>
      <c r="I46" s="814" t="str">
        <f>AF46</f>
        <v/>
      </c>
      <c r="J46" s="814"/>
      <c r="K46" s="814"/>
      <c r="L46" s="814"/>
      <c r="M46" s="815"/>
      <c r="N46" s="317" t="s">
        <v>243</v>
      </c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19"/>
      <c r="Z46" s="326"/>
      <c r="AB46" s="30" t="str">
        <f>IF(事前協議書!$AH32=1,Val_Selected,Val_NotSelected)</f>
        <v>□</v>
      </c>
      <c r="AC46" s="44" t="s">
        <v>144</v>
      </c>
      <c r="AE46" s="31"/>
      <c r="AF46" s="49" t="str">
        <f>事前協議書!W37</f>
        <v/>
      </c>
      <c r="AK46" s="45" t="s">
        <v>565</v>
      </c>
      <c r="AL46" s="46" t="s">
        <v>294</v>
      </c>
      <c r="AM46" s="47"/>
      <c r="AN46" s="115"/>
    </row>
    <row r="47" spans="2:40" s="22" customFormat="1" ht="13.5" customHeight="1" x14ac:dyDescent="0.15">
      <c r="B47" s="343" t="str">
        <f t="shared" si="0"/>
        <v>□</v>
      </c>
      <c r="C47" s="332" t="s">
        <v>150</v>
      </c>
      <c r="D47" s="332"/>
      <c r="E47" s="332"/>
      <c r="F47" s="332"/>
      <c r="G47" s="332"/>
      <c r="N47" s="343" t="str">
        <f>$AH41</f>
        <v>■</v>
      </c>
      <c r="O47" s="347" t="s">
        <v>572</v>
      </c>
      <c r="P47" s="332"/>
      <c r="Q47" s="332"/>
      <c r="R47" s="332"/>
      <c r="S47" s="332"/>
      <c r="T47" s="332"/>
      <c r="U47" s="332"/>
      <c r="V47" s="332"/>
      <c r="W47" s="332"/>
      <c r="X47" s="332"/>
      <c r="Y47" s="345"/>
      <c r="Z47" s="326"/>
      <c r="AB47" s="30" t="str">
        <f>IF(事前協議書!$AJ32=1,Val_Selected,Val_NotSelected)</f>
        <v>□</v>
      </c>
      <c r="AC47" s="44" t="s">
        <v>149</v>
      </c>
      <c r="AK47" s="45" t="s">
        <v>566</v>
      </c>
      <c r="AL47" s="46" t="s">
        <v>295</v>
      </c>
      <c r="AM47" s="47"/>
      <c r="AN47" s="115"/>
    </row>
    <row r="48" spans="2:40" s="22" customFormat="1" ht="13.5" customHeight="1" x14ac:dyDescent="0.15">
      <c r="B48" s="343" t="str">
        <f t="shared" si="0"/>
        <v>□</v>
      </c>
      <c r="C48" s="332" t="s">
        <v>151</v>
      </c>
      <c r="D48" s="332"/>
      <c r="E48" s="332"/>
      <c r="F48" s="332"/>
      <c r="G48" s="332"/>
      <c r="H48" s="344"/>
      <c r="N48" s="343" t="str">
        <f>$AH42</f>
        <v>□</v>
      </c>
      <c r="O48" s="347" t="s">
        <v>140</v>
      </c>
      <c r="P48" s="332"/>
      <c r="Q48" s="332"/>
      <c r="R48" s="332"/>
      <c r="S48" s="332"/>
      <c r="T48" s="332"/>
      <c r="U48" s="332"/>
      <c r="V48" s="332"/>
      <c r="W48" s="332"/>
      <c r="X48" s="332"/>
      <c r="Y48" s="345"/>
      <c r="Z48" s="326"/>
      <c r="AB48" s="30" t="str">
        <f>IF(事前協議書!$AL32=1,Val_Selected,Val_NotSelected)</f>
        <v>□</v>
      </c>
      <c r="AC48" s="44" t="s">
        <v>148</v>
      </c>
      <c r="AH48" s="33" t="s">
        <v>39</v>
      </c>
      <c r="AI48" s="35"/>
      <c r="AK48" s="45" t="s">
        <v>567</v>
      </c>
      <c r="AL48" s="46" t="s">
        <v>296</v>
      </c>
      <c r="AM48" s="47"/>
      <c r="AN48" s="115"/>
    </row>
    <row r="49" spans="2:40" s="22" customFormat="1" ht="13.5" customHeight="1" x14ac:dyDescent="0.15">
      <c r="B49" s="343" t="str">
        <f t="shared" si="0"/>
        <v>□</v>
      </c>
      <c r="C49" s="332" t="s">
        <v>667</v>
      </c>
      <c r="D49" s="332"/>
      <c r="E49" s="332"/>
      <c r="F49" s="332"/>
      <c r="G49" s="332"/>
      <c r="H49" s="344" t="str">
        <f>$AE49</f>
        <v>□</v>
      </c>
      <c r="I49" s="332" t="s">
        <v>284</v>
      </c>
      <c r="J49" s="326"/>
      <c r="K49" s="326"/>
      <c r="L49" s="326"/>
      <c r="M49" s="346"/>
      <c r="N49" s="343" t="str">
        <f>$AH43</f>
        <v>■</v>
      </c>
      <c r="O49" s="347" t="str">
        <f>AI43</f>
        <v>庇・ルーバー・バルコニー・ブラインド</v>
      </c>
      <c r="P49" s="332"/>
      <c r="Q49" s="332"/>
      <c r="R49" s="332"/>
      <c r="S49" s="332"/>
      <c r="T49" s="332"/>
      <c r="U49" s="332"/>
      <c r="V49" s="332"/>
      <c r="W49" s="332"/>
      <c r="X49" s="332"/>
      <c r="Y49" s="345"/>
      <c r="Z49" s="326"/>
      <c r="AB49" s="30" t="str">
        <f>IF(事前協議書!$AF33=1,Val_Selected,Val_NotSelected)</f>
        <v>□</v>
      </c>
      <c r="AC49" s="44" t="s">
        <v>668</v>
      </c>
      <c r="AE49" s="30" t="str">
        <f>IF(事前協議書!$AF38=1,Val_Selected,Val_NotSelected)</f>
        <v>□</v>
      </c>
      <c r="AF49" s="44" t="s">
        <v>284</v>
      </c>
      <c r="AH49" s="30" t="str">
        <f>IF(事前協議書!$AF$46=1,Val_Selected,Val_NotSelected)</f>
        <v>□</v>
      </c>
      <c r="AI49" s="39" t="str">
        <f>事前協議書!$F$46</f>
        <v>地域冷暖房(DHC)の導入</v>
      </c>
      <c r="AK49" s="45" t="s">
        <v>568</v>
      </c>
      <c r="AL49" s="46" t="s">
        <v>299</v>
      </c>
      <c r="AM49" s="47"/>
      <c r="AN49" s="115"/>
    </row>
    <row r="50" spans="2:40" s="22" customFormat="1" ht="13.5" customHeight="1" x14ac:dyDescent="0.15">
      <c r="B50" s="343" t="str">
        <f t="shared" si="0"/>
        <v>□</v>
      </c>
      <c r="C50" s="332" t="s">
        <v>143</v>
      </c>
      <c r="D50" s="332"/>
      <c r="E50" s="332"/>
      <c r="F50" s="332"/>
      <c r="G50" s="332"/>
      <c r="H50" s="344" t="str">
        <f>$AE50</f>
        <v>□</v>
      </c>
      <c r="I50" s="326" t="s">
        <v>675</v>
      </c>
      <c r="J50" s="332"/>
      <c r="K50" s="332"/>
      <c r="L50" s="332"/>
      <c r="M50" s="345"/>
      <c r="N50" s="343" t="str">
        <f>$AH44</f>
        <v>■</v>
      </c>
      <c r="O50" s="347" t="s">
        <v>1220</v>
      </c>
      <c r="P50" s="332"/>
      <c r="Q50" s="332"/>
      <c r="R50" s="332"/>
      <c r="S50" s="332"/>
      <c r="T50" s="332"/>
      <c r="U50" s="310" t="str">
        <f>AH45</f>
        <v>■</v>
      </c>
      <c r="V50" s="347" t="s">
        <v>1221</v>
      </c>
      <c r="W50" s="332"/>
      <c r="X50" s="332"/>
      <c r="Y50" s="345"/>
      <c r="Z50" s="326"/>
      <c r="AB50" s="30" t="str">
        <f>IF(事前協議書!$AH33=1,Val_Selected,Val_NotSelected)</f>
        <v>□</v>
      </c>
      <c r="AC50" s="44" t="s">
        <v>143</v>
      </c>
      <c r="AE50" s="30" t="str">
        <f>IF(事前協議書!$AH$38=1,Val_Selected,Val_NotSelected)</f>
        <v>□</v>
      </c>
      <c r="AF50" s="140" t="s">
        <v>675</v>
      </c>
      <c r="AH50" s="30" t="str">
        <f>IF(事前協議書!$AF$47=1,Val_Selected,Val_NotSelected)</f>
        <v>□</v>
      </c>
      <c r="AI50" s="44" t="str">
        <f>事前協議書!$F$47</f>
        <v>地域冷暖房(DHC)の受入</v>
      </c>
      <c r="AK50" s="45" t="s">
        <v>569</v>
      </c>
      <c r="AL50" s="46" t="s">
        <v>300</v>
      </c>
      <c r="AM50" s="47"/>
      <c r="AN50" s="115"/>
    </row>
    <row r="51" spans="2:40" s="22" customFormat="1" ht="13.5" customHeight="1" x14ac:dyDescent="0.15">
      <c r="B51" s="343" t="str">
        <f t="shared" si="0"/>
        <v>■</v>
      </c>
      <c r="C51" s="332" t="s">
        <v>715</v>
      </c>
      <c r="D51" s="332"/>
      <c r="E51" s="332"/>
      <c r="F51" s="332"/>
      <c r="G51" s="332"/>
      <c r="H51" s="344" t="str">
        <f>$AE51</f>
        <v>□</v>
      </c>
      <c r="I51" s="326" t="s">
        <v>677</v>
      </c>
      <c r="J51" s="326"/>
      <c r="K51" s="326"/>
      <c r="L51" s="326"/>
      <c r="M51" s="346"/>
      <c r="N51" s="317" t="s">
        <v>39</v>
      </c>
      <c r="O51" s="318"/>
      <c r="P51" s="318"/>
      <c r="Q51" s="318"/>
      <c r="R51" s="318"/>
      <c r="S51" s="318"/>
      <c r="T51" s="318"/>
      <c r="U51" s="318"/>
      <c r="V51" s="318"/>
      <c r="W51" s="318"/>
      <c r="X51" s="318"/>
      <c r="Y51" s="319"/>
      <c r="Z51" s="326"/>
      <c r="AB51" s="30" t="str">
        <f>IF(事前協議書!$AJ$33=1,Val_Selected,Val_NotSelected)</f>
        <v>■</v>
      </c>
      <c r="AC51" s="140" t="s">
        <v>716</v>
      </c>
      <c r="AD51" s="55"/>
      <c r="AE51" s="30" t="str">
        <f>IF(事前協議書!$AJ$38=1,Val_Selected,Val_NotSelected)</f>
        <v>□</v>
      </c>
      <c r="AF51" s="140" t="s">
        <v>676</v>
      </c>
      <c r="AH51" s="30" t="str">
        <f>IF(事前協議書!$AF$48=1,Val_Selected,Val_NotSelected)</f>
        <v>□</v>
      </c>
      <c r="AI51" s="44" t="s">
        <v>777</v>
      </c>
      <c r="AK51" s="45" t="s">
        <v>570</v>
      </c>
      <c r="AL51" s="46" t="s">
        <v>301</v>
      </c>
      <c r="AM51" s="47"/>
      <c r="AN51" s="115"/>
    </row>
    <row r="52" spans="2:40" s="22" customFormat="1" ht="13.5" customHeight="1" x14ac:dyDescent="0.15">
      <c r="B52" s="343" t="str">
        <f>$AB52</f>
        <v>□</v>
      </c>
      <c r="C52" s="332" t="s">
        <v>669</v>
      </c>
      <c r="D52" s="332"/>
      <c r="E52" s="326"/>
      <c r="F52" s="332"/>
      <c r="G52" s="332"/>
      <c r="H52" s="344" t="str">
        <f>$AE52</f>
        <v>□</v>
      </c>
      <c r="I52" s="326" t="s">
        <v>1186</v>
      </c>
      <c r="J52" s="326"/>
      <c r="K52" s="326"/>
      <c r="L52" s="326"/>
      <c r="M52" s="346"/>
      <c r="N52" s="339" t="str">
        <f t="shared" ref="N52:N57" si="1">$AH49</f>
        <v>□</v>
      </c>
      <c r="O52" s="340" t="str">
        <f t="shared" ref="O52:O57" si="2">AI49</f>
        <v>地域冷暖房(DHC)の導入</v>
      </c>
      <c r="P52" s="340"/>
      <c r="Q52" s="340"/>
      <c r="R52" s="340"/>
      <c r="S52" s="340"/>
      <c r="T52" s="340"/>
      <c r="U52" s="340"/>
      <c r="V52" s="340"/>
      <c r="W52" s="340"/>
      <c r="X52" s="340"/>
      <c r="Y52" s="342"/>
      <c r="Z52" s="326"/>
      <c r="AB52" s="30" t="str">
        <f>IF(事前協議書!$AF$34=1,Val_Selected,Val_NotSelected)</f>
        <v>□</v>
      </c>
      <c r="AC52" s="48" t="s">
        <v>669</v>
      </c>
      <c r="AD52" s="1"/>
      <c r="AE52" s="30" t="str">
        <f>IF(事前協議書!$AL$38=1,Val_Selected,Val_NotSelected)</f>
        <v>□</v>
      </c>
      <c r="AF52" s="39" t="s">
        <v>1187</v>
      </c>
      <c r="AH52" s="30" t="str">
        <f>IF(事前協議書!$AH$48=1,Val_Selected,Val_NotSelected)</f>
        <v>□</v>
      </c>
      <c r="AI52" s="44" t="s">
        <v>778</v>
      </c>
      <c r="AK52" s="45" t="s">
        <v>531</v>
      </c>
      <c r="AL52" s="46" t="s">
        <v>303</v>
      </c>
      <c r="AM52" s="47"/>
      <c r="AN52" s="115"/>
    </row>
    <row r="53" spans="2:40" s="22" customFormat="1" ht="13.5" customHeight="1" x14ac:dyDescent="0.15">
      <c r="B53" s="343" t="str">
        <f t="shared" ref="B53:B54" si="3">$AB53</f>
        <v>□</v>
      </c>
      <c r="C53" s="332" t="s">
        <v>1139</v>
      </c>
      <c r="D53" s="326"/>
      <c r="E53" s="332"/>
      <c r="F53" s="332"/>
      <c r="G53" s="332"/>
      <c r="H53" s="344" t="str">
        <f t="shared" ref="H53:H54" si="4">$AE53</f>
        <v>□</v>
      </c>
      <c r="I53" s="332" t="s">
        <v>67</v>
      </c>
      <c r="J53" s="332"/>
      <c r="K53" s="332"/>
      <c r="L53" s="332"/>
      <c r="M53" s="345"/>
      <c r="N53" s="343" t="str">
        <f t="shared" si="1"/>
        <v>□</v>
      </c>
      <c r="O53" s="332" t="str">
        <f t="shared" si="2"/>
        <v>地域冷暖房(DHC)の受入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45"/>
      <c r="Z53" s="326"/>
      <c r="AB53" s="30" t="str">
        <f>IF(事前協議書!$AF$39=1,Val_Selected,Val_NotSelected)</f>
        <v>□</v>
      </c>
      <c r="AC53" s="44" t="s">
        <v>1139</v>
      </c>
      <c r="AE53" s="30" t="str">
        <f>IF(事前協議書!$AF40=1,Val_Selected,Val_NotSelected)</f>
        <v>□</v>
      </c>
      <c r="AF53" s="44" t="s">
        <v>68</v>
      </c>
      <c r="AH53" s="30" t="str">
        <f>IF(事前協議書!$AJ$48=1,Val_Selected,Val_NotSelected)</f>
        <v>□</v>
      </c>
      <c r="AI53" s="44" t="s">
        <v>779</v>
      </c>
      <c r="AK53" s="45" t="s">
        <v>532</v>
      </c>
      <c r="AL53" s="46" t="s">
        <v>304</v>
      </c>
      <c r="AM53" s="47"/>
      <c r="AN53" s="115"/>
    </row>
    <row r="54" spans="2:40" s="22" customFormat="1" ht="13.5" customHeight="1" x14ac:dyDescent="0.15">
      <c r="B54" s="343" t="str">
        <f t="shared" si="3"/>
        <v>□</v>
      </c>
      <c r="C54" s="332" t="s">
        <v>1140</v>
      </c>
      <c r="D54" s="332"/>
      <c r="E54" s="332"/>
      <c r="F54" s="332"/>
      <c r="G54" s="332"/>
      <c r="H54" s="344" t="str">
        <f t="shared" si="4"/>
        <v>□</v>
      </c>
      <c r="I54" s="332" t="s">
        <v>69</v>
      </c>
      <c r="J54" s="332"/>
      <c r="K54" s="332"/>
      <c r="L54" s="332"/>
      <c r="M54" s="345"/>
      <c r="N54" s="343" t="str">
        <f t="shared" si="1"/>
        <v>□</v>
      </c>
      <c r="O54" s="332" t="str">
        <f t="shared" si="2"/>
        <v>熱融通</v>
      </c>
      <c r="P54" s="332"/>
      <c r="Q54" s="332"/>
      <c r="R54" s="332"/>
      <c r="S54" s="332"/>
      <c r="T54" s="332"/>
      <c r="U54" s="332"/>
      <c r="V54" s="332"/>
      <c r="W54" s="332"/>
      <c r="X54" s="332"/>
      <c r="Y54" s="345"/>
      <c r="Z54" s="326"/>
      <c r="AB54" s="30" t="str">
        <f>IF(事前協議書!$AH$39=1,Val_Selected,Val_NotSelected)</f>
        <v>□</v>
      </c>
      <c r="AC54" s="44" t="s">
        <v>1140</v>
      </c>
      <c r="AE54" s="141" t="str">
        <f>IF(事前協議書!$AF41=1,Val_Selected,Val_NotSelected)</f>
        <v>□</v>
      </c>
      <c r="AF54" s="44" t="s">
        <v>69</v>
      </c>
      <c r="AH54" s="30" t="str">
        <f>IF(事前協議書!$AF$49=1,Val_Selected,Val_NotSelected)</f>
        <v>■</v>
      </c>
      <c r="AI54" s="44" t="s">
        <v>69</v>
      </c>
      <c r="AK54" s="50" t="s">
        <v>533</v>
      </c>
      <c r="AL54" s="46" t="s">
        <v>316</v>
      </c>
      <c r="AM54" s="47"/>
      <c r="AN54" s="115"/>
    </row>
    <row r="55" spans="2:40" s="22" customFormat="1" ht="13.5" customHeight="1" x14ac:dyDescent="0.15">
      <c r="B55" s="348"/>
      <c r="C55" s="326"/>
      <c r="D55" s="326"/>
      <c r="E55" s="326"/>
      <c r="F55" s="326"/>
      <c r="G55" s="326"/>
      <c r="H55" s="326"/>
      <c r="I55" s="814" t="str">
        <f>AF55</f>
        <v/>
      </c>
      <c r="J55" s="814"/>
      <c r="K55" s="814"/>
      <c r="L55" s="814"/>
      <c r="M55" s="815"/>
      <c r="N55" s="343" t="str">
        <f t="shared" si="1"/>
        <v>□</v>
      </c>
      <c r="O55" s="332" t="str">
        <f t="shared" si="2"/>
        <v>電力融通</v>
      </c>
      <c r="P55" s="332"/>
      <c r="Q55" s="332"/>
      <c r="R55" s="332"/>
      <c r="S55" s="332"/>
      <c r="T55" s="332"/>
      <c r="U55" s="332"/>
      <c r="V55" s="332"/>
      <c r="W55" s="332"/>
      <c r="X55" s="332"/>
      <c r="Y55" s="345"/>
      <c r="Z55" s="326"/>
      <c r="AE55" s="501" t="str">
        <f>$AE$54</f>
        <v>□</v>
      </c>
      <c r="AF55" s="49" t="str">
        <f>事前協議書!$W$41</f>
        <v/>
      </c>
      <c r="AH55" s="31" t="str">
        <f>AH54</f>
        <v>■</v>
      </c>
      <c r="AI55" s="502" t="str">
        <f>事前協議書!W49</f>
        <v>（面的エネルギーのその他）</v>
      </c>
      <c r="AK55" s="45" t="s">
        <v>534</v>
      </c>
      <c r="AL55" s="46" t="s">
        <v>161</v>
      </c>
      <c r="AM55" s="47"/>
      <c r="AN55" s="115"/>
    </row>
    <row r="56" spans="2:40" s="22" customFormat="1" ht="13.5" customHeight="1" x14ac:dyDescent="0.15">
      <c r="B56" s="348"/>
      <c r="C56" s="326"/>
      <c r="D56" s="326"/>
      <c r="E56" s="326"/>
      <c r="F56" s="326"/>
      <c r="G56" s="326"/>
      <c r="H56" s="326"/>
      <c r="I56" s="505"/>
      <c r="J56" s="505"/>
      <c r="K56" s="505"/>
      <c r="L56" s="505"/>
      <c r="M56" s="506"/>
      <c r="N56" s="343" t="str">
        <f t="shared" si="1"/>
        <v>□</v>
      </c>
      <c r="O56" s="332" t="str">
        <f t="shared" si="2"/>
        <v>AEMS</v>
      </c>
      <c r="P56" s="332"/>
      <c r="Q56" s="332"/>
      <c r="R56" s="332"/>
      <c r="S56" s="332"/>
      <c r="T56" s="332"/>
      <c r="U56" s="332"/>
      <c r="V56" s="332"/>
      <c r="W56" s="332"/>
      <c r="X56" s="332"/>
      <c r="Y56" s="345"/>
      <c r="Z56" s="326"/>
      <c r="AH56" s="30"/>
      <c r="AI56" s="44"/>
      <c r="AJ56" s="1"/>
      <c r="AK56" s="51">
        <v>1</v>
      </c>
      <c r="AL56" s="46" t="s">
        <v>772</v>
      </c>
      <c r="AM56" s="47"/>
      <c r="AN56" s="115"/>
    </row>
    <row r="57" spans="2:40" ht="13.5" customHeight="1" x14ac:dyDescent="0.15">
      <c r="B57" s="292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4"/>
      <c r="N57" s="343" t="str">
        <f t="shared" si="1"/>
        <v>■</v>
      </c>
      <c r="O57" s="332" t="str">
        <f t="shared" si="2"/>
        <v>その他</v>
      </c>
      <c r="P57" s="332"/>
      <c r="Q57" s="810" t="str">
        <f>AI55</f>
        <v>（面的エネルギーのその他）</v>
      </c>
      <c r="R57" s="810"/>
      <c r="S57" s="810"/>
      <c r="T57" s="810"/>
      <c r="U57" s="810"/>
      <c r="V57" s="810"/>
      <c r="W57" s="810"/>
      <c r="X57" s="810"/>
      <c r="Y57" s="811"/>
      <c r="AH57" s="33" t="s">
        <v>763</v>
      </c>
      <c r="AI57" s="34"/>
      <c r="AK57" s="52">
        <v>1</v>
      </c>
      <c r="AL57" s="53" t="s">
        <v>306</v>
      </c>
      <c r="AM57" s="54"/>
      <c r="AN57" s="101"/>
    </row>
    <row r="58" spans="2:40" s="22" customFormat="1" ht="13.5" customHeight="1" x14ac:dyDescent="0.15">
      <c r="B58" s="317" t="s">
        <v>22</v>
      </c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9"/>
      <c r="N58" s="317" t="s">
        <v>763</v>
      </c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9"/>
      <c r="Z58" s="326"/>
      <c r="AB58" s="33" t="s">
        <v>22</v>
      </c>
      <c r="AC58" s="34"/>
      <c r="AD58" s="1"/>
      <c r="AE58" s="1"/>
      <c r="AF58" s="56"/>
      <c r="AG58" s="56"/>
      <c r="AH58" s="30" t="str">
        <f>IF(事前協議書!$AF$50=1,Val_Selected,Val_NotSelected)</f>
        <v>■</v>
      </c>
      <c r="AI58" s="164" t="s">
        <v>767</v>
      </c>
      <c r="AN58" s="115"/>
    </row>
    <row r="59" spans="2:40" s="22" customFormat="1" ht="13.5" customHeight="1" x14ac:dyDescent="0.15">
      <c r="B59" s="343" t="str">
        <f>$AB59</f>
        <v>■</v>
      </c>
      <c r="C59" s="332" t="s">
        <v>1160</v>
      </c>
      <c r="D59" s="332"/>
      <c r="E59" s="332"/>
      <c r="F59" s="332"/>
      <c r="G59" s="332"/>
      <c r="H59" s="332"/>
      <c r="I59" s="332"/>
      <c r="J59" s="332"/>
      <c r="K59" s="332"/>
      <c r="L59" s="332"/>
      <c r="M59" s="345"/>
      <c r="N59" s="349" t="str">
        <f>AH58</f>
        <v>■</v>
      </c>
      <c r="O59" s="322" t="s">
        <v>767</v>
      </c>
      <c r="P59" s="322"/>
      <c r="Q59" s="322"/>
      <c r="R59" s="322"/>
      <c r="S59" s="340"/>
      <c r="T59" s="341"/>
      <c r="U59" s="297" t="str">
        <f>AH62</f>
        <v>■</v>
      </c>
      <c r="V59" s="332" t="s">
        <v>1202</v>
      </c>
      <c r="W59" s="322"/>
      <c r="X59" s="322"/>
      <c r="Y59" s="337"/>
      <c r="Z59" s="326"/>
      <c r="AB59" s="30" t="str">
        <f>IF(事前協議書!$AF$42=1,Val_Selected,Val_NotSelected)</f>
        <v>■</v>
      </c>
      <c r="AC59" s="44" t="s">
        <v>1161</v>
      </c>
      <c r="AE59" s="55"/>
      <c r="AF59" s="40"/>
      <c r="AG59" s="40"/>
      <c r="AH59" s="30" t="str">
        <f>IF(事前協議書!$AF$52=1,Val_Selected,Val_NotSelected)</f>
        <v>■</v>
      </c>
      <c r="AI59" s="165" t="s">
        <v>762</v>
      </c>
      <c r="AL59" s="164"/>
      <c r="AN59" s="115"/>
    </row>
    <row r="60" spans="2:40" s="22" customFormat="1" ht="13.5" customHeight="1" x14ac:dyDescent="0.15">
      <c r="B60" s="343" t="str">
        <f>$AB60</f>
        <v>□</v>
      </c>
      <c r="C60" s="332" t="s">
        <v>76</v>
      </c>
      <c r="D60" s="332"/>
      <c r="E60" s="332"/>
      <c r="F60" s="332"/>
      <c r="G60" s="332"/>
      <c r="H60" s="332"/>
      <c r="I60" s="332"/>
      <c r="J60" s="332"/>
      <c r="K60" s="332"/>
      <c r="L60" s="332"/>
      <c r="M60" s="345"/>
      <c r="N60" s="350" t="str">
        <f>AH59</f>
        <v>■</v>
      </c>
      <c r="O60" s="332" t="s">
        <v>762</v>
      </c>
      <c r="P60" s="276"/>
      <c r="Q60" s="276"/>
      <c r="R60" s="276"/>
      <c r="S60" s="332"/>
      <c r="T60" s="332"/>
      <c r="U60" s="332"/>
      <c r="V60" s="332"/>
      <c r="W60" s="332"/>
      <c r="X60" s="332"/>
      <c r="Y60" s="345"/>
      <c r="Z60" s="326"/>
      <c r="AB60" s="30" t="str">
        <f>IF(事前協議書!$AH$42=1,Val_Selected,Val_NotSelected)</f>
        <v>□</v>
      </c>
      <c r="AC60" s="44" t="s">
        <v>71</v>
      </c>
      <c r="AE60" s="55"/>
      <c r="AF60" s="40"/>
      <c r="AG60" s="40"/>
      <c r="AH60" s="30" t="str">
        <f>IF(事前協議書!$AH$52,Val_Selected,Val_NotSelected)</f>
        <v>□</v>
      </c>
      <c r="AI60" s="162" t="s">
        <v>899</v>
      </c>
      <c r="AJ60" s="1"/>
      <c r="AK60" s="141"/>
      <c r="AL60" s="1"/>
      <c r="AM60" s="1"/>
      <c r="AN60" s="115"/>
    </row>
    <row r="61" spans="2:40" s="22" customFormat="1" ht="13.5" customHeight="1" x14ac:dyDescent="0.15">
      <c r="B61" s="343" t="str">
        <f>$AB61</f>
        <v>□</v>
      </c>
      <c r="C61" s="332" t="s">
        <v>69</v>
      </c>
      <c r="D61" s="332"/>
      <c r="E61" s="351"/>
      <c r="F61" s="351"/>
      <c r="G61" s="351"/>
      <c r="H61" s="351"/>
      <c r="I61" s="351"/>
      <c r="J61" s="351"/>
      <c r="K61" s="351"/>
      <c r="L61" s="351"/>
      <c r="M61" s="352"/>
      <c r="N61" s="350" t="str">
        <f>AH60</f>
        <v>□</v>
      </c>
      <c r="O61" s="353" t="s">
        <v>899</v>
      </c>
      <c r="P61" s="354"/>
      <c r="Q61" s="354"/>
      <c r="R61" s="354"/>
      <c r="S61" s="354"/>
      <c r="T61" s="354"/>
      <c r="U61" s="354"/>
      <c r="V61" s="354"/>
      <c r="W61" s="354"/>
      <c r="X61" s="354"/>
      <c r="Y61" s="355"/>
      <c r="Z61" s="326"/>
      <c r="AB61" s="30" t="str">
        <f>IF(事前協議書!AF43=1,Val_Selected,Val_NotSelected)</f>
        <v>□</v>
      </c>
      <c r="AC61" s="44" t="s">
        <v>69</v>
      </c>
      <c r="AF61" s="40"/>
      <c r="AG61" s="40"/>
      <c r="AH61" s="30" t="str">
        <f>IF(事前協議書!$AF$54=1,Val_Selected,Val_NotSelected)</f>
        <v>□</v>
      </c>
      <c r="AI61" s="44" t="s">
        <v>69</v>
      </c>
      <c r="AM61" s="40"/>
      <c r="AN61" s="115"/>
    </row>
    <row r="62" spans="2:40" ht="13.5" customHeight="1" x14ac:dyDescent="0.15">
      <c r="B62" s="356"/>
      <c r="C62" s="818" t="str">
        <f>$AC$62</f>
        <v/>
      </c>
      <c r="D62" s="818"/>
      <c r="E62" s="818"/>
      <c r="F62" s="818"/>
      <c r="G62" s="818"/>
      <c r="H62" s="818"/>
      <c r="I62" s="818"/>
      <c r="J62" s="818"/>
      <c r="K62" s="818"/>
      <c r="L62" s="818"/>
      <c r="M62" s="819"/>
      <c r="N62" s="350" t="str">
        <f>AH61</f>
        <v>□</v>
      </c>
      <c r="O62" s="332" t="s">
        <v>69</v>
      </c>
      <c r="P62" s="326"/>
      <c r="Q62" s="816" t="str">
        <f>AJ62</f>
        <v/>
      </c>
      <c r="R62" s="816"/>
      <c r="S62" s="816"/>
      <c r="T62" s="816"/>
      <c r="U62" s="816"/>
      <c r="V62" s="816"/>
      <c r="W62" s="816"/>
      <c r="X62" s="816"/>
      <c r="Y62" s="817"/>
      <c r="AB62" s="172" t="str">
        <f>AB61</f>
        <v>□</v>
      </c>
      <c r="AC62" s="44" t="str">
        <f>事前協議書!W43</f>
        <v/>
      </c>
      <c r="AD62" s="22"/>
      <c r="AE62" s="40"/>
      <c r="AF62" s="40"/>
      <c r="AG62" s="40"/>
      <c r="AH62" s="30" t="str">
        <f>IF(事前協議書!$AF$53=1,Val_Selected,Val_NotSelected)</f>
        <v>■</v>
      </c>
      <c r="AI62" s="39" t="s">
        <v>1212</v>
      </c>
      <c r="AJ62" s="22" t="str">
        <f>事前協議書!W54</f>
        <v/>
      </c>
      <c r="AM62" s="56"/>
      <c r="AN62" s="101"/>
    </row>
    <row r="63" spans="2:40" s="22" customFormat="1" ht="13.5" customHeight="1" x14ac:dyDescent="0.15">
      <c r="B63" s="317" t="s">
        <v>145</v>
      </c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9"/>
      <c r="N63" s="317" t="s">
        <v>122</v>
      </c>
      <c r="O63" s="318"/>
      <c r="P63" s="318"/>
      <c r="Q63" s="318"/>
      <c r="R63" s="318"/>
      <c r="S63" s="318"/>
      <c r="T63" s="318"/>
      <c r="U63" s="318"/>
      <c r="V63" s="318"/>
      <c r="W63" s="318"/>
      <c r="X63" s="318"/>
      <c r="Y63" s="319"/>
      <c r="Z63" s="326"/>
      <c r="AB63" s="33" t="s">
        <v>126</v>
      </c>
      <c r="AC63" s="35"/>
      <c r="AD63" s="35"/>
      <c r="AE63" s="1"/>
      <c r="AF63" s="1"/>
      <c r="AG63" s="1"/>
      <c r="AH63" s="33" t="s">
        <v>127</v>
      </c>
      <c r="AI63" s="57"/>
      <c r="AJ63" s="56"/>
      <c r="AK63" s="1"/>
      <c r="AM63" s="40"/>
      <c r="AN63" s="115"/>
    </row>
    <row r="64" spans="2:40" s="22" customFormat="1" ht="13.5" customHeight="1" x14ac:dyDescent="0.15">
      <c r="B64" s="343" t="str">
        <f>$AB64</f>
        <v>□</v>
      </c>
      <c r="C64" s="332" t="s">
        <v>38</v>
      </c>
      <c r="D64" s="332"/>
      <c r="E64" s="332"/>
      <c r="F64" s="332"/>
      <c r="G64" s="332"/>
      <c r="H64" s="344" t="str">
        <f>$AE64</f>
        <v>□</v>
      </c>
      <c r="I64" s="332" t="s">
        <v>74</v>
      </c>
      <c r="J64" s="332"/>
      <c r="K64" s="332"/>
      <c r="L64" s="332"/>
      <c r="M64" s="345"/>
      <c r="N64" s="339" t="str">
        <f>AH64</f>
        <v>■</v>
      </c>
      <c r="O64" s="340" t="s">
        <v>910</v>
      </c>
      <c r="P64" s="340"/>
      <c r="Q64" s="340"/>
      <c r="R64" s="340"/>
      <c r="S64" s="340"/>
      <c r="T64" s="341"/>
      <c r="U64" s="332"/>
      <c r="V64" s="340"/>
      <c r="W64" s="340"/>
      <c r="X64" s="340"/>
      <c r="Y64" s="342"/>
      <c r="Z64" s="326"/>
      <c r="AB64" s="30" t="str">
        <f>IF(事前協議書!AF44=1,Val_Selected,Val_NotSelected)</f>
        <v>□</v>
      </c>
      <c r="AC64" s="39" t="s">
        <v>38</v>
      </c>
      <c r="AE64" s="30" t="str">
        <f>IF(事前協議書!AH45=1,Val_Selected,Val_NotSelected)</f>
        <v>□</v>
      </c>
      <c r="AF64" s="44" t="s">
        <v>74</v>
      </c>
      <c r="AG64" s="58"/>
      <c r="AH64" s="32" t="str">
        <f>IF(事前協議書!$Y$55=1,Val_Selected,Val_NotSelected)</f>
        <v>■</v>
      </c>
      <c r="AI64" s="44" t="s">
        <v>913</v>
      </c>
      <c r="AK64" s="189"/>
      <c r="AL64" s="32"/>
      <c r="AM64" s="44"/>
      <c r="AN64" s="115"/>
    </row>
    <row r="65" spans="1:40" s="22" customFormat="1" ht="13.5" customHeight="1" x14ac:dyDescent="0.15">
      <c r="B65" s="343" t="str">
        <f>$AB65</f>
        <v>□</v>
      </c>
      <c r="C65" s="332" t="s">
        <v>73</v>
      </c>
      <c r="D65" s="332"/>
      <c r="E65" s="332"/>
      <c r="F65" s="332"/>
      <c r="G65" s="332"/>
      <c r="H65" s="344" t="str">
        <f>$AE65</f>
        <v>□</v>
      </c>
      <c r="I65" s="332" t="s">
        <v>69</v>
      </c>
      <c r="J65" s="332"/>
      <c r="K65" s="332"/>
      <c r="L65" s="332"/>
      <c r="M65" s="345"/>
      <c r="N65" s="343" t="str">
        <f t="shared" ref="N65:N66" si="5">AH65</f>
        <v>■</v>
      </c>
      <c r="O65" s="332" t="s">
        <v>911</v>
      </c>
      <c r="P65" s="332"/>
      <c r="Q65" s="332"/>
      <c r="R65" s="332"/>
      <c r="S65" s="332"/>
      <c r="T65" s="344"/>
      <c r="U65" s="332"/>
      <c r="V65" s="332"/>
      <c r="W65" s="332"/>
      <c r="X65" s="332"/>
      <c r="Y65" s="345"/>
      <c r="Z65" s="326"/>
      <c r="AB65" s="30" t="str">
        <f>IF(事前協議書!AH44=1,Val_Selected,Val_NotSelected)</f>
        <v>□</v>
      </c>
      <c r="AC65" s="44" t="s">
        <v>73</v>
      </c>
      <c r="AE65" s="30" t="str">
        <f>IF(事前協議書!AJ45=1,Val_Selected,Val_NotSelected)</f>
        <v>□</v>
      </c>
      <c r="AF65" s="44" t="s">
        <v>69</v>
      </c>
      <c r="AG65" s="58"/>
      <c r="AH65" s="32" t="str">
        <f>IF(事前協議書!$Y$57=1,Val_Selected,Val_NotSelected)</f>
        <v>■</v>
      </c>
      <c r="AI65" s="44" t="s">
        <v>914</v>
      </c>
      <c r="AL65" s="32"/>
      <c r="AM65" s="44"/>
      <c r="AN65" s="115"/>
    </row>
    <row r="66" spans="1:40" s="22" customFormat="1" ht="13.5" customHeight="1" x14ac:dyDescent="0.15">
      <c r="B66" s="343" t="str">
        <f>$AB66</f>
        <v>□</v>
      </c>
      <c r="C66" s="332" t="s">
        <v>75</v>
      </c>
      <c r="D66" s="332"/>
      <c r="E66" s="332"/>
      <c r="F66" s="332"/>
      <c r="G66" s="332"/>
      <c r="H66" s="326"/>
      <c r="I66" s="812" t="str">
        <f>AF66</f>
        <v/>
      </c>
      <c r="J66" s="812"/>
      <c r="K66" s="812"/>
      <c r="L66" s="812"/>
      <c r="M66" s="813"/>
      <c r="N66" s="343" t="str">
        <f t="shared" si="5"/>
        <v>■</v>
      </c>
      <c r="O66" s="332" t="s">
        <v>912</v>
      </c>
      <c r="P66" s="332"/>
      <c r="Q66" s="332"/>
      <c r="R66" s="344"/>
      <c r="S66" s="332"/>
      <c r="T66" s="332"/>
      <c r="U66" s="332"/>
      <c r="V66" s="332"/>
      <c r="W66" s="332"/>
      <c r="X66" s="332"/>
      <c r="Y66" s="345"/>
      <c r="Z66" s="326"/>
      <c r="AB66" s="30" t="str">
        <f>IF(事前協議書!AJ44=1,Val_Selected,Val_NotSelected)</f>
        <v>□</v>
      </c>
      <c r="AC66" s="44" t="s">
        <v>75</v>
      </c>
      <c r="AE66" s="31" t="str">
        <f>$AE$65</f>
        <v>□</v>
      </c>
      <c r="AF66" s="49" t="str">
        <f>事前協議書!W45</f>
        <v/>
      </c>
      <c r="AG66" s="58"/>
      <c r="AH66" s="32" t="str">
        <f>IF(事前協議書!$Y$58=1,Val_Selected,Val_NotSelected)</f>
        <v>■</v>
      </c>
      <c r="AI66" s="44" t="s">
        <v>128</v>
      </c>
      <c r="AM66" s="40"/>
      <c r="AN66" s="115"/>
    </row>
    <row r="67" spans="1:40" s="22" customFormat="1" ht="13.5" customHeight="1" x14ac:dyDescent="0.15">
      <c r="B67" s="357" t="str">
        <f>$AB67</f>
        <v>□</v>
      </c>
      <c r="C67" s="358" t="s">
        <v>244</v>
      </c>
      <c r="D67" s="358"/>
      <c r="E67" s="358"/>
      <c r="F67" s="358"/>
      <c r="G67" s="358"/>
      <c r="H67" s="358"/>
      <c r="I67" s="503"/>
      <c r="J67" s="503"/>
      <c r="K67" s="503"/>
      <c r="L67" s="503"/>
      <c r="M67" s="504"/>
      <c r="N67" s="357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59"/>
      <c r="Z67" s="326"/>
      <c r="AB67" s="30" t="str">
        <f>IF(事前協議書!AL44=1,Val_Selected,Val_NotSelected)</f>
        <v>□</v>
      </c>
      <c r="AC67" s="44" t="s">
        <v>244</v>
      </c>
      <c r="AG67" s="58"/>
      <c r="AH67" s="32"/>
      <c r="AI67" s="44"/>
    </row>
    <row r="68" spans="1:40" ht="8.1" customHeight="1" x14ac:dyDescent="0.15"/>
    <row r="69" spans="1:40" hidden="1" x14ac:dyDescent="0.15">
      <c r="A69" s="16" t="s">
        <v>178</v>
      </c>
    </row>
  </sheetData>
  <sheetProtection algorithmName="SHA-512" hashValue="FPEWVhlFF3qOjzj1X6aIEl8tlLye4mhymp8r0VFBR0ArZ1gsDughwHuPVqPpMaLYv4o/NyNdnVcuEbWpKBYruw==" saltValue="+hNEUNogwbXuCK5ONllfPA==" spinCount="100000" sheet="1" formatCells="0" formatColumns="0" formatRows="0" insertColumns="0" insertRows="0" deleteColumns="0" deleteRows="0" selectLockedCells="1"/>
  <mergeCells count="41">
    <mergeCell ref="I46:M46"/>
    <mergeCell ref="I44:M44"/>
    <mergeCell ref="B20:F20"/>
    <mergeCell ref="I42:M42"/>
    <mergeCell ref="M11:N12"/>
    <mergeCell ref="T24:U24"/>
    <mergeCell ref="C18:D18"/>
    <mergeCell ref="C45:G45"/>
    <mergeCell ref="C43:G43"/>
    <mergeCell ref="R12:Y12"/>
    <mergeCell ref="T18:U18"/>
    <mergeCell ref="N41:Y45"/>
    <mergeCell ref="V32:W32"/>
    <mergeCell ref="E12:J12"/>
    <mergeCell ref="B3:S3"/>
    <mergeCell ref="F6:Y6"/>
    <mergeCell ref="R8:S8"/>
    <mergeCell ref="R9:S9"/>
    <mergeCell ref="W10:X10"/>
    <mergeCell ref="E8:N8"/>
    <mergeCell ref="E9:N10"/>
    <mergeCell ref="T10:V10"/>
    <mergeCell ref="O8:Q8"/>
    <mergeCell ref="B9:D9"/>
    <mergeCell ref="R10:S10"/>
    <mergeCell ref="B2:D2"/>
    <mergeCell ref="B26:L39"/>
    <mergeCell ref="Q57:Y57"/>
    <mergeCell ref="I66:M66"/>
    <mergeCell ref="I55:M55"/>
    <mergeCell ref="Q62:Y62"/>
    <mergeCell ref="C62:M62"/>
    <mergeCell ref="T23:U23"/>
    <mergeCell ref="T22:U22"/>
    <mergeCell ref="T21:U21"/>
    <mergeCell ref="O9:Q9"/>
    <mergeCell ref="O10:Q10"/>
    <mergeCell ref="T17:U17"/>
    <mergeCell ref="O11:Q11"/>
    <mergeCell ref="O12:Q12"/>
    <mergeCell ref="T16:U16"/>
  </mergeCells>
  <phoneticPr fontId="5"/>
  <conditionalFormatting sqref="B52:D52 F52:G52 B53:C54">
    <cfRule type="expression" dxfId="14" priority="98">
      <formula>#REF!=Val_NotSelected</formula>
    </cfRule>
  </conditionalFormatting>
  <conditionalFormatting sqref="C41:G42 C43 C44:G44 C45 C46:G51 C52:D52 C53:C54">
    <cfRule type="expression" dxfId="13" priority="9">
      <formula>$AB41=Val_NotSelected</formula>
    </cfRule>
  </conditionalFormatting>
  <conditionalFormatting sqref="C64:G67">
    <cfRule type="expression" dxfId="12" priority="16">
      <formula>$AB64=Val_NotSelected</formula>
    </cfRule>
  </conditionalFormatting>
  <conditionalFormatting sqref="C59:M62">
    <cfRule type="expression" dxfId="11" priority="11">
      <formula>$AB59=Val_NotSelected</formula>
    </cfRule>
  </conditionalFormatting>
  <conditionalFormatting sqref="E53:G53">
    <cfRule type="expression" dxfId="10" priority="97">
      <formula>$AB52=Val_NotSelected</formula>
    </cfRule>
  </conditionalFormatting>
  <conditionalFormatting sqref="I41:M41 I42 I43:M46">
    <cfRule type="expression" dxfId="9" priority="102">
      <formula>$AE41=Val_NotSelected</formula>
    </cfRule>
  </conditionalFormatting>
  <conditionalFormatting sqref="I49:M55">
    <cfRule type="expression" dxfId="8" priority="10">
      <formula>$AE49=Val_NotSelected</formula>
    </cfRule>
  </conditionalFormatting>
  <conditionalFormatting sqref="I64:M65 I66">
    <cfRule type="expression" dxfId="7" priority="79">
      <formula>$AE64=Val_NotSelected</formula>
    </cfRule>
  </conditionalFormatting>
  <conditionalFormatting sqref="O64:S65 V64:Y65 O66:Q66 S66:Y66 O67">
    <cfRule type="expression" dxfId="6" priority="95">
      <formula>$AH64=Val_NotSelected</formula>
    </cfRule>
  </conditionalFormatting>
  <conditionalFormatting sqref="O52:Y56 O57:Q57">
    <cfRule type="expression" dxfId="5" priority="100">
      <formula>$AH49=Val_NotSelected</formula>
    </cfRule>
  </conditionalFormatting>
  <conditionalFormatting sqref="U64:U65">
    <cfRule type="expression" dxfId="4" priority="6">
      <formula>$AL64=Val_NotSelected</formula>
    </cfRule>
  </conditionalFormatting>
  <conditionalFormatting sqref="V50">
    <cfRule type="expression" dxfId="3" priority="1">
      <formula>$AH45=Val_NotSelected</formula>
    </cfRule>
  </conditionalFormatting>
  <conditionalFormatting sqref="V59">
    <cfRule type="expression" dxfId="2" priority="4">
      <formula>$AH$62=Val_NotSelected</formula>
    </cfRule>
  </conditionalFormatting>
  <conditionalFormatting sqref="V47:Y50 U47:V48 O47:R50">
    <cfRule type="expression" dxfId="1" priority="88">
      <formula>$AH41=Val_NotSelected</formula>
    </cfRule>
  </conditionalFormatting>
  <conditionalFormatting sqref="V59:Y59 O59:T59 O60:Y60 O61 O62:Q62">
    <cfRule type="expression" dxfId="0" priority="99">
      <formula>$AH58=Val_NotSelected</formula>
    </cfRule>
  </conditionalFormatting>
  <printOptions horizontalCentered="1" verticalCentered="1"/>
  <pageMargins left="0.39370078740157483" right="0.39370078740157483" top="0.78740157480314965" bottom="0.59055118110236227" header="0.39370078740157483" footer="0.19685039370078741"/>
  <pageSetup paperSize="9" scale="92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AE26-9B9C-4F0A-9F5B-975F661579D7}">
  <dimension ref="A1:O19"/>
  <sheetViews>
    <sheetView showGridLines="0" zoomScale="145" zoomScaleNormal="145" workbookViewId="0">
      <selection activeCell="B2" sqref="B2:L15"/>
    </sheetView>
  </sheetViews>
  <sheetFormatPr defaultColWidth="0" defaultRowHeight="13.5" zeroHeight="1" x14ac:dyDescent="0.15"/>
  <cols>
    <col min="1" max="1" width="9" customWidth="1"/>
    <col min="2" max="12" width="3.625" customWidth="1"/>
    <col min="13" max="14" width="9" customWidth="1"/>
    <col min="15" max="15" width="9" style="570" customWidth="1"/>
    <col min="16" max="16384" width="9" hidden="1"/>
  </cols>
  <sheetData>
    <row r="1" spans="1:14" ht="28.5" customHeight="1" x14ac:dyDescent="0.15">
      <c r="A1" s="570"/>
      <c r="B1" s="571" t="s">
        <v>1244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</row>
    <row r="2" spans="1:14" ht="13.5" customHeight="1" x14ac:dyDescent="0.15">
      <c r="A2" s="570"/>
      <c r="B2" s="869"/>
      <c r="C2" s="869"/>
      <c r="D2" s="869"/>
      <c r="E2" s="869"/>
      <c r="F2" s="869"/>
      <c r="G2" s="869"/>
      <c r="H2" s="869"/>
      <c r="I2" s="869"/>
      <c r="J2" s="869"/>
      <c r="K2" s="869"/>
      <c r="L2" s="869"/>
      <c r="M2" s="570"/>
      <c r="N2" s="570"/>
    </row>
    <row r="3" spans="1:14" ht="13.5" customHeight="1" x14ac:dyDescent="0.15">
      <c r="A3" s="570"/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570"/>
      <c r="N3" s="570"/>
    </row>
    <row r="4" spans="1:14" ht="13.5" customHeight="1" x14ac:dyDescent="0.15">
      <c r="A4" s="570"/>
      <c r="B4" s="869"/>
      <c r="C4" s="869"/>
      <c r="D4" s="869"/>
      <c r="E4" s="869"/>
      <c r="F4" s="869"/>
      <c r="G4" s="869"/>
      <c r="H4" s="869"/>
      <c r="I4" s="869"/>
      <c r="J4" s="869"/>
      <c r="K4" s="869"/>
      <c r="L4" s="869"/>
      <c r="M4" s="570"/>
      <c r="N4" s="570"/>
    </row>
    <row r="5" spans="1:14" ht="13.5" customHeight="1" x14ac:dyDescent="0.15">
      <c r="A5" s="570"/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570"/>
      <c r="N5" s="570"/>
    </row>
    <row r="6" spans="1:14" ht="13.5" customHeight="1" x14ac:dyDescent="0.15">
      <c r="A6" s="570"/>
      <c r="B6" s="869"/>
      <c r="C6" s="869"/>
      <c r="D6" s="869"/>
      <c r="E6" s="869"/>
      <c r="F6" s="869"/>
      <c r="G6" s="869"/>
      <c r="H6" s="869"/>
      <c r="I6" s="869"/>
      <c r="J6" s="869"/>
      <c r="K6" s="869"/>
      <c r="L6" s="869"/>
      <c r="M6" s="570"/>
      <c r="N6" s="570"/>
    </row>
    <row r="7" spans="1:14" ht="13.5" customHeight="1" x14ac:dyDescent="0.15">
      <c r="A7" s="570"/>
      <c r="B7" s="869"/>
      <c r="C7" s="869"/>
      <c r="D7" s="869"/>
      <c r="E7" s="869"/>
      <c r="F7" s="869"/>
      <c r="G7" s="869"/>
      <c r="H7" s="869"/>
      <c r="I7" s="869"/>
      <c r="J7" s="869"/>
      <c r="K7" s="869"/>
      <c r="L7" s="869"/>
      <c r="M7" s="570"/>
      <c r="N7" s="570"/>
    </row>
    <row r="8" spans="1:14" ht="13.5" customHeight="1" x14ac:dyDescent="0.15">
      <c r="A8" s="570"/>
      <c r="B8" s="869"/>
      <c r="C8" s="869"/>
      <c r="D8" s="869"/>
      <c r="E8" s="869"/>
      <c r="F8" s="869"/>
      <c r="G8" s="869"/>
      <c r="H8" s="869"/>
      <c r="I8" s="869"/>
      <c r="J8" s="869"/>
      <c r="K8" s="869"/>
      <c r="L8" s="869"/>
      <c r="M8" s="570"/>
      <c r="N8" s="570"/>
    </row>
    <row r="9" spans="1:14" ht="13.5" customHeight="1" x14ac:dyDescent="0.15">
      <c r="A9" s="570"/>
      <c r="B9" s="869"/>
      <c r="C9" s="869"/>
      <c r="D9" s="869"/>
      <c r="E9" s="869"/>
      <c r="F9" s="869"/>
      <c r="G9" s="869"/>
      <c r="H9" s="869"/>
      <c r="I9" s="869"/>
      <c r="J9" s="869"/>
      <c r="K9" s="869"/>
      <c r="L9" s="869"/>
      <c r="M9" s="570"/>
      <c r="N9" s="570"/>
    </row>
    <row r="10" spans="1:14" ht="13.5" customHeight="1" x14ac:dyDescent="0.15">
      <c r="A10" s="570"/>
      <c r="B10" s="869"/>
      <c r="C10" s="869"/>
      <c r="D10" s="869"/>
      <c r="E10" s="869"/>
      <c r="F10" s="869"/>
      <c r="G10" s="869"/>
      <c r="H10" s="869"/>
      <c r="I10" s="869"/>
      <c r="J10" s="869"/>
      <c r="K10" s="869"/>
      <c r="L10" s="869"/>
      <c r="M10" s="570"/>
      <c r="N10" s="570"/>
    </row>
    <row r="11" spans="1:14" ht="13.5" customHeight="1" x14ac:dyDescent="0.15">
      <c r="A11" s="570"/>
      <c r="B11" s="869"/>
      <c r="C11" s="869"/>
      <c r="D11" s="869"/>
      <c r="E11" s="869"/>
      <c r="F11" s="869"/>
      <c r="G11" s="869"/>
      <c r="H11" s="869"/>
      <c r="I11" s="869"/>
      <c r="J11" s="869"/>
      <c r="K11" s="869"/>
      <c r="L11" s="869"/>
      <c r="M11" s="570"/>
      <c r="N11" s="570"/>
    </row>
    <row r="12" spans="1:14" ht="13.5" customHeight="1" x14ac:dyDescent="0.15">
      <c r="A12" s="570"/>
      <c r="B12" s="869"/>
      <c r="C12" s="869"/>
      <c r="D12" s="869"/>
      <c r="E12" s="869"/>
      <c r="F12" s="869"/>
      <c r="G12" s="869"/>
      <c r="H12" s="869"/>
      <c r="I12" s="869"/>
      <c r="J12" s="869"/>
      <c r="K12" s="869"/>
      <c r="L12" s="869"/>
      <c r="M12" s="570"/>
      <c r="N12" s="570"/>
    </row>
    <row r="13" spans="1:14" ht="13.5" customHeight="1" x14ac:dyDescent="0.15">
      <c r="A13" s="570"/>
      <c r="B13" s="869"/>
      <c r="C13" s="869"/>
      <c r="D13" s="869"/>
      <c r="E13" s="869"/>
      <c r="F13" s="869"/>
      <c r="G13" s="869"/>
      <c r="H13" s="869"/>
      <c r="I13" s="869"/>
      <c r="J13" s="869"/>
      <c r="K13" s="869"/>
      <c r="L13" s="869"/>
      <c r="M13" s="570"/>
      <c r="N13" s="570"/>
    </row>
    <row r="14" spans="1:14" ht="13.5" customHeight="1" x14ac:dyDescent="0.15">
      <c r="A14" s="570"/>
      <c r="B14" s="869"/>
      <c r="C14" s="869"/>
      <c r="D14" s="869"/>
      <c r="E14" s="869"/>
      <c r="F14" s="869"/>
      <c r="G14" s="869"/>
      <c r="H14" s="869"/>
      <c r="I14" s="869"/>
      <c r="J14" s="869"/>
      <c r="K14" s="869"/>
      <c r="L14" s="869"/>
      <c r="M14" s="570"/>
      <c r="N14" s="570"/>
    </row>
    <row r="15" spans="1:14" ht="9" customHeight="1" x14ac:dyDescent="0.15">
      <c r="A15" s="570"/>
      <c r="B15" s="869"/>
      <c r="C15" s="869"/>
      <c r="D15" s="869"/>
      <c r="E15" s="869"/>
      <c r="F15" s="869"/>
      <c r="G15" s="869"/>
      <c r="H15" s="869"/>
      <c r="I15" s="869"/>
      <c r="J15" s="869"/>
      <c r="K15" s="869"/>
      <c r="L15" s="869"/>
      <c r="M15" s="570"/>
      <c r="N15" s="570"/>
    </row>
    <row r="16" spans="1:14" x14ac:dyDescent="0.15">
      <c r="A16" s="570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</row>
    <row r="17" spans="1:14" x14ac:dyDescent="0.15">
      <c r="A17" s="570"/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</row>
    <row r="18" spans="1:14" x14ac:dyDescent="0.15">
      <c r="A18" s="570"/>
      <c r="B18" s="570"/>
      <c r="C18" s="570"/>
      <c r="D18" s="570"/>
      <c r="E18" s="570"/>
      <c r="F18" s="570"/>
      <c r="G18" s="570"/>
      <c r="H18" s="570"/>
      <c r="I18" s="570"/>
      <c r="J18" s="570"/>
      <c r="K18" s="570"/>
      <c r="L18" s="570"/>
      <c r="M18" s="570"/>
      <c r="N18" s="570"/>
    </row>
    <row r="19" spans="1:14" x14ac:dyDescent="0.15">
      <c r="A19" s="570"/>
      <c r="B19" s="570"/>
      <c r="C19" s="570"/>
      <c r="D19" s="570"/>
      <c r="E19" s="570"/>
      <c r="F19" s="570"/>
      <c r="G19" s="570"/>
      <c r="H19" s="570"/>
      <c r="I19" s="570"/>
      <c r="J19" s="570"/>
      <c r="K19" s="570"/>
      <c r="L19" s="570"/>
      <c r="M19" s="570"/>
      <c r="N19" s="570"/>
    </row>
  </sheetData>
  <sheetProtection algorithmName="SHA-512" hashValue="jRfnpVsZniYhwElL6NvZVyOhCQltOlyq8pNViWdjtI5rWJxWIrcKvn1PbZ25oGtnWYwOhbcFDvoLbFIKobE/OQ==" saltValue="U99ng2Tq7ojR1OdG6UIT4w==" spinCount="100000" sheet="1" scenarios="1" formatColumns="0" formatRows="0" insertColumns="0" insertRows="0" deleteColumns="0" deleteRows="0" selectLockedCells="1" sort="0"/>
  <mergeCells count="1">
    <mergeCell ref="B2:L15"/>
  </mergeCells>
  <phoneticPr fontId="5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A49"/>
  <sheetViews>
    <sheetView showGridLines="0" topLeftCell="A9" zoomScale="85" zoomScaleNormal="85" zoomScaleSheetLayoutView="85" workbookViewId="0">
      <selection activeCell="B2" sqref="B2:Y15"/>
    </sheetView>
  </sheetViews>
  <sheetFormatPr defaultRowHeight="13.5" x14ac:dyDescent="0.15"/>
  <cols>
    <col min="1" max="1" width="2.125" style="276" customWidth="1"/>
    <col min="2" max="8" width="3.625" style="276" customWidth="1"/>
    <col min="9" max="9" width="6.125" style="276" customWidth="1"/>
    <col min="10" max="25" width="3.625" style="276" customWidth="1"/>
    <col min="26" max="26" width="2.125" style="276" customWidth="1"/>
    <col min="27" max="45" width="5.625" style="276" customWidth="1"/>
    <col min="46" max="16384" width="9" style="276"/>
  </cols>
  <sheetData>
    <row r="2" spans="2:25" x14ac:dyDescent="0.15">
      <c r="B2" s="276" t="s">
        <v>233</v>
      </c>
    </row>
    <row r="4" spans="2:25" ht="16.5" x14ac:dyDescent="0.15">
      <c r="K4" s="870" t="s">
        <v>234</v>
      </c>
      <c r="L4" s="870"/>
      <c r="M4" s="870"/>
      <c r="N4" s="870"/>
      <c r="O4" s="870"/>
      <c r="P4" s="870"/>
      <c r="Q4" s="870"/>
    </row>
    <row r="5" spans="2:25" x14ac:dyDescent="0.15">
      <c r="L5" s="858" t="str">
        <f>IF(環境評価書!AD19=2,"(計画、変更、完了)",IF(環境評価書!AD19=3,"(計画)",IF(環境評価書!AD19=4,"(変更)","(完了)")))</f>
        <v>(計画)</v>
      </c>
      <c r="M5" s="858"/>
      <c r="N5" s="858"/>
      <c r="O5" s="858"/>
      <c r="P5" s="858"/>
      <c r="Y5" s="283"/>
    </row>
    <row r="6" spans="2:25" x14ac:dyDescent="0.15">
      <c r="S6" s="871">
        <f>YEAR(事前協議書!E3)</f>
        <v>2025</v>
      </c>
      <c r="T6" s="871"/>
      <c r="U6" s="498" t="s">
        <v>85</v>
      </c>
      <c r="V6" s="564">
        <f>MONTH(事前協議書!E3)</f>
        <v>4</v>
      </c>
      <c r="W6" s="498" t="s">
        <v>224</v>
      </c>
      <c r="X6" s="564">
        <f>DAY(事前協議書!E3)</f>
        <v>1</v>
      </c>
      <c r="Y6" s="498" t="s">
        <v>223</v>
      </c>
    </row>
    <row r="7" spans="2:25" x14ac:dyDescent="0.15">
      <c r="B7" s="276" t="s">
        <v>188</v>
      </c>
    </row>
    <row r="8" spans="2:25" ht="13.5" customHeight="1" x14ac:dyDescent="0.15">
      <c r="H8" s="823" t="s">
        <v>592</v>
      </c>
      <c r="I8" s="823"/>
      <c r="J8" s="823"/>
      <c r="K8" s="823"/>
      <c r="L8" s="276" t="s">
        <v>593</v>
      </c>
      <c r="N8" s="872" t="str">
        <f>事前協議書!E5</f>
        <v>千代田区大手町一丁目○番地○号</v>
      </c>
      <c r="O8" s="872"/>
      <c r="P8" s="872"/>
      <c r="Q8" s="872"/>
      <c r="R8" s="872"/>
      <c r="S8" s="872"/>
      <c r="T8" s="872"/>
      <c r="U8" s="872"/>
      <c r="V8" s="872"/>
      <c r="W8" s="872"/>
      <c r="X8" s="872"/>
      <c r="Y8" s="872"/>
    </row>
    <row r="9" spans="2:25" x14ac:dyDescent="0.15">
      <c r="N9" s="872"/>
      <c r="O9" s="872"/>
      <c r="P9" s="872"/>
      <c r="Q9" s="872"/>
      <c r="R9" s="872"/>
      <c r="S9" s="872"/>
      <c r="T9" s="872"/>
      <c r="U9" s="872"/>
      <c r="V9" s="872"/>
      <c r="W9" s="872"/>
      <c r="X9" s="872"/>
      <c r="Y9" s="872"/>
    </row>
    <row r="10" spans="2:25" x14ac:dyDescent="0.15">
      <c r="L10" s="276" t="s">
        <v>594</v>
      </c>
      <c r="N10" s="872" t="str">
        <f>事前協議書!E4</f>
        <v>M株式会社</v>
      </c>
      <c r="O10" s="872"/>
      <c r="P10" s="872"/>
      <c r="Q10" s="872"/>
      <c r="R10" s="872"/>
      <c r="S10" s="872"/>
      <c r="T10" s="872"/>
      <c r="U10" s="872"/>
      <c r="V10" s="872"/>
      <c r="W10" s="872"/>
      <c r="X10" s="872"/>
      <c r="Y10" s="872"/>
    </row>
    <row r="11" spans="2:25" x14ac:dyDescent="0.15">
      <c r="N11" s="872"/>
      <c r="O11" s="872"/>
      <c r="P11" s="872"/>
      <c r="Q11" s="872"/>
      <c r="R11" s="872"/>
      <c r="S11" s="872"/>
      <c r="T11" s="872"/>
      <c r="U11" s="872"/>
      <c r="V11" s="872"/>
      <c r="W11" s="872"/>
      <c r="X11" s="872"/>
      <c r="Y11" s="872"/>
    </row>
    <row r="12" spans="2:25" x14ac:dyDescent="0.15">
      <c r="N12" s="872"/>
      <c r="O12" s="872"/>
      <c r="P12" s="872"/>
      <c r="Q12" s="872"/>
      <c r="R12" s="872"/>
      <c r="S12" s="872"/>
      <c r="T12" s="872"/>
      <c r="U12" s="872"/>
      <c r="V12" s="872"/>
      <c r="W12" s="872"/>
      <c r="X12" s="872"/>
      <c r="Y12" s="872"/>
    </row>
    <row r="14" spans="2:25" x14ac:dyDescent="0.15">
      <c r="M14" s="299" t="str">
        <f>IF(L5="(計画)","➀",1)</f>
        <v>➀</v>
      </c>
      <c r="N14" s="276" t="s">
        <v>1179</v>
      </c>
    </row>
    <row r="15" spans="2:25" x14ac:dyDescent="0.15">
      <c r="B15" s="276" t="s">
        <v>595</v>
      </c>
      <c r="M15" s="299">
        <f>IF(L5="(変更)","➁",2)</f>
        <v>2</v>
      </c>
      <c r="N15" s="276" t="s">
        <v>1180</v>
      </c>
    </row>
    <row r="16" spans="2:25" x14ac:dyDescent="0.15">
      <c r="M16" s="299">
        <f>IF(L5="(完了)","➂",3)</f>
        <v>3</v>
      </c>
      <c r="N16" s="276" t="s">
        <v>1181</v>
      </c>
    </row>
    <row r="18" spans="2:25" ht="15.95" customHeight="1" x14ac:dyDescent="0.15">
      <c r="B18" s="284" t="s">
        <v>191</v>
      </c>
      <c r="C18" s="285"/>
      <c r="D18" s="285"/>
      <c r="E18" s="285"/>
      <c r="F18" s="285"/>
      <c r="G18" s="285"/>
      <c r="H18" s="285"/>
      <c r="I18" s="286"/>
      <c r="J18" s="888" t="str">
        <f>事前協議書!E8</f>
        <v>○●○●ビル</v>
      </c>
      <c r="K18" s="889"/>
      <c r="L18" s="889"/>
      <c r="M18" s="889"/>
      <c r="N18" s="889"/>
      <c r="O18" s="889"/>
      <c r="P18" s="889"/>
      <c r="Q18" s="889"/>
      <c r="R18" s="889"/>
      <c r="S18" s="889"/>
      <c r="T18" s="889"/>
      <c r="U18" s="889"/>
      <c r="V18" s="889"/>
      <c r="W18" s="889"/>
      <c r="X18" s="889"/>
      <c r="Y18" s="890"/>
    </row>
    <row r="19" spans="2:25" ht="15.95" customHeight="1" x14ac:dyDescent="0.15">
      <c r="B19" s="284" t="s">
        <v>192</v>
      </c>
      <c r="C19" s="285"/>
      <c r="D19" s="285"/>
      <c r="E19" s="285"/>
      <c r="F19" s="285"/>
      <c r="G19" s="285"/>
      <c r="H19" s="285"/>
      <c r="I19" s="286"/>
      <c r="J19" s="888" t="str">
        <f>事前協議書!E9</f>
        <v>千代田区九段北○丁目○番地○号</v>
      </c>
      <c r="K19" s="889"/>
      <c r="L19" s="889"/>
      <c r="M19" s="889"/>
      <c r="N19" s="889"/>
      <c r="O19" s="889"/>
      <c r="P19" s="889"/>
      <c r="Q19" s="889"/>
      <c r="R19" s="889"/>
      <c r="S19" s="889"/>
      <c r="T19" s="889"/>
      <c r="U19" s="889"/>
      <c r="V19" s="889"/>
      <c r="W19" s="889"/>
      <c r="X19" s="889"/>
      <c r="Y19" s="890"/>
    </row>
    <row r="20" spans="2:25" ht="15.95" customHeight="1" x14ac:dyDescent="0.15">
      <c r="B20" s="873" t="s">
        <v>193</v>
      </c>
      <c r="C20" s="287" t="s">
        <v>194</v>
      </c>
      <c r="D20" s="288"/>
      <c r="E20" s="288"/>
      <c r="F20" s="288"/>
      <c r="G20" s="288"/>
      <c r="H20" s="288"/>
      <c r="I20" s="289"/>
      <c r="J20" s="876" t="str">
        <f>事前協議書!E6</f>
        <v>株式会社N設計</v>
      </c>
      <c r="K20" s="877"/>
      <c r="L20" s="877"/>
      <c r="M20" s="877"/>
      <c r="N20" s="877"/>
      <c r="O20" s="877"/>
      <c r="P20" s="877"/>
      <c r="Q20" s="877"/>
      <c r="R20" s="877"/>
      <c r="S20" s="877"/>
      <c r="T20" s="877"/>
      <c r="U20" s="877"/>
      <c r="V20" s="877"/>
      <c r="W20" s="877"/>
      <c r="X20" s="877"/>
      <c r="Y20" s="878"/>
    </row>
    <row r="21" spans="2:25" ht="15.95" customHeight="1" x14ac:dyDescent="0.15">
      <c r="B21" s="874"/>
      <c r="C21" s="882" t="s">
        <v>596</v>
      </c>
      <c r="D21" s="883"/>
      <c r="E21" s="883"/>
      <c r="F21" s="883"/>
      <c r="G21" s="883"/>
      <c r="H21" s="883"/>
      <c r="I21" s="884"/>
      <c r="J21" s="879"/>
      <c r="K21" s="880"/>
      <c r="L21" s="880"/>
      <c r="M21" s="880"/>
      <c r="N21" s="880"/>
      <c r="O21" s="880"/>
      <c r="P21" s="880"/>
      <c r="Q21" s="880"/>
      <c r="R21" s="880"/>
      <c r="S21" s="880"/>
      <c r="T21" s="880"/>
      <c r="U21" s="880"/>
      <c r="V21" s="880"/>
      <c r="W21" s="880"/>
      <c r="X21" s="880"/>
      <c r="Y21" s="881"/>
    </row>
    <row r="22" spans="2:25" ht="15.95" customHeight="1" x14ac:dyDescent="0.15">
      <c r="B22" s="874"/>
      <c r="C22" s="287" t="s">
        <v>195</v>
      </c>
      <c r="D22" s="288"/>
      <c r="E22" s="288"/>
      <c r="F22" s="288"/>
      <c r="G22" s="288"/>
      <c r="H22" s="288"/>
      <c r="I22" s="289"/>
      <c r="J22" s="876" t="str">
        <f>事前協議書!E7</f>
        <v>千代田区飯田橋一丁目○番地○号</v>
      </c>
      <c r="K22" s="877"/>
      <c r="L22" s="877"/>
      <c r="M22" s="877"/>
      <c r="N22" s="877"/>
      <c r="O22" s="877"/>
      <c r="P22" s="877"/>
      <c r="Q22" s="877"/>
      <c r="R22" s="877"/>
      <c r="S22" s="877"/>
      <c r="T22" s="877"/>
      <c r="U22" s="877"/>
      <c r="V22" s="877"/>
      <c r="W22" s="877"/>
      <c r="X22" s="877"/>
      <c r="Y22" s="878"/>
    </row>
    <row r="23" spans="2:25" ht="15.95" customHeight="1" x14ac:dyDescent="0.15">
      <c r="B23" s="875"/>
      <c r="C23" s="885" t="s">
        <v>597</v>
      </c>
      <c r="D23" s="886"/>
      <c r="E23" s="886"/>
      <c r="F23" s="886"/>
      <c r="G23" s="886"/>
      <c r="H23" s="886"/>
      <c r="I23" s="887"/>
      <c r="J23" s="879"/>
      <c r="K23" s="880"/>
      <c r="L23" s="880"/>
      <c r="M23" s="880"/>
      <c r="N23" s="880"/>
      <c r="O23" s="880"/>
      <c r="P23" s="880"/>
      <c r="Q23" s="880"/>
      <c r="R23" s="880"/>
      <c r="S23" s="880"/>
      <c r="T23" s="880"/>
      <c r="U23" s="880"/>
      <c r="V23" s="880"/>
      <c r="W23" s="880"/>
      <c r="X23" s="880"/>
      <c r="Y23" s="881"/>
    </row>
    <row r="24" spans="2:25" ht="15.95" customHeight="1" x14ac:dyDescent="0.15">
      <c r="B24" s="287"/>
      <c r="C24" s="288"/>
      <c r="D24" s="288"/>
      <c r="E24" s="288"/>
      <c r="F24" s="288"/>
      <c r="G24" s="289"/>
      <c r="H24" s="284" t="s">
        <v>197</v>
      </c>
      <c r="I24" s="285"/>
      <c r="J24" s="285"/>
      <c r="K24" s="285"/>
      <c r="L24" s="286"/>
      <c r="M24" s="891" t="s">
        <v>1235</v>
      </c>
      <c r="N24" s="892"/>
      <c r="O24" s="892"/>
      <c r="P24" s="892"/>
      <c r="Q24" s="892"/>
      <c r="R24" s="892"/>
      <c r="S24" s="892"/>
      <c r="T24" s="892"/>
      <c r="U24" s="892"/>
      <c r="V24" s="892"/>
      <c r="W24" s="892"/>
      <c r="X24" s="892"/>
      <c r="Y24" s="893"/>
    </row>
    <row r="25" spans="2:25" ht="15.95" customHeight="1" x14ac:dyDescent="0.15">
      <c r="B25" s="290" t="s">
        <v>196</v>
      </c>
      <c r="G25" s="291"/>
      <c r="H25" s="284" t="s">
        <v>198</v>
      </c>
      <c r="I25" s="285"/>
      <c r="J25" s="285"/>
      <c r="K25" s="285"/>
      <c r="L25" s="286"/>
      <c r="M25" s="891" t="s">
        <v>1236</v>
      </c>
      <c r="N25" s="892"/>
      <c r="O25" s="892"/>
      <c r="P25" s="892"/>
      <c r="Q25" s="892"/>
      <c r="R25" s="892"/>
      <c r="S25" s="892"/>
      <c r="T25" s="892"/>
      <c r="U25" s="892"/>
      <c r="V25" s="892"/>
      <c r="W25" s="892"/>
      <c r="X25" s="892"/>
      <c r="Y25" s="893"/>
    </row>
    <row r="26" spans="2:25" ht="15.95" customHeight="1" x14ac:dyDescent="0.15">
      <c r="B26" s="292"/>
      <c r="C26" s="293"/>
      <c r="D26" s="293"/>
      <c r="E26" s="293"/>
      <c r="F26" s="293"/>
      <c r="G26" s="294"/>
      <c r="H26" s="284" t="s">
        <v>199</v>
      </c>
      <c r="I26" s="285"/>
      <c r="J26" s="285"/>
      <c r="K26" s="285"/>
      <c r="L26" s="286"/>
      <c r="M26" s="891" t="s">
        <v>1237</v>
      </c>
      <c r="N26" s="892"/>
      <c r="O26" s="892"/>
      <c r="P26" s="892"/>
      <c r="Q26" s="892"/>
      <c r="R26" s="892"/>
      <c r="S26" s="892"/>
      <c r="T26" s="892"/>
      <c r="U26" s="892"/>
      <c r="V26" s="892"/>
      <c r="W26" s="892"/>
      <c r="X26" s="892"/>
      <c r="Y26" s="893"/>
    </row>
    <row r="27" spans="2:25" ht="15.95" customHeight="1" x14ac:dyDescent="0.15">
      <c r="B27" s="287" t="str">
        <f>事前協議書!C13</f>
        <v>工事期間（予定）</v>
      </c>
      <c r="C27" s="288"/>
      <c r="D27" s="288"/>
      <c r="E27" s="288"/>
      <c r="F27" s="288"/>
      <c r="G27" s="296"/>
      <c r="H27" s="894" t="s">
        <v>598</v>
      </c>
      <c r="I27" s="895"/>
      <c r="J27" s="896">
        <f>YEAR(事前協議書!H13)</f>
        <v>2025</v>
      </c>
      <c r="K27" s="896"/>
      <c r="L27" s="297" t="s">
        <v>85</v>
      </c>
      <c r="M27" s="565">
        <f>MONTH(事前協議書!H13)</f>
        <v>8</v>
      </c>
      <c r="N27" s="297" t="s">
        <v>86</v>
      </c>
      <c r="O27" s="565">
        <f>DAY(事前協議書!H13)</f>
        <v>31</v>
      </c>
      <c r="P27" s="297" t="s">
        <v>223</v>
      </c>
      <c r="Q27" s="894" t="s">
        <v>599</v>
      </c>
      <c r="R27" s="895"/>
      <c r="S27" s="897">
        <f>YEAR(事前協議書!O13)</f>
        <v>2026</v>
      </c>
      <c r="T27" s="896"/>
      <c r="U27" s="297" t="s">
        <v>85</v>
      </c>
      <c r="V27" s="565">
        <f>MONTH(事前協議書!O13)</f>
        <v>8</v>
      </c>
      <c r="W27" s="297" t="s">
        <v>86</v>
      </c>
      <c r="X27" s="565">
        <f>DAY(事前協議書!O13)</f>
        <v>31</v>
      </c>
      <c r="Y27" s="307" t="s">
        <v>223</v>
      </c>
    </row>
    <row r="28" spans="2:25" ht="15.95" customHeight="1" x14ac:dyDescent="0.15">
      <c r="B28" s="287" t="s">
        <v>200</v>
      </c>
      <c r="C28" s="288"/>
      <c r="D28" s="288"/>
      <c r="E28" s="288"/>
      <c r="F28" s="288"/>
      <c r="G28" s="296"/>
      <c r="H28" s="898" t="s">
        <v>917</v>
      </c>
      <c r="I28" s="899"/>
      <c r="J28" s="899"/>
      <c r="K28" s="899"/>
      <c r="L28" s="899"/>
      <c r="M28" s="899"/>
      <c r="N28" s="899"/>
      <c r="O28" s="899"/>
      <c r="P28" s="900"/>
      <c r="Q28" s="904" t="s">
        <v>600</v>
      </c>
      <c r="R28" s="905"/>
      <c r="S28" s="905"/>
      <c r="T28" s="905"/>
      <c r="U28" s="905"/>
      <c r="V28" s="906" t="s">
        <v>601</v>
      </c>
      <c r="W28" s="906"/>
      <c r="X28" s="906"/>
      <c r="Y28" s="907"/>
    </row>
    <row r="29" spans="2:25" ht="15.95" customHeight="1" x14ac:dyDescent="0.15">
      <c r="B29" s="908" t="s">
        <v>602</v>
      </c>
      <c r="C29" s="829"/>
      <c r="D29" s="829"/>
      <c r="E29" s="829"/>
      <c r="F29" s="829"/>
      <c r="G29" s="909"/>
      <c r="H29" s="901"/>
      <c r="I29" s="902"/>
      <c r="J29" s="902"/>
      <c r="K29" s="902"/>
      <c r="L29" s="902"/>
      <c r="M29" s="902"/>
      <c r="N29" s="902"/>
      <c r="O29" s="902"/>
      <c r="P29" s="903"/>
      <c r="Q29" s="910" t="s">
        <v>603</v>
      </c>
      <c r="R29" s="911"/>
      <c r="S29" s="911"/>
      <c r="T29" s="911"/>
      <c r="U29" s="911"/>
      <c r="V29" s="912" t="s">
        <v>604</v>
      </c>
      <c r="W29" s="912"/>
      <c r="X29" s="912"/>
      <c r="Y29" s="913"/>
    </row>
    <row r="30" spans="2:25" ht="6.75" customHeight="1" x14ac:dyDescent="0.15">
      <c r="B30" s="551"/>
      <c r="C30" s="553"/>
      <c r="D30" s="553"/>
      <c r="E30" s="553"/>
      <c r="F30" s="553"/>
      <c r="G30" s="553"/>
      <c r="H30" s="554"/>
      <c r="I30" s="554"/>
      <c r="J30" s="554"/>
      <c r="K30" s="554"/>
      <c r="L30" s="554"/>
      <c r="M30" s="554"/>
      <c r="N30" s="554"/>
      <c r="O30" s="554"/>
      <c r="P30" s="554"/>
      <c r="Q30" s="555"/>
      <c r="R30" s="555"/>
      <c r="S30" s="555"/>
      <c r="T30" s="555"/>
      <c r="U30" s="555"/>
      <c r="V30" s="556"/>
      <c r="W30" s="556"/>
      <c r="X30" s="556"/>
      <c r="Y30" s="556"/>
    </row>
    <row r="31" spans="2:25" x14ac:dyDescent="0.15">
      <c r="B31" s="315"/>
      <c r="C31" s="914" t="s">
        <v>1227</v>
      </c>
      <c r="D31" s="914"/>
      <c r="E31" s="914"/>
      <c r="F31" s="914"/>
      <c r="G31" s="914"/>
      <c r="H31" s="914"/>
      <c r="I31" s="914"/>
      <c r="J31" s="914"/>
      <c r="K31" s="914"/>
      <c r="L31" s="914"/>
      <c r="M31" s="914"/>
      <c r="N31" s="914"/>
      <c r="O31" s="914"/>
      <c r="P31" s="914"/>
      <c r="Q31" s="914"/>
      <c r="R31" s="914"/>
      <c r="S31" s="914"/>
      <c r="T31" s="914"/>
      <c r="U31" s="914"/>
      <c r="V31" s="914"/>
      <c r="W31" s="914"/>
      <c r="X31" s="914"/>
      <c r="Y31" s="914"/>
    </row>
    <row r="32" spans="2:25" ht="6.75" customHeight="1" x14ac:dyDescent="0.15">
      <c r="B32" s="315"/>
      <c r="C32" s="553"/>
      <c r="D32" s="553"/>
      <c r="E32" s="553"/>
      <c r="F32" s="553"/>
      <c r="G32" s="553"/>
      <c r="H32" s="554"/>
      <c r="I32" s="554"/>
      <c r="J32" s="554"/>
      <c r="K32" s="554"/>
      <c r="L32" s="554"/>
      <c r="M32" s="554"/>
      <c r="N32" s="554"/>
      <c r="O32" s="554"/>
      <c r="P32" s="554"/>
      <c r="Q32" s="555"/>
      <c r="R32" s="555"/>
      <c r="S32" s="555"/>
      <c r="T32" s="555"/>
      <c r="U32" s="555"/>
      <c r="V32" s="556"/>
      <c r="W32" s="556"/>
      <c r="X32" s="556"/>
      <c r="Y32" s="556"/>
    </row>
    <row r="33" spans="2:27" ht="21" customHeight="1" x14ac:dyDescent="0.15">
      <c r="B33" s="284" t="s">
        <v>1228</v>
      </c>
      <c r="C33" s="557"/>
      <c r="D33" s="557"/>
      <c r="E33" s="557"/>
      <c r="F33" s="557"/>
      <c r="G33" s="558"/>
      <c r="H33" s="559" t="s">
        <v>1229</v>
      </c>
      <c r="I33" s="560"/>
      <c r="J33" s="915"/>
      <c r="K33" s="915"/>
      <c r="L33" s="295" t="s">
        <v>85</v>
      </c>
      <c r="M33" s="552"/>
      <c r="N33" s="295" t="s">
        <v>86</v>
      </c>
      <c r="O33" s="552"/>
      <c r="P33" s="295" t="s">
        <v>223</v>
      </c>
      <c r="Q33" s="916" t="s">
        <v>1230</v>
      </c>
      <c r="R33" s="916"/>
      <c r="S33" s="916"/>
      <c r="T33" s="916"/>
      <c r="U33" s="932"/>
      <c r="V33" s="932"/>
      <c r="W33" s="932"/>
      <c r="X33" s="932"/>
      <c r="Y33" s="933"/>
      <c r="AA33" s="276" t="s">
        <v>916</v>
      </c>
    </row>
    <row r="34" spans="2:27" x14ac:dyDescent="0.15">
      <c r="B34" s="287" t="s">
        <v>1233</v>
      </c>
      <c r="C34" s="288"/>
      <c r="D34" s="288"/>
      <c r="E34" s="288"/>
      <c r="F34" s="288"/>
      <c r="G34" s="289"/>
      <c r="H34" s="920" t="s">
        <v>202</v>
      </c>
      <c r="I34" s="921"/>
      <c r="J34" s="921"/>
      <c r="K34" s="924"/>
      <c r="L34" s="924"/>
      <c r="M34" s="924"/>
      <c r="N34" s="924"/>
      <c r="O34" s="924"/>
      <c r="P34" s="924"/>
      <c r="Q34" s="924"/>
      <c r="R34" s="924"/>
      <c r="S34" s="924"/>
      <c r="T34" s="924"/>
      <c r="U34" s="924"/>
      <c r="V34" s="924"/>
      <c r="W34" s="924"/>
      <c r="X34" s="924"/>
      <c r="Y34" s="925"/>
    </row>
    <row r="35" spans="2:27" x14ac:dyDescent="0.15">
      <c r="B35" s="290"/>
      <c r="G35" s="291"/>
      <c r="H35" s="922"/>
      <c r="I35" s="923"/>
      <c r="J35" s="923"/>
      <c r="K35" s="926"/>
      <c r="L35" s="926"/>
      <c r="M35" s="926"/>
      <c r="N35" s="926"/>
      <c r="O35" s="926"/>
      <c r="P35" s="926"/>
      <c r="Q35" s="926"/>
      <c r="R35" s="926"/>
      <c r="S35" s="926"/>
      <c r="T35" s="926"/>
      <c r="U35" s="926"/>
      <c r="V35" s="926"/>
      <c r="W35" s="926"/>
      <c r="X35" s="926"/>
      <c r="Y35" s="927"/>
    </row>
    <row r="36" spans="2:27" x14ac:dyDescent="0.15">
      <c r="B36" s="290"/>
      <c r="C36" s="858" t="s">
        <v>605</v>
      </c>
      <c r="D36" s="858"/>
      <c r="E36" s="858"/>
      <c r="F36" s="858"/>
      <c r="G36" s="291"/>
      <c r="H36" s="922"/>
      <c r="I36" s="923"/>
      <c r="J36" s="923"/>
      <c r="K36" s="926"/>
      <c r="L36" s="926"/>
      <c r="M36" s="926"/>
      <c r="N36" s="926"/>
      <c r="O36" s="926"/>
      <c r="P36" s="926"/>
      <c r="Q36" s="926"/>
      <c r="R36" s="926"/>
      <c r="S36" s="926"/>
      <c r="T36" s="926"/>
      <c r="U36" s="926"/>
      <c r="V36" s="926"/>
      <c r="W36" s="926"/>
      <c r="X36" s="926"/>
      <c r="Y36" s="927"/>
    </row>
    <row r="37" spans="2:27" x14ac:dyDescent="0.15">
      <c r="B37" s="290"/>
      <c r="C37" s="858"/>
      <c r="D37" s="858"/>
      <c r="E37" s="858"/>
      <c r="F37" s="858"/>
      <c r="G37" s="291"/>
      <c r="H37" s="922" t="s">
        <v>203</v>
      </c>
      <c r="I37" s="923"/>
      <c r="J37" s="923"/>
      <c r="K37" s="926"/>
      <c r="L37" s="926"/>
      <c r="M37" s="926"/>
      <c r="N37" s="926"/>
      <c r="O37" s="926"/>
      <c r="P37" s="926"/>
      <c r="Q37" s="926"/>
      <c r="R37" s="926"/>
      <c r="S37" s="926"/>
      <c r="T37" s="926"/>
      <c r="U37" s="926"/>
      <c r="V37" s="926"/>
      <c r="W37" s="926"/>
      <c r="X37" s="926"/>
      <c r="Y37" s="927"/>
    </row>
    <row r="38" spans="2:27" x14ac:dyDescent="0.15">
      <c r="B38" s="290"/>
      <c r="C38" s="299"/>
      <c r="D38" s="299"/>
      <c r="E38" s="299"/>
      <c r="F38" s="299"/>
      <c r="G38" s="291"/>
      <c r="H38" s="922"/>
      <c r="I38" s="923"/>
      <c r="J38" s="923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7"/>
    </row>
    <row r="39" spans="2:27" x14ac:dyDescent="0.15">
      <c r="B39" s="292"/>
      <c r="C39" s="293"/>
      <c r="D39" s="293"/>
      <c r="E39" s="293"/>
      <c r="F39" s="293"/>
      <c r="G39" s="294"/>
      <c r="H39" s="928"/>
      <c r="I39" s="929"/>
      <c r="J39" s="929"/>
      <c r="K39" s="930"/>
      <c r="L39" s="930"/>
      <c r="M39" s="930"/>
      <c r="N39" s="930"/>
      <c r="O39" s="930"/>
      <c r="P39" s="930"/>
      <c r="Q39" s="930"/>
      <c r="R39" s="930"/>
      <c r="S39" s="930"/>
      <c r="T39" s="930"/>
      <c r="U39" s="930"/>
      <c r="V39" s="930"/>
      <c r="W39" s="930"/>
      <c r="X39" s="930"/>
      <c r="Y39" s="931"/>
    </row>
    <row r="40" spans="2:27" ht="15.95" customHeight="1" x14ac:dyDescent="0.15">
      <c r="B40" s="292" t="s">
        <v>204</v>
      </c>
      <c r="C40" s="293"/>
      <c r="D40" s="293"/>
      <c r="E40" s="293"/>
      <c r="F40" s="293"/>
      <c r="G40" s="294"/>
      <c r="H40" s="917" t="s">
        <v>201</v>
      </c>
      <c r="I40" s="917"/>
      <c r="J40" s="917"/>
      <c r="K40" s="917"/>
      <c r="L40" s="917"/>
      <c r="M40" s="917"/>
      <c r="N40" s="917"/>
      <c r="O40" s="917"/>
      <c r="P40" s="917"/>
      <c r="Q40" s="917"/>
      <c r="R40" s="917"/>
      <c r="S40" s="917"/>
      <c r="T40" s="917"/>
      <c r="U40" s="917"/>
      <c r="V40" s="917"/>
      <c r="W40" s="917"/>
      <c r="X40" s="917"/>
      <c r="Y40" s="918"/>
    </row>
    <row r="41" spans="2:27" ht="15.95" customHeight="1" x14ac:dyDescent="0.15">
      <c r="B41" s="300" t="s">
        <v>1231</v>
      </c>
      <c r="C41" s="301"/>
      <c r="D41" s="301"/>
      <c r="E41" s="301"/>
      <c r="F41" s="301"/>
      <c r="G41" s="303"/>
      <c r="H41" s="301"/>
      <c r="I41" s="301"/>
      <c r="J41" s="301"/>
      <c r="K41" s="301"/>
      <c r="L41" s="919"/>
      <c r="M41" s="919"/>
      <c r="N41" s="298" t="s">
        <v>85</v>
      </c>
      <c r="O41" s="302"/>
      <c r="P41" s="298" t="s">
        <v>86</v>
      </c>
      <c r="Q41" s="302"/>
      <c r="R41" s="298" t="s">
        <v>223</v>
      </c>
      <c r="S41" s="301"/>
      <c r="T41" s="301"/>
      <c r="U41" s="301"/>
      <c r="V41" s="301"/>
      <c r="W41" s="301"/>
      <c r="X41" s="301"/>
      <c r="Y41" s="303"/>
    </row>
    <row r="42" spans="2:27" ht="15.95" customHeight="1" x14ac:dyDescent="0.15">
      <c r="B42" s="304" t="s">
        <v>204</v>
      </c>
      <c r="C42" s="305"/>
      <c r="D42" s="305"/>
      <c r="E42" s="305"/>
      <c r="F42" s="305"/>
      <c r="G42" s="561"/>
      <c r="H42" s="934" t="s">
        <v>201</v>
      </c>
      <c r="I42" s="934"/>
      <c r="J42" s="934"/>
      <c r="K42" s="934"/>
      <c r="L42" s="934"/>
      <c r="M42" s="934"/>
      <c r="N42" s="934"/>
      <c r="O42" s="934"/>
      <c r="P42" s="934"/>
      <c r="Q42" s="934"/>
      <c r="R42" s="934"/>
      <c r="S42" s="934"/>
      <c r="T42" s="934"/>
      <c r="U42" s="934"/>
      <c r="V42" s="934"/>
      <c r="W42" s="934"/>
      <c r="X42" s="934"/>
      <c r="Y42" s="935"/>
    </row>
    <row r="43" spans="2:27" ht="20.100000000000001" customHeight="1" x14ac:dyDescent="0.15">
      <c r="B43" s="953" t="s">
        <v>1232</v>
      </c>
      <c r="C43" s="954"/>
      <c r="D43" s="954"/>
      <c r="E43" s="954"/>
      <c r="F43" s="954"/>
      <c r="G43" s="955"/>
      <c r="H43" s="284" t="s">
        <v>197</v>
      </c>
      <c r="I43" s="285"/>
      <c r="J43" s="285"/>
      <c r="K43" s="285"/>
      <c r="L43" s="286"/>
      <c r="M43" s="962"/>
      <c r="N43" s="963"/>
      <c r="O43" s="963"/>
      <c r="P43" s="963"/>
      <c r="Q43" s="963"/>
      <c r="R43" s="963"/>
      <c r="S43" s="963"/>
      <c r="T43" s="963"/>
      <c r="U43" s="963"/>
      <c r="V43" s="963"/>
      <c r="W43" s="963"/>
      <c r="X43" s="963"/>
      <c r="Y43" s="964"/>
    </row>
    <row r="44" spans="2:27" ht="20.100000000000001" customHeight="1" x14ac:dyDescent="0.15">
      <c r="B44" s="956"/>
      <c r="C44" s="957"/>
      <c r="D44" s="957"/>
      <c r="E44" s="957"/>
      <c r="F44" s="957"/>
      <c r="G44" s="958"/>
      <c r="H44" s="284" t="s">
        <v>198</v>
      </c>
      <c r="I44" s="285"/>
      <c r="J44" s="285"/>
      <c r="K44" s="285"/>
      <c r="L44" s="286"/>
      <c r="M44" s="962"/>
      <c r="N44" s="963"/>
      <c r="O44" s="963"/>
      <c r="P44" s="963"/>
      <c r="Q44" s="963"/>
      <c r="R44" s="963"/>
      <c r="S44" s="963"/>
      <c r="T44" s="963"/>
      <c r="U44" s="963"/>
      <c r="V44" s="963"/>
      <c r="W44" s="963"/>
      <c r="X44" s="963"/>
      <c r="Y44" s="964"/>
    </row>
    <row r="45" spans="2:27" ht="20.100000000000001" customHeight="1" x14ac:dyDescent="0.15">
      <c r="B45" s="959"/>
      <c r="C45" s="960"/>
      <c r="D45" s="960"/>
      <c r="E45" s="960"/>
      <c r="F45" s="960"/>
      <c r="G45" s="961"/>
      <c r="H45" s="284" t="s">
        <v>199</v>
      </c>
      <c r="I45" s="285"/>
      <c r="J45" s="285"/>
      <c r="K45" s="285"/>
      <c r="L45" s="286"/>
      <c r="M45" s="962"/>
      <c r="N45" s="963"/>
      <c r="O45" s="963"/>
      <c r="P45" s="963"/>
      <c r="Q45" s="963"/>
      <c r="R45" s="963"/>
      <c r="S45" s="963"/>
      <c r="T45" s="963"/>
      <c r="U45" s="963"/>
      <c r="V45" s="963"/>
      <c r="W45" s="963"/>
      <c r="X45" s="963"/>
      <c r="Y45" s="964"/>
    </row>
    <row r="46" spans="2:27" x14ac:dyDescent="0.15">
      <c r="B46" s="562"/>
      <c r="C46" s="563"/>
      <c r="D46" s="563"/>
      <c r="E46" s="563"/>
      <c r="F46" s="563"/>
      <c r="G46" s="563"/>
      <c r="H46" s="563"/>
    </row>
    <row r="47" spans="2:27" ht="15.95" customHeight="1" x14ac:dyDescent="0.15">
      <c r="B47" s="936" t="s">
        <v>282</v>
      </c>
      <c r="C47" s="937"/>
      <c r="D47" s="937"/>
      <c r="E47" s="937"/>
      <c r="F47" s="937"/>
      <c r="G47" s="938"/>
      <c r="H47" s="944" t="s">
        <v>280</v>
      </c>
      <c r="I47" s="945"/>
      <c r="J47" s="945"/>
      <c r="K47" s="945"/>
      <c r="L47" s="945"/>
      <c r="M47" s="945"/>
      <c r="N47" s="945"/>
      <c r="O47" s="945"/>
      <c r="P47" s="946"/>
      <c r="Q47" s="945" t="s">
        <v>281</v>
      </c>
      <c r="R47" s="945"/>
      <c r="S47" s="945"/>
      <c r="T47" s="945"/>
      <c r="U47" s="945"/>
      <c r="V47" s="945"/>
      <c r="W47" s="945"/>
      <c r="X47" s="945"/>
      <c r="Y47" s="946"/>
    </row>
    <row r="48" spans="2:27" ht="68.25" customHeight="1" x14ac:dyDescent="0.15">
      <c r="B48" s="939"/>
      <c r="C48" s="858"/>
      <c r="D48" s="858"/>
      <c r="E48" s="858"/>
      <c r="F48" s="858"/>
      <c r="G48" s="940"/>
      <c r="H48" s="947"/>
      <c r="I48" s="948"/>
      <c r="J48" s="948"/>
      <c r="K48" s="948"/>
      <c r="L48" s="948"/>
      <c r="M48" s="948"/>
      <c r="N48" s="948"/>
      <c r="O48" s="948"/>
      <c r="P48" s="949"/>
      <c r="Q48" s="947"/>
      <c r="R48" s="948"/>
      <c r="S48" s="948"/>
      <c r="T48" s="948"/>
      <c r="U48" s="948"/>
      <c r="V48" s="948"/>
      <c r="W48" s="948"/>
      <c r="X48" s="948"/>
      <c r="Y48" s="949"/>
    </row>
    <row r="49" spans="2:25" ht="75" customHeight="1" x14ac:dyDescent="0.15">
      <c r="B49" s="941"/>
      <c r="C49" s="942"/>
      <c r="D49" s="942"/>
      <c r="E49" s="942"/>
      <c r="F49" s="942"/>
      <c r="G49" s="943"/>
      <c r="H49" s="950"/>
      <c r="I49" s="951"/>
      <c r="J49" s="951"/>
      <c r="K49" s="951"/>
      <c r="L49" s="951"/>
      <c r="M49" s="951"/>
      <c r="N49" s="951"/>
      <c r="O49" s="951"/>
      <c r="P49" s="952"/>
      <c r="Q49" s="950"/>
      <c r="R49" s="951"/>
      <c r="S49" s="951"/>
      <c r="T49" s="951"/>
      <c r="U49" s="951"/>
      <c r="V49" s="951"/>
      <c r="W49" s="951"/>
      <c r="X49" s="951"/>
      <c r="Y49" s="952"/>
    </row>
  </sheetData>
  <sheetProtection algorithmName="SHA-512" hashValue="0D2Kit/rRfODTis7gHJGDLApQbAPhILatItiPm+SnTUM3EDNxUXyQVPktz82Pnm8HE99HFD0oDKl16f4tKGScg==" saltValue="8o+TuXorDixTt2BmBeMmiA==" spinCount="100000" sheet="1" formatCells="0" formatColumns="0" formatRows="0" insertColumns="0" insertRows="0" deleteColumns="0" deleteRows="0" selectLockedCells="1" sort="0"/>
  <mergeCells count="47">
    <mergeCell ref="H42:Y42"/>
    <mergeCell ref="B47:G49"/>
    <mergeCell ref="H47:P47"/>
    <mergeCell ref="Q47:Y47"/>
    <mergeCell ref="H48:P49"/>
    <mergeCell ref="Q48:Y49"/>
    <mergeCell ref="B43:G45"/>
    <mergeCell ref="M43:Y43"/>
    <mergeCell ref="M44:Y44"/>
    <mergeCell ref="M45:Y45"/>
    <mergeCell ref="C31:Y31"/>
    <mergeCell ref="J33:K33"/>
    <mergeCell ref="Q33:T33"/>
    <mergeCell ref="H40:Y40"/>
    <mergeCell ref="L41:M41"/>
    <mergeCell ref="H34:J36"/>
    <mergeCell ref="K34:Y36"/>
    <mergeCell ref="C36:F37"/>
    <mergeCell ref="H37:J39"/>
    <mergeCell ref="K37:Y39"/>
    <mergeCell ref="U33:Y33"/>
    <mergeCell ref="H28:P29"/>
    <mergeCell ref="Q28:U28"/>
    <mergeCell ref="V28:Y28"/>
    <mergeCell ref="B29:G29"/>
    <mergeCell ref="Q29:U29"/>
    <mergeCell ref="V29:Y29"/>
    <mergeCell ref="M26:Y26"/>
    <mergeCell ref="H27:I27"/>
    <mergeCell ref="J27:K27"/>
    <mergeCell ref="Q27:R27"/>
    <mergeCell ref="S27:T27"/>
    <mergeCell ref="J18:Y18"/>
    <mergeCell ref="J19:Y19"/>
    <mergeCell ref="N10:Y12"/>
    <mergeCell ref="M24:Y24"/>
    <mergeCell ref="M25:Y25"/>
    <mergeCell ref="B20:B23"/>
    <mergeCell ref="J20:Y21"/>
    <mergeCell ref="C21:I21"/>
    <mergeCell ref="J22:Y23"/>
    <mergeCell ref="C23:I23"/>
    <mergeCell ref="K4:Q4"/>
    <mergeCell ref="L5:P5"/>
    <mergeCell ref="S6:T6"/>
    <mergeCell ref="H8:K8"/>
    <mergeCell ref="N8:Y9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scale="98" orientation="portrait" blackAndWhite="1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35"/>
  <sheetViews>
    <sheetView showGridLines="0" showZeros="0" zoomScaleNormal="100" zoomScaleSheetLayoutView="90" workbookViewId="0">
      <selection activeCell="L5" sqref="L5:M5"/>
    </sheetView>
  </sheetViews>
  <sheetFormatPr defaultRowHeight="13.5" x14ac:dyDescent="0.15"/>
  <cols>
    <col min="1" max="1" width="1.875" style="274" customWidth="1"/>
    <col min="2" max="5" width="2" style="274" customWidth="1"/>
    <col min="6" max="7" width="4.25" style="274" customWidth="1"/>
    <col min="8" max="8" width="7.75" style="274" customWidth="1"/>
    <col min="9" max="9" width="5.75" style="274" customWidth="1"/>
    <col min="10" max="10" width="4.375" style="274" customWidth="1"/>
    <col min="11" max="17" width="4.5" style="274" customWidth="1"/>
    <col min="18" max="18" width="4.125" style="274" customWidth="1"/>
    <col min="19" max="19" width="2.875" style="274" customWidth="1"/>
    <col min="20" max="20" width="4.25" style="202" customWidth="1"/>
    <col min="21" max="21" width="9" style="202"/>
    <col min="22" max="26" width="5" style="202" customWidth="1"/>
    <col min="27" max="16384" width="9" style="202"/>
  </cols>
  <sheetData>
    <row r="1" spans="1:25" ht="12.75" customHeight="1" x14ac:dyDescent="0.15"/>
    <row r="2" spans="1:25" ht="12.75" customHeight="1" x14ac:dyDescent="0.15"/>
    <row r="3" spans="1:25" ht="16.5" x14ac:dyDescent="0.15">
      <c r="G3" s="870" t="s">
        <v>234</v>
      </c>
      <c r="H3" s="870"/>
      <c r="I3" s="870"/>
      <c r="J3" s="870"/>
      <c r="K3" s="870"/>
      <c r="L3" s="870"/>
      <c r="M3" s="870"/>
    </row>
    <row r="4" spans="1:25" ht="22.5" customHeight="1" x14ac:dyDescent="0.15">
      <c r="G4" s="276"/>
      <c r="H4" s="858" t="str">
        <f>IF(環境評価書!AD19=2,"(計画、変更、完了)",IF(環境評価書!AD19=3,"(計画)",IF(環境評価書!AD19=4,"(変更)","(完了)")))</f>
        <v>(計画)</v>
      </c>
      <c r="I4" s="858"/>
      <c r="J4" s="858"/>
      <c r="K4" s="858"/>
      <c r="L4" s="858"/>
      <c r="M4" s="276"/>
    </row>
    <row r="5" spans="1:25" x14ac:dyDescent="0.15">
      <c r="K5" s="275"/>
      <c r="L5" s="871">
        <f>YEAR(事前協議書!E3)</f>
        <v>2025</v>
      </c>
      <c r="M5" s="871"/>
      <c r="N5" s="498" t="s">
        <v>85</v>
      </c>
      <c r="O5" s="564">
        <f>MONTH(事前協議書!E3)</f>
        <v>4</v>
      </c>
      <c r="P5" s="498" t="s">
        <v>224</v>
      </c>
      <c r="Q5" s="564">
        <f>DAY(事前協議書!E3)</f>
        <v>1</v>
      </c>
      <c r="R5" s="498" t="s">
        <v>223</v>
      </c>
      <c r="U5" s="204"/>
    </row>
    <row r="6" spans="1:25" ht="25.5" customHeight="1" x14ac:dyDescent="0.15">
      <c r="B6" s="274" t="s">
        <v>188</v>
      </c>
      <c r="U6" s="204"/>
      <c r="W6" s="203"/>
      <c r="Y6" s="205"/>
    </row>
    <row r="7" spans="1:25" ht="16.5" customHeight="1" x14ac:dyDescent="0.15">
      <c r="A7" s="277"/>
      <c r="B7" s="277"/>
      <c r="C7" s="277"/>
      <c r="D7" s="277"/>
      <c r="E7" s="278"/>
      <c r="F7" s="965" t="s">
        <v>592</v>
      </c>
      <c r="G7" s="965"/>
      <c r="H7" s="965"/>
      <c r="I7" s="966" t="s">
        <v>918</v>
      </c>
      <c r="J7" s="967"/>
      <c r="K7" s="967"/>
      <c r="L7" s="967"/>
      <c r="M7" s="967"/>
      <c r="N7" s="967"/>
      <c r="O7" s="967"/>
      <c r="P7" s="967"/>
      <c r="Q7" s="967"/>
      <c r="R7" s="967"/>
      <c r="S7" s="967"/>
      <c r="U7" s="204"/>
    </row>
    <row r="8" spans="1:25" ht="36.75" customHeight="1" x14ac:dyDescent="0.15">
      <c r="A8" s="277"/>
      <c r="B8" s="277"/>
      <c r="C8" s="277"/>
      <c r="D8" s="277"/>
      <c r="E8" s="278"/>
      <c r="F8" s="965"/>
      <c r="G8" s="965"/>
      <c r="H8" s="965"/>
      <c r="I8" s="966"/>
      <c r="J8" s="967"/>
      <c r="K8" s="967"/>
      <c r="L8" s="967"/>
      <c r="M8" s="967"/>
      <c r="N8" s="967"/>
      <c r="O8" s="967"/>
      <c r="P8" s="967"/>
      <c r="Q8" s="967"/>
      <c r="R8" s="967"/>
      <c r="S8" s="967"/>
    </row>
    <row r="9" spans="1:25" ht="17.25" customHeight="1" x14ac:dyDescent="0.15">
      <c r="A9" s="279"/>
      <c r="B9" s="279"/>
      <c r="C9" s="279"/>
      <c r="D9" s="279"/>
      <c r="E9" s="280"/>
      <c r="I9" s="966" t="s">
        <v>919</v>
      </c>
      <c r="J9" s="967"/>
      <c r="K9" s="967"/>
      <c r="L9" s="967"/>
      <c r="M9" s="967"/>
      <c r="N9" s="967"/>
      <c r="O9" s="967"/>
      <c r="P9" s="967"/>
      <c r="Q9" s="967"/>
      <c r="R9" s="967"/>
      <c r="S9" s="967"/>
    </row>
    <row r="10" spans="1:25" ht="42" customHeight="1" x14ac:dyDescent="0.15">
      <c r="A10" s="279"/>
      <c r="B10" s="279"/>
      <c r="C10" s="279"/>
      <c r="D10" s="281"/>
      <c r="I10" s="966"/>
      <c r="J10" s="967"/>
      <c r="K10" s="967"/>
      <c r="L10" s="967"/>
      <c r="M10" s="967"/>
      <c r="N10" s="967"/>
      <c r="O10" s="967"/>
      <c r="P10" s="967"/>
      <c r="Q10" s="967"/>
      <c r="R10" s="967"/>
      <c r="S10" s="967"/>
    </row>
    <row r="11" spans="1:25" x14ac:dyDescent="0.15">
      <c r="A11" s="279"/>
      <c r="B11" s="279"/>
      <c r="C11" s="279"/>
      <c r="D11" s="279"/>
      <c r="E11" s="282"/>
      <c r="H11" s="968"/>
      <c r="I11" s="968"/>
      <c r="J11" s="968"/>
      <c r="K11" s="968"/>
      <c r="L11" s="968"/>
      <c r="M11" s="968"/>
      <c r="N11" s="968"/>
      <c r="O11" s="968"/>
      <c r="P11" s="968"/>
      <c r="Q11" s="968"/>
      <c r="R11" s="968"/>
    </row>
    <row r="12" spans="1:25" ht="11.25" customHeight="1" x14ac:dyDescent="0.15"/>
    <row r="13" spans="1:25" ht="18.75" customHeight="1" x14ac:dyDescent="0.15">
      <c r="F13" s="965" t="s">
        <v>592</v>
      </c>
      <c r="G13" s="965"/>
      <c r="H13" s="965"/>
      <c r="I13" s="966" t="s">
        <v>918</v>
      </c>
      <c r="J13" s="967"/>
      <c r="K13" s="967"/>
      <c r="L13" s="967"/>
      <c r="M13" s="967"/>
      <c r="N13" s="967"/>
      <c r="O13" s="967"/>
      <c r="P13" s="967"/>
      <c r="Q13" s="967"/>
      <c r="R13" s="967"/>
      <c r="S13" s="967"/>
    </row>
    <row r="14" spans="1:25" ht="39" customHeight="1" x14ac:dyDescent="0.15">
      <c r="F14" s="965"/>
      <c r="G14" s="965"/>
      <c r="H14" s="965"/>
      <c r="I14" s="966"/>
      <c r="J14" s="967"/>
      <c r="K14" s="967"/>
      <c r="L14" s="967"/>
      <c r="M14" s="967"/>
      <c r="N14" s="967"/>
      <c r="O14" s="967"/>
      <c r="P14" s="967"/>
      <c r="Q14" s="967"/>
      <c r="R14" s="967"/>
      <c r="S14" s="967"/>
    </row>
    <row r="15" spans="1:25" ht="18.75" customHeight="1" x14ac:dyDescent="0.15">
      <c r="I15" s="966" t="s">
        <v>919</v>
      </c>
      <c r="J15" s="967"/>
      <c r="K15" s="967"/>
      <c r="L15" s="967"/>
      <c r="M15" s="967"/>
      <c r="N15" s="967"/>
      <c r="O15" s="967"/>
      <c r="P15" s="967"/>
      <c r="Q15" s="967"/>
      <c r="R15" s="967"/>
      <c r="S15" s="967"/>
    </row>
    <row r="16" spans="1:25" ht="40.5" customHeight="1" x14ac:dyDescent="0.15">
      <c r="I16" s="966"/>
      <c r="J16" s="967"/>
      <c r="K16" s="967"/>
      <c r="L16" s="967"/>
      <c r="M16" s="967"/>
      <c r="N16" s="967"/>
      <c r="O16" s="967"/>
      <c r="P16" s="967"/>
      <c r="Q16" s="967"/>
      <c r="R16" s="967"/>
      <c r="S16" s="967"/>
    </row>
    <row r="17" spans="6:19" x14ac:dyDescent="0.15">
      <c r="H17" s="968"/>
      <c r="I17" s="968"/>
      <c r="J17" s="968"/>
      <c r="K17" s="968"/>
      <c r="L17" s="968"/>
      <c r="M17" s="968"/>
      <c r="N17" s="968"/>
      <c r="O17" s="968"/>
      <c r="P17" s="968"/>
      <c r="Q17" s="968"/>
      <c r="R17" s="968"/>
    </row>
    <row r="18" spans="6:19" ht="9" customHeight="1" x14ac:dyDescent="0.15"/>
    <row r="19" spans="6:19" ht="18.75" customHeight="1" x14ac:dyDescent="0.15">
      <c r="F19" s="965" t="s">
        <v>592</v>
      </c>
      <c r="G19" s="965"/>
      <c r="H19" s="965"/>
      <c r="I19" s="966" t="s">
        <v>918</v>
      </c>
      <c r="J19" s="967"/>
      <c r="K19" s="967"/>
      <c r="L19" s="967"/>
      <c r="M19" s="967"/>
      <c r="N19" s="967"/>
      <c r="O19" s="967"/>
      <c r="P19" s="967"/>
      <c r="Q19" s="967"/>
      <c r="R19" s="967"/>
      <c r="S19" s="967"/>
    </row>
    <row r="20" spans="6:19" ht="39" customHeight="1" x14ac:dyDescent="0.15">
      <c r="F20" s="965"/>
      <c r="G20" s="965"/>
      <c r="H20" s="965"/>
      <c r="I20" s="966"/>
      <c r="J20" s="967"/>
      <c r="K20" s="967"/>
      <c r="L20" s="967"/>
      <c r="M20" s="967"/>
      <c r="N20" s="967"/>
      <c r="O20" s="967"/>
      <c r="P20" s="967"/>
      <c r="Q20" s="967"/>
      <c r="R20" s="967"/>
      <c r="S20" s="967"/>
    </row>
    <row r="21" spans="6:19" ht="18.75" customHeight="1" x14ac:dyDescent="0.15">
      <c r="I21" s="966" t="s">
        <v>919</v>
      </c>
      <c r="J21" s="967"/>
      <c r="K21" s="967"/>
      <c r="L21" s="967"/>
      <c r="M21" s="967"/>
      <c r="N21" s="967"/>
      <c r="O21" s="967"/>
      <c r="P21" s="967"/>
      <c r="Q21" s="967"/>
      <c r="R21" s="967"/>
      <c r="S21" s="967"/>
    </row>
    <row r="22" spans="6:19" ht="38.25" customHeight="1" x14ac:dyDescent="0.15">
      <c r="I22" s="966"/>
      <c r="J22" s="967"/>
      <c r="K22" s="967"/>
      <c r="L22" s="967"/>
      <c r="M22" s="967"/>
      <c r="N22" s="967"/>
      <c r="O22" s="967"/>
      <c r="P22" s="967"/>
      <c r="Q22" s="967"/>
      <c r="R22" s="967"/>
      <c r="S22" s="967"/>
    </row>
    <row r="23" spans="6:19" x14ac:dyDescent="0.15">
      <c r="H23" s="968"/>
      <c r="I23" s="968"/>
      <c r="J23" s="968"/>
      <c r="K23" s="968"/>
      <c r="L23" s="968"/>
      <c r="M23" s="968"/>
      <c r="N23" s="968"/>
      <c r="O23" s="968"/>
      <c r="P23" s="968"/>
      <c r="Q23" s="968"/>
      <c r="R23" s="968"/>
    </row>
    <row r="24" spans="6:19" ht="12.75" customHeight="1" x14ac:dyDescent="0.15"/>
    <row r="25" spans="6:19" ht="18.75" customHeight="1" x14ac:dyDescent="0.15">
      <c r="F25" s="965" t="s">
        <v>592</v>
      </c>
      <c r="G25" s="965"/>
      <c r="H25" s="965"/>
      <c r="I25" s="966" t="s">
        <v>918</v>
      </c>
      <c r="J25" s="967"/>
      <c r="K25" s="967"/>
      <c r="L25" s="967"/>
      <c r="M25" s="967"/>
      <c r="N25" s="967"/>
      <c r="O25" s="967"/>
      <c r="P25" s="967"/>
      <c r="Q25" s="967"/>
      <c r="R25" s="967"/>
      <c r="S25" s="967"/>
    </row>
    <row r="26" spans="6:19" ht="36" customHeight="1" x14ac:dyDescent="0.15">
      <c r="F26" s="965"/>
      <c r="G26" s="965"/>
      <c r="H26" s="965"/>
      <c r="I26" s="966"/>
      <c r="J26" s="967"/>
      <c r="K26" s="967"/>
      <c r="L26" s="967"/>
      <c r="M26" s="967"/>
      <c r="N26" s="967"/>
      <c r="O26" s="967"/>
      <c r="P26" s="967"/>
      <c r="Q26" s="967"/>
      <c r="R26" s="967"/>
      <c r="S26" s="967"/>
    </row>
    <row r="27" spans="6:19" ht="18.75" customHeight="1" x14ac:dyDescent="0.15">
      <c r="I27" s="966" t="s">
        <v>919</v>
      </c>
      <c r="J27" s="967"/>
      <c r="K27" s="967"/>
      <c r="L27" s="967"/>
      <c r="M27" s="967"/>
      <c r="N27" s="967"/>
      <c r="O27" s="967"/>
      <c r="P27" s="967"/>
      <c r="Q27" s="967"/>
      <c r="R27" s="967"/>
      <c r="S27" s="967"/>
    </row>
    <row r="28" spans="6:19" ht="34.5" customHeight="1" x14ac:dyDescent="0.15">
      <c r="I28" s="966"/>
      <c r="J28" s="967"/>
      <c r="K28" s="967"/>
      <c r="L28" s="967"/>
      <c r="M28" s="967"/>
      <c r="N28" s="967"/>
      <c r="O28" s="967"/>
      <c r="P28" s="967"/>
      <c r="Q28" s="967"/>
      <c r="R28" s="967"/>
      <c r="S28" s="967"/>
    </row>
    <row r="29" spans="6:19" x14ac:dyDescent="0.15">
      <c r="H29" s="968"/>
      <c r="I29" s="968"/>
      <c r="J29" s="968"/>
      <c r="K29" s="968"/>
      <c r="L29" s="968"/>
      <c r="M29" s="968"/>
      <c r="N29" s="968"/>
      <c r="O29" s="968"/>
      <c r="P29" s="968"/>
      <c r="Q29" s="968"/>
      <c r="R29" s="968"/>
    </row>
    <row r="30" spans="6:19" ht="12.75" customHeight="1" x14ac:dyDescent="0.15"/>
    <row r="31" spans="6:19" ht="12.75" customHeight="1" x14ac:dyDescent="0.15"/>
    <row r="32" spans="6:19" ht="12.75" customHeight="1" x14ac:dyDescent="0.15"/>
    <row r="33" spans="1:28" ht="18.75" customHeight="1" x14ac:dyDescent="0.15">
      <c r="B33" s="969" t="s">
        <v>920</v>
      </c>
      <c r="C33" s="970"/>
      <c r="D33" s="970"/>
      <c r="E33" s="970"/>
      <c r="F33" s="971"/>
      <c r="G33" s="977" t="s">
        <v>280</v>
      </c>
      <c r="H33" s="978"/>
      <c r="I33" s="978"/>
      <c r="J33" s="978"/>
      <c r="K33" s="978"/>
      <c r="L33" s="979"/>
      <c r="M33" s="980" t="s">
        <v>921</v>
      </c>
      <c r="N33" s="980"/>
      <c r="O33" s="980"/>
      <c r="P33" s="980"/>
      <c r="Q33" s="980"/>
      <c r="R33" s="980"/>
      <c r="S33" s="980"/>
      <c r="T33" s="206"/>
      <c r="U33" s="206"/>
      <c r="V33" s="206"/>
      <c r="W33" s="206"/>
      <c r="X33" s="206"/>
      <c r="Y33" s="206"/>
      <c r="Z33" s="206"/>
      <c r="AA33" s="206"/>
      <c r="AB33" s="206"/>
    </row>
    <row r="34" spans="1:28" ht="31.5" customHeight="1" x14ac:dyDescent="0.15">
      <c r="A34" s="279"/>
      <c r="B34" s="972"/>
      <c r="C34" s="965"/>
      <c r="D34" s="965"/>
      <c r="E34" s="965"/>
      <c r="F34" s="973"/>
      <c r="G34" s="981"/>
      <c r="H34" s="982"/>
      <c r="I34" s="982"/>
      <c r="J34" s="982"/>
      <c r="K34" s="982"/>
      <c r="L34" s="983"/>
      <c r="M34" s="987"/>
      <c r="N34" s="987"/>
      <c r="O34" s="987"/>
      <c r="P34" s="987"/>
      <c r="Q34" s="987"/>
      <c r="R34" s="987"/>
      <c r="S34" s="987"/>
      <c r="T34" s="207"/>
      <c r="U34" s="207"/>
      <c r="V34" s="207"/>
      <c r="W34" s="207"/>
      <c r="X34" s="207"/>
      <c r="Y34" s="207"/>
      <c r="Z34" s="207"/>
      <c r="AA34" s="207"/>
      <c r="AB34" s="207"/>
    </row>
    <row r="35" spans="1:28" ht="43.5" customHeight="1" x14ac:dyDescent="0.15">
      <c r="A35" s="279"/>
      <c r="B35" s="974"/>
      <c r="C35" s="975"/>
      <c r="D35" s="975"/>
      <c r="E35" s="975"/>
      <c r="F35" s="976"/>
      <c r="G35" s="984"/>
      <c r="H35" s="985"/>
      <c r="I35" s="985"/>
      <c r="J35" s="985"/>
      <c r="K35" s="985"/>
      <c r="L35" s="986"/>
      <c r="M35" s="987"/>
      <c r="N35" s="987"/>
      <c r="O35" s="987"/>
      <c r="P35" s="987"/>
      <c r="Q35" s="987"/>
      <c r="R35" s="987"/>
      <c r="S35" s="987"/>
      <c r="T35" s="207"/>
      <c r="U35" s="207"/>
      <c r="V35" s="207"/>
      <c r="W35" s="207"/>
      <c r="X35" s="207"/>
      <c r="Y35" s="207"/>
      <c r="Z35" s="207"/>
      <c r="AA35" s="207"/>
      <c r="AB35" s="207"/>
    </row>
  </sheetData>
  <sheetProtection algorithmName="SHA-512" hashValue="gr3g4Ght34EUnZqy0GZGVJpo+wmVIltPOS684FlksiHZT6+RoYbcWxNUUdk5M7luX/6Mz9imBVd70gmQB7KZyA==" saltValue="43I/W9Hm8GZr8yojeObNHw==" spinCount="100000" sheet="1" formatCells="0" formatColumns="0" formatRows="0" insertColumns="0" insertRows="0" deleteColumns="0" deleteRows="0" selectLockedCells="1"/>
  <mergeCells count="32">
    <mergeCell ref="I27:I28"/>
    <mergeCell ref="J27:S28"/>
    <mergeCell ref="H29:R29"/>
    <mergeCell ref="B33:F35"/>
    <mergeCell ref="G33:L33"/>
    <mergeCell ref="M33:S33"/>
    <mergeCell ref="G34:L35"/>
    <mergeCell ref="M34:S35"/>
    <mergeCell ref="I21:I22"/>
    <mergeCell ref="J21:S22"/>
    <mergeCell ref="H23:R23"/>
    <mergeCell ref="F25:H26"/>
    <mergeCell ref="I25:I26"/>
    <mergeCell ref="J25:S26"/>
    <mergeCell ref="I15:I16"/>
    <mergeCell ref="J15:S16"/>
    <mergeCell ref="H17:R17"/>
    <mergeCell ref="F19:H20"/>
    <mergeCell ref="I19:I20"/>
    <mergeCell ref="J19:S20"/>
    <mergeCell ref="I9:I10"/>
    <mergeCell ref="J9:S10"/>
    <mergeCell ref="H11:R11"/>
    <mergeCell ref="F13:H14"/>
    <mergeCell ref="I13:I14"/>
    <mergeCell ref="J13:S14"/>
    <mergeCell ref="G3:M3"/>
    <mergeCell ref="H4:L4"/>
    <mergeCell ref="L5:M5"/>
    <mergeCell ref="F7:H8"/>
    <mergeCell ref="I7:I8"/>
    <mergeCell ref="J7:S8"/>
  </mergeCells>
  <phoneticPr fontId="5"/>
  <printOptions horizontalCentered="1"/>
  <pageMargins left="0.47244094488188981" right="0.19685039370078741" top="0.39370078740157483" bottom="0.19685039370078741" header="0" footer="0"/>
  <pageSetup paperSize="9" orientation="portrait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>
    <tabColor rgb="FFFFFFCC"/>
  </sheetPr>
  <dimension ref="A1:AE101"/>
  <sheetViews>
    <sheetView topLeftCell="J1" zoomScaleNormal="100" workbookViewId="0">
      <selection activeCell="AD2" sqref="AD2"/>
    </sheetView>
  </sheetViews>
  <sheetFormatPr defaultRowHeight="12" x14ac:dyDescent="0.15"/>
  <cols>
    <col min="1" max="1" width="3.625" style="1" customWidth="1"/>
    <col min="2" max="2" width="18.375" style="1" bestFit="1" customWidth="1"/>
    <col min="3" max="4" width="12.625" style="1" customWidth="1"/>
    <col min="5" max="5" width="8" style="1" bestFit="1" customWidth="1"/>
    <col min="6" max="6" width="40.625" style="241" customWidth="1"/>
    <col min="7" max="7" width="15.625" style="15" customWidth="1"/>
    <col min="8" max="8" width="3.625" style="6" customWidth="1"/>
    <col min="9" max="9" width="2.625" style="1" customWidth="1"/>
    <col min="10" max="10" width="10.5" style="1" bestFit="1" customWidth="1"/>
    <col min="11" max="11" width="9" style="1" bestFit="1" customWidth="1"/>
    <col min="12" max="12" width="2.625" style="1" customWidth="1"/>
    <col min="13" max="13" width="9" style="1"/>
    <col min="14" max="14" width="12.875" style="1" bestFit="1" customWidth="1"/>
    <col min="15" max="15" width="15.25" style="1" customWidth="1"/>
    <col min="16" max="18" width="7.125" style="1" customWidth="1"/>
    <col min="19" max="19" width="6.375" style="1" customWidth="1"/>
    <col min="20" max="20" width="13.125" style="1" customWidth="1"/>
    <col min="21" max="21" width="9" style="1"/>
    <col min="22" max="22" width="3.625" style="1" customWidth="1"/>
    <col min="23" max="23" width="30.625" style="1" customWidth="1"/>
    <col min="24" max="24" width="2.625" style="1" customWidth="1"/>
    <col min="25" max="25" width="34.25" style="1" customWidth="1"/>
    <col min="26" max="26" width="2.625" style="1" customWidth="1"/>
    <col min="27" max="27" width="10.625" style="1" customWidth="1"/>
    <col min="28" max="28" width="9.875" style="1" bestFit="1" customWidth="1"/>
    <col min="29" max="29" width="11.5" style="1" bestFit="1" customWidth="1"/>
    <col min="30" max="30" width="17.5" style="1" bestFit="1" customWidth="1"/>
    <col min="31" max="31" width="20.625" style="1" customWidth="1"/>
    <col min="32" max="16384" width="9" style="1"/>
  </cols>
  <sheetData>
    <row r="1" spans="1:31" x14ac:dyDescent="0.15">
      <c r="B1" s="14" t="s">
        <v>287</v>
      </c>
      <c r="C1" s="14" t="s">
        <v>162</v>
      </c>
      <c r="D1" s="14" t="s">
        <v>152</v>
      </c>
      <c r="E1" s="14" t="s">
        <v>685</v>
      </c>
      <c r="F1" s="239" t="s">
        <v>708</v>
      </c>
      <c r="G1" s="14" t="s">
        <v>710</v>
      </c>
      <c r="H1" s="146"/>
      <c r="J1" s="14" t="s">
        <v>116</v>
      </c>
      <c r="K1" s="14" t="s">
        <v>179</v>
      </c>
      <c r="M1" s="14" t="s">
        <v>180</v>
      </c>
      <c r="N1" s="14" t="s">
        <v>132</v>
      </c>
      <c r="O1" s="14" t="s">
        <v>131</v>
      </c>
      <c r="P1" s="14" t="s">
        <v>133</v>
      </c>
      <c r="Q1" s="14"/>
      <c r="T1" s="13" t="s">
        <v>181</v>
      </c>
      <c r="W1" s="14" t="s">
        <v>258</v>
      </c>
      <c r="Y1" s="117" t="s">
        <v>607</v>
      </c>
      <c r="AA1" s="25" t="s">
        <v>333</v>
      </c>
      <c r="AB1" s="25" t="s">
        <v>1251</v>
      </c>
      <c r="AC1" s="149" t="s">
        <v>711</v>
      </c>
      <c r="AD1" s="148" t="s">
        <v>1253</v>
      </c>
      <c r="AE1" s="101" t="s">
        <v>712</v>
      </c>
    </row>
    <row r="2" spans="1:31" x14ac:dyDescent="0.15">
      <c r="A2" s="1">
        <v>2</v>
      </c>
      <c r="B2" s="26" t="s">
        <v>523</v>
      </c>
      <c r="C2" s="10" t="s">
        <v>100</v>
      </c>
      <c r="D2" s="10" t="s">
        <v>153</v>
      </c>
      <c r="E2" s="10" t="s">
        <v>686</v>
      </c>
      <c r="F2" s="240" t="str">
        <f>"モデル"&amp;"_"&amp;モデル建物法_断熱材!D3&amp;"["&amp;モデル建物法_断熱材!E3&amp;"]"</f>
        <v>モデル_グラスウール断熱材１０K[0.05]</v>
      </c>
      <c r="I2" s="10"/>
      <c r="J2" s="1" t="s">
        <v>115</v>
      </c>
      <c r="K2" s="1">
        <v>35</v>
      </c>
      <c r="M2" s="1">
        <v>20</v>
      </c>
      <c r="N2" s="1" t="s">
        <v>136</v>
      </c>
      <c r="O2" s="1" t="s">
        <v>137</v>
      </c>
      <c r="P2" s="12"/>
      <c r="Q2" s="12"/>
      <c r="R2" s="12"/>
      <c r="S2" s="12"/>
      <c r="T2" s="1" t="s">
        <v>182</v>
      </c>
      <c r="W2" s="1" t="s">
        <v>255</v>
      </c>
      <c r="Y2" s="118" t="s">
        <v>323</v>
      </c>
      <c r="AA2" s="21" t="s">
        <v>210</v>
      </c>
      <c r="AC2" s="151" t="s">
        <v>882</v>
      </c>
      <c r="AD2" s="123" t="s">
        <v>725</v>
      </c>
    </row>
    <row r="3" spans="1:31" x14ac:dyDescent="0.15">
      <c r="A3" s="1">
        <v>2</v>
      </c>
      <c r="B3" s="1" t="s">
        <v>1126</v>
      </c>
      <c r="C3" s="10" t="s">
        <v>101</v>
      </c>
      <c r="D3" s="10" t="s">
        <v>154</v>
      </c>
      <c r="E3" s="10" t="s">
        <v>687</v>
      </c>
      <c r="F3" s="240" t="str">
        <f>"モデル"&amp;"_"&amp;モデル建物法_断熱材!D4&amp;"["&amp;モデル建物法_断熱材!E4&amp;"]"</f>
        <v>モデル_グラスウール断熱材１２K[0.045]</v>
      </c>
      <c r="I3" s="10"/>
      <c r="J3" s="1" t="s">
        <v>117</v>
      </c>
      <c r="M3" s="1">
        <v>35</v>
      </c>
      <c r="N3" s="1" t="s">
        <v>125</v>
      </c>
      <c r="O3" s="1" t="s">
        <v>129</v>
      </c>
      <c r="P3" s="12"/>
      <c r="Q3" s="12"/>
      <c r="R3" s="12"/>
      <c r="S3" s="12"/>
      <c r="T3" s="17" t="s">
        <v>183</v>
      </c>
      <c r="U3" s="17" t="str">
        <f>ADDRESS(ROW(Val_ClearGoal),COLUMN(Val_ClearGoal))</f>
        <v>$K$2</v>
      </c>
      <c r="W3" s="1" t="s">
        <v>1224</v>
      </c>
      <c r="Y3" s="119" t="s">
        <v>523</v>
      </c>
      <c r="AA3" s="60" t="s">
        <v>576</v>
      </c>
      <c r="AB3" s="60" t="s">
        <v>211</v>
      </c>
      <c r="AC3" s="60" t="s">
        <v>237</v>
      </c>
      <c r="AD3" s="60" t="s">
        <v>212</v>
      </c>
      <c r="AE3" s="60" t="s">
        <v>584</v>
      </c>
    </row>
    <row r="4" spans="1:31" x14ac:dyDescent="0.15">
      <c r="A4" s="1">
        <v>3</v>
      </c>
      <c r="B4" s="1" t="s">
        <v>1125</v>
      </c>
      <c r="C4" s="10" t="s">
        <v>102</v>
      </c>
      <c r="D4" s="10" t="s">
        <v>155</v>
      </c>
      <c r="E4" s="10" t="s">
        <v>688</v>
      </c>
      <c r="F4" s="240" t="str">
        <f>"モデル"&amp;"_"&amp;モデル建物法_断熱材!D5&amp;"["&amp;モデル建物法_断熱材!E5&amp;"]"</f>
        <v>モデル_グラスウール断熱材１６K[0.045]</v>
      </c>
      <c r="I4" s="10"/>
      <c r="N4" s="1" t="s">
        <v>124</v>
      </c>
      <c r="O4" s="1" t="s">
        <v>130</v>
      </c>
      <c r="P4" s="12"/>
      <c r="Q4" s="12"/>
      <c r="R4" s="12"/>
      <c r="S4" s="12"/>
      <c r="T4" s="8" t="s">
        <v>184</v>
      </c>
      <c r="U4" s="8" t="str">
        <f>ADDRESS(ROW(Val_ReduceGoal_Good),COLUMN(Val_ReduceGoal_Good))</f>
        <v>$M$2</v>
      </c>
      <c r="W4" s="1" t="s">
        <v>256</v>
      </c>
      <c r="Y4" s="117" t="s">
        <v>330</v>
      </c>
      <c r="AA4" s="17" t="s">
        <v>98</v>
      </c>
      <c r="AB4" s="17" t="s">
        <v>216</v>
      </c>
      <c r="AC4" s="17"/>
      <c r="AD4" s="143" t="s">
        <v>729</v>
      </c>
      <c r="AE4" s="17" t="s">
        <v>683</v>
      </c>
    </row>
    <row r="5" spans="1:31" x14ac:dyDescent="0.15">
      <c r="A5" s="1">
        <v>4</v>
      </c>
      <c r="B5" s="1" t="s">
        <v>285</v>
      </c>
      <c r="C5" s="10" t="s">
        <v>103</v>
      </c>
      <c r="D5" s="10" t="s">
        <v>99</v>
      </c>
      <c r="E5" s="10" t="s">
        <v>689</v>
      </c>
      <c r="F5" s="240" t="str">
        <f>"モデル"&amp;"_"&amp;モデル建物法_断熱材!D6&amp;"["&amp;モデル建物法_断熱材!E6&amp;"]"</f>
        <v>モデル_グラスウール断熱材２０K[0.042]</v>
      </c>
      <c r="I5" s="10"/>
      <c r="P5" s="12"/>
      <c r="Q5" s="12"/>
      <c r="R5" s="12"/>
      <c r="S5" s="12"/>
      <c r="T5" s="9" t="s">
        <v>185</v>
      </c>
      <c r="U5" s="9" t="str">
        <f>ADDRESS(ROW(Val_ReduceGoal_Best),COLUMN(Val_ReduceGoal_Best))</f>
        <v>$M$3</v>
      </c>
      <c r="W5" s="1" t="s">
        <v>257</v>
      </c>
      <c r="Y5" s="117" t="s">
        <v>331</v>
      </c>
      <c r="AA5" s="8" t="s">
        <v>236</v>
      </c>
      <c r="AB5" s="8" t="s">
        <v>217</v>
      </c>
      <c r="AC5" s="8"/>
      <c r="AD5" s="8" t="s">
        <v>524</v>
      </c>
      <c r="AE5" s="8"/>
    </row>
    <row r="6" spans="1:31" x14ac:dyDescent="0.15">
      <c r="A6" s="1">
        <v>5</v>
      </c>
      <c r="B6" s="1" t="s">
        <v>286</v>
      </c>
      <c r="C6" s="10" t="s">
        <v>104</v>
      </c>
      <c r="D6" s="10" t="s">
        <v>156</v>
      </c>
      <c r="E6" s="10" t="s">
        <v>690</v>
      </c>
      <c r="F6" s="240" t="str">
        <f>"モデル"&amp;"_"&amp;モデル建物法_断熱材!D7&amp;"["&amp;モデル建物法_断熱材!E7&amp;"]"</f>
        <v>モデル_グラスウール断熱材２４K[0.038]</v>
      </c>
      <c r="I6" s="10"/>
      <c r="J6" s="14" t="s">
        <v>308</v>
      </c>
      <c r="P6" s="12"/>
      <c r="Q6" s="12"/>
      <c r="R6" s="12"/>
      <c r="S6" s="12"/>
      <c r="W6" s="121" t="s">
        <v>635</v>
      </c>
      <c r="Y6" s="117" t="s">
        <v>332</v>
      </c>
      <c r="AA6" s="8" t="s">
        <v>225</v>
      </c>
      <c r="AB6" s="8" t="s">
        <v>606</v>
      </c>
      <c r="AC6" s="8"/>
      <c r="AD6" s="8"/>
      <c r="AE6" s="62" t="s">
        <v>585</v>
      </c>
    </row>
    <row r="7" spans="1:31" x14ac:dyDescent="0.15">
      <c r="C7" s="10" t="s">
        <v>106</v>
      </c>
      <c r="D7" s="10" t="s">
        <v>157</v>
      </c>
      <c r="E7" s="10" t="s">
        <v>691</v>
      </c>
      <c r="F7" s="240" t="str">
        <f>"モデル"&amp;"_"&amp;モデル建物法_断熱材!D8&amp;"["&amp;モデル建物法_断熱材!E8&amp;"]"</f>
        <v>モデル_グラスウール断熱材３２K[0.036]</v>
      </c>
      <c r="I7" s="10">
        <v>0</v>
      </c>
      <c r="J7" s="26" t="s">
        <v>523</v>
      </c>
      <c r="P7" s="12"/>
      <c r="Q7" s="12"/>
      <c r="R7" s="12"/>
      <c r="S7" s="12"/>
      <c r="T7" s="24" t="s">
        <v>252</v>
      </c>
      <c r="W7" s="14" t="s">
        <v>611</v>
      </c>
      <c r="Y7" s="117"/>
      <c r="AA7" s="8"/>
      <c r="AB7" s="8"/>
      <c r="AC7" s="8"/>
      <c r="AD7" s="8"/>
      <c r="AE7" s="116" t="s">
        <v>608</v>
      </c>
    </row>
    <row r="8" spans="1:31" x14ac:dyDescent="0.15">
      <c r="C8" s="10" t="s">
        <v>107</v>
      </c>
      <c r="D8" s="10" t="s">
        <v>158</v>
      </c>
      <c r="E8" s="10" t="s">
        <v>692</v>
      </c>
      <c r="F8" s="240" t="str">
        <f>"モデル"&amp;"_"&amp;モデル建物法_断熱材!D9&amp;"["&amp;モデル建物法_断熱材!E9&amp;"]"</f>
        <v>モデル_グラスウール断熱材４０K[0.036]</v>
      </c>
      <c r="I8" s="10">
        <v>1</v>
      </c>
      <c r="J8" s="1" t="s">
        <v>306</v>
      </c>
      <c r="P8" s="12"/>
      <c r="Q8" s="12"/>
      <c r="R8" s="12"/>
      <c r="S8" s="12"/>
      <c r="W8" s="1" t="s">
        <v>612</v>
      </c>
      <c r="Y8" s="118" t="s">
        <v>322</v>
      </c>
      <c r="AA8" s="8" t="s">
        <v>226</v>
      </c>
      <c r="AB8" s="8" t="s">
        <v>606</v>
      </c>
      <c r="AC8" s="8"/>
      <c r="AD8" s="8"/>
      <c r="AE8" s="62" t="s">
        <v>585</v>
      </c>
    </row>
    <row r="9" spans="1:31" x14ac:dyDescent="0.15">
      <c r="B9" s="14" t="s">
        <v>174</v>
      </c>
      <c r="C9" s="10" t="s">
        <v>108</v>
      </c>
      <c r="D9" s="10" t="s">
        <v>159</v>
      </c>
      <c r="E9" s="10" t="s">
        <v>693</v>
      </c>
      <c r="F9" s="240" t="str">
        <f>"モデル"&amp;"_"&amp;モデル建物法_断熱材!D10&amp;"["&amp;モデル建物法_断熱材!E10&amp;"]"</f>
        <v>モデル_グラスウール断熱材４８K[0.035]</v>
      </c>
      <c r="I9" s="10">
        <v>0</v>
      </c>
      <c r="J9" s="1" t="s">
        <v>307</v>
      </c>
      <c r="P9" s="12"/>
      <c r="Q9" s="12"/>
      <c r="R9" s="12"/>
      <c r="S9" s="12"/>
      <c r="W9" s="1">
        <v>0.15</v>
      </c>
      <c r="Y9" s="119" t="s">
        <v>523</v>
      </c>
      <c r="AA9" s="8"/>
      <c r="AB9" s="8"/>
      <c r="AC9" s="8"/>
      <c r="AD9" s="8"/>
      <c r="AE9" s="116" t="s">
        <v>608</v>
      </c>
    </row>
    <row r="10" spans="1:31" x14ac:dyDescent="0.15">
      <c r="A10" s="1">
        <v>0</v>
      </c>
      <c r="B10" s="26" t="s">
        <v>523</v>
      </c>
      <c r="C10" s="10" t="s">
        <v>60</v>
      </c>
      <c r="D10" s="10" t="s">
        <v>105</v>
      </c>
      <c r="E10" s="10" t="s">
        <v>694</v>
      </c>
      <c r="F10" s="240" t="str">
        <f>"モデル"&amp;"_"&amp;モデル建物法_断熱材!D11&amp;"["&amp;モデル建物法_断熱材!E11&amp;"]"</f>
        <v>モデル_グラスウール断熱材６４K[0.035]</v>
      </c>
      <c r="I10" s="10"/>
      <c r="P10" s="12"/>
      <c r="Q10" s="12"/>
      <c r="R10" s="12"/>
      <c r="S10" s="12"/>
      <c r="W10" s="101" t="s">
        <v>624</v>
      </c>
      <c r="Y10" s="120" t="s">
        <v>189</v>
      </c>
      <c r="AA10" s="8" t="s">
        <v>214</v>
      </c>
      <c r="AB10" s="8"/>
      <c r="AC10" s="8" t="s">
        <v>213</v>
      </c>
      <c r="AD10" s="8"/>
      <c r="AE10" s="8"/>
    </row>
    <row r="11" spans="1:31" x14ac:dyDescent="0.15">
      <c r="A11" s="1">
        <v>1</v>
      </c>
      <c r="B11" s="15" t="s">
        <v>167</v>
      </c>
      <c r="D11" s="1" t="s">
        <v>160</v>
      </c>
      <c r="E11" s="10" t="s">
        <v>695</v>
      </c>
      <c r="F11" s="240" t="str">
        <f>"モデル"&amp;"_"&amp;モデル建物法_断熱材!D12&amp;"["&amp;モデル建物法_断熱材!E12&amp;"]"</f>
        <v>モデル_グラスウール断熱材８０K[0.033]</v>
      </c>
      <c r="J11" s="14" t="s">
        <v>312</v>
      </c>
      <c r="P11" s="12"/>
      <c r="Q11" s="12"/>
      <c r="R11" s="12"/>
      <c r="S11" s="12"/>
      <c r="W11" s="1" t="s">
        <v>613</v>
      </c>
      <c r="Y11" s="120" t="s">
        <v>235</v>
      </c>
      <c r="AA11" s="8" t="s">
        <v>577</v>
      </c>
      <c r="AB11" s="8"/>
      <c r="AC11" s="8" t="s">
        <v>213</v>
      </c>
      <c r="AD11" s="8"/>
      <c r="AE11" s="8"/>
    </row>
    <row r="12" spans="1:31" x14ac:dyDescent="0.15">
      <c r="A12" s="1">
        <v>2</v>
      </c>
      <c r="B12" s="15" t="s">
        <v>168</v>
      </c>
      <c r="C12" s="250" t="s">
        <v>1130</v>
      </c>
      <c r="D12" s="1" t="s">
        <v>161</v>
      </c>
      <c r="E12" s="10" t="s">
        <v>696</v>
      </c>
      <c r="F12" s="240" t="str">
        <f>"モデル"&amp;"_"&amp;モデル建物法_断熱材!D13&amp;"["&amp;モデル建物法_断熱材!E13&amp;"]"</f>
        <v>モデル_グラスウール断熱材９６K[0.033]</v>
      </c>
      <c r="J12" s="1" t="s">
        <v>314</v>
      </c>
      <c r="P12" s="12"/>
      <c r="Q12" s="12"/>
      <c r="R12" s="12"/>
      <c r="S12" s="12"/>
      <c r="W12" s="7" t="s">
        <v>621</v>
      </c>
      <c r="Y12" s="120" t="s">
        <v>190</v>
      </c>
      <c r="AA12" s="8" t="s">
        <v>578</v>
      </c>
      <c r="AB12" s="8"/>
      <c r="AC12" s="8" t="s">
        <v>213</v>
      </c>
      <c r="AD12" s="8"/>
      <c r="AE12" s="8"/>
    </row>
    <row r="13" spans="1:31" x14ac:dyDescent="0.15">
      <c r="A13" s="1">
        <v>3</v>
      </c>
      <c r="B13" s="15" t="s">
        <v>169</v>
      </c>
      <c r="C13" s="1" t="s">
        <v>1127</v>
      </c>
      <c r="E13" s="10" t="s">
        <v>1046</v>
      </c>
      <c r="F13" s="240" t="str">
        <f>"モデル"&amp;"_"&amp;モデル建物法_断熱材!D14&amp;"["&amp;モデル建物法_断熱材!E14&amp;"]"</f>
        <v>モデル_高性能グラスウール断熱材１０K[0.047]</v>
      </c>
      <c r="J13" s="1" t="s">
        <v>315</v>
      </c>
      <c r="P13" s="12"/>
      <c r="Q13" s="12"/>
      <c r="R13" s="12"/>
      <c r="S13" s="12"/>
      <c r="W13" s="7" t="s">
        <v>622</v>
      </c>
      <c r="Y13" s="117"/>
      <c r="AA13" s="8" t="s">
        <v>579</v>
      </c>
      <c r="AB13" s="8"/>
      <c r="AC13" s="8" t="s">
        <v>213</v>
      </c>
      <c r="AD13" s="8"/>
      <c r="AE13" s="8"/>
    </row>
    <row r="14" spans="1:31" x14ac:dyDescent="0.15">
      <c r="A14" s="1">
        <v>4</v>
      </c>
      <c r="B14" s="15" t="s">
        <v>170</v>
      </c>
      <c r="C14" s="1" t="s">
        <v>1128</v>
      </c>
      <c r="E14" s="10" t="s">
        <v>1047</v>
      </c>
      <c r="F14" s="240" t="str">
        <f>"モデル"&amp;"_"&amp;モデル建物法_断熱材!D15&amp;"["&amp;モデル建物法_断熱材!E15&amp;"]"</f>
        <v>モデル_高性能グラスウール断熱材１２K[0.043]</v>
      </c>
      <c r="P14" s="12"/>
      <c r="Q14" s="12"/>
      <c r="R14" s="12"/>
      <c r="S14" s="12"/>
      <c r="W14" s="1" t="s">
        <v>620</v>
      </c>
      <c r="Y14" s="118" t="s">
        <v>324</v>
      </c>
      <c r="AA14" s="8" t="s">
        <v>580</v>
      </c>
      <c r="AB14" s="8"/>
      <c r="AC14" s="8" t="s">
        <v>213</v>
      </c>
      <c r="AD14" s="8"/>
      <c r="AE14" s="8"/>
    </row>
    <row r="15" spans="1:31" x14ac:dyDescent="0.15">
      <c r="A15" s="1">
        <v>5</v>
      </c>
      <c r="B15" s="15" t="s">
        <v>171</v>
      </c>
      <c r="C15" s="1" t="s">
        <v>1129</v>
      </c>
      <c r="E15" s="10" t="s">
        <v>1048</v>
      </c>
      <c r="F15" s="240" t="str">
        <f>"モデル"&amp;"_"&amp;モデル建物法_断熱材!D16&amp;"["&amp;モデル建物法_断熱材!E16&amp;"]"</f>
        <v>モデル_高性能グラスウール断熱材１４Ｋ[0.038]</v>
      </c>
      <c r="P15" s="12"/>
      <c r="Q15" s="12"/>
      <c r="R15" s="12"/>
      <c r="S15" s="12"/>
      <c r="Y15" s="119" t="s">
        <v>523</v>
      </c>
      <c r="AA15" s="9" t="s">
        <v>581</v>
      </c>
      <c r="AB15" s="9"/>
      <c r="AC15" s="9" t="s">
        <v>213</v>
      </c>
      <c r="AD15" s="9"/>
      <c r="AE15" s="9"/>
    </row>
    <row r="16" spans="1:31" x14ac:dyDescent="0.15">
      <c r="A16" s="1">
        <v>6</v>
      </c>
      <c r="B16" s="15" t="s">
        <v>172</v>
      </c>
      <c r="E16" s="10" t="s">
        <v>1049</v>
      </c>
      <c r="F16" s="240" t="str">
        <f>"モデル"&amp;"_"&amp;モデル建物法_断熱材!D17&amp;"["&amp;モデル建物法_断熱材!E17&amp;"]"</f>
        <v>モデル_高性能グラスウール断熱材１６K[0.038]</v>
      </c>
      <c r="P16" s="12"/>
      <c r="Q16" s="12"/>
      <c r="R16" s="12"/>
      <c r="S16" s="12"/>
      <c r="Y16" s="117" t="s">
        <v>325</v>
      </c>
    </row>
    <row r="17" spans="1:31" x14ac:dyDescent="0.15">
      <c r="A17" s="1">
        <v>7</v>
      </c>
      <c r="B17" s="15" t="s">
        <v>173</v>
      </c>
      <c r="E17" s="10" t="s">
        <v>1050</v>
      </c>
      <c r="F17" s="240" t="str">
        <f>"モデル"&amp;"_"&amp;モデル建物法_断熱材!D18&amp;"["&amp;モデル建物法_断熱材!E18&amp;"]"</f>
        <v>モデル_高性能グラスウール断熱材２０K[0.038]</v>
      </c>
      <c r="P17" s="12"/>
      <c r="Q17" s="12"/>
      <c r="R17" s="12"/>
      <c r="S17" s="12"/>
      <c r="Y17" s="117" t="s">
        <v>326</v>
      </c>
      <c r="AA17" s="60" t="s">
        <v>215</v>
      </c>
      <c r="AB17" s="61" t="s">
        <v>213</v>
      </c>
      <c r="AC17" s="18"/>
      <c r="AD17" s="19"/>
      <c r="AE17" s="19"/>
    </row>
    <row r="18" spans="1:31" x14ac:dyDescent="0.15">
      <c r="E18" s="10" t="s">
        <v>1051</v>
      </c>
      <c r="F18" s="240" t="str">
        <f>"モデル"&amp;"_"&amp;モデル建物法_断熱材!D19&amp;"["&amp;モデル建物法_断熱材!E19&amp;"]"</f>
        <v>モデル_高性能グラスウール断熱材２４K[0.036]</v>
      </c>
      <c r="P18" s="12"/>
      <c r="Q18" s="12"/>
      <c r="R18" s="12"/>
      <c r="S18" s="12"/>
      <c r="Y18" s="117"/>
    </row>
    <row r="19" spans="1:31" x14ac:dyDescent="0.15">
      <c r="B19" s="14" t="s">
        <v>309</v>
      </c>
      <c r="E19" s="10" t="s">
        <v>1052</v>
      </c>
      <c r="F19" s="240" t="str">
        <f>"モデル"&amp;"_"&amp;モデル建物法_断熱材!D20&amp;"["&amp;モデル建物法_断熱材!E20&amp;"]"</f>
        <v>モデル_高性能グラスウール断熱材２８K[0.036]</v>
      </c>
      <c r="P19" s="12"/>
      <c r="Q19" s="12"/>
      <c r="R19" s="12"/>
      <c r="S19" s="12"/>
      <c r="Y19" s="118" t="s">
        <v>327</v>
      </c>
      <c r="AB19" s="1" t="s">
        <v>218</v>
      </c>
    </row>
    <row r="20" spans="1:31" x14ac:dyDescent="0.15">
      <c r="A20" s="27" t="s">
        <v>530</v>
      </c>
      <c r="B20" s="26" t="s">
        <v>523</v>
      </c>
      <c r="E20" s="10" t="s">
        <v>1053</v>
      </c>
      <c r="F20" s="240" t="str">
        <f>"モデル"&amp;"_"&amp;モデル建物法_断熱材!D21&amp;"["&amp;モデル建物法_断熱材!E21&amp;"]"</f>
        <v>モデル_高性能グラスウール断熱材３２K[0.035]</v>
      </c>
      <c r="P20" s="12"/>
      <c r="Q20" s="12"/>
      <c r="R20" s="12"/>
      <c r="S20" s="12"/>
      <c r="Y20" s="119" t="s">
        <v>523</v>
      </c>
      <c r="AA20" s="20" t="s">
        <v>219</v>
      </c>
      <c r="AB20" s="1" t="s">
        <v>220</v>
      </c>
    </row>
    <row r="21" spans="1:31" x14ac:dyDescent="0.15">
      <c r="A21" s="27" t="s">
        <v>586</v>
      </c>
      <c r="B21" s="1" t="s">
        <v>289</v>
      </c>
      <c r="E21" s="10" t="s">
        <v>1054</v>
      </c>
      <c r="F21" s="240" t="str">
        <f>"モデル"&amp;"_"&amp;モデル建物法_断熱材!D22&amp;"["&amp;モデル建物法_断熱材!E22&amp;"]"</f>
        <v>モデル_高性能グラスウール断熱材３６K[0.034]</v>
      </c>
      <c r="P21" s="12"/>
      <c r="Q21" s="12"/>
      <c r="R21" s="12"/>
      <c r="S21" s="12"/>
      <c r="Y21" s="117" t="s">
        <v>328</v>
      </c>
      <c r="AA21" s="20" t="s">
        <v>221</v>
      </c>
      <c r="AB21" s="1" t="s">
        <v>222</v>
      </c>
    </row>
    <row r="22" spans="1:31" x14ac:dyDescent="0.15">
      <c r="A22" s="27" t="s">
        <v>587</v>
      </c>
      <c r="B22" s="1" t="s">
        <v>290</v>
      </c>
      <c r="E22" s="10" t="s">
        <v>1055</v>
      </c>
      <c r="F22" s="240" t="str">
        <f>"モデル"&amp;"_"&amp;モデル建物法_断熱材!D23&amp;"["&amp;モデル建物法_断熱材!E23&amp;"]"</f>
        <v>モデル_高性能グラスウール断熱材３８K[0.034]</v>
      </c>
      <c r="P22" s="12"/>
      <c r="Q22" s="12"/>
      <c r="R22" s="12"/>
      <c r="S22" s="12"/>
      <c r="Y22" s="117" t="s">
        <v>329</v>
      </c>
    </row>
    <row r="23" spans="1:31" x14ac:dyDescent="0.15">
      <c r="A23" s="29" t="s">
        <v>527</v>
      </c>
      <c r="B23" s="1" t="s">
        <v>291</v>
      </c>
      <c r="E23" s="10" t="s">
        <v>1056</v>
      </c>
      <c r="F23" s="240" t="str">
        <f>"モデル"&amp;"_"&amp;モデル建物法_断熱材!D24&amp;"["&amp;モデル建物法_断熱材!E24&amp;"]"</f>
        <v>モデル_高性能グラスウール断熱材４０K[0.034]</v>
      </c>
      <c r="P23" s="12"/>
      <c r="Q23" s="12"/>
      <c r="R23" s="12"/>
      <c r="AB23" s="13" t="s">
        <v>726</v>
      </c>
      <c r="AC23" s="101"/>
      <c r="AD23" s="139"/>
    </row>
    <row r="24" spans="1:31" x14ac:dyDescent="0.15">
      <c r="E24" s="10" t="s">
        <v>1057</v>
      </c>
      <c r="F24" s="240" t="str">
        <f>"モデル"&amp;"_"&amp;モデル建物法_断熱材!D25&amp;"["&amp;モデル建物法_断熱材!E25&amp;"]"</f>
        <v>モデル_高性能グラスウール断熱材４８K[0.033]</v>
      </c>
      <c r="P24" s="12"/>
      <c r="Q24" s="12"/>
      <c r="R24" s="12"/>
      <c r="S24" s="12"/>
      <c r="AB24" s="25" t="s">
        <v>722</v>
      </c>
      <c r="AD24" s="139"/>
    </row>
    <row r="25" spans="1:31" x14ac:dyDescent="0.15">
      <c r="B25" s="14" t="s">
        <v>292</v>
      </c>
      <c r="E25" s="10" t="s">
        <v>1058</v>
      </c>
      <c r="F25" s="240" t="str">
        <f>"モデル"&amp;"_"&amp;モデル建物法_断熱材!D26&amp;"["&amp;モデル建物法_断熱材!E26&amp;"]"</f>
        <v>モデル_天井用[0.052]</v>
      </c>
      <c r="P25" s="12"/>
      <c r="Q25" s="12"/>
      <c r="R25" s="12"/>
      <c r="S25" s="12"/>
      <c r="AB25" s="151" t="s">
        <v>723</v>
      </c>
      <c r="AC25" s="138" t="s">
        <v>724</v>
      </c>
      <c r="AD25" s="139"/>
    </row>
    <row r="26" spans="1:31" x14ac:dyDescent="0.15">
      <c r="A26" s="27" t="s">
        <v>530</v>
      </c>
      <c r="B26" s="26" t="s">
        <v>523</v>
      </c>
      <c r="E26" s="10" t="s">
        <v>1059</v>
      </c>
      <c r="F26" s="240" t="str">
        <f>"モデル"&amp;"_"&amp;モデル建物法_断熱材!D27&amp;"["&amp;モデル建物法_断熱材!E27&amp;"]"</f>
        <v>モデル_屋根•床•壁用[0.04]</v>
      </c>
      <c r="P26" s="12"/>
      <c r="Q26" s="12"/>
      <c r="R26" s="12"/>
      <c r="S26" s="12"/>
      <c r="AC26" s="13" t="s">
        <v>728</v>
      </c>
    </row>
    <row r="27" spans="1:31" x14ac:dyDescent="0.15">
      <c r="A27" s="27" t="s">
        <v>551</v>
      </c>
      <c r="B27" s="1" t="s">
        <v>293</v>
      </c>
      <c r="E27" s="10" t="s">
        <v>1060</v>
      </c>
      <c r="F27" s="240" t="str">
        <f>"モデル"&amp;"_"&amp;モデル建物法_断熱材!D28&amp;"["&amp;モデル建物法_断熱材!E28&amp;"]"</f>
        <v>モデル_ロックウール断熱材•マット 24Ｋ以上[0.039]</v>
      </c>
      <c r="P27" s="12"/>
      <c r="Q27" s="12"/>
      <c r="R27" s="12"/>
      <c r="S27" s="12"/>
      <c r="AB27" s="151" t="s">
        <v>744</v>
      </c>
    </row>
    <row r="28" spans="1:31" x14ac:dyDescent="0.15">
      <c r="A28" s="27" t="s">
        <v>552</v>
      </c>
      <c r="B28" s="1" t="s">
        <v>294</v>
      </c>
      <c r="E28" s="10" t="s">
        <v>1061</v>
      </c>
      <c r="F28" s="240" t="str">
        <f>"モデル"&amp;"_"&amp;モデル建物法_断熱材!D29&amp;"["&amp;モデル建物法_断熱材!E29&amp;"]"</f>
        <v>モデル_ロックウール断熱材•マット 30K以上[0.038]</v>
      </c>
      <c r="P28" s="12"/>
      <c r="Q28" s="12"/>
      <c r="R28" s="12"/>
      <c r="S28" s="12"/>
      <c r="AB28" s="151" t="s">
        <v>740</v>
      </c>
      <c r="AC28" s="139" t="s">
        <v>741</v>
      </c>
    </row>
    <row r="29" spans="1:31" x14ac:dyDescent="0.15">
      <c r="A29" s="27" t="s">
        <v>589</v>
      </c>
      <c r="B29" s="1" t="s">
        <v>295</v>
      </c>
      <c r="E29" s="10" t="s">
        <v>1062</v>
      </c>
      <c r="F29" s="240" t="str">
        <f>"モデル"&amp;"_"&amp;モデル建物法_断熱材!D30&amp;"["&amp;モデル建物法_断熱材!E30&amp;"]"</f>
        <v>モデル_ロックウール断熱材•マット 40K以上[0.037]</v>
      </c>
      <c r="P29" s="12"/>
      <c r="Q29" s="12"/>
      <c r="R29" s="12"/>
      <c r="S29" s="12"/>
      <c r="AB29" s="161" t="s">
        <v>757</v>
      </c>
      <c r="AC29" s="139" t="s">
        <v>742</v>
      </c>
    </row>
    <row r="30" spans="1:31" x14ac:dyDescent="0.15">
      <c r="A30" s="27" t="s">
        <v>553</v>
      </c>
      <c r="B30" s="1" t="s">
        <v>296</v>
      </c>
      <c r="E30" s="10" t="s">
        <v>1063</v>
      </c>
      <c r="F30" s="240" t="str">
        <f>"モデル"&amp;"_"&amp;モデル建物法_断熱材!D31&amp;"["&amp;モデル建物法_断熱材!E31&amp;"]"</f>
        <v>モデル_ロックウール断熱材•フェルト[0.038]</v>
      </c>
      <c r="P30" s="12"/>
      <c r="Q30" s="12"/>
      <c r="R30" s="12"/>
      <c r="S30" s="12"/>
      <c r="T30" s="21" t="s">
        <v>259</v>
      </c>
      <c r="AC30" s="139" t="s">
        <v>743</v>
      </c>
    </row>
    <row r="31" spans="1:31" x14ac:dyDescent="0.15">
      <c r="A31" s="29" t="s">
        <v>528</v>
      </c>
      <c r="B31" s="1" t="s">
        <v>297</v>
      </c>
      <c r="E31" s="10" t="s">
        <v>1064</v>
      </c>
      <c r="F31" s="240" t="str">
        <f>"モデル"&amp;"_"&amp;モデル建物法_断熱材!D32&amp;"["&amp;モデル建物法_断熱材!E32&amp;"]"</f>
        <v>モデル_ロックウール断熱材•ボード[0.036]</v>
      </c>
      <c r="P31" s="12"/>
      <c r="Q31" s="12"/>
      <c r="R31" s="12"/>
      <c r="S31" s="12"/>
      <c r="T31" s="1" t="s">
        <v>247</v>
      </c>
      <c r="U31" s="1" t="s">
        <v>251</v>
      </c>
      <c r="AB31" s="158" t="s">
        <v>735</v>
      </c>
      <c r="AC31" s="159" t="s">
        <v>736</v>
      </c>
    </row>
    <row r="32" spans="1:31" x14ac:dyDescent="0.15">
      <c r="E32" s="10" t="s">
        <v>1065</v>
      </c>
      <c r="F32" s="240" t="str">
        <f>"モデル"&amp;"_"&amp;モデル建物法_断熱材!D33&amp;"["&amp;モデル建物法_断熱材!E33&amp;"]"</f>
        <v>モデル_天井用[0.047]</v>
      </c>
      <c r="P32" s="12"/>
      <c r="Q32" s="12"/>
      <c r="R32" s="12"/>
      <c r="S32" s="12"/>
      <c r="T32" s="1" t="s">
        <v>248</v>
      </c>
      <c r="U32" s="15" t="s">
        <v>885</v>
      </c>
      <c r="AB32" s="151" t="s">
        <v>754</v>
      </c>
    </row>
    <row r="33" spans="1:30" x14ac:dyDescent="0.15">
      <c r="B33" s="14" t="s">
        <v>298</v>
      </c>
      <c r="E33" s="10" t="s">
        <v>1066</v>
      </c>
      <c r="F33" s="240" t="str">
        <f>"モデル"&amp;"_"&amp;モデル建物法_断熱材!D34&amp;"["&amp;モデル建物法_断熱材!E34&amp;"]"</f>
        <v>モデル_屋根•床•壁用[0.038]</v>
      </c>
      <c r="P33" s="12"/>
      <c r="Q33" s="12"/>
      <c r="R33" s="12"/>
      <c r="S33" s="12"/>
      <c r="T33" s="1" t="s">
        <v>249</v>
      </c>
      <c r="U33" s="15" t="s">
        <v>886</v>
      </c>
      <c r="AB33" s="161" t="s">
        <v>757</v>
      </c>
      <c r="AC33" s="139" t="s">
        <v>733</v>
      </c>
    </row>
    <row r="34" spans="1:30" x14ac:dyDescent="0.15">
      <c r="A34" s="27" t="s">
        <v>530</v>
      </c>
      <c r="B34" s="26" t="s">
        <v>523</v>
      </c>
      <c r="E34" s="10" t="s">
        <v>1067</v>
      </c>
      <c r="F34" s="240" t="str">
        <f>"モデル"&amp;"_"&amp;モデル建物法_断熱材!D35&amp;"["&amp;モデル建物法_断熱材!E35&amp;"]"</f>
        <v>モデル_吹付けロックウール[0.064]</v>
      </c>
      <c r="P34" s="12"/>
      <c r="Q34" s="12"/>
      <c r="R34" s="12"/>
      <c r="S34" s="12"/>
      <c r="T34" s="1" t="s">
        <v>250</v>
      </c>
      <c r="U34" s="15" t="s">
        <v>887</v>
      </c>
      <c r="AB34" s="157" t="s">
        <v>734</v>
      </c>
      <c r="AC34" s="139" t="s">
        <v>750</v>
      </c>
      <c r="AD34" s="139"/>
    </row>
    <row r="35" spans="1:30" x14ac:dyDescent="0.15">
      <c r="A35" s="27" t="s">
        <v>537</v>
      </c>
      <c r="B35" s="1" t="s">
        <v>299</v>
      </c>
      <c r="E35" s="10" t="s">
        <v>1068</v>
      </c>
      <c r="F35" s="240" t="str">
        <f>"モデル"&amp;"_"&amp;モデル建物法_断熱材!D36&amp;"["&amp;モデル建物法_断熱材!E36&amp;"]"</f>
        <v>モデル_天井用•屋根•床•壁用[0.04]</v>
      </c>
      <c r="S35" s="12"/>
      <c r="AB35" s="157"/>
      <c r="AC35" s="139" t="s">
        <v>751</v>
      </c>
    </row>
    <row r="36" spans="1:30" x14ac:dyDescent="0.15">
      <c r="A36" s="27" t="s">
        <v>538</v>
      </c>
      <c r="B36" s="1" t="s">
        <v>300</v>
      </c>
      <c r="E36" s="10" t="s">
        <v>1069</v>
      </c>
      <c r="F36" s="240" t="str">
        <f>"モデル"&amp;"_"&amp;モデル建物法_断熱材!D37&amp;"["&amp;モデル建物法_断熱材!E37&amp;"]"</f>
        <v>モデル_押出法ポリスチレンフォーム１種[0.04]</v>
      </c>
      <c r="P36" s="1" t="s">
        <v>253</v>
      </c>
      <c r="AB36" s="157"/>
      <c r="AC36" s="139" t="s">
        <v>752</v>
      </c>
    </row>
    <row r="37" spans="1:30" x14ac:dyDescent="0.15">
      <c r="A37" s="27" t="s">
        <v>539</v>
      </c>
      <c r="B37" s="1" t="s">
        <v>301</v>
      </c>
      <c r="E37" s="10" t="s">
        <v>1070</v>
      </c>
      <c r="F37" s="240" t="str">
        <f>"モデル"&amp;"_"&amp;モデル建物法_断熱材!D38&amp;"["&amp;モデル建物法_断熱材!E38&amp;"]"</f>
        <v>モデル_押出法ポリスチレンフォーム２種[0.034]</v>
      </c>
      <c r="AB37" s="157"/>
      <c r="AC37" s="139" t="s">
        <v>753</v>
      </c>
    </row>
    <row r="38" spans="1:30" x14ac:dyDescent="0.15">
      <c r="A38" s="29" t="s">
        <v>540</v>
      </c>
      <c r="B38" s="1" t="s">
        <v>319</v>
      </c>
      <c r="E38" s="10" t="s">
        <v>1071</v>
      </c>
      <c r="F38" s="240" t="str">
        <f>"モデル"&amp;"_"&amp;モデル建物法_断熱材!D39&amp;"["&amp;モデル建物法_断熱材!E39&amp;"]"</f>
        <v>モデル_押出法ポリスチレンフォーム３種[0.028]</v>
      </c>
      <c r="AB38" s="161" t="s">
        <v>757</v>
      </c>
      <c r="AC38" s="13" t="s">
        <v>755</v>
      </c>
    </row>
    <row r="39" spans="1:30" x14ac:dyDescent="0.15">
      <c r="E39" s="10" t="s">
        <v>1072</v>
      </c>
      <c r="F39" s="240" t="str">
        <f>"モデル"&amp;"_"&amp;モデル建物法_断熱材!D40&amp;"["&amp;モデル建物法_断熱材!E40&amp;"]"</f>
        <v>モデル_A 種ポリエチレンフォーム保温板 1 種[0.042]</v>
      </c>
      <c r="AC39" s="139" t="s">
        <v>756</v>
      </c>
    </row>
    <row r="40" spans="1:30" x14ac:dyDescent="0.15">
      <c r="B40" s="14" t="s">
        <v>302</v>
      </c>
      <c r="E40" s="10" t="s">
        <v>1073</v>
      </c>
      <c r="F40" s="240" t="str">
        <f>"モデル"&amp;"_"&amp;モデル建物法_断熱材!D41&amp;"["&amp;モデル建物法_断熱材!E41&amp;"]"</f>
        <v>モデル_A 種ポリエチレンフォーム保温板 2 種[0.038]</v>
      </c>
    </row>
    <row r="41" spans="1:30" x14ac:dyDescent="0.15">
      <c r="A41" s="27" t="s">
        <v>530</v>
      </c>
      <c r="B41" s="26" t="s">
        <v>523</v>
      </c>
      <c r="E41" s="10" t="s">
        <v>1074</v>
      </c>
      <c r="F41" s="240" t="str">
        <f>"モデル"&amp;"_"&amp;モデル建物法_断熱材!D42&amp;"["&amp;モデル建物法_断熱材!E42&amp;"]"</f>
        <v>モデル_A 種ポリエチレンフォーム保温板 3 種[0.034]</v>
      </c>
      <c r="AB41" s="197" t="s">
        <v>869</v>
      </c>
    </row>
    <row r="42" spans="1:30" x14ac:dyDescent="0.15">
      <c r="A42" s="27" t="s">
        <v>531</v>
      </c>
      <c r="B42" s="1" t="s">
        <v>303</v>
      </c>
      <c r="E42" s="10" t="s">
        <v>1075</v>
      </c>
      <c r="F42" s="240" t="str">
        <f>"モデル"&amp;"_"&amp;モデル建物法_断熱材!D43&amp;"["&amp;モデル建物法_断熱材!E43&amp;"]"</f>
        <v>モデル_ビーズ法ポリスチレンフォーム 1 号[0.034]</v>
      </c>
      <c r="AC42" s="139" t="s">
        <v>876</v>
      </c>
    </row>
    <row r="43" spans="1:30" x14ac:dyDescent="0.15">
      <c r="A43" s="27" t="s">
        <v>532</v>
      </c>
      <c r="B43" s="1" t="s">
        <v>304</v>
      </c>
      <c r="E43" s="10" t="s">
        <v>1076</v>
      </c>
      <c r="F43" s="240" t="str">
        <f>"モデル"&amp;"_"&amp;モデル建物法_断熱材!D44&amp;"["&amp;モデル建物法_断熱材!E44&amp;"]"</f>
        <v>モデル_ビーズ法ポリスチレンフォーム 2 号[0.036]</v>
      </c>
      <c r="AB43" s="151" t="s">
        <v>882</v>
      </c>
    </row>
    <row r="44" spans="1:30" x14ac:dyDescent="0.15">
      <c r="A44" s="29" t="s">
        <v>533</v>
      </c>
      <c r="B44" s="1" t="s">
        <v>316</v>
      </c>
      <c r="E44" s="10" t="s">
        <v>1077</v>
      </c>
      <c r="F44" s="240" t="str">
        <f>"モデル"&amp;"_"&amp;モデル建物法_断熱材!D45&amp;"["&amp;モデル建物法_断熱材!E45&amp;"]"</f>
        <v>モデル_ビーズ法ポリスチレンフォーム 3 号[0.038]</v>
      </c>
      <c r="AB44" s="161" t="s">
        <v>274</v>
      </c>
      <c r="AC44" s="139" t="s">
        <v>742</v>
      </c>
    </row>
    <row r="45" spans="1:30" x14ac:dyDescent="0.15">
      <c r="A45" s="29" t="s">
        <v>529</v>
      </c>
      <c r="B45" s="1" t="s">
        <v>377</v>
      </c>
      <c r="E45" s="10" t="s">
        <v>1078</v>
      </c>
      <c r="F45" s="240" t="str">
        <f>"モデル"&amp;"_"&amp;モデル建物法_断熱材!D46&amp;"["&amp;モデル建物法_断熱材!E46&amp;"]"</f>
        <v>モデル_ビーズ法ポリスチレンフォーム 4 号[0.041]</v>
      </c>
      <c r="AC45" s="13" t="s">
        <v>883</v>
      </c>
    </row>
    <row r="46" spans="1:30" x14ac:dyDescent="0.15">
      <c r="A46" s="27" t="s">
        <v>534</v>
      </c>
      <c r="B46" s="1" t="s">
        <v>161</v>
      </c>
      <c r="E46" s="10" t="s">
        <v>1079</v>
      </c>
      <c r="F46" s="240" t="str">
        <f>"モデル"&amp;"_"&amp;モデル建物法_断熱材!D47&amp;"["&amp;モデル建物法_断熱材!E47&amp;"]"</f>
        <v>モデル_硬質ウレタンフォーム 1 種[0.029]</v>
      </c>
      <c r="AC46" s="159" t="s">
        <v>877</v>
      </c>
    </row>
    <row r="47" spans="1:30" x14ac:dyDescent="0.15">
      <c r="E47" s="10" t="s">
        <v>1080</v>
      </c>
      <c r="F47" s="240" t="str">
        <f>"モデル"&amp;"_"&amp;モデル建物法_断熱材!D48&amp;"["&amp;モデル建物法_断熱材!E48&amp;"]"</f>
        <v>モデル_硬質ウレタンフォーム 2 種 1 号[0.023]</v>
      </c>
      <c r="AC47" s="159" t="s">
        <v>878</v>
      </c>
    </row>
    <row r="48" spans="1:30" x14ac:dyDescent="0.15">
      <c r="B48" s="14" t="s">
        <v>305</v>
      </c>
      <c r="E48" s="10" t="s">
        <v>1081</v>
      </c>
      <c r="F48" s="240" t="str">
        <f>"モデル"&amp;"_"&amp;モデル建物法_断熱材!D49&amp;"["&amp;モデル建物法_断熱材!E49&amp;"]"</f>
        <v>モデル_硬質ウレタンフォーム 2 種 2 号[0.024]</v>
      </c>
      <c r="AC48" s="159" t="s">
        <v>879</v>
      </c>
    </row>
    <row r="49" spans="1:29" x14ac:dyDescent="0.15">
      <c r="A49" s="1">
        <v>0</v>
      </c>
      <c r="B49" s="26" t="s">
        <v>523</v>
      </c>
      <c r="E49" s="10" t="s">
        <v>1082</v>
      </c>
      <c r="F49" s="240" t="str">
        <f>"モデル"&amp;"_"&amp;モデル建物法_断熱材!D50&amp;"["&amp;モデル建物法_断熱材!E50&amp;"]"</f>
        <v>モデル_硬質ウレタンフォーム 2 種 3 号[0.027]</v>
      </c>
      <c r="AC49" s="159" t="s">
        <v>880</v>
      </c>
    </row>
    <row r="50" spans="1:29" x14ac:dyDescent="0.15">
      <c r="A50" s="1">
        <v>1</v>
      </c>
      <c r="B50" s="1" t="s">
        <v>317</v>
      </c>
      <c r="E50" s="10" t="s">
        <v>1083</v>
      </c>
      <c r="F50" s="240" t="str">
        <f>"モデル"&amp;"_"&amp;モデル建物法_断熱材!D51&amp;"["&amp;モデル建物法_断熱材!E51&amp;"]"</f>
        <v>モデル_硬質ウレタンフォーム 2 種 4 号[0.028]</v>
      </c>
      <c r="AC50" s="159" t="s">
        <v>881</v>
      </c>
    </row>
    <row r="51" spans="1:29" x14ac:dyDescent="0.15">
      <c r="A51" s="1">
        <v>9</v>
      </c>
      <c r="B51" s="1" t="s">
        <v>318</v>
      </c>
      <c r="E51" s="10" t="s">
        <v>1084</v>
      </c>
      <c r="F51" s="240" t="str">
        <f>"モデル"&amp;"_"&amp;モデル建物法_断熱材!D52&amp;"["&amp;モデル建物法_断熱材!E52&amp;"]"</f>
        <v>モデル_吹付け硬質ウレタンフォーム A 種１[0.034]</v>
      </c>
      <c r="AB51" s="161" t="s">
        <v>274</v>
      </c>
      <c r="AC51" s="139" t="s">
        <v>742</v>
      </c>
    </row>
    <row r="52" spans="1:29" x14ac:dyDescent="0.15">
      <c r="E52" s="10" t="s">
        <v>1085</v>
      </c>
      <c r="F52" s="240" t="str">
        <f>"モデル"&amp;"_"&amp;モデル建物法_断熱材!D53&amp;"["&amp;モデル建物法_断熱材!E53&amp;"]"</f>
        <v>モデル_吹付け硬質ウレタンフォーム A 種１H[0.026]</v>
      </c>
      <c r="AC52" s="13" t="s">
        <v>879</v>
      </c>
    </row>
    <row r="53" spans="1:29" x14ac:dyDescent="0.15">
      <c r="E53" s="10" t="s">
        <v>1086</v>
      </c>
      <c r="F53" s="240" t="str">
        <f>"モデル"&amp;"_"&amp;モデル建物法_断熱材!D54&amp;"["&amp;モデル建物法_断熱材!E54&amp;"]"</f>
        <v>モデル_吹付け硬質ウレタンフォーム A 種３[0.04]</v>
      </c>
      <c r="AC53" s="159" t="s">
        <v>880</v>
      </c>
    </row>
    <row r="54" spans="1:29" x14ac:dyDescent="0.15">
      <c r="E54" s="10" t="s">
        <v>1087</v>
      </c>
      <c r="F54" s="240" t="str">
        <f>"モデル"&amp;"_"&amp;モデル建物法_断熱材!D55&amp;"["&amp;モデル建物法_断熱材!E55&amp;"]"</f>
        <v>モデル_フェノールフォーム１種[0.022]</v>
      </c>
      <c r="AC54" s="13" t="s">
        <v>884</v>
      </c>
    </row>
    <row r="55" spans="1:29" x14ac:dyDescent="0.15">
      <c r="E55" s="10" t="s">
        <v>1088</v>
      </c>
      <c r="F55" s="240" t="str">
        <f>"モデル"&amp;"_"&amp;モデル建物法_断熱材!D56&amp;"["&amp;モデル建物法_断熱材!E56&amp;"]"</f>
        <v>モデル_フェノールフォーム 2 種 1 号[0.036]</v>
      </c>
    </row>
    <row r="56" spans="1:29" x14ac:dyDescent="0.15">
      <c r="E56" s="10" t="s">
        <v>1089</v>
      </c>
      <c r="F56" s="240" t="str">
        <f>"モデル"&amp;"_"&amp;モデル建物法_断熱材!D57&amp;"["&amp;モデル建物法_断熱材!E57&amp;"]"</f>
        <v>モデル_フェノールフォーム 2 種 2 号[0.034]</v>
      </c>
    </row>
    <row r="57" spans="1:29" x14ac:dyDescent="0.15">
      <c r="E57" s="10" t="s">
        <v>1090</v>
      </c>
      <c r="F57" s="240" t="str">
        <f>"モデル"&amp;"_"&amp;モデル建物法_断熱材!D58&amp;"["&amp;モデル建物法_断熱材!E58&amp;"]"</f>
        <v>モデル_フェノールフォーム 2 種 3 号[0.028]</v>
      </c>
    </row>
    <row r="58" spans="1:29" x14ac:dyDescent="0.15">
      <c r="B58" s="14"/>
      <c r="E58" s="10" t="s">
        <v>1091</v>
      </c>
      <c r="F58" s="240" t="str">
        <f>"モデル"&amp;"_"&amp;モデル建物法_断熱材!D59&amp;"["&amp;モデル建物法_断熱材!E59&amp;"]"</f>
        <v>モデル_フェノールフォーム 3 種 1 号[0.035]</v>
      </c>
      <c r="G58" s="208"/>
    </row>
    <row r="59" spans="1:29" x14ac:dyDescent="0.15">
      <c r="E59" s="10" t="s">
        <v>1092</v>
      </c>
      <c r="F59" s="240" t="str">
        <f>"モデル"&amp;"_"&amp;モデル建物法_断熱材!D60&amp;"["&amp;モデル建物法_断熱材!E60&amp;"]"</f>
        <v>モデル_ファイバーマット[0.04]</v>
      </c>
      <c r="G59" s="208"/>
    </row>
    <row r="60" spans="1:29" x14ac:dyDescent="0.15">
      <c r="E60" s="10" t="s">
        <v>1093</v>
      </c>
      <c r="F60" s="240" t="str">
        <f>"モデル"&amp;"_"&amp;モデル建物法_断熱材!D61&amp;"["&amp;モデル建物法_断熱材!E61&amp;"]"</f>
        <v>モデル_ファイバーボード[0.052]</v>
      </c>
    </row>
    <row r="61" spans="1:29" x14ac:dyDescent="0.15">
      <c r="E61" s="27" t="s">
        <v>1094</v>
      </c>
      <c r="F61" s="240" t="str">
        <f>"標準"&amp;"_"&amp;標準入力法_断熱材!C3&amp;"["&amp;標準入力法_断熱材!D3&amp;"]"</f>
        <v>標準_グラスウール断熱材  10K相当[0.05]</v>
      </c>
    </row>
    <row r="62" spans="1:29" x14ac:dyDescent="0.15">
      <c r="E62" s="27" t="s">
        <v>697</v>
      </c>
      <c r="F62" s="240" t="str">
        <f>"標準"&amp;"_"&amp;標準入力法_断熱材!C4&amp;"["&amp;標準入力法_断熱材!D4&amp;"]"</f>
        <v>標準_グラスウール断熱材  16K相当[0.045]</v>
      </c>
    </row>
    <row r="63" spans="1:29" x14ac:dyDescent="0.15">
      <c r="E63" s="27" t="s">
        <v>698</v>
      </c>
      <c r="F63" s="240" t="str">
        <f>"標準"&amp;"_"&amp;標準入力法_断熱材!C5&amp;"["&amp;標準入力法_断熱材!D5&amp;"]"</f>
        <v>標準_グラスウール断熱材   20K相当[0.042]</v>
      </c>
    </row>
    <row r="64" spans="1:29" x14ac:dyDescent="0.15">
      <c r="E64" s="27" t="s">
        <v>699</v>
      </c>
      <c r="F64" s="240" t="str">
        <f>"標準"&amp;"_"&amp;標準入力法_断熱材!C6&amp;"["&amp;標準入力法_断熱材!D6&amp;"]"</f>
        <v>標準_グラスウール断熱材   24K相当[0.038]</v>
      </c>
    </row>
    <row r="65" spans="2:7" x14ac:dyDescent="0.15">
      <c r="E65" s="27" t="s">
        <v>700</v>
      </c>
      <c r="F65" s="240" t="str">
        <f>"標準"&amp;"_"&amp;標準入力法_断熱材!C7&amp;"["&amp;標準入力法_断熱材!D7&amp;"]"</f>
        <v>標準_グラスウール断熱材  32K相当[0.036]</v>
      </c>
    </row>
    <row r="66" spans="2:7" x14ac:dyDescent="0.15">
      <c r="E66" s="27" t="s">
        <v>701</v>
      </c>
      <c r="F66" s="240" t="str">
        <f>"標準"&amp;"_"&amp;標準入力法_断熱材!C8&amp;"["&amp;標準入力法_断熱材!D8&amp;"]"</f>
        <v>標準_高性能グラスウール断熱材   16K相当[0.038]</v>
      </c>
    </row>
    <row r="67" spans="2:7" x14ac:dyDescent="0.15">
      <c r="E67" s="27" t="s">
        <v>702</v>
      </c>
      <c r="F67" s="240" t="str">
        <f>"標準"&amp;"_"&amp;標準入力法_断熱材!C9&amp;"["&amp;標準入力法_断熱材!D9&amp;"]"</f>
        <v>標準_高性能グラスウール断熱材   24K相当[0.036]</v>
      </c>
    </row>
    <row r="68" spans="2:7" x14ac:dyDescent="0.15">
      <c r="E68" s="27" t="s">
        <v>703</v>
      </c>
      <c r="F68" s="240" t="str">
        <f>"標準"&amp;"_"&amp;標準入力法_断熱材!C10&amp;"["&amp;標準入力法_断熱材!D10&amp;"]"</f>
        <v>標準_高性能グラスウール断熱材   32K相当[0.035]</v>
      </c>
    </row>
    <row r="69" spans="2:7" x14ac:dyDescent="0.15">
      <c r="E69" s="27" t="s">
        <v>704</v>
      </c>
      <c r="F69" s="240" t="str">
        <f>"標準"&amp;"_"&amp;標準入力法_断熱材!C11&amp;"["&amp;標準入力法_断熱材!D11&amp;"]"</f>
        <v>標準_高性能グラスウール断熱材   40K相当[0.034]</v>
      </c>
    </row>
    <row r="70" spans="2:7" x14ac:dyDescent="0.15">
      <c r="E70" s="27" t="s">
        <v>705</v>
      </c>
      <c r="F70" s="240" t="str">
        <f>"標準"&amp;"_"&amp;標準入力法_断熱材!C12&amp;"["&amp;標準入力法_断熱材!D12&amp;"]"</f>
        <v>標準_高性能グラスウール断熱材   48K相当[0.033]</v>
      </c>
    </row>
    <row r="71" spans="2:7" x14ac:dyDescent="0.15">
      <c r="E71" s="27" t="s">
        <v>706</v>
      </c>
      <c r="F71" s="240" t="str">
        <f>"標準"&amp;"_"&amp;標準入力法_断熱材!C13&amp;"["&amp;標準入力法_断熱材!D13&amp;"]"</f>
        <v>標準_吹込み用グラスウール  13K相当[0.052]</v>
      </c>
    </row>
    <row r="72" spans="2:7" x14ac:dyDescent="0.15">
      <c r="E72" s="27" t="s">
        <v>707</v>
      </c>
      <c r="F72" s="240" t="str">
        <f>"標準"&amp;"_"&amp;標準入力法_断熱材!C14&amp;"["&amp;標準入力法_断熱材!D14&amp;"]"</f>
        <v>標準_吹込み用グラスウール  18K相当[0.052]</v>
      </c>
    </row>
    <row r="73" spans="2:7" x14ac:dyDescent="0.15">
      <c r="E73" s="27" t="s">
        <v>1095</v>
      </c>
      <c r="F73" s="240" t="str">
        <f>"標準"&amp;"_"&amp;標準入力法_断熱材!C15&amp;"["&amp;標準入力法_断熱材!D15&amp;"]"</f>
        <v>標準_吹込み用グラスウール  30K相当[0.04]</v>
      </c>
    </row>
    <row r="74" spans="2:7" x14ac:dyDescent="0.15">
      <c r="E74" s="27" t="s">
        <v>1096</v>
      </c>
      <c r="F74" s="240" t="str">
        <f>"標準"&amp;"_"&amp;標準入力法_断熱材!C16&amp;"["&amp;標準入力法_断熱材!D16&amp;"]"</f>
        <v>標準_吹込み用グラスウール  35K相当[0.04]</v>
      </c>
    </row>
    <row r="75" spans="2:7" x14ac:dyDescent="0.15">
      <c r="B75" s="14"/>
      <c r="E75" s="27" t="s">
        <v>1097</v>
      </c>
      <c r="F75" s="240" t="str">
        <f>"標準"&amp;"_"&amp;標準入力法_断熱材!C17&amp;"["&amp;標準入力法_断熱材!D17&amp;"]"</f>
        <v>標準_吹付けロックウール[0.064]</v>
      </c>
      <c r="G75" s="208"/>
    </row>
    <row r="76" spans="2:7" x14ac:dyDescent="0.15">
      <c r="E76" s="27" t="s">
        <v>1098</v>
      </c>
      <c r="F76" s="240" t="str">
        <f>"標準"&amp;"_"&amp;標準入力法_断熱材!C18&amp;"["&amp;標準入力法_断熱材!D18&amp;"]"</f>
        <v>標準_ロックウール断熱材（マット）[0.038]</v>
      </c>
      <c r="G76" s="208"/>
    </row>
    <row r="77" spans="2:7" x14ac:dyDescent="0.15">
      <c r="E77" s="27" t="s">
        <v>1099</v>
      </c>
      <c r="F77" s="240" t="str">
        <f>"標準"&amp;"_"&amp;標準入力法_断熱材!C19&amp;"["&amp;標準入力法_断熱材!D19&amp;"]"</f>
        <v>標準_ロックウール断熱材（フェルト）[0.038]</v>
      </c>
    </row>
    <row r="78" spans="2:7" x14ac:dyDescent="0.15">
      <c r="E78" s="27" t="s">
        <v>1100</v>
      </c>
      <c r="F78" s="240" t="str">
        <f>"標準"&amp;"_"&amp;標準入力法_断熱材!C20&amp;"["&amp;標準入力法_断熱材!D20&amp;"]"</f>
        <v>標準_ロックウール断熱材（ボード）[0.036]</v>
      </c>
    </row>
    <row r="79" spans="2:7" x14ac:dyDescent="0.15">
      <c r="E79" s="27" t="s">
        <v>1101</v>
      </c>
      <c r="F79" s="240" t="str">
        <f>"標準"&amp;"_"&amp;標準入力法_断熱材!C21&amp;"["&amp;標準入力法_断熱材!D21&amp;"]"</f>
        <v>標準_吹込み用ロックウール  25K相当[0.047]</v>
      </c>
    </row>
    <row r="80" spans="2:7" x14ac:dyDescent="0.15">
      <c r="E80" s="27" t="s">
        <v>1102</v>
      </c>
      <c r="F80" s="240" t="str">
        <f>"標準"&amp;"_"&amp;標準入力法_断熱材!C22&amp;"["&amp;標準入力法_断熱材!D22&amp;"]"</f>
        <v>標準_吹込み用ロックウール  65K相当[0.039]</v>
      </c>
    </row>
    <row r="81" spans="2:7" x14ac:dyDescent="0.15">
      <c r="E81" s="27" t="s">
        <v>1103</v>
      </c>
      <c r="F81" s="240" t="str">
        <f>"標準"&amp;"_"&amp;標準入力法_断熱材!C23&amp;"["&amp;標準入力法_断熱材!D23&amp;"]"</f>
        <v>標準_吹込み用セルローズファイバー  25K[0.04]</v>
      </c>
    </row>
    <row r="82" spans="2:7" x14ac:dyDescent="0.15">
      <c r="E82" s="27" t="s">
        <v>1104</v>
      </c>
      <c r="F82" s="240" t="str">
        <f>"標準"&amp;"_"&amp;標準入力法_断熱材!C24&amp;"["&amp;標準入力法_断熱材!D24&amp;"]"</f>
        <v>標準_吹込み用セルローズファイバー  45K[0.04]</v>
      </c>
    </row>
    <row r="83" spans="2:7" x14ac:dyDescent="0.15">
      <c r="E83" s="27" t="s">
        <v>1105</v>
      </c>
      <c r="F83" s="240" t="str">
        <f>"標準"&amp;"_"&amp;標準入力法_断熱材!C25&amp;"["&amp;標準入力法_断熱材!D25&amp;"]"</f>
        <v>標準_吹込み用セルローズファイバー  55K[0.04]</v>
      </c>
    </row>
    <row r="84" spans="2:7" x14ac:dyDescent="0.15">
      <c r="E84" s="27" t="s">
        <v>1106</v>
      </c>
      <c r="F84" s="240" t="str">
        <f>"標準"&amp;"_"&amp;標準入力法_断熱材!C26&amp;"["&amp;標準入力法_断熱材!D26&amp;"]"</f>
        <v>標準_押出法ポリスチレンフォーム  保温板  1種[0.04]</v>
      </c>
    </row>
    <row r="85" spans="2:7" x14ac:dyDescent="0.15">
      <c r="E85" s="27" t="s">
        <v>1107</v>
      </c>
      <c r="F85" s="240" t="str">
        <f>"標準"&amp;"_"&amp;標準入力法_断熱材!C27&amp;"["&amp;標準入力法_断熱材!D27&amp;"]"</f>
        <v>標準_押出法ポリスチレンフォーム  保温板  2種[0.034]</v>
      </c>
    </row>
    <row r="86" spans="2:7" x14ac:dyDescent="0.15">
      <c r="E86" s="27" t="s">
        <v>1108</v>
      </c>
      <c r="F86" s="240" t="str">
        <f>"標準"&amp;"_"&amp;標準入力法_断熱材!C28&amp;"["&amp;標準入力法_断熱材!D28&amp;"]"</f>
        <v>標準_押出法ポリスチレンフォーム  保温板  3種[0.028]</v>
      </c>
    </row>
    <row r="87" spans="2:7" x14ac:dyDescent="0.15">
      <c r="E87" s="27" t="s">
        <v>1109</v>
      </c>
      <c r="F87" s="240" t="str">
        <f>"標準"&amp;"_"&amp;標準入力法_断熱材!C29&amp;"["&amp;標準入力法_断熱材!D29&amp;"]"</f>
        <v>標準_A種ポリエチレンフォーム  保温板  1種2号[0.042]</v>
      </c>
    </row>
    <row r="88" spans="2:7" x14ac:dyDescent="0.15">
      <c r="E88" s="27" t="s">
        <v>1110</v>
      </c>
      <c r="F88" s="240" t="str">
        <f>"標準"&amp;"_"&amp;標準入力法_断熱材!C30&amp;"["&amp;標準入力法_断熱材!D30&amp;"]"</f>
        <v>標準_A種ポリエチレンフォーム  保温板  2種[0.038]</v>
      </c>
    </row>
    <row r="89" spans="2:7" x14ac:dyDescent="0.15">
      <c r="E89" s="27" t="s">
        <v>1111</v>
      </c>
      <c r="F89" s="240" t="str">
        <f>"標準"&amp;"_"&amp;標準入力法_断熱材!C31&amp;"["&amp;標準入力法_断熱材!D31&amp;"]"</f>
        <v>標準_ビーズ法ポリスチレンフォーム  保温板  特号[0.034]</v>
      </c>
    </row>
    <row r="90" spans="2:7" x14ac:dyDescent="0.15">
      <c r="E90" s="27" t="s">
        <v>1112</v>
      </c>
      <c r="F90" s="240" t="str">
        <f>"標準"&amp;"_"&amp;標準入力法_断熱材!C32&amp;"["&amp;標準入力法_断熱材!D32&amp;"]"</f>
        <v>標準_ビーズ法ポリスチレンフォーム  保温板  1号[0.036]</v>
      </c>
    </row>
    <row r="91" spans="2:7" x14ac:dyDescent="0.15">
      <c r="B91" s="14"/>
      <c r="E91" s="27" t="s">
        <v>1113</v>
      </c>
      <c r="F91" s="240" t="str">
        <f>"標準"&amp;"_"&amp;標準入力法_断熱材!C33&amp;"["&amp;標準入力法_断熱材!D33&amp;"]"</f>
        <v>標準_ビーズ法ポリスチレンフォーム  保温板  2号[0.037]</v>
      </c>
      <c r="G91" s="208"/>
    </row>
    <row r="92" spans="2:7" x14ac:dyDescent="0.15">
      <c r="E92" s="27" t="s">
        <v>1114</v>
      </c>
      <c r="F92" s="240" t="str">
        <f>"標準"&amp;"_"&amp;標準入力法_断熱材!C34&amp;"["&amp;標準入力法_断熱材!D34&amp;"]"</f>
        <v>標準_ビーズ法ポリスチレンフォーム  保温板  3号[0.04]</v>
      </c>
      <c r="G92" s="208"/>
    </row>
    <row r="93" spans="2:7" x14ac:dyDescent="0.15">
      <c r="E93" s="27" t="s">
        <v>1115</v>
      </c>
      <c r="F93" s="240" t="str">
        <f>"標準"&amp;"_"&amp;標準入力法_断熱材!C35&amp;"["&amp;標準入力法_断熱材!D35&amp;"]"</f>
        <v>標準_ビーズ法ポリスチレンフォーム  保温板  4号[0.043]</v>
      </c>
    </row>
    <row r="94" spans="2:7" x14ac:dyDescent="0.15">
      <c r="E94" s="27" t="s">
        <v>1116</v>
      </c>
      <c r="F94" s="240" t="str">
        <f>"標準"&amp;"_"&amp;標準入力法_断熱材!C36&amp;"["&amp;標準入力法_断熱材!D36&amp;"]"</f>
        <v>標準_硬質ウレタンフォーム  保温板  2種1号[0.023]</v>
      </c>
    </row>
    <row r="95" spans="2:7" x14ac:dyDescent="0.15">
      <c r="E95" s="27" t="s">
        <v>1117</v>
      </c>
      <c r="F95" s="240" t="str">
        <f>"標準"&amp;"_"&amp;標準入力法_断熱材!C37&amp;"["&amp;標準入力法_断熱材!D37&amp;"]"</f>
        <v>標準_硬質ウレタンフォーム  保温板  2種2号[0.024]</v>
      </c>
    </row>
    <row r="96" spans="2:7" x14ac:dyDescent="0.15">
      <c r="E96" s="27" t="s">
        <v>1118</v>
      </c>
      <c r="F96" s="240" t="str">
        <f>"標準"&amp;"_"&amp;標準入力法_断熱材!C38&amp;"["&amp;標準入力法_断熱材!D38&amp;"]"</f>
        <v>標準_吹付け硬質ウレタンフォームA種1[0.034]</v>
      </c>
    </row>
    <row r="97" spans="5:8" x14ac:dyDescent="0.15">
      <c r="E97" s="27" t="s">
        <v>1119</v>
      </c>
      <c r="F97" s="240" t="str">
        <f>"標準"&amp;"_"&amp;標準入力法_断熱材!C39&amp;"["&amp;標準入力法_断熱材!D39&amp;"]"</f>
        <v>標準_吹付け硬質ウレタンフォームA種3[0.04]</v>
      </c>
    </row>
    <row r="98" spans="5:8" x14ac:dyDescent="0.15">
      <c r="E98" s="27" t="s">
        <v>1120</v>
      </c>
      <c r="F98" s="240" t="str">
        <f>"標準"&amp;"_"&amp;標準入力法_断熱材!C40&amp;"["&amp;標準入力法_断熱材!D40&amp;"]"</f>
        <v>標準_フェノールフォーム  保温板  1種1号[0.022]</v>
      </c>
    </row>
    <row r="99" spans="5:8" x14ac:dyDescent="0.15">
      <c r="E99" s="27" t="s">
        <v>1121</v>
      </c>
      <c r="F99" s="240" t="str">
        <f>"標準"&amp;"_"&amp;標準入力法_断熱材!C41&amp;"["&amp;標準入力法_断熱材!D41&amp;"]"</f>
        <v>標準_フェノールフォーム  保温板  1種2号[0.022]</v>
      </c>
      <c r="H99" s="147"/>
    </row>
    <row r="101" spans="5:8" x14ac:dyDescent="0.15">
      <c r="E101" s="145" t="s">
        <v>709</v>
      </c>
      <c r="F101" s="242" t="s">
        <v>631</v>
      </c>
      <c r="G101" s="23"/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79D9-11C8-4F6F-9117-242CF85D92D6}">
  <sheetPr>
    <tabColor rgb="FFFFFFCC"/>
  </sheetPr>
  <dimension ref="A1:G42"/>
  <sheetViews>
    <sheetView zoomScale="130" zoomScaleNormal="130" workbookViewId="0">
      <selection activeCell="W38" sqref="W38"/>
    </sheetView>
  </sheetViews>
  <sheetFormatPr defaultRowHeight="15.75" x14ac:dyDescent="0.15"/>
  <cols>
    <col min="1" max="1" width="10.5" style="214" customWidth="1"/>
    <col min="2" max="2" width="6" style="214" customWidth="1"/>
    <col min="3" max="3" width="31.5" style="214" customWidth="1"/>
    <col min="4" max="4" width="10.25" style="225" customWidth="1"/>
    <col min="5" max="5" width="8.625" style="214" customWidth="1"/>
    <col min="6" max="6" width="9.5" style="247" customWidth="1"/>
    <col min="7" max="7" width="8.625" style="214" customWidth="1"/>
  </cols>
  <sheetData>
    <row r="1" spans="1:7" x14ac:dyDescent="0.15">
      <c r="A1" s="210"/>
      <c r="B1" s="210"/>
      <c r="C1" s="210"/>
      <c r="D1" s="215"/>
      <c r="E1" s="210"/>
      <c r="F1" s="248"/>
      <c r="G1" s="249" t="s">
        <v>1123</v>
      </c>
    </row>
    <row r="2" spans="1:7" ht="22.5" x14ac:dyDescent="0.15">
      <c r="A2" s="226" t="s">
        <v>959</v>
      </c>
      <c r="B2" s="227" t="s">
        <v>960</v>
      </c>
      <c r="C2" s="226" t="s">
        <v>924</v>
      </c>
      <c r="D2" s="228" t="s">
        <v>961</v>
      </c>
      <c r="E2" s="229" t="s">
        <v>962</v>
      </c>
      <c r="F2" s="244" t="s">
        <v>963</v>
      </c>
      <c r="G2" s="229" t="s">
        <v>964</v>
      </c>
    </row>
    <row r="3" spans="1:7" ht="13.5" x14ac:dyDescent="0.15">
      <c r="A3" s="988" t="s">
        <v>965</v>
      </c>
      <c r="B3" s="216">
        <v>121</v>
      </c>
      <c r="C3" s="211" t="s">
        <v>925</v>
      </c>
      <c r="D3" s="217">
        <v>0.05</v>
      </c>
      <c r="E3" s="218">
        <v>8</v>
      </c>
      <c r="F3" s="245">
        <v>0.84</v>
      </c>
      <c r="G3" s="218">
        <v>10</v>
      </c>
    </row>
    <row r="4" spans="1:7" ht="13.5" x14ac:dyDescent="0.15">
      <c r="A4" s="989"/>
      <c r="B4" s="219">
        <v>122</v>
      </c>
      <c r="C4" s="212" t="s">
        <v>1041</v>
      </c>
      <c r="D4" s="217">
        <v>4.4999999999999998E-2</v>
      </c>
      <c r="E4" s="220">
        <v>13</v>
      </c>
      <c r="F4" s="245">
        <v>0.84</v>
      </c>
      <c r="G4" s="220">
        <v>16</v>
      </c>
    </row>
    <row r="5" spans="1:7" ht="13.5" x14ac:dyDescent="0.15">
      <c r="A5" s="989"/>
      <c r="B5" s="216">
        <v>123</v>
      </c>
      <c r="C5" s="238" t="s">
        <v>1042</v>
      </c>
      <c r="D5" s="217">
        <v>4.2000000000000003E-2</v>
      </c>
      <c r="E5" s="220">
        <v>17</v>
      </c>
      <c r="F5" s="245">
        <v>0.84</v>
      </c>
      <c r="G5" s="218">
        <v>20</v>
      </c>
    </row>
    <row r="6" spans="1:7" ht="13.5" x14ac:dyDescent="0.15">
      <c r="A6" s="989"/>
      <c r="B6" s="219">
        <v>124</v>
      </c>
      <c r="C6" s="212" t="s">
        <v>1043</v>
      </c>
      <c r="D6" s="217">
        <v>3.7999999999999999E-2</v>
      </c>
      <c r="E6" s="220">
        <v>20</v>
      </c>
      <c r="F6" s="245">
        <v>0.84</v>
      </c>
      <c r="G6" s="220">
        <v>24</v>
      </c>
    </row>
    <row r="7" spans="1:7" ht="13.5" x14ac:dyDescent="0.15">
      <c r="A7" s="989"/>
      <c r="B7" s="219">
        <v>125</v>
      </c>
      <c r="C7" s="212" t="s">
        <v>1044</v>
      </c>
      <c r="D7" s="217">
        <v>3.5999999999999997E-2</v>
      </c>
      <c r="E7" s="218">
        <v>27</v>
      </c>
      <c r="F7" s="245">
        <v>0.84</v>
      </c>
      <c r="G7" s="218">
        <v>32</v>
      </c>
    </row>
    <row r="8" spans="1:7" ht="13.5" x14ac:dyDescent="0.15">
      <c r="A8" s="989"/>
      <c r="B8" s="219">
        <v>126</v>
      </c>
      <c r="C8" s="212" t="s">
        <v>1045</v>
      </c>
      <c r="D8" s="217">
        <v>3.7999999999999999E-2</v>
      </c>
      <c r="E8" s="220">
        <v>13</v>
      </c>
      <c r="F8" s="245">
        <v>0.84</v>
      </c>
      <c r="G8" s="220">
        <v>16</v>
      </c>
    </row>
    <row r="9" spans="1:7" ht="13.5" x14ac:dyDescent="0.15">
      <c r="A9" s="989"/>
      <c r="B9" s="219">
        <v>127</v>
      </c>
      <c r="C9" s="212" t="s">
        <v>926</v>
      </c>
      <c r="D9" s="217">
        <v>3.5999999999999997E-2</v>
      </c>
      <c r="E9" s="218">
        <v>20</v>
      </c>
      <c r="F9" s="245">
        <v>0.84</v>
      </c>
      <c r="G9" s="218">
        <v>24</v>
      </c>
    </row>
    <row r="10" spans="1:7" ht="13.5" x14ac:dyDescent="0.15">
      <c r="A10" s="989"/>
      <c r="B10" s="219">
        <v>128</v>
      </c>
      <c r="C10" s="212" t="s">
        <v>927</v>
      </c>
      <c r="D10" s="217">
        <v>3.5000000000000003E-2</v>
      </c>
      <c r="E10" s="220">
        <v>27</v>
      </c>
      <c r="F10" s="245">
        <v>0.84</v>
      </c>
      <c r="G10" s="218">
        <v>32</v>
      </c>
    </row>
    <row r="11" spans="1:7" ht="13.5" x14ac:dyDescent="0.15">
      <c r="A11" s="989"/>
      <c r="B11" s="216">
        <v>129</v>
      </c>
      <c r="C11" s="212" t="s">
        <v>928</v>
      </c>
      <c r="D11" s="217">
        <v>3.4000000000000002E-2</v>
      </c>
      <c r="E11" s="218">
        <v>34</v>
      </c>
      <c r="F11" s="245">
        <v>0.84</v>
      </c>
      <c r="G11" s="218">
        <v>40</v>
      </c>
    </row>
    <row r="12" spans="1:7" ht="13.5" x14ac:dyDescent="0.15">
      <c r="A12" s="989"/>
      <c r="B12" s="219">
        <v>130</v>
      </c>
      <c r="C12" s="212" t="s">
        <v>929</v>
      </c>
      <c r="D12" s="217">
        <v>3.3000000000000002E-2</v>
      </c>
      <c r="E12" s="218">
        <v>40</v>
      </c>
      <c r="F12" s="245">
        <v>0.84</v>
      </c>
      <c r="G12" s="218">
        <v>48</v>
      </c>
    </row>
    <row r="13" spans="1:7" ht="13.5" x14ac:dyDescent="0.15">
      <c r="A13" s="989"/>
      <c r="B13" s="219">
        <v>131</v>
      </c>
      <c r="C13" s="212" t="s">
        <v>930</v>
      </c>
      <c r="D13" s="217">
        <v>5.1999999999999998E-2</v>
      </c>
      <c r="E13" s="220">
        <v>11</v>
      </c>
      <c r="F13" s="245">
        <v>0.84</v>
      </c>
      <c r="G13" s="220">
        <v>13</v>
      </c>
    </row>
    <row r="14" spans="1:7" ht="13.5" x14ac:dyDescent="0.15">
      <c r="A14" s="989"/>
      <c r="B14" s="216">
        <v>132</v>
      </c>
      <c r="C14" s="212" t="s">
        <v>931</v>
      </c>
      <c r="D14" s="217">
        <v>5.1999999999999998E-2</v>
      </c>
      <c r="E14" s="220">
        <v>15</v>
      </c>
      <c r="F14" s="245">
        <v>0.84</v>
      </c>
      <c r="G14" s="218">
        <v>18</v>
      </c>
    </row>
    <row r="15" spans="1:7" ht="13.5" x14ac:dyDescent="0.15">
      <c r="A15" s="989"/>
      <c r="B15" s="219">
        <v>133</v>
      </c>
      <c r="C15" s="212" t="s">
        <v>932</v>
      </c>
      <c r="D15" s="217">
        <v>0.04</v>
      </c>
      <c r="E15" s="220">
        <v>25</v>
      </c>
      <c r="F15" s="245">
        <v>0.84</v>
      </c>
      <c r="G15" s="218">
        <v>30</v>
      </c>
    </row>
    <row r="16" spans="1:7" ht="13.5" x14ac:dyDescent="0.15">
      <c r="A16" s="989"/>
      <c r="B16" s="219">
        <v>134</v>
      </c>
      <c r="C16" s="212" t="s">
        <v>933</v>
      </c>
      <c r="D16" s="217">
        <v>0.04</v>
      </c>
      <c r="E16" s="220">
        <v>29</v>
      </c>
      <c r="F16" s="245">
        <v>0.84</v>
      </c>
      <c r="G16" s="218">
        <v>35</v>
      </c>
    </row>
    <row r="17" spans="1:7" ht="13.5" x14ac:dyDescent="0.15">
      <c r="A17" s="989"/>
      <c r="B17" s="219">
        <v>141</v>
      </c>
      <c r="C17" s="213" t="s">
        <v>934</v>
      </c>
      <c r="D17" s="217">
        <v>6.4000000000000001E-2</v>
      </c>
      <c r="E17" s="218">
        <v>412</v>
      </c>
      <c r="F17" s="246">
        <v>1.42</v>
      </c>
      <c r="G17" s="218">
        <v>290</v>
      </c>
    </row>
    <row r="18" spans="1:7" ht="13.5" x14ac:dyDescent="0.15">
      <c r="A18" s="989"/>
      <c r="B18" s="219">
        <v>142</v>
      </c>
      <c r="C18" s="213" t="s">
        <v>935</v>
      </c>
      <c r="D18" s="217">
        <v>3.7999999999999999E-2</v>
      </c>
      <c r="E18" s="220">
        <v>34</v>
      </c>
      <c r="F18" s="245">
        <v>0.84</v>
      </c>
      <c r="G18" s="218">
        <v>40</v>
      </c>
    </row>
    <row r="19" spans="1:7" ht="13.5" x14ac:dyDescent="0.15">
      <c r="A19" s="989"/>
      <c r="B19" s="219">
        <v>143</v>
      </c>
      <c r="C19" s="213" t="s">
        <v>936</v>
      </c>
      <c r="D19" s="217">
        <v>3.7999999999999999E-2</v>
      </c>
      <c r="E19" s="218">
        <v>34</v>
      </c>
      <c r="F19" s="245">
        <v>0.84</v>
      </c>
      <c r="G19" s="218">
        <v>40</v>
      </c>
    </row>
    <row r="20" spans="1:7" ht="13.5" x14ac:dyDescent="0.15">
      <c r="A20" s="989"/>
      <c r="B20" s="219">
        <v>144</v>
      </c>
      <c r="C20" s="213" t="s">
        <v>937</v>
      </c>
      <c r="D20" s="217">
        <v>3.5999999999999997E-2</v>
      </c>
      <c r="E20" s="218">
        <v>67</v>
      </c>
      <c r="F20" s="245">
        <v>0.84</v>
      </c>
      <c r="G20" s="218">
        <v>80</v>
      </c>
    </row>
    <row r="21" spans="1:7" ht="13.5" x14ac:dyDescent="0.15">
      <c r="A21" s="989"/>
      <c r="B21" s="216">
        <v>145</v>
      </c>
      <c r="C21" s="211" t="s">
        <v>938</v>
      </c>
      <c r="D21" s="217">
        <v>4.7E-2</v>
      </c>
      <c r="E21" s="220">
        <v>21</v>
      </c>
      <c r="F21" s="245">
        <v>0.84</v>
      </c>
      <c r="G21" s="220">
        <v>25</v>
      </c>
    </row>
    <row r="22" spans="1:7" ht="13.5" x14ac:dyDescent="0.15">
      <c r="A22" s="989"/>
      <c r="B22" s="219">
        <v>146</v>
      </c>
      <c r="C22" s="212" t="s">
        <v>939</v>
      </c>
      <c r="D22" s="217">
        <v>3.9E-2</v>
      </c>
      <c r="E22" s="218">
        <v>55</v>
      </c>
      <c r="F22" s="245">
        <v>0.84</v>
      </c>
      <c r="G22" s="220">
        <v>65</v>
      </c>
    </row>
    <row r="23" spans="1:7" ht="13.5" x14ac:dyDescent="0.15">
      <c r="A23" s="989"/>
      <c r="B23" s="219">
        <v>161</v>
      </c>
      <c r="C23" s="212" t="s">
        <v>940</v>
      </c>
      <c r="D23" s="217">
        <v>0.04</v>
      </c>
      <c r="E23" s="220">
        <v>47</v>
      </c>
      <c r="F23" s="246">
        <v>1.88</v>
      </c>
      <c r="G23" s="220">
        <v>25</v>
      </c>
    </row>
    <row r="24" spans="1:7" ht="13.5" x14ac:dyDescent="0.15">
      <c r="A24" s="989"/>
      <c r="B24" s="219">
        <v>162</v>
      </c>
      <c r="C24" s="212" t="s">
        <v>941</v>
      </c>
      <c r="D24" s="217">
        <v>0.04</v>
      </c>
      <c r="E24" s="218">
        <v>85</v>
      </c>
      <c r="F24" s="246">
        <v>1.88</v>
      </c>
      <c r="G24" s="218">
        <v>45</v>
      </c>
    </row>
    <row r="25" spans="1:7" ht="13.5" x14ac:dyDescent="0.15">
      <c r="A25" s="990"/>
      <c r="B25" s="219">
        <v>163</v>
      </c>
      <c r="C25" s="212" t="s">
        <v>942</v>
      </c>
      <c r="D25" s="217">
        <v>0.04</v>
      </c>
      <c r="E25" s="220">
        <v>103</v>
      </c>
      <c r="F25" s="246">
        <v>1.88</v>
      </c>
      <c r="G25" s="218">
        <v>55</v>
      </c>
    </row>
    <row r="26" spans="1:7" ht="13.5" x14ac:dyDescent="0.15">
      <c r="A26" s="988" t="s">
        <v>966</v>
      </c>
      <c r="B26" s="216">
        <v>181</v>
      </c>
      <c r="C26" s="212" t="s">
        <v>943</v>
      </c>
      <c r="D26" s="217">
        <v>0.04</v>
      </c>
      <c r="E26" s="221">
        <v>32.5</v>
      </c>
      <c r="F26" s="246">
        <v>1.3</v>
      </c>
      <c r="G26" s="218">
        <v>25</v>
      </c>
    </row>
    <row r="27" spans="1:7" ht="13.5" x14ac:dyDescent="0.15">
      <c r="A27" s="989"/>
      <c r="B27" s="219">
        <v>182</v>
      </c>
      <c r="C27" s="211" t="s">
        <v>944</v>
      </c>
      <c r="D27" s="217">
        <v>3.4000000000000002E-2</v>
      </c>
      <c r="E27" s="222">
        <v>36.4</v>
      </c>
      <c r="F27" s="246">
        <v>1.3</v>
      </c>
      <c r="G27" s="220">
        <v>28</v>
      </c>
    </row>
    <row r="28" spans="1:7" ht="13.5" x14ac:dyDescent="0.15">
      <c r="A28" s="989"/>
      <c r="B28" s="219">
        <v>183</v>
      </c>
      <c r="C28" s="212" t="s">
        <v>945</v>
      </c>
      <c r="D28" s="217">
        <v>2.8000000000000001E-2</v>
      </c>
      <c r="E28" s="221">
        <v>40.299999999999997</v>
      </c>
      <c r="F28" s="246">
        <v>1.3</v>
      </c>
      <c r="G28" s="218">
        <v>31</v>
      </c>
    </row>
    <row r="29" spans="1:7" ht="13.5" x14ac:dyDescent="0.15">
      <c r="A29" s="989"/>
      <c r="B29" s="216">
        <v>184</v>
      </c>
      <c r="C29" s="212" t="s">
        <v>946</v>
      </c>
      <c r="D29" s="217">
        <v>4.2000000000000003E-2</v>
      </c>
      <c r="E29" s="220">
        <v>13</v>
      </c>
      <c r="F29" s="246">
        <v>1.3</v>
      </c>
      <c r="G29" s="223">
        <v>10</v>
      </c>
    </row>
    <row r="30" spans="1:7" ht="13.5" x14ac:dyDescent="0.15">
      <c r="A30" s="989"/>
      <c r="B30" s="216">
        <v>185</v>
      </c>
      <c r="C30" s="212" t="s">
        <v>947</v>
      </c>
      <c r="D30" s="217">
        <v>3.7999999999999999E-2</v>
      </c>
      <c r="E30" s="220">
        <v>46</v>
      </c>
      <c r="F30" s="245">
        <v>2.2999999999999998</v>
      </c>
      <c r="G30" s="220">
        <v>20</v>
      </c>
    </row>
    <row r="31" spans="1:7" ht="13.5" x14ac:dyDescent="0.15">
      <c r="A31" s="989"/>
      <c r="B31" s="219">
        <v>186</v>
      </c>
      <c r="C31" s="213" t="s">
        <v>948</v>
      </c>
      <c r="D31" s="217">
        <v>3.4000000000000002E-2</v>
      </c>
      <c r="E31" s="222">
        <v>35.1</v>
      </c>
      <c r="F31" s="246">
        <v>1.3</v>
      </c>
      <c r="G31" s="220">
        <v>27</v>
      </c>
    </row>
    <row r="32" spans="1:7" ht="13.5" x14ac:dyDescent="0.15">
      <c r="A32" s="989"/>
      <c r="B32" s="219">
        <v>187</v>
      </c>
      <c r="C32" s="212" t="s">
        <v>949</v>
      </c>
      <c r="D32" s="217">
        <v>3.5999999999999997E-2</v>
      </c>
      <c r="E32" s="218">
        <v>39</v>
      </c>
      <c r="F32" s="246">
        <v>1.3</v>
      </c>
      <c r="G32" s="218">
        <v>30</v>
      </c>
    </row>
    <row r="33" spans="1:7" ht="13.5" x14ac:dyDescent="0.15">
      <c r="A33" s="989"/>
      <c r="B33" s="219">
        <v>188</v>
      </c>
      <c r="C33" s="212" t="s">
        <v>950</v>
      </c>
      <c r="D33" s="217">
        <v>3.6999999999999998E-2</v>
      </c>
      <c r="E33" s="221">
        <v>32.5</v>
      </c>
      <c r="F33" s="246">
        <v>1.3</v>
      </c>
      <c r="G33" s="218">
        <v>25</v>
      </c>
    </row>
    <row r="34" spans="1:7" ht="13.5" x14ac:dyDescent="0.15">
      <c r="A34" s="989"/>
      <c r="B34" s="219">
        <v>189</v>
      </c>
      <c r="C34" s="212" t="s">
        <v>951</v>
      </c>
      <c r="D34" s="217">
        <v>0.04</v>
      </c>
      <c r="E34" s="220">
        <v>26</v>
      </c>
      <c r="F34" s="246">
        <v>1.3</v>
      </c>
      <c r="G34" s="220">
        <v>20</v>
      </c>
    </row>
    <row r="35" spans="1:7" ht="13.5" x14ac:dyDescent="0.15">
      <c r="A35" s="989"/>
      <c r="B35" s="219">
        <v>190</v>
      </c>
      <c r="C35" s="212" t="s">
        <v>952</v>
      </c>
      <c r="D35" s="217">
        <v>4.2999999999999997E-2</v>
      </c>
      <c r="E35" s="222">
        <v>19.5</v>
      </c>
      <c r="F35" s="246">
        <v>1.3</v>
      </c>
      <c r="G35" s="220">
        <v>15</v>
      </c>
    </row>
    <row r="36" spans="1:7" ht="13.5" x14ac:dyDescent="0.15">
      <c r="A36" s="989"/>
      <c r="B36" s="219">
        <v>201</v>
      </c>
      <c r="C36" s="212" t="s">
        <v>953</v>
      </c>
      <c r="D36" s="217">
        <v>2.3E-2</v>
      </c>
      <c r="E36" s="218">
        <v>60</v>
      </c>
      <c r="F36" s="246">
        <v>1.7</v>
      </c>
      <c r="G36" s="218">
        <v>35</v>
      </c>
    </row>
    <row r="37" spans="1:7" ht="13.5" x14ac:dyDescent="0.15">
      <c r="A37" s="989"/>
      <c r="B37" s="219">
        <v>202</v>
      </c>
      <c r="C37" s="212" t="s">
        <v>954</v>
      </c>
      <c r="D37" s="217">
        <v>2.4E-2</v>
      </c>
      <c r="E37" s="218">
        <v>43</v>
      </c>
      <c r="F37" s="246">
        <v>1.7</v>
      </c>
      <c r="G37" s="220">
        <v>25</v>
      </c>
    </row>
    <row r="38" spans="1:7" ht="13.5" x14ac:dyDescent="0.15">
      <c r="A38" s="989"/>
      <c r="B38" s="216">
        <v>203</v>
      </c>
      <c r="C38" s="212" t="s">
        <v>955</v>
      </c>
      <c r="D38" s="217">
        <v>3.4000000000000002E-2</v>
      </c>
      <c r="E38" s="218">
        <v>61</v>
      </c>
      <c r="F38" s="246">
        <v>1.7</v>
      </c>
      <c r="G38" s="218">
        <v>36</v>
      </c>
    </row>
    <row r="39" spans="1:7" ht="13.5" x14ac:dyDescent="0.15">
      <c r="A39" s="989"/>
      <c r="B39" s="216">
        <v>204</v>
      </c>
      <c r="C39" s="212" t="s">
        <v>956</v>
      </c>
      <c r="D39" s="217">
        <v>0.04</v>
      </c>
      <c r="E39" s="218">
        <v>26</v>
      </c>
      <c r="F39" s="246">
        <v>1.7</v>
      </c>
      <c r="G39" s="220">
        <v>15</v>
      </c>
    </row>
    <row r="40" spans="1:7" ht="13.5" x14ac:dyDescent="0.15">
      <c r="A40" s="989"/>
      <c r="B40" s="216">
        <v>221</v>
      </c>
      <c r="C40" s="212" t="s">
        <v>957</v>
      </c>
      <c r="D40" s="217">
        <v>2.1999999999999999E-2</v>
      </c>
      <c r="E40" s="224">
        <v>77</v>
      </c>
      <c r="F40" s="246">
        <v>1.7</v>
      </c>
      <c r="G40" s="218">
        <v>45</v>
      </c>
    </row>
    <row r="41" spans="1:7" ht="13.5" x14ac:dyDescent="0.15">
      <c r="A41" s="990"/>
      <c r="B41" s="216">
        <v>222</v>
      </c>
      <c r="C41" s="212" t="s">
        <v>958</v>
      </c>
      <c r="D41" s="217">
        <v>2.1999999999999999E-2</v>
      </c>
      <c r="E41" s="218">
        <v>43</v>
      </c>
      <c r="F41" s="246">
        <v>1.7</v>
      </c>
      <c r="G41" s="218">
        <v>25</v>
      </c>
    </row>
    <row r="42" spans="1:7" x14ac:dyDescent="0.15">
      <c r="A42" s="210"/>
      <c r="B42" s="210"/>
      <c r="C42" s="210"/>
      <c r="D42" s="215"/>
      <c r="E42" s="210"/>
      <c r="F42" s="243"/>
      <c r="G42" s="210"/>
    </row>
  </sheetData>
  <mergeCells count="2">
    <mergeCell ref="A3:A25"/>
    <mergeCell ref="A26:A41"/>
  </mergeCells>
  <phoneticPr fontId="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144FB-6353-430B-BCF2-4B57E2EAD93B}">
  <sheetPr>
    <tabColor rgb="FFFFFFCC"/>
  </sheetPr>
  <dimension ref="A1:E61"/>
  <sheetViews>
    <sheetView workbookViewId="0">
      <selection activeCell="W38" sqref="W38"/>
    </sheetView>
  </sheetViews>
  <sheetFormatPr defaultRowHeight="13.5" x14ac:dyDescent="0.15"/>
  <cols>
    <col min="1" max="1" width="4.5" customWidth="1"/>
    <col min="2" max="2" width="29.625" style="209" customWidth="1"/>
    <col min="3" max="3" width="3.5" style="209" customWidth="1"/>
    <col min="4" max="4" width="33.125" style="209" customWidth="1"/>
    <col min="5" max="5" width="12.125" style="209" customWidth="1"/>
  </cols>
  <sheetData>
    <row r="1" spans="1:5" x14ac:dyDescent="0.15">
      <c r="B1"/>
      <c r="C1"/>
      <c r="D1"/>
      <c r="E1"/>
    </row>
    <row r="2" spans="1:5" ht="22.5" x14ac:dyDescent="0.15">
      <c r="B2" s="230" t="s">
        <v>967</v>
      </c>
      <c r="C2" s="996" t="s">
        <v>968</v>
      </c>
      <c r="D2" s="997"/>
      <c r="E2" s="231" t="s">
        <v>969</v>
      </c>
    </row>
    <row r="3" spans="1:5" x14ac:dyDescent="0.15">
      <c r="A3">
        <v>1</v>
      </c>
      <c r="B3" s="991" t="s">
        <v>970</v>
      </c>
      <c r="C3" s="232" t="s">
        <v>971</v>
      </c>
      <c r="D3" s="233" t="s">
        <v>972</v>
      </c>
      <c r="E3" s="234">
        <v>0.05</v>
      </c>
    </row>
    <row r="4" spans="1:5" x14ac:dyDescent="0.15">
      <c r="A4">
        <v>2</v>
      </c>
      <c r="B4" s="992"/>
      <c r="C4" s="235"/>
      <c r="D4" s="233" t="s">
        <v>973</v>
      </c>
      <c r="E4" s="234">
        <v>4.4999999999999998E-2</v>
      </c>
    </row>
    <row r="5" spans="1:5" x14ac:dyDescent="0.15">
      <c r="A5">
        <v>3</v>
      </c>
      <c r="B5" s="992"/>
      <c r="C5" s="236"/>
      <c r="D5" s="233" t="s">
        <v>974</v>
      </c>
      <c r="E5" s="234">
        <v>4.4999999999999998E-2</v>
      </c>
    </row>
    <row r="6" spans="1:5" x14ac:dyDescent="0.15">
      <c r="A6">
        <v>4</v>
      </c>
      <c r="B6" s="992"/>
      <c r="C6" s="236"/>
      <c r="D6" s="233" t="s">
        <v>975</v>
      </c>
      <c r="E6" s="234">
        <v>4.2000000000000003E-2</v>
      </c>
    </row>
    <row r="7" spans="1:5" x14ac:dyDescent="0.15">
      <c r="A7">
        <v>5</v>
      </c>
      <c r="B7" s="992"/>
      <c r="C7" s="236"/>
      <c r="D7" s="233" t="s">
        <v>976</v>
      </c>
      <c r="E7" s="234">
        <v>3.7999999999999999E-2</v>
      </c>
    </row>
    <row r="8" spans="1:5" x14ac:dyDescent="0.15">
      <c r="A8">
        <v>6</v>
      </c>
      <c r="B8" s="992"/>
      <c r="C8" s="236"/>
      <c r="D8" s="233" t="s">
        <v>977</v>
      </c>
      <c r="E8" s="234">
        <v>3.5999999999999997E-2</v>
      </c>
    </row>
    <row r="9" spans="1:5" x14ac:dyDescent="0.15">
      <c r="A9">
        <v>7</v>
      </c>
      <c r="B9" s="992"/>
      <c r="C9" s="236"/>
      <c r="D9" s="233" t="s">
        <v>978</v>
      </c>
      <c r="E9" s="234">
        <v>3.5999999999999997E-2</v>
      </c>
    </row>
    <row r="10" spans="1:5" x14ac:dyDescent="0.15">
      <c r="A10">
        <v>8</v>
      </c>
      <c r="B10" s="992"/>
      <c r="C10" s="236"/>
      <c r="D10" s="233" t="s">
        <v>979</v>
      </c>
      <c r="E10" s="234">
        <v>3.5000000000000003E-2</v>
      </c>
    </row>
    <row r="11" spans="1:5" x14ac:dyDescent="0.15">
      <c r="A11">
        <v>9</v>
      </c>
      <c r="B11" s="992"/>
      <c r="C11" s="236"/>
      <c r="D11" s="233" t="s">
        <v>980</v>
      </c>
      <c r="E11" s="234">
        <v>3.5000000000000003E-2</v>
      </c>
    </row>
    <row r="12" spans="1:5" x14ac:dyDescent="0.15">
      <c r="A12">
        <v>10</v>
      </c>
      <c r="B12" s="992"/>
      <c r="C12" s="236"/>
      <c r="D12" s="233" t="s">
        <v>981</v>
      </c>
      <c r="E12" s="234">
        <v>3.3000000000000002E-2</v>
      </c>
    </row>
    <row r="13" spans="1:5" x14ac:dyDescent="0.15">
      <c r="A13">
        <v>11</v>
      </c>
      <c r="B13" s="993"/>
      <c r="C13" s="236"/>
      <c r="D13" s="233" t="s">
        <v>982</v>
      </c>
      <c r="E13" s="234">
        <v>3.3000000000000002E-2</v>
      </c>
    </row>
    <row r="14" spans="1:5" x14ac:dyDescent="0.15">
      <c r="A14">
        <v>12</v>
      </c>
      <c r="B14" s="991" t="s">
        <v>983</v>
      </c>
      <c r="C14" s="232" t="s">
        <v>971</v>
      </c>
      <c r="D14" s="233" t="s">
        <v>984</v>
      </c>
      <c r="E14" s="234">
        <v>4.7E-2</v>
      </c>
    </row>
    <row r="15" spans="1:5" x14ac:dyDescent="0.15">
      <c r="A15">
        <v>13</v>
      </c>
      <c r="B15" s="992"/>
      <c r="C15" s="236"/>
      <c r="D15" s="233" t="s">
        <v>985</v>
      </c>
      <c r="E15" s="234">
        <v>4.2999999999999997E-2</v>
      </c>
    </row>
    <row r="16" spans="1:5" x14ac:dyDescent="0.15">
      <c r="A16">
        <v>14</v>
      </c>
      <c r="B16" s="992"/>
      <c r="C16" s="236"/>
      <c r="D16" s="233" t="s">
        <v>986</v>
      </c>
      <c r="E16" s="234">
        <v>3.7999999999999999E-2</v>
      </c>
    </row>
    <row r="17" spans="1:5" x14ac:dyDescent="0.15">
      <c r="A17">
        <v>15</v>
      </c>
      <c r="B17" s="992"/>
      <c r="C17" s="236"/>
      <c r="D17" s="233" t="s">
        <v>987</v>
      </c>
      <c r="E17" s="234">
        <v>3.7999999999999999E-2</v>
      </c>
    </row>
    <row r="18" spans="1:5" x14ac:dyDescent="0.15">
      <c r="A18">
        <v>16</v>
      </c>
      <c r="B18" s="992"/>
      <c r="C18" s="236"/>
      <c r="D18" s="233" t="s">
        <v>988</v>
      </c>
      <c r="E18" s="234">
        <v>3.7999999999999999E-2</v>
      </c>
    </row>
    <row r="19" spans="1:5" x14ac:dyDescent="0.15">
      <c r="A19">
        <v>17</v>
      </c>
      <c r="B19" s="992"/>
      <c r="C19" s="236"/>
      <c r="D19" s="233" t="s">
        <v>989</v>
      </c>
      <c r="E19" s="234">
        <v>3.5999999999999997E-2</v>
      </c>
    </row>
    <row r="20" spans="1:5" x14ac:dyDescent="0.15">
      <c r="A20">
        <v>18</v>
      </c>
      <c r="B20" s="992"/>
      <c r="C20" s="236"/>
      <c r="D20" s="233" t="s">
        <v>990</v>
      </c>
      <c r="E20" s="234">
        <v>3.5999999999999997E-2</v>
      </c>
    </row>
    <row r="21" spans="1:5" x14ac:dyDescent="0.15">
      <c r="A21">
        <v>19</v>
      </c>
      <c r="B21" s="992"/>
      <c r="C21" s="236"/>
      <c r="D21" s="233" t="s">
        <v>991</v>
      </c>
      <c r="E21" s="234">
        <v>3.5000000000000003E-2</v>
      </c>
    </row>
    <row r="22" spans="1:5" x14ac:dyDescent="0.15">
      <c r="A22">
        <v>20</v>
      </c>
      <c r="B22" s="992"/>
      <c r="C22" s="236"/>
      <c r="D22" s="233" t="s">
        <v>992</v>
      </c>
      <c r="E22" s="234">
        <v>3.4000000000000002E-2</v>
      </c>
    </row>
    <row r="23" spans="1:5" x14ac:dyDescent="0.15">
      <c r="A23">
        <v>21</v>
      </c>
      <c r="B23" s="992"/>
      <c r="C23" s="236"/>
      <c r="D23" s="233" t="s">
        <v>993</v>
      </c>
      <c r="E23" s="234">
        <v>3.4000000000000002E-2</v>
      </c>
    </row>
    <row r="24" spans="1:5" x14ac:dyDescent="0.15">
      <c r="A24">
        <v>22</v>
      </c>
      <c r="B24" s="992"/>
      <c r="C24" s="236"/>
      <c r="D24" s="233" t="s">
        <v>994</v>
      </c>
      <c r="E24" s="234">
        <v>3.4000000000000002E-2</v>
      </c>
    </row>
    <row r="25" spans="1:5" x14ac:dyDescent="0.15">
      <c r="A25">
        <v>23</v>
      </c>
      <c r="B25" s="993"/>
      <c r="C25" s="236"/>
      <c r="D25" s="233" t="s">
        <v>995</v>
      </c>
      <c r="E25" s="234">
        <v>3.3000000000000002E-2</v>
      </c>
    </row>
    <row r="26" spans="1:5" x14ac:dyDescent="0.15">
      <c r="A26">
        <v>24</v>
      </c>
      <c r="B26" s="991" t="s">
        <v>996</v>
      </c>
      <c r="C26" s="232" t="s">
        <v>971</v>
      </c>
      <c r="D26" s="233" t="s">
        <v>997</v>
      </c>
      <c r="E26" s="234">
        <v>5.1999999999999998E-2</v>
      </c>
    </row>
    <row r="27" spans="1:5" x14ac:dyDescent="0.15">
      <c r="A27">
        <v>25</v>
      </c>
      <c r="B27" s="993"/>
      <c r="C27" s="236"/>
      <c r="D27" s="233" t="s">
        <v>998</v>
      </c>
      <c r="E27" s="234">
        <v>0.04</v>
      </c>
    </row>
    <row r="28" spans="1:5" x14ac:dyDescent="0.15">
      <c r="A28">
        <v>26</v>
      </c>
      <c r="B28" s="991" t="s">
        <v>999</v>
      </c>
      <c r="C28" s="232" t="s">
        <v>971</v>
      </c>
      <c r="D28" s="233" t="s">
        <v>1000</v>
      </c>
      <c r="E28" s="234">
        <v>3.9E-2</v>
      </c>
    </row>
    <row r="29" spans="1:5" x14ac:dyDescent="0.15">
      <c r="A29">
        <v>27</v>
      </c>
      <c r="B29" s="992"/>
      <c r="C29" s="236"/>
      <c r="D29" s="237" t="s">
        <v>1039</v>
      </c>
      <c r="E29" s="234">
        <v>3.7999999999999999E-2</v>
      </c>
    </row>
    <row r="30" spans="1:5" x14ac:dyDescent="0.15">
      <c r="A30">
        <v>28</v>
      </c>
      <c r="B30" s="992"/>
      <c r="C30" s="236"/>
      <c r="D30" s="237" t="s">
        <v>1040</v>
      </c>
      <c r="E30" s="234">
        <v>3.6999999999999998E-2</v>
      </c>
    </row>
    <row r="31" spans="1:5" x14ac:dyDescent="0.15">
      <c r="A31">
        <v>29</v>
      </c>
      <c r="B31" s="992"/>
      <c r="C31" s="236"/>
      <c r="D31" s="233" t="s">
        <v>1001</v>
      </c>
      <c r="E31" s="234">
        <v>3.7999999999999999E-2</v>
      </c>
    </row>
    <row r="32" spans="1:5" x14ac:dyDescent="0.15">
      <c r="A32">
        <v>30</v>
      </c>
      <c r="B32" s="993"/>
      <c r="C32" s="236"/>
      <c r="D32" s="233" t="s">
        <v>1002</v>
      </c>
      <c r="E32" s="234">
        <v>3.5999999999999997E-2</v>
      </c>
    </row>
    <row r="33" spans="1:5" x14ac:dyDescent="0.15">
      <c r="A33">
        <v>31</v>
      </c>
      <c r="B33" s="991" t="s">
        <v>1003</v>
      </c>
      <c r="C33" s="232" t="s">
        <v>971</v>
      </c>
      <c r="D33" s="233" t="s">
        <v>997</v>
      </c>
      <c r="E33" s="234">
        <v>4.7E-2</v>
      </c>
    </row>
    <row r="34" spans="1:5" x14ac:dyDescent="0.15">
      <c r="A34">
        <v>32</v>
      </c>
      <c r="B34" s="993"/>
      <c r="C34" s="236"/>
      <c r="D34" s="233" t="s">
        <v>998</v>
      </c>
      <c r="E34" s="234">
        <v>3.7999999999999999E-2</v>
      </c>
    </row>
    <row r="35" spans="1:5" x14ac:dyDescent="0.15">
      <c r="A35">
        <v>33</v>
      </c>
      <c r="B35" s="233" t="s">
        <v>1004</v>
      </c>
      <c r="C35" s="236"/>
      <c r="D35" s="233" t="s">
        <v>1004</v>
      </c>
      <c r="E35" s="234">
        <v>6.4000000000000001E-2</v>
      </c>
    </row>
    <row r="36" spans="1:5" x14ac:dyDescent="0.15">
      <c r="A36">
        <v>34</v>
      </c>
      <c r="B36" s="233" t="s">
        <v>1005</v>
      </c>
      <c r="C36" s="232" t="s">
        <v>971</v>
      </c>
      <c r="D36" s="233" t="s">
        <v>1006</v>
      </c>
      <c r="E36" s="234">
        <v>0.04</v>
      </c>
    </row>
    <row r="37" spans="1:5" x14ac:dyDescent="0.15">
      <c r="A37">
        <v>35</v>
      </c>
      <c r="B37" s="991" t="s">
        <v>1007</v>
      </c>
      <c r="C37" s="232" t="s">
        <v>971</v>
      </c>
      <c r="D37" s="233" t="s">
        <v>1008</v>
      </c>
      <c r="E37" s="234">
        <v>0.04</v>
      </c>
    </row>
    <row r="38" spans="1:5" x14ac:dyDescent="0.15">
      <c r="A38">
        <v>36</v>
      </c>
      <c r="B38" s="992"/>
      <c r="C38" s="236"/>
      <c r="D38" s="233" t="s">
        <v>1009</v>
      </c>
      <c r="E38" s="234">
        <v>3.4000000000000002E-2</v>
      </c>
    </row>
    <row r="39" spans="1:5" x14ac:dyDescent="0.15">
      <c r="A39">
        <v>37</v>
      </c>
      <c r="B39" s="993"/>
      <c r="C39" s="236"/>
      <c r="D39" s="233" t="s">
        <v>1010</v>
      </c>
      <c r="E39" s="234">
        <v>2.8000000000000001E-2</v>
      </c>
    </row>
    <row r="40" spans="1:5" x14ac:dyDescent="0.15">
      <c r="A40">
        <v>38</v>
      </c>
      <c r="B40" s="991" t="s">
        <v>1011</v>
      </c>
      <c r="C40" s="232" t="s">
        <v>971</v>
      </c>
      <c r="D40" s="233" t="s">
        <v>1012</v>
      </c>
      <c r="E40" s="234">
        <v>4.2000000000000003E-2</v>
      </c>
    </row>
    <row r="41" spans="1:5" x14ac:dyDescent="0.15">
      <c r="A41">
        <v>39</v>
      </c>
      <c r="B41" s="992"/>
      <c r="C41" s="236"/>
      <c r="D41" s="233" t="s">
        <v>1013</v>
      </c>
      <c r="E41" s="234">
        <v>3.7999999999999999E-2</v>
      </c>
    </row>
    <row r="42" spans="1:5" x14ac:dyDescent="0.15">
      <c r="A42">
        <v>40</v>
      </c>
      <c r="B42" s="993"/>
      <c r="C42" s="236"/>
      <c r="D42" s="233" t="s">
        <v>1014</v>
      </c>
      <c r="E42" s="234">
        <v>3.4000000000000002E-2</v>
      </c>
    </row>
    <row r="43" spans="1:5" x14ac:dyDescent="0.15">
      <c r="A43">
        <v>41</v>
      </c>
      <c r="B43" s="991" t="s">
        <v>1015</v>
      </c>
      <c r="C43" s="236"/>
      <c r="D43" s="233" t="s">
        <v>1016</v>
      </c>
      <c r="E43" s="234">
        <v>3.4000000000000002E-2</v>
      </c>
    </row>
    <row r="44" spans="1:5" x14ac:dyDescent="0.15">
      <c r="A44">
        <v>42</v>
      </c>
      <c r="B44" s="992"/>
      <c r="C44" s="236"/>
      <c r="D44" s="233" t="s">
        <v>1017</v>
      </c>
      <c r="E44" s="234">
        <v>3.5999999999999997E-2</v>
      </c>
    </row>
    <row r="45" spans="1:5" x14ac:dyDescent="0.15">
      <c r="A45">
        <v>43</v>
      </c>
      <c r="B45" s="992"/>
      <c r="C45" s="236"/>
      <c r="D45" s="233" t="s">
        <v>1018</v>
      </c>
      <c r="E45" s="234">
        <v>3.7999999999999999E-2</v>
      </c>
    </row>
    <row r="46" spans="1:5" x14ac:dyDescent="0.15">
      <c r="A46">
        <v>44</v>
      </c>
      <c r="B46" s="993"/>
      <c r="C46" s="232" t="s">
        <v>971</v>
      </c>
      <c r="D46" s="233" t="s">
        <v>1019</v>
      </c>
      <c r="E46" s="234">
        <v>4.1000000000000002E-2</v>
      </c>
    </row>
    <row r="47" spans="1:5" x14ac:dyDescent="0.15">
      <c r="A47">
        <v>45</v>
      </c>
      <c r="B47" s="991" t="s">
        <v>1020</v>
      </c>
      <c r="C47" s="232" t="s">
        <v>971</v>
      </c>
      <c r="D47" s="233" t="s">
        <v>1021</v>
      </c>
      <c r="E47" s="234">
        <v>2.9000000000000001E-2</v>
      </c>
    </row>
    <row r="48" spans="1:5" x14ac:dyDescent="0.15">
      <c r="A48">
        <v>46</v>
      </c>
      <c r="B48" s="992"/>
      <c r="C48" s="236"/>
      <c r="D48" s="233" t="s">
        <v>1022</v>
      </c>
      <c r="E48" s="234">
        <v>2.3E-2</v>
      </c>
    </row>
    <row r="49" spans="1:5" x14ac:dyDescent="0.15">
      <c r="A49">
        <v>47</v>
      </c>
      <c r="B49" s="992"/>
      <c r="C49" s="236"/>
      <c r="D49" s="233" t="s">
        <v>1023</v>
      </c>
      <c r="E49" s="234">
        <v>2.4E-2</v>
      </c>
    </row>
    <row r="50" spans="1:5" x14ac:dyDescent="0.15">
      <c r="A50">
        <v>48</v>
      </c>
      <c r="B50" s="992"/>
      <c r="C50" s="236"/>
      <c r="D50" s="233" t="s">
        <v>1024</v>
      </c>
      <c r="E50" s="234">
        <v>2.7E-2</v>
      </c>
    </row>
    <row r="51" spans="1:5" x14ac:dyDescent="0.15">
      <c r="A51">
        <v>49</v>
      </c>
      <c r="B51" s="993"/>
      <c r="C51" s="236"/>
      <c r="D51" s="233" t="s">
        <v>1025</v>
      </c>
      <c r="E51" s="234">
        <v>2.8000000000000001E-2</v>
      </c>
    </row>
    <row r="52" spans="1:5" x14ac:dyDescent="0.15">
      <c r="A52">
        <v>50</v>
      </c>
      <c r="B52" s="991" t="s">
        <v>1026</v>
      </c>
      <c r="C52" s="236"/>
      <c r="D52" s="233" t="s">
        <v>1027</v>
      </c>
      <c r="E52" s="234">
        <v>3.4000000000000002E-2</v>
      </c>
    </row>
    <row r="53" spans="1:5" x14ac:dyDescent="0.15">
      <c r="A53">
        <v>51</v>
      </c>
      <c r="B53" s="992"/>
      <c r="C53" s="236"/>
      <c r="D53" s="233" t="s">
        <v>1028</v>
      </c>
      <c r="E53" s="234">
        <v>2.5999999999999999E-2</v>
      </c>
    </row>
    <row r="54" spans="1:5" x14ac:dyDescent="0.15">
      <c r="A54">
        <v>52</v>
      </c>
      <c r="B54" s="993"/>
      <c r="C54" s="232" t="s">
        <v>971</v>
      </c>
      <c r="D54" s="233" t="s">
        <v>1029</v>
      </c>
      <c r="E54" s="234">
        <v>0.04</v>
      </c>
    </row>
    <row r="55" spans="1:5" x14ac:dyDescent="0.15">
      <c r="A55">
        <v>53</v>
      </c>
      <c r="B55" s="991" t="s">
        <v>1030</v>
      </c>
      <c r="C55" s="236"/>
      <c r="D55" s="233" t="s">
        <v>1031</v>
      </c>
      <c r="E55" s="234">
        <v>2.1999999999999999E-2</v>
      </c>
    </row>
    <row r="56" spans="1:5" x14ac:dyDescent="0.15">
      <c r="A56">
        <v>54</v>
      </c>
      <c r="B56" s="992"/>
      <c r="C56" s="232" t="s">
        <v>971</v>
      </c>
      <c r="D56" s="233" t="s">
        <v>1032</v>
      </c>
      <c r="E56" s="234">
        <v>3.5999999999999997E-2</v>
      </c>
    </row>
    <row r="57" spans="1:5" x14ac:dyDescent="0.15">
      <c r="A57">
        <v>55</v>
      </c>
      <c r="B57" s="992"/>
      <c r="C57" s="236"/>
      <c r="D57" s="233" t="s">
        <v>1033</v>
      </c>
      <c r="E57" s="234">
        <v>3.4000000000000002E-2</v>
      </c>
    </row>
    <row r="58" spans="1:5" x14ac:dyDescent="0.15">
      <c r="A58">
        <v>56</v>
      </c>
      <c r="B58" s="992"/>
      <c r="C58" s="236"/>
      <c r="D58" s="233" t="s">
        <v>1034</v>
      </c>
      <c r="E58" s="234">
        <v>2.8000000000000001E-2</v>
      </c>
    </row>
    <row r="59" spans="1:5" x14ac:dyDescent="0.15">
      <c r="A59">
        <v>57</v>
      </c>
      <c r="B59" s="993"/>
      <c r="C59" s="236"/>
      <c r="D59" s="233" t="s">
        <v>1035</v>
      </c>
      <c r="E59" s="234">
        <v>3.5000000000000003E-2</v>
      </c>
    </row>
    <row r="60" spans="1:5" x14ac:dyDescent="0.15">
      <c r="A60">
        <v>58</v>
      </c>
      <c r="B60" s="994" t="s">
        <v>1036</v>
      </c>
      <c r="C60" s="236"/>
      <c r="D60" s="233" t="s">
        <v>1037</v>
      </c>
      <c r="E60" s="234">
        <v>0.04</v>
      </c>
    </row>
    <row r="61" spans="1:5" x14ac:dyDescent="0.15">
      <c r="A61">
        <v>59</v>
      </c>
      <c r="B61" s="995"/>
      <c r="C61" s="232" t="s">
        <v>971</v>
      </c>
      <c r="D61" s="233" t="s">
        <v>1038</v>
      </c>
      <c r="E61" s="234">
        <v>5.1999999999999998E-2</v>
      </c>
    </row>
  </sheetData>
  <mergeCells count="13">
    <mergeCell ref="B33:B34"/>
    <mergeCell ref="C2:D2"/>
    <mergeCell ref="B3:B13"/>
    <mergeCell ref="B14:B25"/>
    <mergeCell ref="B26:B27"/>
    <mergeCell ref="B28:B32"/>
    <mergeCell ref="B55:B59"/>
    <mergeCell ref="B60:B61"/>
    <mergeCell ref="B37:B39"/>
    <mergeCell ref="B40:B42"/>
    <mergeCell ref="B43:B46"/>
    <mergeCell ref="B47:B51"/>
    <mergeCell ref="B52:B54"/>
  </mergeCells>
  <phoneticPr fontId="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CCFFCC"/>
  </sheetPr>
  <dimension ref="A1:AG2"/>
  <sheetViews>
    <sheetView topLeftCell="J1" workbookViewId="0">
      <selection activeCell="AE1" sqref="AE1:AG2"/>
    </sheetView>
  </sheetViews>
  <sheetFormatPr defaultRowHeight="11.25" x14ac:dyDescent="0.15"/>
  <cols>
    <col min="1" max="5" width="9" style="1"/>
    <col min="6" max="6" width="24.75" style="1" customWidth="1"/>
    <col min="7" max="7" width="16.25" style="1" customWidth="1"/>
    <col min="8" max="8" width="23.75" style="1" customWidth="1"/>
    <col min="9" max="9" width="12" style="1" customWidth="1"/>
    <col min="10" max="10" width="24.125" style="1" customWidth="1"/>
    <col min="11" max="16384" width="9" style="1"/>
  </cols>
  <sheetData>
    <row r="1" spans="1:33" s="174" customFormat="1" ht="22.5" x14ac:dyDescent="0.15">
      <c r="A1" s="174" t="s">
        <v>335</v>
      </c>
      <c r="B1" s="174" t="s">
        <v>336</v>
      </c>
      <c r="C1" s="174" t="s">
        <v>337</v>
      </c>
      <c r="D1" s="174" t="s">
        <v>288</v>
      </c>
      <c r="E1" s="174" t="s">
        <v>338</v>
      </c>
      <c r="F1" s="174" t="s">
        <v>339</v>
      </c>
      <c r="G1" s="174" t="s">
        <v>378</v>
      </c>
      <c r="H1" s="174" t="s">
        <v>379</v>
      </c>
      <c r="I1" s="174" t="s">
        <v>342</v>
      </c>
      <c r="J1" s="174" t="s">
        <v>343</v>
      </c>
      <c r="K1" s="175" t="s">
        <v>187</v>
      </c>
      <c r="L1" s="174" t="s">
        <v>380</v>
      </c>
      <c r="M1" s="174" t="s">
        <v>381</v>
      </c>
      <c r="N1" s="174" t="s">
        <v>382</v>
      </c>
      <c r="O1" s="174" t="s">
        <v>383</v>
      </c>
      <c r="P1" s="174" t="s">
        <v>384</v>
      </c>
      <c r="Q1" s="174" t="s">
        <v>385</v>
      </c>
      <c r="R1" s="174" t="s">
        <v>386</v>
      </c>
      <c r="S1" s="175" t="s">
        <v>387</v>
      </c>
      <c r="T1" s="174" t="s">
        <v>388</v>
      </c>
      <c r="U1" s="174" t="s">
        <v>389</v>
      </c>
      <c r="V1" s="174" t="s">
        <v>390</v>
      </c>
      <c r="W1" s="174" t="s">
        <v>391</v>
      </c>
      <c r="X1" s="174" t="s">
        <v>7</v>
      </c>
      <c r="Y1" s="174" t="s">
        <v>9</v>
      </c>
      <c r="Z1" s="174" t="s">
        <v>10</v>
      </c>
      <c r="AA1" s="174" t="s">
        <v>392</v>
      </c>
      <c r="AB1" s="174" t="s">
        <v>393</v>
      </c>
      <c r="AC1" s="174" t="s">
        <v>394</v>
      </c>
      <c r="AD1" s="572" t="s">
        <v>1245</v>
      </c>
      <c r="AE1" s="573" t="s">
        <v>1127</v>
      </c>
      <c r="AF1" s="573" t="s">
        <v>1128</v>
      </c>
      <c r="AG1" s="573" t="s">
        <v>1129</v>
      </c>
    </row>
    <row r="2" spans="1:33" x14ac:dyDescent="0.15">
      <c r="A2" s="27" t="str">
        <f>事前協議書!$AE$2</f>
        <v>2017998</v>
      </c>
      <c r="B2" s="27" t="str">
        <f>事前協議書!$AG$2</f>
        <v>Demo998</v>
      </c>
      <c r="C2" s="1">
        <f>事前協議書!$AG$3</f>
        <v>3</v>
      </c>
      <c r="D2" s="28">
        <f>事前協議書!AE3</f>
        <v>45748</v>
      </c>
      <c r="E2" s="28" t="str">
        <f>事前協議書!$AE$4</f>
        <v>M株式会社</v>
      </c>
      <c r="F2" s="28" t="str">
        <f>事前協議書!$AE$5</f>
        <v>千代田区大手町一丁目○番地○号</v>
      </c>
      <c r="G2" s="1" t="str">
        <f>事前協議書!$AE$6</f>
        <v>株式会社N設計</v>
      </c>
      <c r="H2" s="1" t="str">
        <f>事前協議書!$AE$7</f>
        <v>千代田区飯田橋一丁目○番地○号</v>
      </c>
      <c r="I2" s="1" t="str">
        <f>事前協議書!$AE$8</f>
        <v>○●○●ビル</v>
      </c>
      <c r="J2" s="1" t="str">
        <f>事前協議書!$AE$9</f>
        <v>千代田区九段北○丁目○番地○号</v>
      </c>
      <c r="K2" s="128"/>
      <c r="L2" s="1">
        <f>事前協議書!$AF$10</f>
        <v>1</v>
      </c>
      <c r="M2" s="1">
        <f>事前協議書!$AH$10</f>
        <v>0</v>
      </c>
      <c r="N2" s="1">
        <f>事前協議書!$AJ$10</f>
        <v>0</v>
      </c>
      <c r="O2" s="1">
        <f>事前協議書!$AL$10</f>
        <v>1</v>
      </c>
      <c r="P2" s="1">
        <f>事前協議書!$AF$11</f>
        <v>1</v>
      </c>
      <c r="Q2" s="1">
        <f>事前協議書!$AH$11</f>
        <v>0</v>
      </c>
      <c r="R2" s="1">
        <f>事前協議書!$AJ$11</f>
        <v>0</v>
      </c>
      <c r="S2" s="128"/>
      <c r="T2" s="1">
        <f>事前協議書!$AF$12</f>
        <v>0</v>
      </c>
      <c r="U2" s="1" t="str">
        <f>事前協議書!$AH$12</f>
        <v/>
      </c>
      <c r="V2" s="28">
        <f>事前協議書!$AF$13</f>
        <v>45900</v>
      </c>
      <c r="W2" s="28">
        <f>事前協議書!$AH$13</f>
        <v>46265</v>
      </c>
      <c r="X2" s="1">
        <f>事前協議書!$AE$14</f>
        <v>1500</v>
      </c>
      <c r="Y2" s="1">
        <f>事前協議書!$AE$15</f>
        <v>1000</v>
      </c>
      <c r="Z2" s="1">
        <f>事前協議書!$AE$16</f>
        <v>6000</v>
      </c>
      <c r="AA2" s="1">
        <f>事前協議書!$AG$16</f>
        <v>5000</v>
      </c>
      <c r="AB2" s="1">
        <f>事前協議書!$AF$17</f>
        <v>6</v>
      </c>
      <c r="AC2" s="1">
        <f>事前協議書!$AH$17</f>
        <v>1</v>
      </c>
      <c r="AD2" s="1">
        <f>事前協議書!$AH$14</f>
        <v>0</v>
      </c>
      <c r="AE2" s="1">
        <f>事前協議書!$AI$3</f>
        <v>1</v>
      </c>
      <c r="AF2" s="1">
        <f>事前協議書!$AI$4</f>
        <v>0</v>
      </c>
      <c r="AG2" s="1">
        <f>事前協議書!$AI$5</f>
        <v>0</v>
      </c>
    </row>
  </sheetData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54</vt:i4>
      </vt:variant>
    </vt:vector>
  </HeadingPairs>
  <TitlesOfParts>
    <vt:vector size="67" baseType="lpstr">
      <vt:lpstr>事前協議書</vt:lpstr>
      <vt:lpstr>環境評価書</vt:lpstr>
      <vt:lpstr>外観写真等貼付</vt:lpstr>
      <vt:lpstr>第2号様式 </vt:lpstr>
      <vt:lpstr>第2号様式（事業者連名用別紙）</vt:lpstr>
      <vt:lpstr>List</vt:lpstr>
      <vt:lpstr>標準入力法_断熱材</vt:lpstr>
      <vt:lpstr>モデル建物法_断熱材</vt:lpstr>
      <vt:lpstr>xls11_建物概要</vt:lpstr>
      <vt:lpstr>xls12_設備概要</vt:lpstr>
      <vt:lpstr>xls13_環境対策</vt:lpstr>
      <vt:lpstr>xls14_建物性能</vt:lpstr>
      <vt:lpstr>xls15_備考</vt:lpstr>
      <vt:lpstr>Grade_mark_Best</vt:lpstr>
      <vt:lpstr>Grade_mark_Good</vt:lpstr>
      <vt:lpstr>Grade_mark_Non</vt:lpstr>
      <vt:lpstr>List_AEMS</vt:lpstr>
      <vt:lpstr>List_AemsCD</vt:lpstr>
      <vt:lpstr>List_Area</vt:lpstr>
      <vt:lpstr>List_AreaCD</vt:lpstr>
      <vt:lpstr>List_CalcProgram</vt:lpstr>
      <vt:lpstr>List_DannetsuZai</vt:lpstr>
      <vt:lpstr>List_DannetsuZaiCD</vt:lpstr>
      <vt:lpstr>List_DHC_Area</vt:lpstr>
      <vt:lpstr>List_DHC_AreaCD</vt:lpstr>
      <vt:lpstr>List_DHC_Donyu</vt:lpstr>
      <vt:lpstr>List_DHC_DonyuCD</vt:lpstr>
      <vt:lpstr>List_Grade</vt:lpstr>
      <vt:lpstr>List_GradeInfo</vt:lpstr>
      <vt:lpstr>List_Kyogi_Dankai</vt:lpstr>
      <vt:lpstr>List_Kyogi_Dankai_CD</vt:lpstr>
      <vt:lpstr>List_Menteki_Taisaku</vt:lpstr>
      <vt:lpstr>List_Menteki_TaisakuCD</vt:lpstr>
      <vt:lpstr>List_Select</vt:lpstr>
      <vt:lpstr>List_Tokuden</vt:lpstr>
      <vt:lpstr>List_TokudenCD</vt:lpstr>
      <vt:lpstr>List_Umu</vt:lpstr>
      <vt:lpstr>List_UmuCD</vt:lpstr>
      <vt:lpstr>List_Yoshiki_Kohyo</vt:lpstr>
      <vt:lpstr>List_Yoshiki_Status</vt:lpstr>
      <vt:lpstr>List_Yoshiki_Todokede</vt:lpstr>
      <vt:lpstr>List_Yoshiki_Umu</vt:lpstr>
      <vt:lpstr>List_Youto_House</vt:lpstr>
      <vt:lpstr>List_Youto_NonHouse</vt:lpstr>
      <vt:lpstr>環境評価書!Print_Area</vt:lpstr>
      <vt:lpstr>事前協議書!Print_Area</vt:lpstr>
      <vt:lpstr>'第2号様式 '!Print_Area</vt:lpstr>
      <vt:lpstr>'第2号様式（事業者連名用別紙）'!Print_Area</vt:lpstr>
      <vt:lpstr>事前協議書!Print_Titles</vt:lpstr>
      <vt:lpstr>Val_Ari</vt:lpstr>
      <vt:lpstr>Val_CalcPrg_BEST</vt:lpstr>
      <vt:lpstr>Val_CalcPrg_Hyojun</vt:lpstr>
      <vt:lpstr>Val_CalcPrg_Model</vt:lpstr>
      <vt:lpstr>Val_ClearGoal</vt:lpstr>
      <vt:lpstr>Val_DannetsuZaiCD_Free</vt:lpstr>
      <vt:lpstr>Val_Hantei_NG</vt:lpstr>
      <vt:lpstr>Val_Hantei_OK</vt:lpstr>
      <vt:lpstr>Val_NotSelected</vt:lpstr>
      <vt:lpstr>Val_ReduceGoal_Best</vt:lpstr>
      <vt:lpstr>Val_ReduceGoal_Good</vt:lpstr>
      <vt:lpstr>Val_Selected</vt:lpstr>
      <vt:lpstr>Val_SyoEne_Kyoyou_Both</vt:lpstr>
      <vt:lpstr>Val_SyoEne_Kyoyou_Kijun</vt:lpstr>
      <vt:lpstr>Val_SyoEne_Kyoyou_Sekkei</vt:lpstr>
      <vt:lpstr>Val_SyoEne_KyoyouHani</vt:lpstr>
      <vt:lpstr>複合建築物マーク</vt:lpstr>
      <vt:lpstr>複合建築物マーク非表示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（非住宅 記入例） 事前協議書・環境評価書・建築物環境計画書の様式</dc:title>
  <dc:creator>千代田区</dc:creator>
  <cp:lastPrinted>2025-04-01T05:43:28Z</cp:lastPrinted>
  <dcterms:created xsi:type="dcterms:W3CDTF">2016-01-13T01:03:20Z</dcterms:created>
  <dcterms:modified xsi:type="dcterms:W3CDTF">2025-06-08T23:25:27Z</dcterms:modified>
</cp:coreProperties>
</file>