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0001095790\Desktop\HP更新\事前協議様式\"/>
    </mc:Choice>
  </mc:AlternateContent>
  <xr:revisionPtr revIDLastSave="0" documentId="13_ncr:1_{B4D92199-2A68-4633-87CE-CA8A44E7992A}" xr6:coauthVersionLast="47" xr6:coauthVersionMax="47" xr10:uidLastSave="{00000000-0000-0000-0000-000000000000}"/>
  <workbookProtection workbookAlgorithmName="SHA-512" workbookHashValue="GAlReting8Q8HfwT56r1XAogL6lm1W2XtxwF5HvGQ/J2y6pUbMqN8NB8YLB/xgr5chJHEvXB76dbpFkDIRjSDg==" workbookSaltValue="XfwYhumAiGuWNAUPFpK/9w==" workbookSpinCount="100000" lockStructure="1"/>
  <bookViews>
    <workbookView xWindow="-120" yWindow="-120" windowWidth="29040" windowHeight="15720" tabRatio="731" xr2:uid="{00000000-000D-0000-FFFF-FFFF00000000}"/>
  </bookViews>
  <sheets>
    <sheet name="事前協議書" sheetId="1" r:id="rId1"/>
    <sheet name="環境評価書" sheetId="2" r:id="rId2"/>
    <sheet name="外観写真等貼付" sheetId="22" r:id="rId3"/>
    <sheet name="第2号様式 " sheetId="18" r:id="rId4"/>
    <sheet name="第2号様式（事業者連名用別紙）" sheetId="19" r:id="rId5"/>
    <sheet name="List" sheetId="3" state="hidden" r:id="rId6"/>
    <sheet name="標準入力法_断熱材" sheetId="20" state="hidden" r:id="rId7"/>
    <sheet name="モデル建物法_断熱材" sheetId="21" state="hidden" r:id="rId8"/>
    <sheet name="xls11_建物概要" sheetId="12" state="hidden" r:id="rId9"/>
    <sheet name="xls12_設備概要" sheetId="13" state="hidden" r:id="rId10"/>
    <sheet name="xls13_環境対策" sheetId="14" state="hidden" r:id="rId11"/>
    <sheet name="xls14_建物性能" sheetId="15" state="hidden" r:id="rId12"/>
    <sheet name="xls15_備考" sheetId="16" state="hidden" r:id="rId13"/>
  </sheets>
  <definedNames>
    <definedName name="_xlnm._FilterDatabase" localSheetId="11" hidden="1">xls14_建物性能!$A$1:$AW$2</definedName>
    <definedName name="_xlnm.Print_Area" localSheetId="3">'第2号様式 '!$A$1:$Y$49</definedName>
    <definedName name="_xlnm.Print_Area" localSheetId="4">'第2号様式（事業者連名用別紙）'!$A$1:$S$35</definedName>
    <definedName name="Val_NotSelected">List!$J$12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1" l="1"/>
  <c r="B3" i="2" s="1"/>
  <c r="AB2" i="2"/>
  <c r="AC2" i="2" s="1"/>
  <c r="H4" i="19" l="1"/>
  <c r="L5" i="18"/>
  <c r="K66" i="1"/>
  <c r="AJ62" i="2"/>
  <c r="Q62" i="2" s="1"/>
  <c r="AJ57" i="2"/>
  <c r="Q57" i="2" s="1"/>
  <c r="AD66" i="2"/>
  <c r="I66" i="2" s="1"/>
  <c r="AD55" i="2"/>
  <c r="I55" i="2" s="1"/>
  <c r="AA62" i="2" l="1"/>
  <c r="C62" i="2" s="1"/>
  <c r="AA12" i="2" l="1"/>
  <c r="E9" i="2"/>
  <c r="AA8" i="2"/>
  <c r="Y64" i="1" l="1"/>
  <c r="T22" i="2" s="1"/>
  <c r="Y63" i="1"/>
  <c r="T21" i="2" s="1"/>
  <c r="AC22" i="2"/>
  <c r="W75" i="1"/>
  <c r="AC67" i="2"/>
  <c r="B67" i="2" s="1"/>
  <c r="AC66" i="2"/>
  <c r="B66" i="2" s="1"/>
  <c r="AE65" i="2"/>
  <c r="AC65" i="2"/>
  <c r="B65" i="2" s="1"/>
  <c r="AE64" i="2"/>
  <c r="H64" i="2" s="1"/>
  <c r="AC64" i="2"/>
  <c r="B64" i="2" s="1"/>
  <c r="AC61" i="2"/>
  <c r="AC60" i="2"/>
  <c r="B60" i="2" s="1"/>
  <c r="AC59" i="2"/>
  <c r="B59" i="2" s="1"/>
  <c r="AI66" i="2"/>
  <c r="N66" i="2" s="1"/>
  <c r="AI65" i="2"/>
  <c r="N65" i="2" s="1"/>
  <c r="AI64" i="2"/>
  <c r="N64" i="2" s="1"/>
  <c r="AI62" i="2"/>
  <c r="AI61" i="2"/>
  <c r="N61" i="2" s="1"/>
  <c r="AI60" i="2"/>
  <c r="N60" i="2" s="1"/>
  <c r="AK59" i="2"/>
  <c r="U59" i="2" s="1"/>
  <c r="AI59" i="2"/>
  <c r="N59" i="2" s="1"/>
  <c r="AI57" i="2"/>
  <c r="AI56" i="2"/>
  <c r="N56" i="2" s="1"/>
  <c r="AI55" i="2"/>
  <c r="N55" i="2" s="1"/>
  <c r="AI54" i="2"/>
  <c r="N54" i="2" s="1"/>
  <c r="AI53" i="2"/>
  <c r="N53" i="2" s="1"/>
  <c r="AI52" i="2"/>
  <c r="N52" i="2" s="1"/>
  <c r="AK50" i="2"/>
  <c r="U50" i="2" s="1"/>
  <c r="AI50" i="2"/>
  <c r="N50" i="2" s="1"/>
  <c r="AI49" i="2"/>
  <c r="N49" i="2" s="1"/>
  <c r="AI48" i="2"/>
  <c r="N48" i="2" s="1"/>
  <c r="AI47" i="2"/>
  <c r="N47" i="2" s="1"/>
  <c r="AE54" i="2"/>
  <c r="AC54" i="2"/>
  <c r="B54" i="2" s="1"/>
  <c r="AE53" i="2"/>
  <c r="H53" i="2" s="1"/>
  <c r="AC53" i="2"/>
  <c r="B53" i="2" s="1"/>
  <c r="AE52" i="2"/>
  <c r="H52" i="2" s="1"/>
  <c r="AC52" i="2"/>
  <c r="B52" i="2" s="1"/>
  <c r="AE51" i="2"/>
  <c r="H51" i="2" s="1"/>
  <c r="AC51" i="2"/>
  <c r="B51" i="2" s="1"/>
  <c r="AE50" i="2"/>
  <c r="H50" i="2" s="1"/>
  <c r="AC50" i="2"/>
  <c r="B50" i="2" s="1"/>
  <c r="AE49" i="2"/>
  <c r="H49" i="2" s="1"/>
  <c r="AC49" i="2"/>
  <c r="B49" i="2" s="1"/>
  <c r="AC48" i="2"/>
  <c r="B48" i="2" s="1"/>
  <c r="AC47" i="2"/>
  <c r="B47" i="2" s="1"/>
  <c r="AC46" i="2"/>
  <c r="B46" i="2" s="1"/>
  <c r="AC45" i="2"/>
  <c r="B45" i="2" s="1"/>
  <c r="AC44" i="2"/>
  <c r="B44" i="2" s="1"/>
  <c r="AE43" i="2"/>
  <c r="H43" i="2" s="1"/>
  <c r="AC43" i="2"/>
  <c r="B43" i="2" s="1"/>
  <c r="AE42" i="2"/>
  <c r="H42" i="2" s="1"/>
  <c r="AC42" i="2"/>
  <c r="B42" i="2" s="1"/>
  <c r="AE41" i="2"/>
  <c r="H41" i="2" s="1"/>
  <c r="AC41" i="2"/>
  <c r="B41" i="2" s="1"/>
  <c r="AA67" i="2"/>
  <c r="AF66" i="2"/>
  <c r="AA66" i="2"/>
  <c r="AF65" i="2"/>
  <c r="AD65" i="2"/>
  <c r="AA65" i="2"/>
  <c r="AF64" i="2"/>
  <c r="AD64" i="2"/>
  <c r="AA64" i="2"/>
  <c r="AF62" i="2"/>
  <c r="AF61" i="2"/>
  <c r="AA61" i="2"/>
  <c r="AF60" i="2"/>
  <c r="AA60" i="2"/>
  <c r="AJ59" i="2"/>
  <c r="AF59" i="2"/>
  <c r="AA59" i="2"/>
  <c r="AD54" i="2"/>
  <c r="AA54" i="2"/>
  <c r="AD53" i="2"/>
  <c r="AA53" i="2"/>
  <c r="AD52" i="2"/>
  <c r="AA52" i="2"/>
  <c r="AD51" i="2"/>
  <c r="AA51" i="2"/>
  <c r="AJ50" i="2"/>
  <c r="AF50" i="2"/>
  <c r="AD50" i="2"/>
  <c r="AA50" i="2"/>
  <c r="AD49" i="2"/>
  <c r="AA49" i="2"/>
  <c r="AF48" i="2"/>
  <c r="AA48" i="2"/>
  <c r="AF47" i="2"/>
  <c r="AA47" i="2"/>
  <c r="AA46" i="2"/>
  <c r="AA45" i="2"/>
  <c r="AA44" i="2"/>
  <c r="AD43" i="2"/>
  <c r="AA43" i="2"/>
  <c r="AD42" i="2"/>
  <c r="AA42" i="2"/>
  <c r="AD41" i="2"/>
  <c r="AA41" i="2"/>
  <c r="AC33" i="2"/>
  <c r="AB33" i="2"/>
  <c r="AC32" i="2"/>
  <c r="AB32" i="2"/>
  <c r="AC31" i="2"/>
  <c r="AB31" i="2"/>
  <c r="AC30" i="2"/>
  <c r="AB30" i="2"/>
  <c r="AC29" i="2"/>
  <c r="AB29" i="2"/>
  <c r="AC28" i="2"/>
  <c r="AB28" i="2"/>
  <c r="AA26" i="2"/>
  <c r="AA23" i="2"/>
  <c r="S11" i="2"/>
  <c r="V11" i="2"/>
  <c r="W10" i="2"/>
  <c r="R10" i="2"/>
  <c r="R9" i="2"/>
  <c r="R8" i="2"/>
  <c r="E12" i="2"/>
  <c r="F6" i="2"/>
  <c r="AB4" i="2"/>
  <c r="V4" i="2" s="1"/>
  <c r="AA4" i="2"/>
  <c r="AA3" i="2"/>
  <c r="AB3" i="2" s="1"/>
  <c r="AA2" i="2"/>
  <c r="V2" i="2" s="1"/>
  <c r="AA30" i="1"/>
  <c r="AA29" i="1"/>
  <c r="V3" i="2" l="1"/>
  <c r="AE32" i="2"/>
  <c r="AC34" i="2"/>
  <c r="AD28" i="2"/>
  <c r="AB34" i="2"/>
  <c r="B61" i="2"/>
  <c r="AC62" i="2"/>
  <c r="H65" i="2"/>
  <c r="AE66" i="2"/>
  <c r="N62" i="2"/>
  <c r="AK62" i="2"/>
  <c r="N57" i="2"/>
  <c r="AK57" i="2"/>
  <c r="H54" i="2"/>
  <c r="AE55" i="2"/>
  <c r="AE29" i="2"/>
  <c r="AD30" i="2"/>
  <c r="AE28" i="2"/>
  <c r="AE30" i="2"/>
  <c r="AD29" i="2"/>
  <c r="AD31" i="2"/>
  <c r="AE31" i="2"/>
  <c r="AD32" i="2"/>
  <c r="AD33" i="2"/>
  <c r="AE33" i="2"/>
  <c r="AE34" i="2" l="1"/>
  <c r="AD34" i="2"/>
  <c r="BA3" i="15"/>
  <c r="AP3" i="15"/>
  <c r="AO3" i="15"/>
  <c r="AM3" i="15"/>
  <c r="AI3" i="15"/>
  <c r="AH3" i="15"/>
  <c r="AD3" i="15"/>
  <c r="AC3" i="15"/>
  <c r="Y3" i="15"/>
  <c r="X3" i="15"/>
  <c r="T3" i="15"/>
  <c r="S3" i="15"/>
  <c r="O3" i="15"/>
  <c r="N3" i="15"/>
  <c r="M3" i="15"/>
  <c r="L3" i="15"/>
  <c r="K3" i="15"/>
  <c r="J3" i="15"/>
  <c r="E3" i="15"/>
  <c r="C3" i="15"/>
  <c r="A3" i="15"/>
  <c r="DG3" i="14"/>
  <c r="DF3" i="14"/>
  <c r="DD3" i="14"/>
  <c r="CT3" i="14"/>
  <c r="CO3" i="14"/>
  <c r="CM3" i="14"/>
  <c r="CK3" i="14"/>
  <c r="CF3" i="14"/>
  <c r="CD3" i="14"/>
  <c r="BA3" i="14"/>
  <c r="AS3" i="14"/>
  <c r="AQ3" i="14"/>
  <c r="AN3" i="14"/>
  <c r="P3" i="14"/>
  <c r="O3" i="14"/>
  <c r="M3" i="14"/>
  <c r="L3" i="14"/>
  <c r="A3" i="14"/>
  <c r="C4" i="14"/>
  <c r="D4" i="14"/>
  <c r="AA4" i="14"/>
  <c r="AB4" i="14"/>
  <c r="AE4" i="14"/>
  <c r="AF4" i="14"/>
  <c r="AL4" i="14"/>
  <c r="AX4" i="14"/>
  <c r="BB4" i="14"/>
  <c r="BC4" i="14"/>
  <c r="BD4" i="14"/>
  <c r="BE4" i="14"/>
  <c r="BF4" i="14"/>
  <c r="BG4" i="14"/>
  <c r="BH4" i="14"/>
  <c r="BI4" i="14"/>
  <c r="BJ4" i="14"/>
  <c r="BK4" i="14"/>
  <c r="BL4" i="14"/>
  <c r="BM4" i="14"/>
  <c r="BN4" i="14"/>
  <c r="BO4" i="14"/>
  <c r="BP4" i="14"/>
  <c r="BQ4" i="14"/>
  <c r="BR4" i="14"/>
  <c r="BS4" i="14"/>
  <c r="CA4" i="14"/>
  <c r="P3" i="13"/>
  <c r="O3" i="13"/>
  <c r="N3" i="13"/>
  <c r="M3" i="13"/>
  <c r="L3" i="13"/>
  <c r="K3" i="13"/>
  <c r="J3" i="13"/>
  <c r="I3" i="13"/>
  <c r="H3" i="13"/>
  <c r="A3" i="13"/>
  <c r="AM3" i="13"/>
  <c r="AK3" i="13"/>
  <c r="AK4" i="13" s="1"/>
  <c r="AD3" i="12"/>
  <c r="AC3" i="12"/>
  <c r="AB3" i="12"/>
  <c r="AA3" i="12"/>
  <c r="Z3" i="12"/>
  <c r="Y3" i="12"/>
  <c r="X3" i="12"/>
  <c r="W3" i="12"/>
  <c r="V3" i="12"/>
  <c r="J3" i="12"/>
  <c r="I3" i="12"/>
  <c r="H3" i="12"/>
  <c r="G3" i="12"/>
  <c r="F3" i="12"/>
  <c r="E3" i="12"/>
  <c r="D3" i="12"/>
  <c r="B3" i="12"/>
  <c r="A3" i="12"/>
  <c r="N3" i="14"/>
  <c r="K3" i="14"/>
  <c r="Q4" i="13"/>
  <c r="R4" i="13"/>
  <c r="S4" i="13"/>
  <c r="T4" i="13"/>
  <c r="AC4" i="13"/>
  <c r="AD4" i="13"/>
  <c r="AE4" i="13"/>
  <c r="S4" i="12"/>
  <c r="K4" i="12"/>
  <c r="X82" i="1"/>
  <c r="AZ3" i="15" s="1"/>
  <c r="W82" i="1"/>
  <c r="AC81" i="1"/>
  <c r="BB3" i="15" s="1"/>
  <c r="AA81" i="1"/>
  <c r="Z81" i="1"/>
  <c r="AY3" i="15" s="1"/>
  <c r="Y81" i="1"/>
  <c r="X81" i="1"/>
  <c r="AX3" i="15" s="1"/>
  <c r="W81" i="1"/>
  <c r="V81" i="1"/>
  <c r="Z60" i="1"/>
  <c r="BC3" i="15" s="1"/>
  <c r="W60" i="1"/>
  <c r="V60" i="1"/>
  <c r="Z59" i="1"/>
  <c r="BX3" i="14" s="1"/>
  <c r="W59" i="1"/>
  <c r="Z58" i="1"/>
  <c r="BW3" i="14" s="1"/>
  <c r="W58" i="1"/>
  <c r="V58" i="1"/>
  <c r="AC57" i="1"/>
  <c r="BV3" i="14" s="1"/>
  <c r="AA57" i="1"/>
  <c r="Z57" i="1"/>
  <c r="BT3" i="14" s="1"/>
  <c r="W57" i="1"/>
  <c r="Z56" i="1"/>
  <c r="BY3" i="14" s="1"/>
  <c r="W56" i="1"/>
  <c r="Z55" i="1"/>
  <c r="BU3" i="14" s="1"/>
  <c r="W55" i="1"/>
  <c r="V55" i="1"/>
  <c r="Y54" i="1"/>
  <c r="DC3" i="14" s="1"/>
  <c r="W54" i="1"/>
  <c r="Y53" i="1"/>
  <c r="DE3" i="14" s="1"/>
  <c r="W53" i="1"/>
  <c r="AD52" i="1"/>
  <c r="DB3" i="14" s="1"/>
  <c r="AA52" i="1"/>
  <c r="Z52" i="1"/>
  <c r="DA3" i="14" s="1"/>
  <c r="W52" i="1"/>
  <c r="V52" i="1"/>
  <c r="AH51" i="1"/>
  <c r="CZ3" i="14" s="1"/>
  <c r="AF51" i="1"/>
  <c r="AE51" i="1"/>
  <c r="CY3" i="14" s="1"/>
  <c r="AC51" i="1"/>
  <c r="AB51" i="1"/>
  <c r="CX3" i="14" s="1"/>
  <c r="Z51" i="1"/>
  <c r="Y51" i="1"/>
  <c r="CW3" i="14" s="1"/>
  <c r="W51" i="1"/>
  <c r="V51" i="1"/>
  <c r="AB50" i="1"/>
  <c r="CV3" i="14" s="1"/>
  <c r="Z50" i="1"/>
  <c r="Y50" i="1"/>
  <c r="CU3" i="14" s="1"/>
  <c r="W50" i="1"/>
  <c r="V50" i="1"/>
  <c r="Y49" i="1"/>
  <c r="CS3" i="14" s="1"/>
  <c r="W49" i="1"/>
  <c r="AE48" i="1"/>
  <c r="CR3" i="14" s="1"/>
  <c r="AC48" i="1"/>
  <c r="AB48" i="1"/>
  <c r="CQ3" i="14" s="1"/>
  <c r="Z48" i="1"/>
  <c r="Y48" i="1"/>
  <c r="CP3" i="14" s="1"/>
  <c r="W48" i="1"/>
  <c r="Y47" i="1"/>
  <c r="CN3" i="14" s="1"/>
  <c r="W47" i="1"/>
  <c r="Y46" i="1"/>
  <c r="CL3" i="14" s="1"/>
  <c r="W46" i="1"/>
  <c r="V46" i="1"/>
  <c r="AB45" i="1"/>
  <c r="AZ3" i="14" s="1"/>
  <c r="Z45" i="1"/>
  <c r="Y45" i="1"/>
  <c r="AY3" i="14" s="1"/>
  <c r="W45" i="1"/>
  <c r="AH44" i="1"/>
  <c r="AW3" i="14" s="1"/>
  <c r="AF44" i="1"/>
  <c r="AE44" i="1"/>
  <c r="AV3" i="14" s="1"/>
  <c r="AC44" i="1"/>
  <c r="AB44" i="1"/>
  <c r="AU3" i="14" s="1"/>
  <c r="Z44" i="1"/>
  <c r="Y44" i="1"/>
  <c r="AT3" i="14" s="1"/>
  <c r="W44" i="1"/>
  <c r="V44" i="1"/>
  <c r="Y43" i="1"/>
  <c r="AR3" i="14" s="1"/>
  <c r="W43" i="1"/>
  <c r="AB42" i="1"/>
  <c r="AO3" i="14" s="1"/>
  <c r="Z42" i="1"/>
  <c r="Y42" i="1"/>
  <c r="AP3" i="14" s="1"/>
  <c r="W42" i="1"/>
  <c r="V42" i="1"/>
  <c r="Y41" i="1"/>
  <c r="AM3" i="14" s="1"/>
  <c r="W41" i="1"/>
  <c r="Y40" i="1"/>
  <c r="AK3" i="14" s="1"/>
  <c r="W40" i="1"/>
  <c r="V40" i="1"/>
  <c r="AB39" i="1"/>
  <c r="DJ3" i="14" s="1"/>
  <c r="Z39" i="1"/>
  <c r="Y39" i="1"/>
  <c r="DI3" i="14" s="1"/>
  <c r="W39" i="1"/>
  <c r="V39" i="1"/>
  <c r="AH38" i="1"/>
  <c r="AJ3" i="14" s="1"/>
  <c r="AF38" i="1"/>
  <c r="AE38" i="1"/>
  <c r="CJ3" i="14" s="1"/>
  <c r="AC38" i="1"/>
  <c r="AB38" i="1"/>
  <c r="CI3" i="14" s="1"/>
  <c r="Z38" i="1"/>
  <c r="Y38" i="1"/>
  <c r="AG3" i="14" s="1"/>
  <c r="W38" i="1"/>
  <c r="V38" i="1"/>
  <c r="Y37" i="1"/>
  <c r="CG3" i="14" s="1"/>
  <c r="W37" i="1"/>
  <c r="Y36" i="1"/>
  <c r="CE3" i="14" s="1"/>
  <c r="W36" i="1"/>
  <c r="Y35" i="1"/>
  <c r="CC3" i="14" s="1"/>
  <c r="W35" i="1"/>
  <c r="V35" i="1"/>
  <c r="AB34" i="1"/>
  <c r="CB3" i="14" s="1"/>
  <c r="W34" i="1"/>
  <c r="AE33" i="1"/>
  <c r="Y3" i="14" s="1"/>
  <c r="AC33" i="1"/>
  <c r="AB33" i="1"/>
  <c r="BZ3" i="14" s="1"/>
  <c r="Z33" i="1"/>
  <c r="Y33" i="1"/>
  <c r="Z3" i="14" s="1"/>
  <c r="W33" i="1"/>
  <c r="V33" i="1"/>
  <c r="AH32" i="1"/>
  <c r="X3" i="14" s="1"/>
  <c r="AF32" i="1"/>
  <c r="AE32" i="1"/>
  <c r="W3" i="14" s="1"/>
  <c r="AC32" i="1"/>
  <c r="AB32" i="1"/>
  <c r="V3" i="14" s="1"/>
  <c r="Z32" i="1"/>
  <c r="Y32" i="1"/>
  <c r="U3" i="14" s="1"/>
  <c r="W32" i="1"/>
  <c r="AH31" i="1"/>
  <c r="T3" i="14" s="1"/>
  <c r="AF31" i="1"/>
  <c r="AE31" i="1"/>
  <c r="S3" i="14" s="1"/>
  <c r="AC31" i="1"/>
  <c r="AB31" i="1"/>
  <c r="R3" i="14" s="1"/>
  <c r="Z31" i="1"/>
  <c r="Y31" i="1"/>
  <c r="Q3" i="14" s="1"/>
  <c r="W31" i="1"/>
  <c r="V31" i="1"/>
  <c r="Y30" i="1"/>
  <c r="J3" i="14" s="1"/>
  <c r="J4" i="14" s="1"/>
  <c r="W30" i="1"/>
  <c r="Y29" i="1"/>
  <c r="I3" i="14" s="1"/>
  <c r="I4" i="14" s="1"/>
  <c r="W29" i="1"/>
  <c r="V29" i="1"/>
  <c r="AE28" i="1"/>
  <c r="G3" i="14" s="1"/>
  <c r="AB28" i="1"/>
  <c r="AA28" i="1"/>
  <c r="F3" i="14" s="1"/>
  <c r="Z28" i="1"/>
  <c r="Y28" i="1"/>
  <c r="E3" i="14" s="1"/>
  <c r="W28" i="1"/>
  <c r="AD24" i="1"/>
  <c r="U3" i="13" s="1"/>
  <c r="AB24" i="1"/>
  <c r="V3" i="13" s="1"/>
  <c r="Z24" i="1"/>
  <c r="W3" i="13" s="1"/>
  <c r="Z23" i="1"/>
  <c r="AJ3" i="13" s="1"/>
  <c r="AJ4" i="13" s="1"/>
  <c r="Y23" i="1"/>
  <c r="X23" i="1"/>
  <c r="AI3" i="13" s="1"/>
  <c r="W23" i="1"/>
  <c r="AD22" i="1"/>
  <c r="AH3" i="13" s="1"/>
  <c r="AC22" i="1"/>
  <c r="AB22" i="1"/>
  <c r="AG3" i="13" s="1"/>
  <c r="AA22" i="1"/>
  <c r="Z22" i="1"/>
  <c r="AF3" i="13" s="1"/>
  <c r="W22" i="1"/>
  <c r="V22" i="1"/>
  <c r="Z19" i="1"/>
  <c r="G3" i="13" s="1"/>
  <c r="Y19" i="1"/>
  <c r="X19" i="1"/>
  <c r="F3" i="13" s="1"/>
  <c r="W19" i="1"/>
  <c r="AB18" i="1"/>
  <c r="E3" i="13" s="1"/>
  <c r="AA18" i="1"/>
  <c r="Z18" i="1"/>
  <c r="Y18" i="1"/>
  <c r="X18" i="1"/>
  <c r="C3" i="13" s="1"/>
  <c r="W18" i="1"/>
  <c r="W14" i="1"/>
  <c r="V14" i="1"/>
  <c r="X12" i="1"/>
  <c r="W12" i="1"/>
  <c r="AB11" i="1"/>
  <c r="N3" i="12" s="1"/>
  <c r="AA11" i="1"/>
  <c r="Z11" i="1"/>
  <c r="P3" i="12" s="1"/>
  <c r="Y11" i="1"/>
  <c r="X11" i="1"/>
  <c r="T3" i="12" s="1"/>
  <c r="T4" i="12" s="1"/>
  <c r="W11" i="1"/>
  <c r="AD10" i="1"/>
  <c r="M3" i="12" s="1"/>
  <c r="AC10" i="1"/>
  <c r="AB10" i="1"/>
  <c r="O3" i="12" s="1"/>
  <c r="AA10" i="1"/>
  <c r="Z10" i="1"/>
  <c r="Y10" i="1"/>
  <c r="X10" i="1"/>
  <c r="L3" i="12" s="1"/>
  <c r="W10" i="1"/>
  <c r="V10" i="1"/>
  <c r="AI3" i="1"/>
  <c r="AH3" i="12" s="1"/>
  <c r="AG3" i="1"/>
  <c r="AG3" i="12" s="1"/>
  <c r="AE3" i="1"/>
  <c r="AL3" i="13" s="1"/>
  <c r="AC3" i="1"/>
  <c r="X3" i="1" a="1"/>
  <c r="X3" i="1" s="1"/>
  <c r="W3" i="1"/>
  <c r="AN3" i="13" l="1"/>
  <c r="AF3" i="12"/>
  <c r="AB8" i="2"/>
  <c r="E8" i="2" s="1"/>
  <c r="B3" i="14"/>
  <c r="C13" i="1"/>
  <c r="AE3" i="12"/>
  <c r="AB12" i="2"/>
  <c r="R12" i="2" s="1"/>
  <c r="D3" i="13"/>
  <c r="U3" i="12"/>
  <c r="Q3" i="12"/>
  <c r="C3" i="12"/>
  <c r="B3" i="15"/>
  <c r="B3" i="13"/>
  <c r="U5" i="3"/>
  <c r="U4" i="3"/>
  <c r="U3" i="3"/>
  <c r="J22" i="18" l="1"/>
  <c r="K65" i="1"/>
  <c r="X80" i="1" l="1"/>
  <c r="Y65" i="1"/>
  <c r="G3" i="15"/>
  <c r="BC2" i="15"/>
  <c r="BC4" i="15" s="1"/>
  <c r="N10" i="18"/>
  <c r="N8" i="18"/>
  <c r="DF2" i="14"/>
  <c r="DF4" i="14" s="1"/>
  <c r="AY2" i="15"/>
  <c r="AY4" i="15" s="1"/>
  <c r="BB2" i="15"/>
  <c r="BB4" i="15" s="1"/>
  <c r="AX2" i="15"/>
  <c r="AX4" i="15" s="1"/>
  <c r="AF49" i="2"/>
  <c r="Q5" i="19"/>
  <c r="O5" i="19"/>
  <c r="L5" i="19"/>
  <c r="K80" i="1" l="1"/>
  <c r="T23" i="2"/>
  <c r="AJ2" i="14"/>
  <c r="AJ4" i="14" s="1"/>
  <c r="DE2" i="14"/>
  <c r="DE4" i="14" s="1"/>
  <c r="M14" i="18" l="1"/>
  <c r="X6" i="18"/>
  <c r="V6" i="18"/>
  <c r="S6" i="18"/>
  <c r="N41" i="2"/>
  <c r="Q70" i="1"/>
  <c r="R3" i="15" s="1"/>
  <c r="AW3" i="15"/>
  <c r="K79" i="1" l="1"/>
  <c r="I3" i="15"/>
  <c r="AE2" i="12"/>
  <c r="AE4" i="12" s="1"/>
  <c r="M15" i="18"/>
  <c r="M16" i="18"/>
  <c r="X27" i="18"/>
  <c r="V27" i="18"/>
  <c r="S27" i="18"/>
  <c r="O27" i="18"/>
  <c r="M27" i="18"/>
  <c r="J27" i="18"/>
  <c r="J20" i="18"/>
  <c r="J19" i="18"/>
  <c r="J18" i="18"/>
  <c r="N79" i="1" l="1"/>
  <c r="AV3" i="15" s="1"/>
  <c r="AU3" i="15"/>
  <c r="DI2" i="14"/>
  <c r="DI4" i="14" s="1"/>
  <c r="DJ2" i="14"/>
  <c r="DJ4" i="14" s="1"/>
  <c r="AL2" i="13"/>
  <c r="AL4" i="13" s="1"/>
  <c r="AF2" i="12"/>
  <c r="AF4" i="12" s="1"/>
  <c r="AN2" i="13"/>
  <c r="AN4" i="13" s="1"/>
  <c r="AH2" i="12"/>
  <c r="AH4" i="12" s="1"/>
  <c r="AM2" i="13"/>
  <c r="AM4" i="13" s="1"/>
  <c r="AG2" i="12"/>
  <c r="AG4" i="12" s="1"/>
  <c r="DH2" i="14"/>
  <c r="DH4" i="14" s="1"/>
  <c r="F66" i="3" l="1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62" i="3"/>
  <c r="F63" i="3"/>
  <c r="F64" i="3"/>
  <c r="F65" i="3"/>
  <c r="F61" i="3"/>
  <c r="F60" i="3"/>
  <c r="F57" i="3"/>
  <c r="F58" i="3"/>
  <c r="F59" i="3"/>
  <c r="F53" i="3"/>
  <c r="F54" i="3"/>
  <c r="F55" i="3"/>
  <c r="F56" i="3"/>
  <c r="F48" i="3"/>
  <c r="F49" i="3"/>
  <c r="F50" i="3"/>
  <c r="F51" i="3"/>
  <c r="F52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2" i="3"/>
  <c r="Q76" i="1" l="1"/>
  <c r="AS3" i="15" s="1"/>
  <c r="Q74" i="1"/>
  <c r="AL3" i="15" s="1"/>
  <c r="Q73" i="1"/>
  <c r="AG3" i="15" s="1"/>
  <c r="Q72" i="1"/>
  <c r="AB3" i="15" s="1"/>
  <c r="Q71" i="1"/>
  <c r="W3" i="15" s="1"/>
  <c r="T24" i="2" l="1"/>
  <c r="I77" i="1"/>
  <c r="K77" i="1"/>
  <c r="Q77" i="1" l="1"/>
  <c r="T92" i="1" l="1"/>
  <c r="O63" i="1"/>
  <c r="F3" i="15" s="1"/>
  <c r="DG2" i="14" l="1"/>
  <c r="DG4" i="14" s="1"/>
  <c r="CM2" i="14" l="1"/>
  <c r="CM4" i="14" s="1"/>
  <c r="DD2" i="14"/>
  <c r="DD4" i="14" s="1"/>
  <c r="CV2" i="14"/>
  <c r="CV4" i="14" s="1"/>
  <c r="CT2" i="14"/>
  <c r="CT4" i="14" s="1"/>
  <c r="CO2" i="14"/>
  <c r="CO4" i="14" s="1"/>
  <c r="CL2" i="14"/>
  <c r="CL4" i="14" s="1"/>
  <c r="DC2" i="14" l="1"/>
  <c r="DC4" i="14" s="1"/>
  <c r="DA2" i="14"/>
  <c r="DA4" i="14" s="1"/>
  <c r="DB2" i="14"/>
  <c r="DB4" i="14" s="1"/>
  <c r="BA2" i="14" l="1"/>
  <c r="BA4" i="14" s="1"/>
  <c r="AZ2" i="14"/>
  <c r="AZ4" i="14" s="1"/>
  <c r="AS2" i="14"/>
  <c r="AS4" i="14" s="1"/>
  <c r="AB2" i="13"/>
  <c r="AB4" i="13" s="1"/>
  <c r="AA2" i="13"/>
  <c r="AA4" i="13" s="1"/>
  <c r="X2" i="13"/>
  <c r="X4" i="13" s="1"/>
  <c r="Z2" i="13"/>
  <c r="Z4" i="13" s="1"/>
  <c r="Y2" i="13"/>
  <c r="Y4" i="13" s="1"/>
  <c r="AI2" i="13"/>
  <c r="AI4" i="13" s="1"/>
  <c r="AH2" i="13"/>
  <c r="AH4" i="13" s="1"/>
  <c r="AG2" i="13"/>
  <c r="AG4" i="13" s="1"/>
  <c r="AF2" i="13"/>
  <c r="AF4" i="13" s="1"/>
  <c r="AW2" i="14" l="1"/>
  <c r="AW4" i="14" s="1"/>
  <c r="AT2" i="14"/>
  <c r="AT4" i="14" s="1"/>
  <c r="AY2" i="14"/>
  <c r="AY4" i="14" s="1"/>
  <c r="AU2" i="14"/>
  <c r="AU4" i="14" s="1"/>
  <c r="AV2" i="14"/>
  <c r="AV4" i="14" s="1"/>
  <c r="AF54" i="2"/>
  <c r="AF55" i="2"/>
  <c r="AF56" i="2"/>
  <c r="AF57" i="2"/>
  <c r="AF53" i="2"/>
  <c r="AF52" i="2"/>
  <c r="CQ2" i="14" l="1"/>
  <c r="CQ4" i="14" s="1"/>
  <c r="CS2" i="14"/>
  <c r="CS4" i="14" s="1"/>
  <c r="CR2" i="14"/>
  <c r="CR4" i="14" s="1"/>
  <c r="CP2" i="14"/>
  <c r="CP4" i="14" s="1"/>
  <c r="CN2" i="14"/>
  <c r="CN4" i="14" s="1"/>
  <c r="AO2" i="14"/>
  <c r="AO4" i="14" s="1"/>
  <c r="CZ2" i="14"/>
  <c r="CZ4" i="14" s="1"/>
  <c r="CY2" i="14"/>
  <c r="CY4" i="14" s="1"/>
  <c r="CX2" i="14"/>
  <c r="CX4" i="14" s="1"/>
  <c r="CW2" i="14"/>
  <c r="CW4" i="14" s="1"/>
  <c r="CU2" i="14"/>
  <c r="CU4" i="14" s="1"/>
  <c r="AP2" i="14" l="1"/>
  <c r="AP4" i="14" s="1"/>
  <c r="AQ2" i="14"/>
  <c r="AQ4" i="14" s="1"/>
  <c r="AR2" i="14"/>
  <c r="AR4" i="14" s="1"/>
  <c r="CK2" i="14" l="1"/>
  <c r="CK4" i="14" s="1"/>
  <c r="CB2" i="14" l="1"/>
  <c r="CB4" i="14" s="1"/>
  <c r="AN2" i="14"/>
  <c r="AN4" i="14" s="1"/>
  <c r="H2" i="14"/>
  <c r="H4" i="14" s="1"/>
  <c r="BZ2" i="14"/>
  <c r="BZ4" i="14" s="1"/>
  <c r="CF2" i="14"/>
  <c r="CF4" i="14" s="1"/>
  <c r="Y2" i="14"/>
  <c r="Y4" i="14" s="1"/>
  <c r="CD2" i="14"/>
  <c r="CD4" i="14" s="1"/>
  <c r="AD2" i="14"/>
  <c r="AD4" i="14" s="1"/>
  <c r="N2" i="14"/>
  <c r="N4" i="14" s="1"/>
  <c r="M2" i="14"/>
  <c r="M4" i="14" s="1"/>
  <c r="O2" i="14"/>
  <c r="O4" i="14" s="1"/>
  <c r="L2" i="14"/>
  <c r="L4" i="14" s="1"/>
  <c r="L2" i="12"/>
  <c r="L4" i="12" s="1"/>
  <c r="M2" i="12"/>
  <c r="M4" i="12" s="1"/>
  <c r="N2" i="12"/>
  <c r="N4" i="12" s="1"/>
  <c r="O2" i="12"/>
  <c r="O4" i="12" s="1"/>
  <c r="P2" i="12"/>
  <c r="P4" i="12" s="1"/>
  <c r="Q2" i="12"/>
  <c r="Q4" i="12" s="1"/>
  <c r="R2" i="12"/>
  <c r="R4" i="12" s="1"/>
  <c r="U2" i="12"/>
  <c r="U4" i="12" s="1"/>
  <c r="D2" i="15"/>
  <c r="C2" i="15"/>
  <c r="C4" i="15" s="1"/>
  <c r="H2" i="13"/>
  <c r="H4" i="13" s="1"/>
  <c r="G2" i="13"/>
  <c r="G4" i="13" s="1"/>
  <c r="F2" i="13"/>
  <c r="F4" i="13" s="1"/>
  <c r="E2" i="13"/>
  <c r="E4" i="13" s="1"/>
  <c r="D2" i="13"/>
  <c r="D4" i="13" s="1"/>
  <c r="V2" i="12"/>
  <c r="V4" i="12" s="1"/>
  <c r="B27" i="18"/>
  <c r="D2" i="12"/>
  <c r="D4" i="12" s="1"/>
  <c r="BT2" i="14"/>
  <c r="BT4" i="14" s="1"/>
  <c r="J2" i="15"/>
  <c r="J4" i="15" s="1"/>
  <c r="W2" i="12"/>
  <c r="W4" i="12" s="1"/>
  <c r="A2" i="12"/>
  <c r="A4" i="12" s="1"/>
  <c r="I2" i="12"/>
  <c r="I4" i="12" s="1"/>
  <c r="H2" i="12"/>
  <c r="H4" i="12" s="1"/>
  <c r="G2" i="12"/>
  <c r="G4" i="12" s="1"/>
  <c r="F2" i="12"/>
  <c r="F4" i="12" s="1"/>
  <c r="E2" i="12"/>
  <c r="E4" i="12" s="1"/>
  <c r="K2" i="15"/>
  <c r="K4" i="15" s="1"/>
  <c r="AM2" i="15"/>
  <c r="AM4" i="15" s="1"/>
  <c r="N2" i="15"/>
  <c r="N4" i="15" s="1"/>
  <c r="BW2" i="14"/>
  <c r="BW4" i="14" s="1"/>
  <c r="E2" i="16"/>
  <c r="C2" i="16"/>
  <c r="A2" i="16"/>
  <c r="AT2" i="15"/>
  <c r="AT4" i="15" s="1"/>
  <c r="AS2" i="15"/>
  <c r="AS4" i="15" s="1"/>
  <c r="O76" i="1"/>
  <c r="M76" i="1"/>
  <c r="AO2" i="15"/>
  <c r="AO4" i="15" s="1"/>
  <c r="AP2" i="15"/>
  <c r="AP4" i="15" s="1"/>
  <c r="AL2" i="15"/>
  <c r="AL4" i="15" s="1"/>
  <c r="O74" i="1"/>
  <c r="M74" i="1"/>
  <c r="AH2" i="15"/>
  <c r="AH4" i="15" s="1"/>
  <c r="AI2" i="15"/>
  <c r="AI4" i="15" s="1"/>
  <c r="AG2" i="15"/>
  <c r="AG4" i="15" s="1"/>
  <c r="O73" i="1"/>
  <c r="M73" i="1"/>
  <c r="AC2" i="15"/>
  <c r="AC4" i="15" s="1"/>
  <c r="AD2" i="15"/>
  <c r="AD4" i="15" s="1"/>
  <c r="AB2" i="15"/>
  <c r="AB4" i="15" s="1"/>
  <c r="O72" i="1"/>
  <c r="M72" i="1"/>
  <c r="X2" i="15"/>
  <c r="X4" i="15" s="1"/>
  <c r="Y2" i="15"/>
  <c r="Y4" i="15" s="1"/>
  <c r="W2" i="15"/>
  <c r="W4" i="15" s="1"/>
  <c r="O71" i="1"/>
  <c r="M71" i="1"/>
  <c r="S2" i="15"/>
  <c r="S4" i="15" s="1"/>
  <c r="T2" i="15"/>
  <c r="T4" i="15" s="1"/>
  <c r="R2" i="15"/>
  <c r="R4" i="15" s="1"/>
  <c r="O70" i="1"/>
  <c r="M70" i="1"/>
  <c r="O2" i="15"/>
  <c r="O4" i="15" s="1"/>
  <c r="M2" i="15"/>
  <c r="M4" i="15" s="1"/>
  <c r="L2" i="15"/>
  <c r="L4" i="15" s="1"/>
  <c r="O64" i="1"/>
  <c r="E2" i="15"/>
  <c r="E4" i="15" s="1"/>
  <c r="A2" i="15"/>
  <c r="A4" i="15" s="1"/>
  <c r="AG2" i="14"/>
  <c r="AG4" i="14" s="1"/>
  <c r="X2" i="14"/>
  <c r="X4" i="14" s="1"/>
  <c r="W2" i="14"/>
  <c r="W4" i="14" s="1"/>
  <c r="U2" i="14"/>
  <c r="U4" i="14" s="1"/>
  <c r="A2" i="14"/>
  <c r="A4" i="14" s="1"/>
  <c r="W2" i="13"/>
  <c r="W4" i="13" s="1"/>
  <c r="V2" i="13"/>
  <c r="V4" i="13" s="1"/>
  <c r="U2" i="13"/>
  <c r="U4" i="13" s="1"/>
  <c r="P2" i="13"/>
  <c r="P4" i="13" s="1"/>
  <c r="O2" i="13"/>
  <c r="O4" i="13" s="1"/>
  <c r="N2" i="13"/>
  <c r="N4" i="13" s="1"/>
  <c r="M2" i="13"/>
  <c r="M4" i="13" s="1"/>
  <c r="L2" i="13"/>
  <c r="L4" i="13" s="1"/>
  <c r="K2" i="13"/>
  <c r="K4" i="13" s="1"/>
  <c r="J2" i="13"/>
  <c r="J4" i="13" s="1"/>
  <c r="I2" i="13"/>
  <c r="I4" i="13" s="1"/>
  <c r="A2" i="13"/>
  <c r="A4" i="13" s="1"/>
  <c r="AD2" i="12"/>
  <c r="AD4" i="12" s="1"/>
  <c r="AC2" i="12"/>
  <c r="AC4" i="12" s="1"/>
  <c r="AB2" i="12"/>
  <c r="AB4" i="12" s="1"/>
  <c r="AA2" i="12"/>
  <c r="AA4" i="12" s="1"/>
  <c r="Z2" i="12"/>
  <c r="Z4" i="12" s="1"/>
  <c r="Y2" i="12"/>
  <c r="Y4" i="12" s="1"/>
  <c r="X2" i="12"/>
  <c r="X4" i="12" s="1"/>
  <c r="B2" i="12"/>
  <c r="B4" i="12" s="1"/>
  <c r="M75" i="1"/>
  <c r="T16" i="2"/>
  <c r="T17" i="2"/>
  <c r="AK2" i="15" l="1"/>
  <c r="AK3" i="15"/>
  <c r="P2" i="15"/>
  <c r="P3" i="15"/>
  <c r="AR2" i="15"/>
  <c r="AR3" i="15"/>
  <c r="AQ2" i="15"/>
  <c r="AQ3" i="15"/>
  <c r="AA2" i="15"/>
  <c r="AA3" i="15"/>
  <c r="Q2" i="15"/>
  <c r="Q3" i="15"/>
  <c r="AF2" i="15"/>
  <c r="AF3" i="15"/>
  <c r="AJ2" i="15"/>
  <c r="AJ3" i="15"/>
  <c r="AJ4" i="15" s="1"/>
  <c r="Z2" i="15"/>
  <c r="Z3" i="15"/>
  <c r="V2" i="15"/>
  <c r="V3" i="15"/>
  <c r="AN2" i="15"/>
  <c r="AN3" i="15"/>
  <c r="F2" i="15"/>
  <c r="F4" i="15" s="1"/>
  <c r="D3" i="15"/>
  <c r="D4" i="15" s="1"/>
  <c r="AE2" i="15"/>
  <c r="AE3" i="15"/>
  <c r="U2" i="15"/>
  <c r="U3" i="15"/>
  <c r="J2" i="12"/>
  <c r="J4" i="12" s="1"/>
  <c r="CJ2" i="14"/>
  <c r="CJ4" i="14" s="1"/>
  <c r="AI2" i="14"/>
  <c r="AI4" i="14" s="1"/>
  <c r="AK2" i="14"/>
  <c r="AK4" i="14" s="1"/>
  <c r="CI2" i="14"/>
  <c r="CI4" i="14" s="1"/>
  <c r="AH2" i="14"/>
  <c r="AH4" i="14" s="1"/>
  <c r="G2" i="15"/>
  <c r="G4" i="15" s="1"/>
  <c r="BX2" i="14"/>
  <c r="BX4" i="14" s="1"/>
  <c r="BU2" i="14"/>
  <c r="BU4" i="14" s="1"/>
  <c r="BV2" i="14"/>
  <c r="BV4" i="14" s="1"/>
  <c r="F2" i="14"/>
  <c r="F4" i="14" s="1"/>
  <c r="AC2" i="14"/>
  <c r="AC4" i="14" s="1"/>
  <c r="G2" i="14"/>
  <c r="G4" i="14" s="1"/>
  <c r="O77" i="1"/>
  <c r="M77" i="1"/>
  <c r="I2" i="15"/>
  <c r="I4" i="15" s="1"/>
  <c r="T18" i="2"/>
  <c r="O65" i="1"/>
  <c r="CG2" i="14"/>
  <c r="CG4" i="14" s="1"/>
  <c r="AM2" i="14"/>
  <c r="AM4" i="14" s="1"/>
  <c r="T2" i="14"/>
  <c r="T4" i="14" s="1"/>
  <c r="R2" i="14"/>
  <c r="R4" i="14" s="1"/>
  <c r="CE2" i="14"/>
  <c r="CE4" i="14" s="1"/>
  <c r="BY2" i="14"/>
  <c r="BY4" i="14" s="1"/>
  <c r="Z2" i="14"/>
  <c r="Z4" i="14" s="1"/>
  <c r="E2" i="14"/>
  <c r="E4" i="14" s="1"/>
  <c r="Q2" i="14"/>
  <c r="Q4" i="14" s="1"/>
  <c r="B2" i="15"/>
  <c r="B4" i="15" s="1"/>
  <c r="E83" i="1"/>
  <c r="V2" i="14"/>
  <c r="V4" i="14" s="1"/>
  <c r="P2" i="14"/>
  <c r="P4" i="14" s="1"/>
  <c r="S2" i="14"/>
  <c r="S4" i="14" s="1"/>
  <c r="C2" i="13"/>
  <c r="C4" i="13" s="1"/>
  <c r="CH2" i="14"/>
  <c r="CH4" i="14" s="1"/>
  <c r="CC2" i="14"/>
  <c r="CC4" i="14" s="1"/>
  <c r="K2" i="14"/>
  <c r="K4" i="14" s="1"/>
  <c r="Q4" i="15" l="1"/>
  <c r="AK4" i="15"/>
  <c r="AA4" i="15"/>
  <c r="AN4" i="15"/>
  <c r="AQ4" i="15"/>
  <c r="AR4" i="15"/>
  <c r="AE4" i="15"/>
  <c r="AF4" i="15"/>
  <c r="P4" i="15"/>
  <c r="Z4" i="15"/>
  <c r="H2" i="15"/>
  <c r="H3" i="15"/>
  <c r="V4" i="15"/>
  <c r="U4" i="15"/>
  <c r="C18" i="2"/>
  <c r="AU2" i="15"/>
  <c r="AU4" i="15" s="1"/>
  <c r="AV2" i="15"/>
  <c r="AV4" i="15" s="1"/>
  <c r="AC23" i="2"/>
  <c r="B2" i="16"/>
  <c r="C2" i="12"/>
  <c r="C4" i="12" s="1"/>
  <c r="B2" i="13"/>
  <c r="B4" i="13" s="1"/>
  <c r="B2" i="14"/>
  <c r="B4" i="14" s="1"/>
  <c r="G16" i="2" l="1"/>
  <c r="AB15" i="2"/>
  <c r="B20" i="2" s="1"/>
  <c r="H4" i="15"/>
  <c r="AW2" i="15"/>
  <c r="AW4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安達　聡子</author>
  </authors>
  <commentList>
    <comment ref="B4" authorId="0" shapeId="0" xr:uid="{1D37D5E7-70EE-42BF-B983-3A6B211B86E4}">
      <text>
        <r>
          <rPr>
            <b/>
            <sz val="11"/>
            <color indexed="81"/>
            <rFont val="BIZ UDPゴシック"/>
            <family val="3"/>
            <charset val="128"/>
          </rPr>
          <t>連名の場合は代表1社を記入ください。（例：○○会社　その他3社）
その他の事業者は第二号様式（事業者連名用別用紙）に記入ください。</t>
        </r>
      </text>
    </comment>
    <comment ref="C6" authorId="0" shapeId="0" xr:uid="{0E531C45-998A-4101-B702-5A52F0A611EB}">
      <text>
        <r>
          <rPr>
            <b/>
            <sz val="11"/>
            <color indexed="81"/>
            <rFont val="BIZ UDPゴシック"/>
            <family val="3"/>
            <charset val="128"/>
          </rPr>
          <t>法人にあっては名称、代表者の氏名</t>
        </r>
      </text>
    </comment>
    <comment ref="C7" authorId="0" shapeId="0" xr:uid="{F7AF9DB2-53BF-4279-A3A1-F4D9A603AC85}">
      <text>
        <r>
          <rPr>
            <b/>
            <sz val="11"/>
            <color indexed="81"/>
            <rFont val="BIZ UDPゴシック"/>
            <family val="3"/>
            <charset val="128"/>
          </rPr>
          <t>法人にあっては主たる事務所の所在地</t>
        </r>
      </text>
    </comment>
    <comment ref="F53" authorId="0" shapeId="0" xr:uid="{D8E76686-8D5F-41E4-A28F-F95238C418AB}">
      <text>
        <r>
          <rPr>
            <b/>
            <sz val="11"/>
            <color indexed="81"/>
            <rFont val="BIZ UDPゴシック"/>
            <family val="3"/>
            <charset val="128"/>
          </rPr>
          <t>例：入居者へ浸水リスクの周知、訓練の実施、土のう袋の準備等</t>
        </r>
      </text>
    </comment>
    <comment ref="B61" authorId="0" shapeId="0" xr:uid="{CAEA97D8-04D0-4E49-B190-099A5093D6E4}">
      <text>
        <r>
          <rPr>
            <b/>
            <sz val="11"/>
            <color indexed="81"/>
            <rFont val="BIZ UDPゴシック"/>
            <family val="3"/>
            <charset val="128"/>
          </rPr>
          <t>環境評価書に削減率が表示されない場合は理由を記入ください。(例：仕様基準を使用等)
またチェック項目にない省エネ技術、PRしたい取組み内容等があれば記入ください。</t>
        </r>
      </text>
    </comment>
    <comment ref="B62" authorId="0" shapeId="0" xr:uid="{60590CC0-CD1B-4313-830B-D7FCE2618C24}">
      <text>
        <r>
          <rPr>
            <b/>
            <sz val="11"/>
            <color indexed="81"/>
            <rFont val="BIZ UDPゴシック"/>
            <family val="3"/>
            <charset val="128"/>
          </rPr>
          <t>外皮性能を仕様基準など、非公開で千代田区へ伝えておきたい情報等があれば記載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-</author>
    <author>Administrator</author>
  </authors>
  <commentList>
    <comment ref="N8" authorId="0" shapeId="0" xr:uid="{00000000-0006-0000-0200-000002000000}">
      <text>
        <r>
          <rPr>
            <sz val="11"/>
            <color indexed="81"/>
            <rFont val="BIZ UDPゴシック"/>
            <family val="3"/>
            <charset val="128"/>
          </rPr>
          <t>法人にあっては名称、代表者の氏名及び
主たる事業所の所在地
連名の場合は代表1社を記入ください。（例：○○会社　その他3社）
その他の事業者は第二号様式（事業者連名用別用紙）に記入ください。</t>
        </r>
      </text>
    </comment>
    <comment ref="Q28" authorId="1" shapeId="0" xr:uid="{00000000-0006-0000-0200-000004000000}">
      <text>
        <r>
          <rPr>
            <sz val="11"/>
            <color indexed="81"/>
            <rFont val="BIZ UDPゴシック"/>
            <family val="3"/>
            <charset val="128"/>
          </rPr>
          <t>千代田区ホームページに届出一覧を掲載します。社名公表の可不可を選択いただけます。</t>
        </r>
      </text>
    </comment>
    <comment ref="E41" authorId="1" shapeId="0" xr:uid="{00000000-0006-0000-0200-000005000000}">
      <text>
        <r>
          <rPr>
            <sz val="11"/>
            <color indexed="81"/>
            <rFont val="BIZ UDPゴシック"/>
            <family val="3"/>
            <charset val="128"/>
          </rPr>
          <t>検査済証の発行日等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cellMetadata count="1">
    <bk>
      <rc t="1" v="0"/>
    </bk>
  </cellMetadata>
  <valueMetadata count="3">
    <bk>
      <rc t="2" v="0"/>
    </bk>
    <bk>
      <rc t="2" v="1"/>
    </bk>
    <bk>
      <rc t="2" v="2"/>
    </bk>
  </valueMetadata>
</metadata>
</file>

<file path=xl/sharedStrings.xml><?xml version="1.0" encoding="utf-8"?>
<sst xmlns="http://schemas.openxmlformats.org/spreadsheetml/2006/main" count="1440" uniqueCount="1049">
  <si>
    <t>建築主</t>
    <rPh sb="0" eb="2">
      <t>ケンチク</t>
    </rPh>
    <rPh sb="2" eb="3">
      <t>ヌシ</t>
    </rPh>
    <phoneticPr fontId="7"/>
  </si>
  <si>
    <t>氏名</t>
    <rPh sb="0" eb="2">
      <t>シメイ</t>
    </rPh>
    <phoneticPr fontId="7"/>
  </si>
  <si>
    <t>住所</t>
    <rPh sb="0" eb="2">
      <t>ジュウショ</t>
    </rPh>
    <phoneticPr fontId="7"/>
  </si>
  <si>
    <t>設計者</t>
    <rPh sb="0" eb="3">
      <t>セッケイシャ</t>
    </rPh>
    <phoneticPr fontId="7"/>
  </si>
  <si>
    <t>建築計画</t>
    <rPh sb="0" eb="2">
      <t>ケンチク</t>
    </rPh>
    <rPh sb="2" eb="4">
      <t>ケイカク</t>
    </rPh>
    <phoneticPr fontId="7"/>
  </si>
  <si>
    <t>用途</t>
    <rPh sb="0" eb="2">
      <t>ヨウト</t>
    </rPh>
    <phoneticPr fontId="7"/>
  </si>
  <si>
    <t>工事着手</t>
    <rPh sb="0" eb="2">
      <t>コウジ</t>
    </rPh>
    <rPh sb="2" eb="4">
      <t>チャクシュ</t>
    </rPh>
    <phoneticPr fontId="7"/>
  </si>
  <si>
    <t>敷地面積</t>
    <rPh sb="0" eb="2">
      <t>シキチ</t>
    </rPh>
    <rPh sb="2" eb="4">
      <t>メンセキ</t>
    </rPh>
    <phoneticPr fontId="7"/>
  </si>
  <si>
    <t>㎡</t>
    <phoneticPr fontId="7"/>
  </si>
  <si>
    <t>建築面積</t>
    <rPh sb="0" eb="2">
      <t>ケンチク</t>
    </rPh>
    <rPh sb="2" eb="4">
      <t>メンセキ</t>
    </rPh>
    <phoneticPr fontId="7"/>
  </si>
  <si>
    <t>延床面積</t>
    <rPh sb="0" eb="2">
      <t>ノベユカ</t>
    </rPh>
    <rPh sb="2" eb="4">
      <t>メンセキ</t>
    </rPh>
    <phoneticPr fontId="7"/>
  </si>
  <si>
    <t>階数</t>
    <rPh sb="0" eb="2">
      <t>カイスウ</t>
    </rPh>
    <phoneticPr fontId="7"/>
  </si>
  <si>
    <t>構造</t>
    <rPh sb="0" eb="2">
      <t>コウゾウ</t>
    </rPh>
    <phoneticPr fontId="7"/>
  </si>
  <si>
    <t>用途：</t>
    <rPh sb="0" eb="2">
      <t>ヨウト</t>
    </rPh>
    <phoneticPr fontId="7"/>
  </si>
  <si>
    <t>設備概要</t>
    <rPh sb="0" eb="2">
      <t>セツビ</t>
    </rPh>
    <rPh sb="2" eb="4">
      <t>ガイヨウ</t>
    </rPh>
    <phoneticPr fontId="5"/>
  </si>
  <si>
    <t>熱源システム</t>
    <rPh sb="0" eb="2">
      <t>ネツゲン</t>
    </rPh>
    <phoneticPr fontId="5"/>
  </si>
  <si>
    <t>空調システム</t>
    <rPh sb="0" eb="2">
      <t>クウチョウ</t>
    </rPh>
    <phoneticPr fontId="5"/>
  </si>
  <si>
    <t>受電方式</t>
    <rPh sb="0" eb="2">
      <t>ジュデン</t>
    </rPh>
    <rPh sb="2" eb="4">
      <t>ホウシキ</t>
    </rPh>
    <phoneticPr fontId="5"/>
  </si>
  <si>
    <t>最大電力</t>
    <rPh sb="0" eb="2">
      <t>サイダイ</t>
    </rPh>
    <rPh sb="2" eb="4">
      <t>デンリョク</t>
    </rPh>
    <phoneticPr fontId="5"/>
  </si>
  <si>
    <t>協議メモ</t>
    <rPh sb="0" eb="2">
      <t>キョウギ</t>
    </rPh>
    <phoneticPr fontId="7"/>
  </si>
  <si>
    <t>受付欄</t>
    <rPh sb="2" eb="3">
      <t>ラン</t>
    </rPh>
    <phoneticPr fontId="7"/>
  </si>
  <si>
    <t>計画の進捗や協議の経過に応じて、内容を更新してください。</t>
    <rPh sb="0" eb="2">
      <t>ケイカク</t>
    </rPh>
    <rPh sb="3" eb="5">
      <t>シンチョク</t>
    </rPh>
    <rPh sb="6" eb="8">
      <t>キョウギ</t>
    </rPh>
    <rPh sb="9" eb="11">
      <t>ケイカ</t>
    </rPh>
    <rPh sb="12" eb="13">
      <t>オウ</t>
    </rPh>
    <rPh sb="16" eb="18">
      <t>ナイヨウ</t>
    </rPh>
    <rPh sb="19" eb="21">
      <t>コウシン</t>
    </rPh>
    <phoneticPr fontId="5"/>
  </si>
  <si>
    <t>創エネ手法</t>
    <rPh sb="0" eb="1">
      <t>ソウ</t>
    </rPh>
    <rPh sb="3" eb="5">
      <t>シュホウ</t>
    </rPh>
    <phoneticPr fontId="5"/>
  </si>
  <si>
    <t>建物用途</t>
    <rPh sb="0" eb="2">
      <t>タテモノ</t>
    </rPh>
    <rPh sb="2" eb="4">
      <t>ヨウト</t>
    </rPh>
    <phoneticPr fontId="5"/>
  </si>
  <si>
    <t>竣工日</t>
    <rPh sb="0" eb="2">
      <t>シュンコウ</t>
    </rPh>
    <rPh sb="2" eb="3">
      <t>ビ</t>
    </rPh>
    <phoneticPr fontId="5"/>
  </si>
  <si>
    <t>敷地面積</t>
    <rPh sb="0" eb="2">
      <t>シキチ</t>
    </rPh>
    <rPh sb="2" eb="4">
      <t>メンセキ</t>
    </rPh>
    <phoneticPr fontId="5"/>
  </si>
  <si>
    <t>建築面積</t>
    <rPh sb="0" eb="2">
      <t>ケンチク</t>
    </rPh>
    <rPh sb="2" eb="4">
      <t>メンセキ</t>
    </rPh>
    <phoneticPr fontId="5"/>
  </si>
  <si>
    <t>階数</t>
    <rPh sb="0" eb="2">
      <t>カイスウ</t>
    </rPh>
    <phoneticPr fontId="5"/>
  </si>
  <si>
    <t>構造</t>
    <rPh sb="0" eb="2">
      <t>コウゾウ</t>
    </rPh>
    <phoneticPr fontId="5"/>
  </si>
  <si>
    <t>竣工日</t>
    <rPh sb="0" eb="2">
      <t>シュンコウ</t>
    </rPh>
    <rPh sb="2" eb="3">
      <t>ビ</t>
    </rPh>
    <phoneticPr fontId="7"/>
  </si>
  <si>
    <t>㎡</t>
  </si>
  <si>
    <t>地上</t>
    <rPh sb="0" eb="2">
      <t>チジョウ</t>
    </rPh>
    <phoneticPr fontId="5"/>
  </si>
  <si>
    <t>階</t>
    <rPh sb="0" eb="1">
      <t>カイ</t>
    </rPh>
    <phoneticPr fontId="5"/>
  </si>
  <si>
    <t>％</t>
    <phoneticPr fontId="5"/>
  </si>
  <si>
    <t>地下</t>
    <phoneticPr fontId="5"/>
  </si>
  <si>
    <t>削減率</t>
    <rPh sb="0" eb="2">
      <t>サクゲン</t>
    </rPh>
    <rPh sb="2" eb="3">
      <t>リツ</t>
    </rPh>
    <phoneticPr fontId="5"/>
  </si>
  <si>
    <t>t-CO2・年</t>
    <rPh sb="6" eb="7">
      <t>ネン</t>
    </rPh>
    <phoneticPr fontId="5"/>
  </si>
  <si>
    <t>建物性能</t>
    <rPh sb="0" eb="2">
      <t>タテモノ</t>
    </rPh>
    <rPh sb="2" eb="4">
      <t>セイノウ</t>
    </rPh>
    <phoneticPr fontId="5"/>
  </si>
  <si>
    <t>下水熱</t>
    <rPh sb="0" eb="2">
      <t>ゲスイ</t>
    </rPh>
    <rPh sb="2" eb="3">
      <t>ネツ</t>
    </rPh>
    <phoneticPr fontId="5"/>
  </si>
  <si>
    <t>面的エネルギー活用</t>
    <rPh sb="0" eb="2">
      <t>メンテキ</t>
    </rPh>
    <rPh sb="7" eb="9">
      <t>カツヨウ</t>
    </rPh>
    <phoneticPr fontId="5"/>
  </si>
  <si>
    <t>基準一次エネルギー消費量</t>
    <rPh sb="0" eb="2">
      <t>キジュン</t>
    </rPh>
    <rPh sb="2" eb="4">
      <t>イチジ</t>
    </rPh>
    <rPh sb="9" eb="12">
      <t>ショウヒリョウ</t>
    </rPh>
    <phoneticPr fontId="5"/>
  </si>
  <si>
    <t>設計一次エネルギー消費量</t>
    <rPh sb="0" eb="2">
      <t>セッケイ</t>
    </rPh>
    <rPh sb="2" eb="4">
      <t>イチジ</t>
    </rPh>
    <rPh sb="9" eb="12">
      <t>ショウヒリョウ</t>
    </rPh>
    <phoneticPr fontId="5"/>
  </si>
  <si>
    <t>一次エネルギー消費削減量</t>
    <rPh sb="0" eb="2">
      <t>イチジ</t>
    </rPh>
    <rPh sb="7" eb="9">
      <t>ショウヒ</t>
    </rPh>
    <rPh sb="9" eb="11">
      <t>サクゲン</t>
    </rPh>
    <rPh sb="11" eb="12">
      <t>リョウ</t>
    </rPh>
    <phoneticPr fontId="5"/>
  </si>
  <si>
    <t>CO2排出削減量</t>
    <rPh sb="3" eb="5">
      <t>ハイシュツ</t>
    </rPh>
    <rPh sb="5" eb="7">
      <t>サクゲン</t>
    </rPh>
    <rPh sb="7" eb="8">
      <t>リョウ</t>
    </rPh>
    <phoneticPr fontId="5"/>
  </si>
  <si>
    <t>空調</t>
    <rPh sb="0" eb="2">
      <t>クウチョウ</t>
    </rPh>
    <phoneticPr fontId="5"/>
  </si>
  <si>
    <t>空調以外の機械換気</t>
    <rPh sb="0" eb="2">
      <t>クウチョウ</t>
    </rPh>
    <rPh sb="2" eb="4">
      <t>イガイ</t>
    </rPh>
    <rPh sb="5" eb="7">
      <t>キカイ</t>
    </rPh>
    <rPh sb="7" eb="9">
      <t>カンキ</t>
    </rPh>
    <phoneticPr fontId="5"/>
  </si>
  <si>
    <t>照明</t>
    <rPh sb="0" eb="2">
      <t>ショウメイ</t>
    </rPh>
    <phoneticPr fontId="5"/>
  </si>
  <si>
    <t>給湯</t>
    <rPh sb="0" eb="2">
      <t>キュウトウ</t>
    </rPh>
    <phoneticPr fontId="5"/>
  </si>
  <si>
    <t>昇降機</t>
    <rPh sb="0" eb="3">
      <t>ショウコウキ</t>
    </rPh>
    <phoneticPr fontId="5"/>
  </si>
  <si>
    <t>※</t>
    <phoneticPr fontId="5"/>
  </si>
  <si>
    <t>省エネルギー基準</t>
    <rPh sb="0" eb="1">
      <t>ショウ</t>
    </rPh>
    <rPh sb="6" eb="8">
      <t>キジュン</t>
    </rPh>
    <phoneticPr fontId="5"/>
  </si>
  <si>
    <t>BEI（設計値/基準値）</t>
  </si>
  <si>
    <t>[t-CO2・年]</t>
    <rPh sb="7" eb="8">
      <t>ネン</t>
    </rPh>
    <phoneticPr fontId="5"/>
  </si>
  <si>
    <t>階</t>
    <phoneticPr fontId="5"/>
  </si>
  <si>
    <t>地上</t>
    <rPh sb="0" eb="2">
      <t>チジョウ</t>
    </rPh>
    <phoneticPr fontId="7"/>
  </si>
  <si>
    <t>地下</t>
    <phoneticPr fontId="5"/>
  </si>
  <si>
    <t>ＲＣ造</t>
    <phoneticPr fontId="5"/>
  </si>
  <si>
    <t>木造</t>
    <phoneticPr fontId="5"/>
  </si>
  <si>
    <t>ＳＲＣ造</t>
    <phoneticPr fontId="5"/>
  </si>
  <si>
    <t>その他</t>
    <phoneticPr fontId="5"/>
  </si>
  <si>
    <t>S造</t>
    <phoneticPr fontId="5"/>
  </si>
  <si>
    <t>kW</t>
    <phoneticPr fontId="5"/>
  </si>
  <si>
    <t>㎡</t>
    <phoneticPr fontId="5"/>
  </si>
  <si>
    <t>BEMS</t>
  </si>
  <si>
    <t>その他</t>
    <rPh sb="2" eb="3">
      <t>タ</t>
    </rPh>
    <phoneticPr fontId="5"/>
  </si>
  <si>
    <t>BEMS</t>
    <phoneticPr fontId="5"/>
  </si>
  <si>
    <t>コージェネ</t>
    <phoneticPr fontId="5"/>
  </si>
  <si>
    <t>太陽光発電</t>
    <rPh sb="0" eb="3">
      <t>タイヨウコウ</t>
    </rPh>
    <rPh sb="3" eb="5">
      <t>ハツデン</t>
    </rPh>
    <phoneticPr fontId="5"/>
  </si>
  <si>
    <t>河川水熱</t>
    <rPh sb="0" eb="3">
      <t>カセンスイ</t>
    </rPh>
    <rPh sb="3" eb="4">
      <t>ネツ</t>
    </rPh>
    <phoneticPr fontId="5"/>
  </si>
  <si>
    <t>太陽熱利用</t>
    <rPh sb="0" eb="3">
      <t>タイヨウネツ</t>
    </rPh>
    <rPh sb="3" eb="5">
      <t>リヨウ</t>
    </rPh>
    <phoneticPr fontId="5"/>
  </si>
  <si>
    <t>地下鉄排熱</t>
    <rPh sb="0" eb="3">
      <t>チカテツ</t>
    </rPh>
    <rPh sb="3" eb="5">
      <t>ハイネツ</t>
    </rPh>
    <phoneticPr fontId="5"/>
  </si>
  <si>
    <t>コージェネ</t>
  </si>
  <si>
    <t>DHC受入</t>
    <rPh sb="3" eb="5">
      <t>ウケイレ</t>
    </rPh>
    <phoneticPr fontId="5"/>
  </si>
  <si>
    <t>各階空調機</t>
    <rPh sb="0" eb="2">
      <t>カクカイ</t>
    </rPh>
    <rPh sb="2" eb="4">
      <t>クウチョウ</t>
    </rPh>
    <rPh sb="4" eb="5">
      <t>キ</t>
    </rPh>
    <phoneticPr fontId="5"/>
  </si>
  <si>
    <t>特別高圧</t>
    <rPh sb="0" eb="2">
      <t>トクベツ</t>
    </rPh>
    <rPh sb="2" eb="4">
      <t>コウアツ</t>
    </rPh>
    <phoneticPr fontId="5"/>
  </si>
  <si>
    <t>中央熱源方式</t>
    <rPh sb="0" eb="2">
      <t>チュウオウ</t>
    </rPh>
    <rPh sb="2" eb="4">
      <t>ネツゲン</t>
    </rPh>
    <rPh sb="4" eb="6">
      <t>ホウシキ</t>
    </rPh>
    <phoneticPr fontId="5"/>
  </si>
  <si>
    <t>分散空調（ビルマル）</t>
    <rPh sb="0" eb="2">
      <t>ブンサン</t>
    </rPh>
    <rPh sb="2" eb="4">
      <t>クウチョウ</t>
    </rPh>
    <phoneticPr fontId="5"/>
  </si>
  <si>
    <t>高圧</t>
    <rPh sb="0" eb="2">
      <t>コウアツ</t>
    </rPh>
    <phoneticPr fontId="5"/>
  </si>
  <si>
    <t>中央空調機</t>
    <rPh sb="0" eb="2">
      <t>チュウオウ</t>
    </rPh>
    <rPh sb="2" eb="4">
      <t>クウチョウ</t>
    </rPh>
    <rPh sb="4" eb="5">
      <t>キ</t>
    </rPh>
    <phoneticPr fontId="5"/>
  </si>
  <si>
    <t>低圧</t>
    <rPh sb="0" eb="2">
      <t>テイアツ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</si>
  <si>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</si>
  <si>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</si>
  <si>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その他　（</t>
    <rPh sb="2" eb="3">
      <t>タ</t>
    </rPh>
    <phoneticPr fontId="5"/>
  </si>
  <si>
    <t>削減量</t>
    <rPh sb="0" eb="2">
      <t>サクゲン</t>
    </rPh>
    <rPh sb="2" eb="3">
      <t>リョウ</t>
    </rPh>
    <phoneticPr fontId="5"/>
  </si>
  <si>
    <t>その他　（</t>
    <rPh sb="2" eb="3">
      <t>タ</t>
    </rPh>
    <phoneticPr fontId="7"/>
  </si>
  <si>
    <t>　）</t>
    <phoneticPr fontId="5"/>
  </si>
  <si>
    <t>電力需要</t>
    <rPh sb="0" eb="2">
      <t>デンリョク</t>
    </rPh>
    <rPh sb="2" eb="4">
      <t>ジュヨウ</t>
    </rPh>
    <phoneticPr fontId="5"/>
  </si>
  <si>
    <t>削減率</t>
    <rPh sb="0" eb="2">
      <t>サクゲン</t>
    </rPh>
    <rPh sb="2" eb="3">
      <t>リツ</t>
    </rPh>
    <phoneticPr fontId="5"/>
  </si>
  <si>
    <t>事前協議書</t>
  </si>
  <si>
    <t>事務所</t>
  </si>
  <si>
    <t>事務所</t>
    <phoneticPr fontId="5"/>
  </si>
  <si>
    <t>ホテル</t>
    <phoneticPr fontId="5"/>
  </si>
  <si>
    <t>病院</t>
    <phoneticPr fontId="5"/>
  </si>
  <si>
    <t>物販店舗</t>
    <phoneticPr fontId="5"/>
  </si>
  <si>
    <t>学校</t>
    <phoneticPr fontId="5"/>
  </si>
  <si>
    <t>飲食店</t>
  </si>
  <si>
    <t>飲食店</t>
    <phoneticPr fontId="5"/>
  </si>
  <si>
    <t>集会所</t>
    <phoneticPr fontId="5"/>
  </si>
  <si>
    <t>住宅</t>
    <phoneticPr fontId="5"/>
  </si>
  <si>
    <t>建築物の名称</t>
    <rPh sb="0" eb="3">
      <t>ケンチクブツ</t>
    </rPh>
    <rPh sb="4" eb="6">
      <t>メイショウ</t>
    </rPh>
    <phoneticPr fontId="7"/>
  </si>
  <si>
    <t>建築物の名称</t>
    <rPh sb="0" eb="3">
      <t>ケンチクブツ</t>
    </rPh>
    <rPh sb="4" eb="6">
      <t>メイショウ</t>
    </rPh>
    <phoneticPr fontId="5"/>
  </si>
  <si>
    <t>建築物の所在地</t>
    <rPh sb="0" eb="3">
      <t>ケンチクブツ</t>
    </rPh>
    <rPh sb="4" eb="7">
      <t>ショザイチ</t>
    </rPh>
    <phoneticPr fontId="7"/>
  </si>
  <si>
    <t>建築物の所在地</t>
    <rPh sb="4" eb="7">
      <t>ショザイチ</t>
    </rPh>
    <phoneticPr fontId="5"/>
  </si>
  <si>
    <t>事務所</t>
    <rPh sb="0" eb="3">
      <t>ジムショ</t>
    </rPh>
    <phoneticPr fontId="5"/>
  </si>
  <si>
    <t>%</t>
    <phoneticPr fontId="5"/>
  </si>
  <si>
    <t>努力目標達成</t>
    <rPh sb="0" eb="2">
      <t>ドリョク</t>
    </rPh>
    <rPh sb="2" eb="4">
      <t>モクヒョウ</t>
    </rPh>
    <rPh sb="4" eb="6">
      <t>タッセイ</t>
    </rPh>
    <phoneticPr fontId="5"/>
  </si>
  <si>
    <t>判定文言</t>
    <rPh sb="0" eb="2">
      <t>ハンテイ</t>
    </rPh>
    <rPh sb="2" eb="4">
      <t>モンゴン</t>
    </rPh>
    <phoneticPr fontId="5"/>
  </si>
  <si>
    <t>努力目標未達</t>
    <rPh sb="4" eb="6">
      <t>ミタツ</t>
    </rPh>
    <phoneticPr fontId="5"/>
  </si>
  <si>
    <t>屋上に高反射率塗料を塗布</t>
  </si>
  <si>
    <t>雨水または中水を利用する設備を設置</t>
    <rPh sb="5" eb="7">
      <t>チュウスイ</t>
    </rPh>
    <rPh sb="8" eb="10">
      <t>リヨウ</t>
    </rPh>
    <rPh sb="12" eb="14">
      <t>セツビ</t>
    </rPh>
    <rPh sb="15" eb="17">
      <t>セッチ</t>
    </rPh>
    <phoneticPr fontId="5"/>
  </si>
  <si>
    <t>環境負荷低減の取り組み</t>
    <rPh sb="0" eb="2">
      <t>カンキョウ</t>
    </rPh>
    <rPh sb="2" eb="4">
      <t>フカ</t>
    </rPh>
    <rPh sb="4" eb="6">
      <t>テイゲン</t>
    </rPh>
    <rPh sb="7" eb="8">
      <t>ト</t>
    </rPh>
    <rPh sb="9" eb="10">
      <t>ク</t>
    </rPh>
    <phoneticPr fontId="5"/>
  </si>
  <si>
    <t>省CO2効果</t>
    <rPh sb="0" eb="1">
      <t>ショウ</t>
    </rPh>
    <rPh sb="4" eb="6">
      <t>コウカ</t>
    </rPh>
    <phoneticPr fontId="5"/>
  </si>
  <si>
    <t>Grade_mark_Best</t>
    <phoneticPr fontId="5"/>
  </si>
  <si>
    <t>Grade_mark_Good</t>
    <phoneticPr fontId="5"/>
  </si>
  <si>
    <t>水循環</t>
    <phoneticPr fontId="5"/>
  </si>
  <si>
    <t>優良環境建築</t>
    <rPh sb="0" eb="2">
      <t>ユウリョウ</t>
    </rPh>
    <rPh sb="2" eb="4">
      <t>カンキョウ</t>
    </rPh>
    <rPh sb="4" eb="6">
      <t>ケンチク</t>
    </rPh>
    <phoneticPr fontId="5"/>
  </si>
  <si>
    <t>特別優良環境建築</t>
    <rPh sb="0" eb="2">
      <t>トクベツ</t>
    </rPh>
    <rPh sb="2" eb="4">
      <t>ユウリョウ</t>
    </rPh>
    <rPh sb="4" eb="6">
      <t>カンキョウ</t>
    </rPh>
    <rPh sb="6" eb="8">
      <t>ケンチク</t>
    </rPh>
    <phoneticPr fontId="5"/>
  </si>
  <si>
    <t>文言</t>
    <rPh sb="0" eb="2">
      <t>モンゴン</t>
    </rPh>
    <phoneticPr fontId="5"/>
  </si>
  <si>
    <t>ランク表示用</t>
    <rPh sb="3" eb="6">
      <t>ヒョウジヨウ</t>
    </rPh>
    <phoneticPr fontId="5"/>
  </si>
  <si>
    <t>ランクマーク</t>
    <phoneticPr fontId="5"/>
  </si>
  <si>
    <t>削減率ランク</t>
    <rPh sb="0" eb="2">
      <t>サクゲン</t>
    </rPh>
    <rPh sb="2" eb="3">
      <t>リツ</t>
    </rPh>
    <phoneticPr fontId="5"/>
  </si>
  <si>
    <t>Grade_mark_Non</t>
    <phoneticPr fontId="5"/>
  </si>
  <si>
    <t>なし</t>
    <phoneticPr fontId="5"/>
  </si>
  <si>
    <t>千代田区建築物環境計画書制度　事前協議書（非住宅）</t>
    <rPh sb="0" eb="4">
      <t>チヨダク</t>
    </rPh>
    <rPh sb="4" eb="6">
      <t>ケンチク</t>
    </rPh>
    <rPh sb="6" eb="7">
      <t>ブツ</t>
    </rPh>
    <rPh sb="7" eb="9">
      <t>カンキョウ</t>
    </rPh>
    <rPh sb="9" eb="12">
      <t>ケイカクショ</t>
    </rPh>
    <rPh sb="12" eb="14">
      <t>セイド</t>
    </rPh>
    <rPh sb="15" eb="17">
      <t>ジゼン</t>
    </rPh>
    <rPh sb="17" eb="19">
      <t>キョウギ</t>
    </rPh>
    <rPh sb="19" eb="20">
      <t>ショ</t>
    </rPh>
    <rPh sb="21" eb="22">
      <t>ヒ</t>
    </rPh>
    <rPh sb="22" eb="24">
      <t>ジュウタク</t>
    </rPh>
    <phoneticPr fontId="7"/>
  </si>
  <si>
    <t>省CO2設備手法</t>
    <rPh sb="0" eb="1">
      <t>ショウ</t>
    </rPh>
    <rPh sb="4" eb="6">
      <t>セツビ</t>
    </rPh>
    <rPh sb="6" eb="8">
      <t>シュホウ</t>
    </rPh>
    <phoneticPr fontId="5"/>
  </si>
  <si>
    <t>複層ガラス</t>
    <rPh sb="0" eb="2">
      <t>フクソウ</t>
    </rPh>
    <phoneticPr fontId="5"/>
  </si>
  <si>
    <t>外気導入量制御</t>
    <rPh sb="0" eb="2">
      <t>ガイキ</t>
    </rPh>
    <rPh sb="2" eb="4">
      <t>ドウニュウ</t>
    </rPh>
    <rPh sb="4" eb="5">
      <t>リョウ</t>
    </rPh>
    <rPh sb="5" eb="7">
      <t>セイギョ</t>
    </rPh>
    <phoneticPr fontId="5"/>
  </si>
  <si>
    <t>全熱交換器</t>
    <rPh sb="0" eb="1">
      <t>ゼン</t>
    </rPh>
    <rPh sb="1" eb="2">
      <t>ネツ</t>
    </rPh>
    <rPh sb="2" eb="5">
      <t>コウカンキ</t>
    </rPh>
    <phoneticPr fontId="5"/>
  </si>
  <si>
    <t>未利用・再生可能エネルギー活用</t>
    <rPh sb="0" eb="3">
      <t>ミリヨウ</t>
    </rPh>
    <rPh sb="4" eb="6">
      <t>サイセイ</t>
    </rPh>
    <rPh sb="6" eb="8">
      <t>カノウ</t>
    </rPh>
    <rPh sb="13" eb="15">
      <t>カツヨウ</t>
    </rPh>
    <phoneticPr fontId="5"/>
  </si>
  <si>
    <t>（範囲：</t>
    <phoneticPr fontId="5"/>
  </si>
  <si>
    <t>外気導入量制御</t>
    <phoneticPr fontId="5"/>
  </si>
  <si>
    <t>外気冷房</t>
    <phoneticPr fontId="5"/>
  </si>
  <si>
    <t>建物用途_住宅</t>
    <rPh sb="0" eb="2">
      <t>タテモノ</t>
    </rPh>
    <rPh sb="2" eb="4">
      <t>ヨウト</t>
    </rPh>
    <rPh sb="5" eb="7">
      <t>ジュウタク</t>
    </rPh>
    <phoneticPr fontId="5"/>
  </si>
  <si>
    <t>分譲集合住宅</t>
    <rPh sb="0" eb="2">
      <t>ブンジョウ</t>
    </rPh>
    <rPh sb="2" eb="4">
      <t>シュウゴウ</t>
    </rPh>
    <rPh sb="4" eb="6">
      <t>ジュウタク</t>
    </rPh>
    <phoneticPr fontId="5"/>
  </si>
  <si>
    <t>賃貸集合住宅</t>
    <rPh sb="0" eb="2">
      <t>チンタイ</t>
    </rPh>
    <rPh sb="2" eb="4">
      <t>シュウゴウ</t>
    </rPh>
    <rPh sb="4" eb="6">
      <t>ジュウタク</t>
    </rPh>
    <phoneticPr fontId="5"/>
  </si>
  <si>
    <t>戸建住宅</t>
    <rPh sb="0" eb="2">
      <t>コダ</t>
    </rPh>
    <rPh sb="2" eb="4">
      <t>ジュウタク</t>
    </rPh>
    <phoneticPr fontId="5"/>
  </si>
  <si>
    <t>ホテル</t>
  </si>
  <si>
    <t>病院</t>
  </si>
  <si>
    <t>物販店舗</t>
  </si>
  <si>
    <t>学校</t>
  </si>
  <si>
    <t>集会所</t>
  </si>
  <si>
    <t>その他</t>
  </si>
  <si>
    <t>建物用途_非住宅</t>
    <rPh sb="0" eb="2">
      <t>タテモノ</t>
    </rPh>
    <rPh sb="2" eb="4">
      <t>ヨウト</t>
    </rPh>
    <rPh sb="5" eb="6">
      <t>ヒ</t>
    </rPh>
    <rPh sb="6" eb="8">
      <t>ジュウタク</t>
    </rPh>
    <phoneticPr fontId="5"/>
  </si>
  <si>
    <t>和泉橋地域</t>
  </si>
  <si>
    <t>万世橋地域</t>
  </si>
  <si>
    <t>富士見地域</t>
  </si>
  <si>
    <t>番町地域</t>
  </si>
  <si>
    <t>大丸有・永田町地域</t>
  </si>
  <si>
    <t>神保町地域</t>
  </si>
  <si>
    <t>神田公園地域</t>
  </si>
  <si>
    <t>地域地区</t>
    <rPh sb="0" eb="2">
      <t>チイキ</t>
    </rPh>
    <rPh sb="2" eb="4">
      <t>チク</t>
    </rPh>
    <phoneticPr fontId="5"/>
  </si>
  <si>
    <t>省エネルギー性能</t>
    <rPh sb="0" eb="1">
      <t>ショウ</t>
    </rPh>
    <rPh sb="6" eb="8">
      <t>セイノウ</t>
    </rPh>
    <phoneticPr fontId="5"/>
  </si>
  <si>
    <t>効率化設備創エネルギー量</t>
    <rPh sb="0" eb="3">
      <t>コウリツカ</t>
    </rPh>
    <rPh sb="3" eb="5">
      <t>セツビ</t>
    </rPh>
    <rPh sb="5" eb="6">
      <t>ソウ</t>
    </rPh>
    <rPh sb="11" eb="12">
      <t>リョウ</t>
    </rPh>
    <phoneticPr fontId="5"/>
  </si>
  <si>
    <t>↓非表示</t>
    <rPh sb="1" eb="4">
      <t>ヒヒョウジ</t>
    </rPh>
    <phoneticPr fontId="5"/>
  </si>
  <si>
    <t>目標削減率</t>
    <rPh sb="0" eb="2">
      <t>モクヒョウ</t>
    </rPh>
    <rPh sb="2" eb="4">
      <t>サクゲン</t>
    </rPh>
    <rPh sb="4" eb="5">
      <t>リツ</t>
    </rPh>
    <phoneticPr fontId="5"/>
  </si>
  <si>
    <t>判定削減率</t>
    <rPh sb="0" eb="2">
      <t>ハンテイ</t>
    </rPh>
    <rPh sb="2" eb="4">
      <t>サクゲン</t>
    </rPh>
    <rPh sb="4" eb="5">
      <t>リツ</t>
    </rPh>
    <phoneticPr fontId="5"/>
  </si>
  <si>
    <t>※目標削減率、判定削減率の変更対応</t>
    <rPh sb="1" eb="3">
      <t>モクヒョウ</t>
    </rPh>
    <rPh sb="3" eb="5">
      <t>サクゲン</t>
    </rPh>
    <rPh sb="5" eb="6">
      <t>リツ</t>
    </rPh>
    <rPh sb="7" eb="9">
      <t>ハンテイ</t>
    </rPh>
    <rPh sb="9" eb="11">
      <t>サクゲン</t>
    </rPh>
    <rPh sb="11" eb="12">
      <t>リツ</t>
    </rPh>
    <rPh sb="13" eb="15">
      <t>ヘンコウ</t>
    </rPh>
    <rPh sb="15" eb="17">
      <t>タイオウ</t>
    </rPh>
    <phoneticPr fontId="5"/>
  </si>
  <si>
    <t>下記のセル値を変更する</t>
    <rPh sb="0" eb="2">
      <t>カキ</t>
    </rPh>
    <rPh sb="5" eb="6">
      <t>チ</t>
    </rPh>
    <rPh sb="7" eb="9">
      <t>ヘンコウ</t>
    </rPh>
    <phoneticPr fontId="5"/>
  </si>
  <si>
    <t>目標削減率</t>
  </si>
  <si>
    <t>判定削減率(優良)</t>
    <rPh sb="6" eb="8">
      <t>ユウリョウ</t>
    </rPh>
    <phoneticPr fontId="5"/>
  </si>
  <si>
    <t>判定削減率(特優)</t>
    <rPh sb="6" eb="7">
      <t>トク</t>
    </rPh>
    <rPh sb="7" eb="8">
      <t>ユウ</t>
    </rPh>
    <phoneticPr fontId="5"/>
  </si>
  <si>
    <t>GJ/年</t>
    <phoneticPr fontId="5"/>
  </si>
  <si>
    <t>地域</t>
    <rPh sb="0" eb="2">
      <t>チイキ</t>
    </rPh>
    <phoneticPr fontId="5"/>
  </si>
  <si>
    <t>千代田区長　殿</t>
  </si>
  <si>
    <t>１　第13条第１項の規定による届出をします。</t>
  </si>
  <si>
    <t>３　第16条第１項の規定による完了の届出をします。</t>
  </si>
  <si>
    <t>特定建築物の名称</t>
  </si>
  <si>
    <t>特定建築物の所在地</t>
  </si>
  <si>
    <t>設計者</t>
  </si>
  <si>
    <t>氏名</t>
  </si>
  <si>
    <t>住所</t>
  </si>
  <si>
    <t>連絡先</t>
  </si>
  <si>
    <t>名称／住所</t>
  </si>
  <si>
    <t>部署・担当者氏名</t>
  </si>
  <si>
    <t>電話番号</t>
  </si>
  <si>
    <t>・建築物概要</t>
  </si>
  <si>
    <t>別添のとおり</t>
  </si>
  <si>
    <t>変更前</t>
  </si>
  <si>
    <t>変更後</t>
  </si>
  <si>
    <t>添付図書</t>
  </si>
  <si>
    <t>変更時</t>
    <rPh sb="0" eb="2">
      <t>ヘンコウ</t>
    </rPh>
    <rPh sb="2" eb="3">
      <t>ジ</t>
    </rPh>
    <phoneticPr fontId="5"/>
  </si>
  <si>
    <t>工事完了時</t>
    <rPh sb="0" eb="2">
      <t>コウジ</t>
    </rPh>
    <rPh sb="2" eb="4">
      <t>カンリョウ</t>
    </rPh>
    <rPh sb="4" eb="5">
      <t>ジ</t>
    </rPh>
    <phoneticPr fontId="5"/>
  </si>
  <si>
    <t>セキュリティメモ</t>
    <phoneticPr fontId="5"/>
  </si>
  <si>
    <t>シートの保護</t>
    <rPh sb="4" eb="6">
      <t>ホゴ</t>
    </rPh>
    <phoneticPr fontId="5"/>
  </si>
  <si>
    <t>非表示エリア</t>
    <rPh sb="0" eb="3">
      <t>ヒヒョウジ</t>
    </rPh>
    <phoneticPr fontId="5"/>
  </si>
  <si>
    <t>要</t>
    <rPh sb="0" eb="1">
      <t>ヨウ</t>
    </rPh>
    <phoneticPr fontId="5"/>
  </si>
  <si>
    <t>List</t>
  </si>
  <si>
    <t>ブックの保護</t>
    <rPh sb="4" eb="6">
      <t>ホゴ</t>
    </rPh>
    <phoneticPr fontId="5"/>
  </si>
  <si>
    <t>要※①</t>
    <rPh sb="0" eb="1">
      <t>ヨウ</t>
    </rPh>
    <phoneticPr fontId="5"/>
  </si>
  <si>
    <t>要※①②</t>
    <rPh sb="0" eb="1">
      <t>ヨウ</t>
    </rPh>
    <phoneticPr fontId="5"/>
  </si>
  <si>
    <t>※ユーザに許可する操作のチェック</t>
    <rPh sb="5" eb="7">
      <t>キョカ</t>
    </rPh>
    <rPh sb="9" eb="11">
      <t>ソウサ</t>
    </rPh>
    <phoneticPr fontId="5"/>
  </si>
  <si>
    <t>①</t>
    <phoneticPr fontId="5"/>
  </si>
  <si>
    <t>ロックされていないセルの選択範囲</t>
    <rPh sb="12" eb="14">
      <t>センタク</t>
    </rPh>
    <rPh sb="14" eb="16">
      <t>ハンイ</t>
    </rPh>
    <phoneticPr fontId="5"/>
  </si>
  <si>
    <t>②</t>
    <phoneticPr fontId="5"/>
  </si>
  <si>
    <t>オブジェクトの編集</t>
    <rPh sb="7" eb="9">
      <t>ヘンシュウ</t>
    </rPh>
    <phoneticPr fontId="5"/>
  </si>
  <si>
    <t>日</t>
    <rPh sb="0" eb="1">
      <t>ヒ</t>
    </rPh>
    <phoneticPr fontId="5"/>
  </si>
  <si>
    <t>月</t>
    <rPh sb="0" eb="1">
      <t>ツキ</t>
    </rPh>
    <phoneticPr fontId="5"/>
  </si>
  <si>
    <t>第2号様式</t>
  </si>
  <si>
    <t>第4号様式</t>
  </si>
  <si>
    <t>第２号様式（第13条、第15条、第16条関係）</t>
    <rPh sb="11" eb="12">
      <t>ダイ</t>
    </rPh>
    <rPh sb="14" eb="15">
      <t>ジョウ</t>
    </rPh>
    <rPh sb="16" eb="17">
      <t>ダイ</t>
    </rPh>
    <rPh sb="19" eb="20">
      <t>ジョウ</t>
    </rPh>
    <phoneticPr fontId="5"/>
  </si>
  <si>
    <t>建築物環境計画書</t>
    <phoneticPr fontId="5"/>
  </si>
  <si>
    <t>２　第15条第１項の規定による変更の届出をします。</t>
    <phoneticPr fontId="5"/>
  </si>
  <si>
    <t>環境評価書</t>
  </si>
  <si>
    <t>シートの非表示</t>
    <rPh sb="4" eb="5">
      <t>ヒ</t>
    </rPh>
    <rPh sb="5" eb="7">
      <t>ヒョウジ</t>
    </rPh>
    <phoneticPr fontId="5"/>
  </si>
  <si>
    <t>省CO2建築手法</t>
    <rPh sb="0" eb="1">
      <t>ショウ</t>
    </rPh>
    <rPh sb="4" eb="6">
      <t>ケンチク</t>
    </rPh>
    <rPh sb="6" eb="8">
      <t>シュホウ</t>
    </rPh>
    <phoneticPr fontId="5"/>
  </si>
  <si>
    <t>外気冷房</t>
    <phoneticPr fontId="5"/>
  </si>
  <si>
    <t>高効率分散熱源</t>
    <rPh sb="0" eb="3">
      <t>コウコウリツ</t>
    </rPh>
    <rPh sb="3" eb="5">
      <t>ブンサン</t>
    </rPh>
    <rPh sb="5" eb="7">
      <t>ネツゲン</t>
    </rPh>
    <phoneticPr fontId="5"/>
  </si>
  <si>
    <t>高効率中央熱源</t>
    <rPh sb="0" eb="3">
      <t>コウコウリツ</t>
    </rPh>
    <rPh sb="3" eb="5">
      <t>チュウオウ</t>
    </rPh>
    <rPh sb="5" eb="7">
      <t>ネツゲン</t>
    </rPh>
    <phoneticPr fontId="5"/>
  </si>
  <si>
    <t>省CO2建築手法</t>
    <rPh sb="0" eb="1">
      <t>ショウ</t>
    </rPh>
    <rPh sb="4" eb="6">
      <t>ケンチク</t>
    </rPh>
    <rPh sb="6" eb="8">
      <t>シュホウ</t>
    </rPh>
    <phoneticPr fontId="5"/>
  </si>
  <si>
    <t>地中熱</t>
    <rPh sb="0" eb="2">
      <t>チチュウ</t>
    </rPh>
    <rPh sb="2" eb="3">
      <t>ネツ</t>
    </rPh>
    <phoneticPr fontId="5"/>
  </si>
  <si>
    <t>CO2排出量</t>
    <phoneticPr fontId="5"/>
  </si>
  <si>
    <t>省エネルギー基準</t>
    <phoneticPr fontId="5"/>
  </si>
  <si>
    <t>名前の管理</t>
    <rPh sb="0" eb="2">
      <t>ナマエ</t>
    </rPh>
    <rPh sb="3" eb="5">
      <t>カンリ</t>
    </rPh>
    <phoneticPr fontId="5"/>
  </si>
  <si>
    <t>Grade_mark_Non</t>
    <phoneticPr fontId="5"/>
  </si>
  <si>
    <t>Grade_mark_Good</t>
  </si>
  <si>
    <t>Grade_mark_Best</t>
  </si>
  <si>
    <t>表示させる範囲</t>
    <rPh sb="0" eb="2">
      <t>ヒョウジ</t>
    </rPh>
    <rPh sb="5" eb="7">
      <t>ハンイ</t>
    </rPh>
    <phoneticPr fontId="5"/>
  </si>
  <si>
    <t>過去採用マーク</t>
    <rPh sb="0" eb="2">
      <t>カコ</t>
    </rPh>
    <rPh sb="2" eb="4">
      <t>サイヨウ</t>
    </rPh>
    <phoneticPr fontId="5"/>
  </si>
  <si>
    <t>2016/09/27マーク設定</t>
    <rPh sb="13" eb="15">
      <t>セッテイ</t>
    </rPh>
    <phoneticPr fontId="5"/>
  </si>
  <si>
    <t>計算プログラム</t>
    <rPh sb="0" eb="2">
      <t>ケイサン</t>
    </rPh>
    <phoneticPr fontId="5"/>
  </si>
  <si>
    <t>モデル建物法</t>
    <phoneticPr fontId="5"/>
  </si>
  <si>
    <t>標準入力法・主要室入力法</t>
    <phoneticPr fontId="5"/>
  </si>
  <si>
    <t>BEST</t>
    <phoneticPr fontId="5"/>
  </si>
  <si>
    <t>計算プログラム</t>
    <rPh sb="0" eb="2">
      <t>ケイサン</t>
    </rPh>
    <phoneticPr fontId="5"/>
  </si>
  <si>
    <t>ランクマークメモ</t>
    <phoneticPr fontId="5"/>
  </si>
  <si>
    <t>㎡</t>
    <phoneticPr fontId="7"/>
  </si>
  <si>
    <t>GJ/年</t>
  </si>
  <si>
    <t>MJ/㎡・年</t>
    <phoneticPr fontId="5"/>
  </si>
  <si>
    <t>一次エネルギー消費量[GJ/年]</t>
    <rPh sb="0" eb="2">
      <t>１ジ</t>
    </rPh>
    <rPh sb="7" eb="10">
      <t>ショウヒリョウ</t>
    </rPh>
    <phoneticPr fontId="5"/>
  </si>
  <si>
    <t>単位床面積当たり[MJ/㎡・年]</t>
    <rPh sb="0" eb="2">
      <t>タンイ</t>
    </rPh>
    <rPh sb="2" eb="5">
      <t>ユカメンセキ</t>
    </rPh>
    <rPh sb="5" eb="6">
      <t>ア</t>
    </rPh>
    <phoneticPr fontId="5"/>
  </si>
  <si>
    <t>合計（その他を除く）</t>
    <rPh sb="0" eb="2">
      <t>ゴウケイ</t>
    </rPh>
    <rPh sb="5" eb="6">
      <t>タ</t>
    </rPh>
    <rPh sb="7" eb="8">
      <t>ノゾ</t>
    </rPh>
    <phoneticPr fontId="5"/>
  </si>
  <si>
    <t>-</t>
    <phoneticPr fontId="5"/>
  </si>
  <si>
    <t>PAL* （BPI）</t>
    <phoneticPr fontId="5"/>
  </si>
  <si>
    <t>㎡ ：  計算対象</t>
    <phoneticPr fontId="5"/>
  </si>
  <si>
    <t>㎡</t>
    <phoneticPr fontId="5"/>
  </si>
  <si>
    <t>[GJ/年]</t>
    <phoneticPr fontId="5"/>
  </si>
  <si>
    <t>・</t>
    <phoneticPr fontId="5"/>
  </si>
  <si>
    <t>-</t>
    <phoneticPr fontId="5"/>
  </si>
  <si>
    <t>雨水を浸透させる施設を設置（雨水浸透ます、透水性舗装、地表面の緑化、玉石敷き　等）</t>
    <rPh sb="14" eb="16">
      <t>ウスイ</t>
    </rPh>
    <rPh sb="16" eb="18">
      <t>シントウ</t>
    </rPh>
    <rPh sb="21" eb="24">
      <t>トウスイセイ</t>
    </rPh>
    <rPh sb="24" eb="26">
      <t>ホソウ</t>
    </rPh>
    <rPh sb="27" eb="30">
      <t>チヒョウメン</t>
    </rPh>
    <rPh sb="31" eb="33">
      <t>リョクカ</t>
    </rPh>
    <rPh sb="34" eb="36">
      <t>ギョクセキ</t>
    </rPh>
    <rPh sb="36" eb="37">
      <t>シキ</t>
    </rPh>
    <rPh sb="39" eb="40">
      <t>トウ</t>
    </rPh>
    <phoneticPr fontId="5"/>
  </si>
  <si>
    <t>受付欄</t>
    <rPh sb="0" eb="2">
      <t>ウケツケ</t>
    </rPh>
    <rPh sb="2" eb="3">
      <t>ラン</t>
    </rPh>
    <phoneticPr fontId="5"/>
  </si>
  <si>
    <t>確認欄</t>
    <rPh sb="0" eb="2">
      <t>カクニン</t>
    </rPh>
    <rPh sb="2" eb="3">
      <t>ラン</t>
    </rPh>
    <phoneticPr fontId="5"/>
  </si>
  <si>
    <t>職員記入欄</t>
    <rPh sb="2" eb="4">
      <t>キニュウ</t>
    </rPh>
    <phoneticPr fontId="5"/>
  </si>
  <si>
    <t>BEI・BPI</t>
    <phoneticPr fontId="5"/>
  </si>
  <si>
    <t>高効率給湯機</t>
    <rPh sb="0" eb="3">
      <t>コウコウリツ</t>
    </rPh>
    <rPh sb="3" eb="5">
      <t>キュウトウ</t>
    </rPh>
    <rPh sb="5" eb="6">
      <t>キ</t>
    </rPh>
    <phoneticPr fontId="5"/>
  </si>
  <si>
    <t>変更時</t>
  </si>
  <si>
    <t>工事完了時</t>
  </si>
  <si>
    <t>協議の段階</t>
    <rPh sb="0" eb="2">
      <t>キョウギ</t>
    </rPh>
    <rPh sb="3" eb="5">
      <t>ダンカイ</t>
    </rPh>
    <phoneticPr fontId="5"/>
  </si>
  <si>
    <t>提出日</t>
    <rPh sb="0" eb="2">
      <t>テイシュツ</t>
    </rPh>
    <rPh sb="2" eb="3">
      <t>ビ</t>
    </rPh>
    <phoneticPr fontId="5"/>
  </si>
  <si>
    <t>DHC区域内</t>
  </si>
  <si>
    <t>DHC区域に近接</t>
  </si>
  <si>
    <t>DHC区域外</t>
    <rPh sb="5" eb="6">
      <t>ガイ</t>
    </rPh>
    <phoneticPr fontId="5"/>
  </si>
  <si>
    <t>地域冷暖房(DHC)の導入</t>
  </si>
  <si>
    <t>DHCを導入</t>
  </si>
  <si>
    <t>DHCを将来導入</t>
  </si>
  <si>
    <t>既存DHCから受入</t>
  </si>
  <si>
    <t>サブプラントを設置</t>
  </si>
  <si>
    <t xml:space="preserve">DHCを導入しない </t>
  </si>
  <si>
    <t>特定電気事業等(特電)</t>
  </si>
  <si>
    <t>特電等を導入</t>
  </si>
  <si>
    <t>特電等を将来導入</t>
  </si>
  <si>
    <t>特電等を受入</t>
  </si>
  <si>
    <t>面的エネルギー対策</t>
  </si>
  <si>
    <t>熱融通</t>
  </si>
  <si>
    <t>電力融通</t>
  </si>
  <si>
    <t>AEMS</t>
  </si>
  <si>
    <t>あり</t>
    <phoneticPr fontId="5"/>
  </si>
  <si>
    <t>なし</t>
    <phoneticPr fontId="5"/>
  </si>
  <si>
    <t>有無</t>
    <rPh sb="0" eb="2">
      <t>ウム</t>
    </rPh>
    <phoneticPr fontId="5"/>
  </si>
  <si>
    <t>地域冷暖房(DHC)区域</t>
    <phoneticPr fontId="5"/>
  </si>
  <si>
    <t>mm）</t>
    <phoneticPr fontId="5"/>
  </si>
  <si>
    <t>を</t>
    <phoneticPr fontId="5"/>
  </si>
  <si>
    <t>選択</t>
    <rPh sb="0" eb="2">
      <t>センタク</t>
    </rPh>
    <phoneticPr fontId="5"/>
  </si>
  <si>
    <t>□</t>
  </si>
  <si>
    <t>□</t>
    <phoneticPr fontId="5"/>
  </si>
  <si>
    <t>■</t>
    <phoneticPr fontId="5"/>
  </si>
  <si>
    <t>熱・電力融通</t>
    <rPh sb="2" eb="4">
      <t>デンリョク</t>
    </rPh>
    <phoneticPr fontId="5"/>
  </si>
  <si>
    <t>AEMSを導入</t>
    <phoneticPr fontId="5"/>
  </si>
  <si>
    <t>導入なし</t>
    <phoneticPr fontId="5"/>
  </si>
  <si>
    <t>導入しない</t>
    <rPh sb="0" eb="2">
      <t>ドウニュウ</t>
    </rPh>
    <phoneticPr fontId="5"/>
  </si>
  <si>
    <t>基準</t>
    <phoneticPr fontId="5"/>
  </si>
  <si>
    <t>設計値</t>
    <phoneticPr fontId="5"/>
  </si>
  <si>
    <t>届出内容</t>
    <rPh sb="0" eb="2">
      <t>トドケデ</t>
    </rPh>
    <rPh sb="2" eb="4">
      <t>ナイヨウ</t>
    </rPh>
    <phoneticPr fontId="5"/>
  </si>
  <si>
    <t>計画書ステータス</t>
    <rPh sb="0" eb="3">
      <t>ケイカクショ</t>
    </rPh>
    <phoneticPr fontId="5"/>
  </si>
  <si>
    <t>公表</t>
    <rPh sb="0" eb="2">
      <t>コウヒョウ</t>
    </rPh>
    <phoneticPr fontId="5"/>
  </si>
  <si>
    <t>可</t>
    <rPh sb="0" eb="1">
      <t>カ</t>
    </rPh>
    <phoneticPr fontId="5"/>
  </si>
  <si>
    <t>不可</t>
    <rPh sb="0" eb="2">
      <t>フカ</t>
    </rPh>
    <phoneticPr fontId="5"/>
  </si>
  <si>
    <t>有無</t>
    <rPh sb="0" eb="2">
      <t>ウム</t>
    </rPh>
    <phoneticPr fontId="5"/>
  </si>
  <si>
    <t>有</t>
    <rPh sb="0" eb="1">
      <t>アリ</t>
    </rPh>
    <phoneticPr fontId="5"/>
  </si>
  <si>
    <t>無</t>
    <rPh sb="0" eb="1">
      <t>ナシ</t>
    </rPh>
    <phoneticPr fontId="5"/>
  </si>
  <si>
    <t>（計　画）</t>
    <phoneticPr fontId="5"/>
  </si>
  <si>
    <t>（変　更）</t>
    <phoneticPr fontId="5"/>
  </si>
  <si>
    <t>（完　了）</t>
    <phoneticPr fontId="5"/>
  </si>
  <si>
    <t>バージョン</t>
    <phoneticPr fontId="5"/>
  </si>
  <si>
    <t>建物ID</t>
    <rPh sb="0" eb="2">
      <t>タテモノ</t>
    </rPh>
    <phoneticPr fontId="5"/>
  </si>
  <si>
    <t>千代田区番号</t>
    <rPh sb="0" eb="4">
      <t>チヨダク</t>
    </rPh>
    <rPh sb="4" eb="6">
      <t>バンゴウ</t>
    </rPh>
    <phoneticPr fontId="5"/>
  </si>
  <si>
    <t>協議段階</t>
    <rPh sb="0" eb="2">
      <t>キョウギ</t>
    </rPh>
    <rPh sb="2" eb="4">
      <t>ダンカイ</t>
    </rPh>
    <phoneticPr fontId="5"/>
  </si>
  <si>
    <t>建築主_氏名</t>
    <rPh sb="0" eb="2">
      <t>ケンチク</t>
    </rPh>
    <rPh sb="2" eb="3">
      <t>ヌシ</t>
    </rPh>
    <phoneticPr fontId="7"/>
  </si>
  <si>
    <t>建築主_住所</t>
    <rPh sb="0" eb="2">
      <t>ケンチク</t>
    </rPh>
    <rPh sb="2" eb="3">
      <t>ヌシ</t>
    </rPh>
    <phoneticPr fontId="7"/>
  </si>
  <si>
    <t>建物_名称</t>
    <rPh sb="0" eb="2">
      <t>タテモノ</t>
    </rPh>
    <rPh sb="3" eb="5">
      <t>メイショウ</t>
    </rPh>
    <phoneticPr fontId="7"/>
  </si>
  <si>
    <t>建物_所在地</t>
    <rPh sb="0" eb="2">
      <t>タテモノ</t>
    </rPh>
    <rPh sb="3" eb="6">
      <t>ショザイチ</t>
    </rPh>
    <phoneticPr fontId="7"/>
  </si>
  <si>
    <t>省CO2目標率</t>
    <rPh sb="0" eb="1">
      <t>ショウ</t>
    </rPh>
    <rPh sb="4" eb="6">
      <t>モクヒョウ</t>
    </rPh>
    <rPh sb="6" eb="7">
      <t>リツ</t>
    </rPh>
    <phoneticPr fontId="5"/>
  </si>
  <si>
    <t>生態系配慮_敷地内緑化</t>
  </si>
  <si>
    <t>設計値</t>
    <rPh sb="0" eb="3">
      <t>セッケイチ</t>
    </rPh>
    <phoneticPr fontId="5"/>
  </si>
  <si>
    <t>導入なし</t>
    <rPh sb="0" eb="2">
      <t>ドウニュウ</t>
    </rPh>
    <phoneticPr fontId="5"/>
  </si>
  <si>
    <t>設計者_氏名</t>
  </si>
  <si>
    <t>設計者_住所</t>
  </si>
  <si>
    <t>用途_事務所</t>
  </si>
  <si>
    <t>用途_ホテル</t>
  </si>
  <si>
    <t>用途_病院</t>
  </si>
  <si>
    <t>用途_物販店舗</t>
  </si>
  <si>
    <t>用途_学校</t>
  </si>
  <si>
    <t>用途_飲食店</t>
  </si>
  <si>
    <t>用途_集会所</t>
  </si>
  <si>
    <t>用途_住宅</t>
    <rPh sb="3" eb="5">
      <t>ジュウタク</t>
    </rPh>
    <phoneticPr fontId="5"/>
  </si>
  <si>
    <t>用途_その他</t>
  </si>
  <si>
    <t>用途_その他_内容</t>
    <rPh sb="7" eb="9">
      <t>ナイヨウ</t>
    </rPh>
    <phoneticPr fontId="5"/>
  </si>
  <si>
    <t>予定_着手日</t>
    <rPh sb="0" eb="2">
      <t>ヨテイ</t>
    </rPh>
    <rPh sb="3" eb="5">
      <t>チャクシュ</t>
    </rPh>
    <rPh sb="5" eb="6">
      <t>ヒ</t>
    </rPh>
    <phoneticPr fontId="5"/>
  </si>
  <si>
    <t>予定_竣工日</t>
    <rPh sb="0" eb="2">
      <t>ヨテイ</t>
    </rPh>
    <rPh sb="3" eb="5">
      <t>シュンコウ</t>
    </rPh>
    <rPh sb="5" eb="6">
      <t>ヒ</t>
    </rPh>
    <phoneticPr fontId="5"/>
  </si>
  <si>
    <t>延床面積_計算対象</t>
    <rPh sb="0" eb="2">
      <t>ノベユカ</t>
    </rPh>
    <rPh sb="2" eb="4">
      <t>メンセキ</t>
    </rPh>
    <rPh sb="5" eb="7">
      <t>ケイサン</t>
    </rPh>
    <rPh sb="7" eb="9">
      <t>タイショウ</t>
    </rPh>
    <phoneticPr fontId="7"/>
  </si>
  <si>
    <t>階数_地上</t>
    <rPh sb="0" eb="2">
      <t>カイスウ</t>
    </rPh>
    <rPh sb="3" eb="5">
      <t>チジョウ</t>
    </rPh>
    <phoneticPr fontId="7"/>
  </si>
  <si>
    <t>階数_地下</t>
    <rPh sb="0" eb="2">
      <t>カイスウ</t>
    </rPh>
    <rPh sb="3" eb="5">
      <t>チカ</t>
    </rPh>
    <phoneticPr fontId="7"/>
  </si>
  <si>
    <t>構造_RC造</t>
  </si>
  <si>
    <t>構造_SRC造</t>
  </si>
  <si>
    <t>構造_S造</t>
  </si>
  <si>
    <t>構造_木造</t>
  </si>
  <si>
    <t>構造_その他</t>
  </si>
  <si>
    <t>構造_その他_内容</t>
    <rPh sb="7" eb="9">
      <t>ナイヨウ</t>
    </rPh>
    <phoneticPr fontId="5"/>
  </si>
  <si>
    <t>対象面積1_用途</t>
    <rPh sb="0" eb="2">
      <t>タイショウ</t>
    </rPh>
    <rPh sb="2" eb="4">
      <t>メンセキ</t>
    </rPh>
    <rPh sb="6" eb="8">
      <t>ヨウト</t>
    </rPh>
    <phoneticPr fontId="5"/>
  </si>
  <si>
    <t>対象面積1_延床</t>
    <rPh sb="0" eb="2">
      <t>タイショウ</t>
    </rPh>
    <rPh sb="2" eb="4">
      <t>メンセキ</t>
    </rPh>
    <rPh sb="6" eb="8">
      <t>ノベユカ</t>
    </rPh>
    <phoneticPr fontId="5"/>
  </si>
  <si>
    <t>対象面積2_用途</t>
    <rPh sb="0" eb="2">
      <t>タイショウ</t>
    </rPh>
    <rPh sb="2" eb="4">
      <t>メンセキ</t>
    </rPh>
    <rPh sb="6" eb="8">
      <t>ヨウト</t>
    </rPh>
    <phoneticPr fontId="5"/>
  </si>
  <si>
    <t>対象面積2_延床</t>
    <rPh sb="0" eb="2">
      <t>タイショウ</t>
    </rPh>
    <rPh sb="2" eb="4">
      <t>メンセキ</t>
    </rPh>
    <rPh sb="6" eb="8">
      <t>ノベユカ</t>
    </rPh>
    <phoneticPr fontId="5"/>
  </si>
  <si>
    <t>対象面積3_用途</t>
    <rPh sb="0" eb="2">
      <t>タイショウ</t>
    </rPh>
    <rPh sb="2" eb="4">
      <t>メンセキ</t>
    </rPh>
    <rPh sb="6" eb="8">
      <t>ヨウト</t>
    </rPh>
    <phoneticPr fontId="5"/>
  </si>
  <si>
    <t>対象面積3_延床</t>
    <rPh sb="0" eb="2">
      <t>タイショウ</t>
    </rPh>
    <rPh sb="2" eb="4">
      <t>メンセキ</t>
    </rPh>
    <rPh sb="6" eb="8">
      <t>ノベユカ</t>
    </rPh>
    <phoneticPr fontId="5"/>
  </si>
  <si>
    <t>対象面積4_用途</t>
    <rPh sb="0" eb="2">
      <t>タイショウ</t>
    </rPh>
    <rPh sb="2" eb="4">
      <t>メンセキ</t>
    </rPh>
    <rPh sb="6" eb="8">
      <t>ヨウト</t>
    </rPh>
    <phoneticPr fontId="5"/>
  </si>
  <si>
    <t>対象面積4_延床</t>
    <rPh sb="0" eb="2">
      <t>タイショウ</t>
    </rPh>
    <rPh sb="2" eb="4">
      <t>メンセキ</t>
    </rPh>
    <rPh sb="6" eb="8">
      <t>ノベユカ</t>
    </rPh>
    <phoneticPr fontId="5"/>
  </si>
  <si>
    <t>制度適用_内容</t>
    <rPh sb="0" eb="2">
      <t>セイド</t>
    </rPh>
    <rPh sb="2" eb="4">
      <t>テキヨウ</t>
    </rPh>
    <rPh sb="5" eb="7">
      <t>ナイヨウ</t>
    </rPh>
    <phoneticPr fontId="5"/>
  </si>
  <si>
    <t>周辺開発計画_内容</t>
    <rPh sb="0" eb="2">
      <t>シュウヘン</t>
    </rPh>
    <rPh sb="2" eb="4">
      <t>カイハツ</t>
    </rPh>
    <rPh sb="4" eb="6">
      <t>ケイカク</t>
    </rPh>
    <rPh sb="7" eb="9">
      <t>ナイヨウ</t>
    </rPh>
    <phoneticPr fontId="5"/>
  </si>
  <si>
    <t>熱源_DHC受入</t>
  </si>
  <si>
    <t>熱源_中央熱源方式</t>
  </si>
  <si>
    <t>熱源_分散熱源_ビルマル</t>
  </si>
  <si>
    <t>空調_各階空調機</t>
  </si>
  <si>
    <t>空調_分散空調_ビルマル</t>
  </si>
  <si>
    <t>空調_中央空調機</t>
  </si>
  <si>
    <t>空調_その他</t>
  </si>
  <si>
    <t>空調_その他_内容</t>
    <rPh sb="7" eb="9">
      <t>ナイヨウ</t>
    </rPh>
    <phoneticPr fontId="5"/>
  </si>
  <si>
    <t>受電方式_特別高圧</t>
  </si>
  <si>
    <t>受電方式_高圧</t>
  </si>
  <si>
    <t>受電方式_低圧</t>
  </si>
  <si>
    <t>目標率_未満時理由</t>
    <rPh sb="0" eb="2">
      <t>モクヒョウ</t>
    </rPh>
    <rPh sb="2" eb="3">
      <t>リツ</t>
    </rPh>
    <rPh sb="4" eb="6">
      <t>ミマン</t>
    </rPh>
    <rPh sb="6" eb="7">
      <t>ジ</t>
    </rPh>
    <rPh sb="7" eb="9">
      <t>リユウ</t>
    </rPh>
    <phoneticPr fontId="5"/>
  </si>
  <si>
    <t>省CO2建築手法_LowEガラス</t>
  </si>
  <si>
    <t>省CO2建築手法_複層ガラス</t>
  </si>
  <si>
    <t>省CO2建築手法_庇ルーバー</t>
  </si>
  <si>
    <t>省CO2建築手法_外壁高断熱化</t>
  </si>
  <si>
    <t>省CO2設備手法_高効率分散熱源</t>
  </si>
  <si>
    <t>省CO2設備手法_高効率中央熱源</t>
  </si>
  <si>
    <t>省CO2設備手法_高効率空調機</t>
  </si>
  <si>
    <t>省CO2設備手法_変流量制御</t>
  </si>
  <si>
    <t>省CO2設備手法_大温度差送水</t>
  </si>
  <si>
    <t>省CO2設備手法_変風量制御</t>
  </si>
  <si>
    <t>省CO2設備手法_外気導入量制御</t>
  </si>
  <si>
    <t>省CO2設備手法_外気冷房</t>
  </si>
  <si>
    <t>省CO2設備手法_自然換気</t>
  </si>
  <si>
    <t>省CO2設備手法_全熱交換器</t>
  </si>
  <si>
    <t>省CO2設備手法_駐車場換気量制御</t>
  </si>
  <si>
    <t>省CO2設備手法_機械室換気量制御</t>
  </si>
  <si>
    <t>省CO2設備手法_LED照明</t>
  </si>
  <si>
    <t>省CO2設備手法_LED照明_範囲</t>
  </si>
  <si>
    <t>省CO2設備手法_照明制御</t>
  </si>
  <si>
    <t>省CO2設備手法_照明制御_種類</t>
  </si>
  <si>
    <t>省CO2設備手法_高効率給湯機</t>
  </si>
  <si>
    <t>省CO2設備手法_BEMS</t>
  </si>
  <si>
    <t>省CO2設備手法_見える化装置</t>
  </si>
  <si>
    <t>省CO2設備手法_その他</t>
  </si>
  <si>
    <t>省CO2設備手法_その他_内容</t>
  </si>
  <si>
    <t>創エネ手法_コージェネ</t>
  </si>
  <si>
    <t>創エネ手法_太陽光発電</t>
  </si>
  <si>
    <t>創エネ手法_太陽光発電_容量kW</t>
  </si>
  <si>
    <t>創エネ手法_その他</t>
  </si>
  <si>
    <t>創エネ手法_その他_内容</t>
  </si>
  <si>
    <t>未利用エネ_下水熱</t>
  </si>
  <si>
    <t>未利用エネ_河川水熱</t>
  </si>
  <si>
    <t>未利用エネ_地下鉄排熱</t>
  </si>
  <si>
    <t>未利用エネ_地中熱</t>
  </si>
  <si>
    <t>未利用エネ_バイオマス</t>
  </si>
  <si>
    <t>未利用エネ_太陽熱利用</t>
  </si>
  <si>
    <t>未利用エネ_その他</t>
  </si>
  <si>
    <t>未利用エネ_その他_内容</t>
  </si>
  <si>
    <t>DHC導入_導入しない_理由</t>
  </si>
  <si>
    <t>地域CO2削減目標_per</t>
    <rPh sb="0" eb="2">
      <t>チイキ</t>
    </rPh>
    <rPh sb="5" eb="7">
      <t>サクゲン</t>
    </rPh>
    <rPh sb="7" eb="9">
      <t>モクヒョウ</t>
    </rPh>
    <phoneticPr fontId="5"/>
  </si>
  <si>
    <t>省CO2対策の概要</t>
  </si>
  <si>
    <t>非常時対応_発電機</t>
    <rPh sb="6" eb="9">
      <t>ハツデンキ</t>
    </rPh>
    <phoneticPr fontId="5"/>
  </si>
  <si>
    <t>非常時対応_その他</t>
    <rPh sb="8" eb="9">
      <t>タ</t>
    </rPh>
    <phoneticPr fontId="5"/>
  </si>
  <si>
    <t>非常時対応_その他_内容</t>
    <rPh sb="8" eb="9">
      <t>タ</t>
    </rPh>
    <rPh sb="10" eb="12">
      <t>ナイヨウ</t>
    </rPh>
    <phoneticPr fontId="5"/>
  </si>
  <si>
    <t>オゾン層保護_破壊物質_不使用</t>
  </si>
  <si>
    <t>オゾン層保護_温暖化係数小_使用</t>
  </si>
  <si>
    <t>被覆対策_被覆材</t>
  </si>
  <si>
    <t>被覆対策_屋上壁面緑化</t>
  </si>
  <si>
    <t>被覆対策_高反射率塗料</t>
  </si>
  <si>
    <t>水循環_雨水利用設備</t>
  </si>
  <si>
    <t>水循環_雨水浸透施設</t>
  </si>
  <si>
    <t>基準一次エネ消費量_GJ_年</t>
    <rPh sb="0" eb="2">
      <t>キジュン</t>
    </rPh>
    <rPh sb="2" eb="4">
      <t>イチジ</t>
    </rPh>
    <rPh sb="6" eb="9">
      <t>ショウヒリョウ</t>
    </rPh>
    <phoneticPr fontId="5"/>
  </si>
  <si>
    <t>基準一次エネ消費量_MJ_m2年</t>
    <rPh sb="0" eb="2">
      <t>キジュン</t>
    </rPh>
    <rPh sb="2" eb="4">
      <t>イチジ</t>
    </rPh>
    <rPh sb="6" eb="9">
      <t>ショウヒリョウ</t>
    </rPh>
    <phoneticPr fontId="5"/>
  </si>
  <si>
    <t>設計一次エネ消費量_GJ_年</t>
  </si>
  <si>
    <t>設計一次エネ消費量_MJ_m2年</t>
  </si>
  <si>
    <t>一次エネ消費削減量_GJ_年</t>
  </si>
  <si>
    <t>一次エネ消費削減量_MJ_m2年</t>
  </si>
  <si>
    <t>BEI</t>
  </si>
  <si>
    <t>PAL_基準_MJ_m2年</t>
  </si>
  <si>
    <t>PAL_設計値_MJ_m2年</t>
  </si>
  <si>
    <t>PAL_BPI</t>
  </si>
  <si>
    <t>空調_一次エネ_基準_GJ_年</t>
    <rPh sb="3" eb="5">
      <t>イチジ</t>
    </rPh>
    <phoneticPr fontId="5"/>
  </si>
  <si>
    <t>空調_一次エネ_設計値_GJ_年</t>
  </si>
  <si>
    <t>空調_一次エネ_基準_MJ_m2年</t>
  </si>
  <si>
    <t>空調_一次エネ_設計値_MJ_m2年</t>
  </si>
  <si>
    <t>空調_BEI</t>
  </si>
  <si>
    <t>空調以外_一次エネ_基準_GJ_年</t>
  </si>
  <si>
    <t>空調以外_一次エネ_設計値_GJ_年</t>
  </si>
  <si>
    <t>空調以外_一次エネ_基準_MJ_m2年</t>
  </si>
  <si>
    <t>空調以外_一次エネ_設計値_MJ_m2年</t>
  </si>
  <si>
    <t>空調以外_BEI</t>
  </si>
  <si>
    <t>照明_一次エネ_基準_GJ_年</t>
  </si>
  <si>
    <t>照明_一次エネ_設計値_GJ_年</t>
  </si>
  <si>
    <t>照明_一次エネ_基準_MJ_m2年</t>
  </si>
  <si>
    <t>照明_一次エネ_設計値_MJ_m2年</t>
  </si>
  <si>
    <t>照明_BEI</t>
  </si>
  <si>
    <t>給湯_一次エネ_基準_GJ_年</t>
  </si>
  <si>
    <t>給湯_一次エネ_設計値_GJ_年</t>
  </si>
  <si>
    <t>給湯_一次エネ_基準_MJ_m2年</t>
  </si>
  <si>
    <t>給湯_一次エネ_設計値_MJ_m2年</t>
  </si>
  <si>
    <t>給湯_BEI</t>
  </si>
  <si>
    <t>昇降機_一次エネ_基準_GJ_年</t>
  </si>
  <si>
    <t>昇降機_一次エネ_設計値_GJ_年</t>
    <phoneticPr fontId="5"/>
  </si>
  <si>
    <t>昇降機_一次エネ_基準_MJ_m2年</t>
  </si>
  <si>
    <t>昇降機_一次エネ_設計値_MJ_m2年</t>
  </si>
  <si>
    <t>昇降機_BEI</t>
  </si>
  <si>
    <t>効率化創エネ量_一次エネ_設計値_GJ_年</t>
    <phoneticPr fontId="5"/>
  </si>
  <si>
    <t>効率化創エネ量_一次エネ_設計値_MJ_m2年</t>
    <phoneticPr fontId="5"/>
  </si>
  <si>
    <t>その他_一次エネ_基準_GJ_年</t>
  </si>
  <si>
    <t>その他_一次エネ_設計値_GJ_年</t>
  </si>
  <si>
    <t>その他_一次エネ_基準_MJ_m2年</t>
  </si>
  <si>
    <t>その他_一次エネ_設計値_MJ_m2年</t>
    <phoneticPr fontId="5"/>
  </si>
  <si>
    <t>その他_BEI</t>
  </si>
  <si>
    <t>電力需要_最大kW</t>
    <rPh sb="0" eb="2">
      <t>デンリョク</t>
    </rPh>
    <rPh sb="2" eb="4">
      <t>ジュヨウ</t>
    </rPh>
    <rPh sb="5" eb="7">
      <t>サイダイ</t>
    </rPh>
    <phoneticPr fontId="5"/>
  </si>
  <si>
    <t>省エネ性能_削減率</t>
    <rPh sb="0" eb="1">
      <t>ショウ</t>
    </rPh>
    <rPh sb="3" eb="5">
      <t>セイノウ</t>
    </rPh>
    <rPh sb="6" eb="8">
      <t>サクゲン</t>
    </rPh>
    <rPh sb="8" eb="9">
      <t>リツ</t>
    </rPh>
    <phoneticPr fontId="5"/>
  </si>
  <si>
    <t>省エネ性能_結果</t>
    <rPh sb="0" eb="1">
      <t>ショウ</t>
    </rPh>
    <rPh sb="3" eb="5">
      <t>セイノウ</t>
    </rPh>
    <rPh sb="6" eb="8">
      <t>ケッカ</t>
    </rPh>
    <phoneticPr fontId="5"/>
  </si>
  <si>
    <t>省エネ性能_CO2排出削減量_tCO2年</t>
    <rPh sb="0" eb="1">
      <t>ショウ</t>
    </rPh>
    <rPh sb="3" eb="5">
      <t>セイノウ</t>
    </rPh>
    <rPh sb="9" eb="11">
      <t>ハイシュツ</t>
    </rPh>
    <rPh sb="11" eb="13">
      <t>サクゲン</t>
    </rPh>
    <rPh sb="13" eb="14">
      <t>リョウ</t>
    </rPh>
    <rPh sb="19" eb="20">
      <t>ネン</t>
    </rPh>
    <phoneticPr fontId="5"/>
  </si>
  <si>
    <t>協議メモ</t>
    <rPh sb="0" eb="2">
      <t>キョウギ</t>
    </rPh>
    <phoneticPr fontId="5"/>
  </si>
  <si>
    <t>完了欄</t>
    <rPh sb="0" eb="2">
      <t>カンリョウ</t>
    </rPh>
    <rPh sb="2" eb="3">
      <t>ラン</t>
    </rPh>
    <phoneticPr fontId="5"/>
  </si>
  <si>
    <t>□</t>
    <phoneticPr fontId="5"/>
  </si>
  <si>
    <t>[プルダウンから選択]</t>
  </si>
  <si>
    <t>AA列から右、69行から下</t>
    <rPh sb="2" eb="3">
      <t>レツ</t>
    </rPh>
    <rPh sb="5" eb="6">
      <t>ミギ</t>
    </rPh>
    <rPh sb="9" eb="10">
      <t>ギョウ</t>
    </rPh>
    <rPh sb="12" eb="13">
      <t>シタ</t>
    </rPh>
    <phoneticPr fontId="5"/>
  </si>
  <si>
    <t>未利用・再生可能エネルギーの活用</t>
    <rPh sb="0" eb="3">
      <t>ミリヨウ</t>
    </rPh>
    <rPh sb="4" eb="6">
      <t>サイセイ</t>
    </rPh>
    <rPh sb="6" eb="8">
      <t>カノウ</t>
    </rPh>
    <rPh sb="14" eb="16">
      <t>カツヨウ</t>
    </rPh>
    <phoneticPr fontId="7"/>
  </si>
  <si>
    <t>103</t>
    <phoneticPr fontId="5"/>
  </si>
  <si>
    <t>209</t>
    <phoneticPr fontId="5"/>
  </si>
  <si>
    <t>409</t>
    <phoneticPr fontId="5"/>
  </si>
  <si>
    <t>0</t>
    <phoneticPr fontId="5"/>
  </si>
  <si>
    <t>401</t>
    <phoneticPr fontId="5"/>
  </si>
  <si>
    <t>402</t>
    <phoneticPr fontId="5"/>
  </si>
  <si>
    <t>403</t>
    <phoneticPr fontId="5"/>
  </si>
  <si>
    <t>490</t>
    <phoneticPr fontId="5"/>
  </si>
  <si>
    <t>301</t>
    <phoneticPr fontId="5"/>
  </si>
  <si>
    <t>302</t>
    <phoneticPr fontId="5"/>
  </si>
  <si>
    <t>303</t>
    <phoneticPr fontId="5"/>
  </si>
  <si>
    <t>309</t>
    <phoneticPr fontId="5"/>
  </si>
  <si>
    <t>制度適用_有無</t>
    <rPh sb="0" eb="2">
      <t>セイド</t>
    </rPh>
    <rPh sb="2" eb="4">
      <t>テキヨウ</t>
    </rPh>
    <rPh sb="5" eb="6">
      <t>アリ</t>
    </rPh>
    <phoneticPr fontId="5"/>
  </si>
  <si>
    <t>周辺開発計画_有無</t>
    <rPh sb="0" eb="2">
      <t>シュウヘン</t>
    </rPh>
    <rPh sb="2" eb="4">
      <t>カイハツ</t>
    </rPh>
    <rPh sb="4" eb="6">
      <t>ケイカク</t>
    </rPh>
    <rPh sb="7" eb="8">
      <t>アリ</t>
    </rPh>
    <phoneticPr fontId="5"/>
  </si>
  <si>
    <t>DHC区域_区域CD</t>
    <phoneticPr fontId="5"/>
  </si>
  <si>
    <t>DHC導入_導入CD</t>
    <phoneticPr fontId="5"/>
  </si>
  <si>
    <t>面的_エネ対策CD</t>
    <rPh sb="5" eb="7">
      <t>タイサク</t>
    </rPh>
    <phoneticPr fontId="5"/>
  </si>
  <si>
    <t>AEMS_導入CD</t>
    <phoneticPr fontId="5"/>
  </si>
  <si>
    <t>地域CO2取組_内容</t>
    <rPh sb="0" eb="2">
      <t>チイキ</t>
    </rPh>
    <rPh sb="5" eb="7">
      <t>トリクミ</t>
    </rPh>
    <rPh sb="8" eb="10">
      <t>ナイヨウ</t>
    </rPh>
    <phoneticPr fontId="5"/>
  </si>
  <si>
    <t>地域CO2削減目標_CD</t>
    <rPh sb="0" eb="2">
      <t>チイキ</t>
    </rPh>
    <rPh sb="5" eb="7">
      <t>サクゲン</t>
    </rPh>
    <rPh sb="7" eb="9">
      <t>モクヒョウ</t>
    </rPh>
    <phoneticPr fontId="5"/>
  </si>
  <si>
    <t>地域CO2取組_CD</t>
    <rPh sb="0" eb="2">
      <t>チイキ</t>
    </rPh>
    <rPh sb="5" eb="7">
      <t>トリクミ</t>
    </rPh>
    <phoneticPr fontId="5"/>
  </si>
  <si>
    <t>201</t>
    <phoneticPr fontId="5"/>
  </si>
  <si>
    <t>202</t>
    <phoneticPr fontId="5"/>
  </si>
  <si>
    <t>204</t>
    <phoneticPr fontId="5"/>
  </si>
  <si>
    <t>Low-E複層ガラス</t>
    <rPh sb="5" eb="7">
      <t>フクソウ</t>
    </rPh>
    <phoneticPr fontId="5"/>
  </si>
  <si>
    <t>事前協議開始時に、”※”で示した項目は、わかる範囲で全て記入してください。</t>
    <rPh sb="13" eb="14">
      <t>シメ</t>
    </rPh>
    <rPh sb="16" eb="18">
      <t>コウモク</t>
    </rPh>
    <rPh sb="23" eb="25">
      <t>ハンイ</t>
    </rPh>
    <rPh sb="26" eb="27">
      <t>スベ</t>
    </rPh>
    <rPh sb="28" eb="30">
      <t>キニュウ</t>
    </rPh>
    <phoneticPr fontId="5"/>
  </si>
  <si>
    <t>建物性能の項目は、省エネルギー計算が完了次第記入して提出してください。</t>
    <phoneticPr fontId="5"/>
  </si>
  <si>
    <t>省CO2建築手法_外壁高断熱化_屋根CD</t>
    <rPh sb="16" eb="18">
      <t>ヤネ</t>
    </rPh>
    <phoneticPr fontId="5"/>
  </si>
  <si>
    <t>省CO2建築手法_外壁高断熱化_屋根mm</t>
    <rPh sb="16" eb="18">
      <t>ヤネ</t>
    </rPh>
    <phoneticPr fontId="5"/>
  </si>
  <si>
    <t>省CO2建築手法_外壁高断熱化_壁CD</t>
    <rPh sb="16" eb="17">
      <t>カベ</t>
    </rPh>
    <phoneticPr fontId="5"/>
  </si>
  <si>
    <t>省CO2建築手法_外壁高断熱化_壁mm</t>
    <rPh sb="16" eb="17">
      <t>カベ</t>
    </rPh>
    <phoneticPr fontId="5"/>
  </si>
  <si>
    <t>Low-E複層ガラス</t>
    <phoneticPr fontId="5"/>
  </si>
  <si>
    <t>特電_導入CD</t>
    <phoneticPr fontId="5"/>
  </si>
  <si>
    <t>シート名</t>
    <rPh sb="3" eb="4">
      <t>メイ</t>
    </rPh>
    <phoneticPr fontId="5"/>
  </si>
  <si>
    <t>xls11_建物概要</t>
  </si>
  <si>
    <t>xls12_設備概要</t>
  </si>
  <si>
    <t>xls13_環境対策</t>
  </si>
  <si>
    <t>xls14_建物性能</t>
  </si>
  <si>
    <t>xls15_備考</t>
  </si>
  <si>
    <t>備考</t>
    <rPh sb="0" eb="2">
      <t>ビコウ</t>
    </rPh>
    <phoneticPr fontId="5"/>
  </si>
  <si>
    <t>〇オブジェクト使用廃止→②不要（2017/09/13）</t>
    <rPh sb="7" eb="9">
      <t>シヨウ</t>
    </rPh>
    <rPh sb="9" eb="11">
      <t>ハイシ</t>
    </rPh>
    <rPh sb="13" eb="15">
      <t>フヨウ</t>
    </rPh>
    <phoneticPr fontId="5"/>
  </si>
  <si>
    <t>101</t>
    <phoneticPr fontId="5"/>
  </si>
  <si>
    <t>102</t>
    <phoneticPr fontId="5"/>
  </si>
  <si>
    <t>DHC区域_区域名称</t>
    <phoneticPr fontId="5"/>
  </si>
  <si>
    <t>203</t>
    <phoneticPr fontId="5"/>
  </si>
  <si>
    <t>2017998</t>
    <phoneticPr fontId="5"/>
  </si>
  <si>
    <t>Demo998</t>
    <phoneticPr fontId="5"/>
  </si>
  <si>
    <t>届出者（建築主）</t>
    <phoneticPr fontId="5"/>
  </si>
  <si>
    <t>住所</t>
    <phoneticPr fontId="5"/>
  </si>
  <si>
    <t>氏名</t>
    <phoneticPr fontId="5"/>
  </si>
  <si>
    <t>千代田区地球温暖化対策条例施行規則　　　</t>
    <phoneticPr fontId="5"/>
  </si>
  <si>
    <t>(法人にあっては名称、代表者の氏名)</t>
    <phoneticPr fontId="5"/>
  </si>
  <si>
    <t>(法人にあっては主たる事務所の所在地)</t>
    <phoneticPr fontId="5"/>
  </si>
  <si>
    <t>工事着手</t>
    <phoneticPr fontId="5"/>
  </si>
  <si>
    <t>工事完了</t>
    <phoneticPr fontId="5"/>
  </si>
  <si>
    <t>建築主の氏名の公表</t>
    <phoneticPr fontId="5"/>
  </si>
  <si>
    <t>可　・　不可</t>
    <phoneticPr fontId="5"/>
  </si>
  <si>
    <t>・環境への配慮のための措置</t>
    <phoneticPr fontId="5"/>
  </si>
  <si>
    <t>設計者の氏名の公表</t>
    <phoneticPr fontId="5"/>
  </si>
  <si>
    <t>可　・　不可</t>
  </si>
  <si>
    <t>有　・　無</t>
  </si>
  <si>
    <r>
      <t>要※①</t>
    </r>
    <r>
      <rPr>
        <strike/>
        <sz val="9"/>
        <color rgb="FFFF0000"/>
        <rFont val="ＭＳ Ｐゴシック"/>
        <family val="3"/>
        <charset val="128"/>
      </rPr>
      <t>②</t>
    </r>
    <r>
      <rPr>
        <sz val="9"/>
        <color rgb="FF0000FF"/>
        <rFont val="ＭＳ Ｐゴシック"/>
        <family val="3"/>
        <charset val="128"/>
      </rPr>
      <t>②</t>
    </r>
    <rPh sb="0" eb="1">
      <t>ヨウ</t>
    </rPh>
    <phoneticPr fontId="5"/>
  </si>
  <si>
    <t>【様式】　2017/11/09 　不要</t>
    <rPh sb="1" eb="3">
      <t>ヨウシキ</t>
    </rPh>
    <rPh sb="17" eb="19">
      <t>フヨウ</t>
    </rPh>
    <phoneticPr fontId="5"/>
  </si>
  <si>
    <t>→プルダウン版却下により②保護復活(2017/11/09)</t>
    <phoneticPr fontId="5"/>
  </si>
  <si>
    <t>省エネ基準範囲チェック用</t>
    <rPh sb="0" eb="1">
      <t>ショウ</t>
    </rPh>
    <rPh sb="3" eb="5">
      <t>キジュン</t>
    </rPh>
    <rPh sb="5" eb="7">
      <t>ハンイ</t>
    </rPh>
    <rPh sb="11" eb="12">
      <t>ヨウ</t>
    </rPh>
    <phoneticPr fontId="5"/>
  </si>
  <si>
    <t>・許容範囲</t>
    <rPh sb="1" eb="3">
      <t>キョヨウ</t>
    </rPh>
    <rPh sb="3" eb="5">
      <t>ハンイ</t>
    </rPh>
    <phoneticPr fontId="5"/>
  </si>
  <si>
    <t>・表示文言</t>
    <rPh sb="1" eb="3">
      <t>ヒョウジ</t>
    </rPh>
    <rPh sb="3" eb="5">
      <t>モンゴン</t>
    </rPh>
    <phoneticPr fontId="5"/>
  </si>
  <si>
    <t>設計値および基準値の「一次エネルギー消費量合計値（その他を除く）」と「消費先別の一次エネルギー消費量の合計（その他を除く）」の値がことなっていますので、数値を見直してください。</t>
    <phoneticPr fontId="5"/>
  </si>
  <si>
    <t>「基準一次エネルギー消費量合計値（その他を除く）」と「消費先別の一次エネルギー消費量基準値の合計（その他を除く）」の値がことなっていますので、数値を見直してください。</t>
    <phoneticPr fontId="5"/>
  </si>
  <si>
    <t>「設計一次エネルギー消費量合計値（その他を除く）」と「消費先別の一次エネルギー消費量設計値の合計（その他を除く）」の値がことなっていますので、数値を見直してください。</t>
    <phoneticPr fontId="5"/>
  </si>
  <si>
    <t>MJ/㎡・年</t>
    <phoneticPr fontId="5"/>
  </si>
  <si>
    <t>2018/09/14 0.05⇒0.15変更(2018/11/28v24より再設定の為)</t>
    <rPh sb="20" eb="22">
      <t>ヘンコウ</t>
    </rPh>
    <rPh sb="38" eb="41">
      <t>サイセッテイ</t>
    </rPh>
    <rPh sb="42" eb="43">
      <t>タメ</t>
    </rPh>
    <phoneticPr fontId="5"/>
  </si>
  <si>
    <t>CD</t>
    <phoneticPr fontId="5"/>
  </si>
  <si>
    <t>省CO2建築手法_外壁高断熱化_屋根自由記述</t>
    <rPh sb="16" eb="18">
      <t>ヤネ</t>
    </rPh>
    <rPh sb="18" eb="20">
      <t>ジユウ</t>
    </rPh>
    <rPh sb="20" eb="22">
      <t>キジュツ</t>
    </rPh>
    <phoneticPr fontId="5"/>
  </si>
  <si>
    <t>省CO2建築手法_外壁高断熱化_壁自由記述</t>
    <rPh sb="16" eb="17">
      <t>カベ</t>
    </rPh>
    <rPh sb="17" eb="19">
      <t>ジユウ</t>
    </rPh>
    <rPh sb="19" eb="21">
      <t>キジュツ</t>
    </rPh>
    <phoneticPr fontId="5"/>
  </si>
  <si>
    <t>（自由記入CD）</t>
    <rPh sb="1" eb="3">
      <t>ジユウ</t>
    </rPh>
    <rPh sb="3" eb="5">
      <t>キニュウ</t>
    </rPh>
    <phoneticPr fontId="5"/>
  </si>
  <si>
    <t>2018/07/02add　⇒2019/02/12 v28 解除</t>
    <rPh sb="30" eb="32">
      <t>カイジョ</t>
    </rPh>
    <phoneticPr fontId="5"/>
  </si>
  <si>
    <t>空調</t>
    <rPh sb="0" eb="2">
      <t>クウチョウ</t>
    </rPh>
    <phoneticPr fontId="5"/>
  </si>
  <si>
    <t>換気</t>
    <rPh sb="0" eb="2">
      <t>カンキ</t>
    </rPh>
    <phoneticPr fontId="5"/>
  </si>
  <si>
    <t>人感センサ</t>
    <rPh sb="0" eb="2">
      <t>ジンカン</t>
    </rPh>
    <phoneticPr fontId="5"/>
  </si>
  <si>
    <t>明るさセンサ</t>
    <rPh sb="0" eb="1">
      <t>アカ</t>
    </rPh>
    <phoneticPr fontId="5"/>
  </si>
  <si>
    <t>スケジュール制御</t>
    <rPh sb="6" eb="8">
      <t>セイギョ</t>
    </rPh>
    <phoneticPr fontId="5"/>
  </si>
  <si>
    <t>給湯</t>
    <rPh sb="0" eb="2">
      <t>キュウトウ</t>
    </rPh>
    <phoneticPr fontId="5"/>
  </si>
  <si>
    <t>その他</t>
    <rPh sb="2" eb="3">
      <t>タ</t>
    </rPh>
    <phoneticPr fontId="5"/>
  </si>
  <si>
    <t>自動給湯栓</t>
    <rPh sb="0" eb="2">
      <t>ジドウ</t>
    </rPh>
    <rPh sb="2" eb="4">
      <t>キュウトウ</t>
    </rPh>
    <rPh sb="4" eb="5">
      <t>セン</t>
    </rPh>
    <phoneticPr fontId="5"/>
  </si>
  <si>
    <t>省CO2設備手法_人感センサ</t>
    <rPh sb="9" eb="11">
      <t>ジンカン</t>
    </rPh>
    <phoneticPr fontId="5"/>
  </si>
  <si>
    <t>省CO2設備手法_人感センサ_範囲</t>
    <rPh sb="9" eb="11">
      <t>ジンカン</t>
    </rPh>
    <phoneticPr fontId="5"/>
  </si>
  <si>
    <t>省CO2設備手法_明るさセンサ</t>
    <rPh sb="9" eb="10">
      <t>アカ</t>
    </rPh>
    <phoneticPr fontId="5"/>
  </si>
  <si>
    <t>省CO2設備手法_明るさセンサ_範囲</t>
    <rPh sb="9" eb="10">
      <t>アカ</t>
    </rPh>
    <phoneticPr fontId="5"/>
  </si>
  <si>
    <t>省CO2設備手法_スケジュール</t>
    <phoneticPr fontId="5"/>
  </si>
  <si>
    <t>省CO2設備手法_照度補正</t>
    <rPh sb="9" eb="11">
      <t>ショウド</t>
    </rPh>
    <rPh sb="11" eb="13">
      <t>ホセイ</t>
    </rPh>
    <phoneticPr fontId="5"/>
  </si>
  <si>
    <t>分散熱源（パッケージ・ビルマル等）</t>
    <rPh sb="0" eb="2">
      <t>ブンサン</t>
    </rPh>
    <rPh sb="2" eb="4">
      <t>ネツゲン</t>
    </rPh>
    <rPh sb="15" eb="16">
      <t>トウ</t>
    </rPh>
    <phoneticPr fontId="5"/>
  </si>
  <si>
    <t>高効率電動機</t>
    <rPh sb="0" eb="3">
      <t>コウコウリツ</t>
    </rPh>
    <rPh sb="3" eb="6">
      <t>デンドウキ</t>
    </rPh>
    <phoneticPr fontId="5"/>
  </si>
  <si>
    <t>自然換気(自動制御)</t>
    <phoneticPr fontId="5"/>
  </si>
  <si>
    <t>全熱交換器</t>
    <phoneticPr fontId="5"/>
  </si>
  <si>
    <t>自然換気（自動制御）</t>
    <rPh sb="5" eb="7">
      <t>ジドウ</t>
    </rPh>
    <rPh sb="7" eb="9">
      <t>セイギョ</t>
    </rPh>
    <phoneticPr fontId="5"/>
  </si>
  <si>
    <t>送風量制御</t>
    <rPh sb="0" eb="2">
      <t>ソウフウ</t>
    </rPh>
    <rPh sb="2" eb="3">
      <t>リョウ</t>
    </rPh>
    <rPh sb="3" eb="5">
      <t>セイギョ</t>
    </rPh>
    <phoneticPr fontId="5"/>
  </si>
  <si>
    <t>明るさセンサ</t>
    <rPh sb="0" eb="1">
      <t>アカ</t>
    </rPh>
    <phoneticPr fontId="5"/>
  </si>
  <si>
    <t>スケジュール制御</t>
    <rPh sb="6" eb="8">
      <t>セイギョ</t>
    </rPh>
    <phoneticPr fontId="5"/>
  </si>
  <si>
    <t>自動給湯栓</t>
    <phoneticPr fontId="5"/>
  </si>
  <si>
    <t>小流量シャワー</t>
    <phoneticPr fontId="5"/>
  </si>
  <si>
    <t>省CO2設備手法_高効率電動機</t>
    <rPh sb="9" eb="12">
      <t>コウコウリツ</t>
    </rPh>
    <rPh sb="12" eb="15">
      <t>デンドウキ</t>
    </rPh>
    <phoneticPr fontId="5"/>
  </si>
  <si>
    <t>省CO2設備手法_インバータ制御</t>
    <rPh sb="14" eb="16">
      <t>セイギョ</t>
    </rPh>
    <phoneticPr fontId="5"/>
  </si>
  <si>
    <t>省CO2設備手法_送風量制御</t>
    <rPh sb="9" eb="14">
      <t>ソウフウリョウセイギョ</t>
    </rPh>
    <phoneticPr fontId="5"/>
  </si>
  <si>
    <t>省CO2設備手法_自動給湯栓</t>
    <rPh sb="9" eb="11">
      <t>ジドウ</t>
    </rPh>
    <rPh sb="11" eb="13">
      <t>キュウトウ</t>
    </rPh>
    <rPh sb="13" eb="14">
      <t>セン</t>
    </rPh>
    <phoneticPr fontId="16"/>
  </si>
  <si>
    <t>省CO2設備手法_小流量シャワー</t>
    <rPh sb="9" eb="12">
      <t>ショウリュウリョウ</t>
    </rPh>
    <phoneticPr fontId="16"/>
  </si>
  <si>
    <t>v29 2019/03/15時点より</t>
    <rPh sb="14" eb="16">
      <t>ジテン</t>
    </rPh>
    <phoneticPr fontId="5"/>
  </si>
  <si>
    <t>断熱材CD</t>
    <rPh sb="0" eb="3">
      <t>ダンネツザイ</t>
    </rPh>
    <phoneticPr fontId="5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</si>
  <si>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</si>
  <si>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</si>
  <si>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</si>
  <si>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</si>
  <si>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</si>
  <si>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</si>
  <si>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</si>
  <si>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</si>
  <si>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</si>
  <si>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</si>
  <si>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</si>
  <si>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</si>
  <si>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</si>
  <si>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</si>
  <si>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</si>
  <si>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</si>
  <si>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</si>
  <si>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</si>
  <si>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</si>
  <si>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</si>
  <si>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</si>
  <si>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</si>
  <si>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断熱材（ver.30より　モデル建物法マニュアル）</t>
    <rPh sb="0" eb="3">
      <t>ダンネツザイ</t>
    </rPh>
    <rPh sb="16" eb="19">
      <t>タテモノホウ</t>
    </rPh>
    <phoneticPr fontId="5"/>
  </si>
  <si>
    <t>9000</t>
    <phoneticPr fontId="5"/>
  </si>
  <si>
    <t>断熱材_備考</t>
    <rPh sb="0" eb="3">
      <t>ダンネツザイ</t>
    </rPh>
    <rPh sb="4" eb="6">
      <t>ビコウ</t>
    </rPh>
    <phoneticPr fontId="5"/>
  </si>
  <si>
    <t>改定年月：</t>
    <rPh sb="0" eb="2">
      <t>カイテイ</t>
    </rPh>
    <rPh sb="2" eb="4">
      <t>ネンゲツ</t>
    </rPh>
    <phoneticPr fontId="5"/>
  </si>
  <si>
    <t>←[事前協議書]シート記載</t>
    <phoneticPr fontId="5"/>
  </si>
  <si>
    <t>高効率電動機</t>
    <rPh sb="0" eb="1">
      <t>コウ</t>
    </rPh>
    <rPh sb="1" eb="3">
      <t>コウリツ</t>
    </rPh>
    <rPh sb="3" eb="6">
      <t>デンドウキ</t>
    </rPh>
    <phoneticPr fontId="5"/>
  </si>
  <si>
    <t>事前協議開始時、事前協議時に、本書を区に提出・協議を実施し、受付印を受けてください。</t>
    <rPh sb="15" eb="17">
      <t>ホンショ</t>
    </rPh>
    <rPh sb="18" eb="19">
      <t>ク</t>
    </rPh>
    <rPh sb="20" eb="22">
      <t>テイシュツ</t>
    </rPh>
    <rPh sb="23" eb="25">
      <t>キョウギ</t>
    </rPh>
    <rPh sb="26" eb="28">
      <t>ジッシ</t>
    </rPh>
    <rPh sb="30" eb="33">
      <t>ウケツケイン</t>
    </rPh>
    <rPh sb="34" eb="35">
      <t>ウ</t>
    </rPh>
    <phoneticPr fontId="5"/>
  </si>
  <si>
    <t>千代田区低炭素助成制度</t>
    <rPh sb="0" eb="4">
      <t>チヨダク</t>
    </rPh>
    <rPh sb="4" eb="7">
      <t>テイタンソ</t>
    </rPh>
    <rPh sb="7" eb="9">
      <t>ジョセイ</t>
    </rPh>
    <rPh sb="9" eb="11">
      <t>セイド</t>
    </rPh>
    <phoneticPr fontId="5"/>
  </si>
  <si>
    <t>申請を検討している（もしくは申請予定）</t>
    <rPh sb="0" eb="2">
      <t>シンセイ</t>
    </rPh>
    <rPh sb="3" eb="5">
      <t>ケントウ</t>
    </rPh>
    <rPh sb="14" eb="16">
      <t>シンセイ</t>
    </rPh>
    <rPh sb="16" eb="18">
      <t>ヨテイ</t>
    </rPh>
    <phoneticPr fontId="5"/>
  </si>
  <si>
    <t>v35</t>
    <phoneticPr fontId="5"/>
  </si>
  <si>
    <t>対応：2021/03/09</t>
    <rPh sb="0" eb="2">
      <t>タイオウ</t>
    </rPh>
    <phoneticPr fontId="5"/>
  </si>
  <si>
    <t>「事前協議開始時」を削除</t>
    <phoneticPr fontId="5"/>
  </si>
  <si>
    <t>修正内容は、下部に記載</t>
    <rPh sb="0" eb="2">
      <t>シュウセイ</t>
    </rPh>
    <rPh sb="2" eb="4">
      <t>ナイヨウ</t>
    </rPh>
    <rPh sb="6" eb="8">
      <t>カブ</t>
    </rPh>
    <rPh sb="9" eb="11">
      <t>キサイ</t>
    </rPh>
    <phoneticPr fontId="5"/>
  </si>
  <si>
    <t>過去2v分を記載</t>
    <rPh sb="0" eb="2">
      <t>カコ</t>
    </rPh>
    <rPh sb="4" eb="5">
      <t>ブン</t>
    </rPh>
    <rPh sb="6" eb="8">
      <t>キサイ</t>
    </rPh>
    <phoneticPr fontId="5"/>
  </si>
  <si>
    <t>[第4号様式]シート削除</t>
    <rPh sb="1" eb="2">
      <t>ダイ</t>
    </rPh>
    <rPh sb="3" eb="4">
      <t>ゴウ</t>
    </rPh>
    <rPh sb="4" eb="6">
      <t>ヨウシキ</t>
    </rPh>
    <rPh sb="10" eb="12">
      <t>サクジョ</t>
    </rPh>
    <phoneticPr fontId="5"/>
  </si>
  <si>
    <r>
      <rPr>
        <sz val="9"/>
        <color rgb="FFFF0000"/>
        <rFont val="ＭＳ Ｐゴシック"/>
        <family val="3"/>
        <charset val="128"/>
      </rPr>
      <t>V</t>
    </r>
    <r>
      <rPr>
        <sz val="9"/>
        <color theme="1"/>
        <rFont val="ＭＳ Ｐゴシック"/>
        <family val="2"/>
        <charset val="128"/>
      </rPr>
      <t>列から右、100行から下</t>
    </r>
    <rPh sb="1" eb="2">
      <t>レツ</t>
    </rPh>
    <rPh sb="4" eb="5">
      <t>ミギ</t>
    </rPh>
    <rPh sb="9" eb="10">
      <t>ギョウ</t>
    </rPh>
    <rPh sb="12" eb="13">
      <t>シタ</t>
    </rPh>
    <phoneticPr fontId="5"/>
  </si>
  <si>
    <t>[事前協議書]シート、[環境評価書]シートの省CO2設備手法の文言の修正</t>
    <rPh sb="1" eb="3">
      <t>ジゼン</t>
    </rPh>
    <rPh sb="3" eb="5">
      <t>キョウギ</t>
    </rPh>
    <rPh sb="5" eb="6">
      <t>ショ</t>
    </rPh>
    <rPh sb="12" eb="14">
      <t>カンキョウ</t>
    </rPh>
    <rPh sb="14" eb="16">
      <t>ヒョウカ</t>
    </rPh>
    <rPh sb="16" eb="17">
      <t>ショ</t>
    </rPh>
    <rPh sb="22" eb="23">
      <t>ショウ</t>
    </rPh>
    <rPh sb="26" eb="28">
      <t>セツビ</t>
    </rPh>
    <rPh sb="28" eb="30">
      <t>シュホウ</t>
    </rPh>
    <rPh sb="31" eb="33">
      <t>モンゴン</t>
    </rPh>
    <rPh sb="34" eb="36">
      <t>シュウセイ</t>
    </rPh>
    <phoneticPr fontId="5"/>
  </si>
  <si>
    <t>空調</t>
    <rPh sb="0" eb="2">
      <t>クウチョウ</t>
    </rPh>
    <phoneticPr fontId="5"/>
  </si>
  <si>
    <t>換気</t>
    <rPh sb="0" eb="2">
      <t>カンキ</t>
    </rPh>
    <phoneticPr fontId="5"/>
  </si>
  <si>
    <t>インバーター制御→変風量制御</t>
    <phoneticPr fontId="5"/>
  </si>
  <si>
    <t>省CO2設備手法_スケジュール_範囲</t>
    <phoneticPr fontId="5"/>
  </si>
  <si>
    <t>照明</t>
    <rPh sb="0" eb="2">
      <t>ショウメイ</t>
    </rPh>
    <phoneticPr fontId="5"/>
  </si>
  <si>
    <t>スケジュール制御に(範囲：　　)を追加</t>
    <rPh sb="6" eb="8">
      <t>セイギョ</t>
    </rPh>
    <rPh sb="10" eb="12">
      <t>ハンイ</t>
    </rPh>
    <rPh sb="17" eb="19">
      <t>ツイカ</t>
    </rPh>
    <phoneticPr fontId="5"/>
  </si>
  <si>
    <t>[環境評価書]シート</t>
    <phoneticPr fontId="5"/>
  </si>
  <si>
    <t>□スケジュール制御の下に(範囲：　　)を行追加</t>
    <rPh sb="10" eb="11">
      <t>シタ</t>
    </rPh>
    <rPh sb="20" eb="21">
      <t>ギョウ</t>
    </rPh>
    <phoneticPr fontId="5"/>
  </si>
  <si>
    <t>対応：2021/03/23</t>
    <rPh sb="0" eb="2">
      <t>タイオウ</t>
    </rPh>
    <phoneticPr fontId="5"/>
  </si>
  <si>
    <t>高効率空調機(中央熱源)</t>
    <rPh sb="0" eb="3">
      <t>コウコウリツ</t>
    </rPh>
    <rPh sb="3" eb="6">
      <t>クウチョウキ</t>
    </rPh>
    <rPh sb="7" eb="9">
      <t>チュウオウ</t>
    </rPh>
    <rPh sb="9" eb="11">
      <t>ネツゲン</t>
    </rPh>
    <phoneticPr fontId="5"/>
  </si>
  <si>
    <t>大温度差送水(中央熱源)</t>
    <phoneticPr fontId="5"/>
  </si>
  <si>
    <t>変風量制御(中央熱源)</t>
    <rPh sb="0" eb="1">
      <t>ヘン</t>
    </rPh>
    <rPh sb="1" eb="3">
      <t>フウリョウ</t>
    </rPh>
    <rPh sb="3" eb="5">
      <t>セイギョ</t>
    </rPh>
    <phoneticPr fontId="5"/>
  </si>
  <si>
    <t>変流量制御(中央熱源)</t>
    <rPh sb="0" eb="1">
      <t>ヘン</t>
    </rPh>
    <rPh sb="1" eb="3">
      <t>リュウリョウ</t>
    </rPh>
    <rPh sb="3" eb="5">
      <t>セイギョ</t>
    </rPh>
    <phoneticPr fontId="5"/>
  </si>
  <si>
    <t>大温度差送水(中央熱源)</t>
    <rPh sb="0" eb="1">
      <t>ダイ</t>
    </rPh>
    <rPh sb="1" eb="4">
      <t>オンドサ</t>
    </rPh>
    <rPh sb="4" eb="6">
      <t>ソウスイ</t>
    </rPh>
    <phoneticPr fontId="5"/>
  </si>
  <si>
    <t>高効率空調機→高効率空調機（中央熱源）</t>
    <rPh sb="14" eb="16">
      <t>チュウオウ</t>
    </rPh>
    <rPh sb="16" eb="18">
      <t>ネツゲン</t>
    </rPh>
    <phoneticPr fontId="5"/>
  </si>
  <si>
    <t>変流量制御→変流量制御（中央熱源）</t>
    <phoneticPr fontId="5"/>
  </si>
  <si>
    <t>大温度差送水→大温度差送水（中央熱源）</t>
    <phoneticPr fontId="5"/>
  </si>
  <si>
    <t>変風量制御→変風量制御（中央熱源）</t>
    <phoneticPr fontId="5"/>
  </si>
  <si>
    <t>対応：2021/03/24</t>
    <rPh sb="0" eb="2">
      <t>タイオウ</t>
    </rPh>
    <phoneticPr fontId="5"/>
  </si>
  <si>
    <t>[第2号様式]シート</t>
    <phoneticPr fontId="5"/>
  </si>
  <si>
    <t>「氏名が自署の場合は押印省略可（法人の場合を除く。）」追加</t>
    <rPh sb="27" eb="29">
      <t>ツイカ</t>
    </rPh>
    <phoneticPr fontId="5"/>
  </si>
  <si>
    <t>・</t>
    <phoneticPr fontId="5"/>
  </si>
  <si>
    <t>0.5m未満</t>
    <rPh sb="4" eb="6">
      <t>ミマン</t>
    </rPh>
    <phoneticPr fontId="5"/>
  </si>
  <si>
    <t>3m未満</t>
    <rPh sb="2" eb="4">
      <t>ミマン</t>
    </rPh>
    <phoneticPr fontId="5"/>
  </si>
  <si>
    <t>5m未満</t>
    <rPh sb="2" eb="4">
      <t>ミマン</t>
    </rPh>
    <phoneticPr fontId="5"/>
  </si>
  <si>
    <t>5m以上</t>
    <rPh sb="2" eb="4">
      <t>イジョウ</t>
    </rPh>
    <phoneticPr fontId="5"/>
  </si>
  <si>
    <t>浸水リスクの低い場所への電気設備の設置</t>
    <rPh sb="0" eb="2">
      <t>シンスイ</t>
    </rPh>
    <rPh sb="6" eb="7">
      <t>ヒク</t>
    </rPh>
    <rPh sb="8" eb="10">
      <t>バショ</t>
    </rPh>
    <rPh sb="12" eb="14">
      <t>デンキ</t>
    </rPh>
    <rPh sb="14" eb="16">
      <t>セツビ</t>
    </rPh>
    <rPh sb="17" eb="19">
      <t>セッチ</t>
    </rPh>
    <phoneticPr fontId="5"/>
  </si>
  <si>
    <t>浸水対策</t>
    <rPh sb="0" eb="2">
      <t>シンスイ</t>
    </rPh>
    <rPh sb="2" eb="4">
      <t>タイサク</t>
    </rPh>
    <phoneticPr fontId="5"/>
  </si>
  <si>
    <t>実施する浸水対策</t>
    <phoneticPr fontId="5"/>
  </si>
  <si>
    <t>浸水対策　　　</t>
    <rPh sb="0" eb="2">
      <t>シンスイ</t>
    </rPh>
    <rPh sb="2" eb="4">
      <t>タイサク</t>
    </rPh>
    <phoneticPr fontId="5"/>
  </si>
  <si>
    <t>浸水深（エリア内時記入）</t>
    <rPh sb="8" eb="9">
      <t>ジ</t>
    </rPh>
    <phoneticPr fontId="5"/>
  </si>
  <si>
    <t>ハザードマップエリア内</t>
    <rPh sb="10" eb="11">
      <t>ナイ</t>
    </rPh>
    <phoneticPr fontId="5"/>
  </si>
  <si>
    <t>被覆対策</t>
    <rPh sb="0" eb="2">
      <t>ヒフク</t>
    </rPh>
    <rPh sb="2" eb="4">
      <t>タイサク</t>
    </rPh>
    <phoneticPr fontId="5"/>
  </si>
  <si>
    <t>）</t>
    <phoneticPr fontId="5"/>
  </si>
  <si>
    <t>削減率（努力目標：35%)</t>
    <rPh sb="0" eb="2">
      <t>サクゲン</t>
    </rPh>
    <rPh sb="2" eb="3">
      <t>リツ</t>
    </rPh>
    <rPh sb="4" eb="6">
      <t>ドリョク</t>
    </rPh>
    <rPh sb="6" eb="8">
      <t>モクヒョウ</t>
    </rPh>
    <phoneticPr fontId="5"/>
  </si>
  <si>
    <t>熱融通</t>
    <rPh sb="0" eb="1">
      <t>ネツ</t>
    </rPh>
    <rPh sb="1" eb="3">
      <t>ユウズウ</t>
    </rPh>
    <phoneticPr fontId="5"/>
  </si>
  <si>
    <t>電力融通</t>
    <rPh sb="0" eb="2">
      <t>デンリョク</t>
    </rPh>
    <rPh sb="2" eb="4">
      <t>ユウヅウ</t>
    </rPh>
    <phoneticPr fontId="5"/>
  </si>
  <si>
    <t>再開発等促進区を定める地区計画</t>
    <phoneticPr fontId="5"/>
  </si>
  <si>
    <t>高度利用地区</t>
    <phoneticPr fontId="5"/>
  </si>
  <si>
    <t>都市開発諸制度の適用_高度利用地区</t>
    <phoneticPr fontId="5"/>
  </si>
  <si>
    <t>都市開発諸制度の適用_特定街区</t>
    <phoneticPr fontId="5"/>
  </si>
  <si>
    <t>都市開発諸制度の適用_総合設計</t>
    <phoneticPr fontId="5"/>
  </si>
  <si>
    <t>面的エネルギーの活用</t>
    <rPh sb="0" eb="2">
      <t>メンテキ</t>
    </rPh>
    <rPh sb="8" eb="10">
      <t>カツヨウ</t>
    </rPh>
    <phoneticPr fontId="7"/>
  </si>
  <si>
    <t>地域冷暖房(DHC)の導入</t>
    <rPh sb="0" eb="2">
      <t>チイキ</t>
    </rPh>
    <rPh sb="2" eb="5">
      <t>レイダンボウ</t>
    </rPh>
    <rPh sb="11" eb="13">
      <t>ドウニュウ</t>
    </rPh>
    <phoneticPr fontId="5"/>
  </si>
  <si>
    <t>地域冷暖房(DHC)の受入</t>
    <rPh sb="0" eb="2">
      <t>チイキ</t>
    </rPh>
    <rPh sb="2" eb="5">
      <t>レイダンボウ</t>
    </rPh>
    <rPh sb="11" eb="13">
      <t>ウケイレ</t>
    </rPh>
    <phoneticPr fontId="5"/>
  </si>
  <si>
    <t>（区域名称：</t>
    <rPh sb="1" eb="3">
      <t>クイキ</t>
    </rPh>
    <rPh sb="3" eb="5">
      <t>メイショウ</t>
    </rPh>
    <phoneticPr fontId="5"/>
  </si>
  <si>
    <t>AEMS（エリアエネルギーマネジメントシステム）</t>
    <phoneticPr fontId="5"/>
  </si>
  <si>
    <t>洪水ハザード_エリア内</t>
    <rPh sb="0" eb="2">
      <t>コウズイ</t>
    </rPh>
    <rPh sb="10" eb="11">
      <t>ナイ</t>
    </rPh>
    <phoneticPr fontId="5"/>
  </si>
  <si>
    <t>洪水ハザード_エリア外</t>
    <rPh sb="0" eb="2">
      <t>コウズイ</t>
    </rPh>
    <rPh sb="10" eb="11">
      <t>ガイ</t>
    </rPh>
    <phoneticPr fontId="5"/>
  </si>
  <si>
    <t>浸水深_0.5m未満</t>
    <rPh sb="8" eb="10">
      <t>ミマン</t>
    </rPh>
    <phoneticPr fontId="5"/>
  </si>
  <si>
    <r>
      <t>浸水深</t>
    </r>
    <r>
      <rPr>
        <sz val="9"/>
        <color theme="1"/>
        <rFont val="ＭＳ Ｐゴシック"/>
        <family val="3"/>
        <charset val="128"/>
      </rPr>
      <t>_3m未満</t>
    </r>
    <rPh sb="6" eb="8">
      <t>ミマン</t>
    </rPh>
    <phoneticPr fontId="5"/>
  </si>
  <si>
    <r>
      <t>浸水深</t>
    </r>
    <r>
      <rPr>
        <sz val="9"/>
        <color theme="1"/>
        <rFont val="ＭＳ Ｐゴシック"/>
        <family val="3"/>
        <charset val="128"/>
      </rPr>
      <t>_5m未満</t>
    </r>
    <phoneticPr fontId="5"/>
  </si>
  <si>
    <r>
      <t>浸水深</t>
    </r>
    <r>
      <rPr>
        <sz val="9"/>
        <color theme="1"/>
        <rFont val="ＭＳ Ｐゴシック"/>
        <family val="3"/>
        <charset val="128"/>
      </rPr>
      <t>_5m以上</t>
    </r>
    <phoneticPr fontId="5"/>
  </si>
  <si>
    <t>面的_その他</t>
    <rPh sb="5" eb="6">
      <t>タ</t>
    </rPh>
    <phoneticPr fontId="5"/>
  </si>
  <si>
    <t>面的_DHC導入</t>
    <rPh sb="6" eb="8">
      <t>ドウニュウ</t>
    </rPh>
    <phoneticPr fontId="5"/>
  </si>
  <si>
    <t>面的_DHC導入_区域名称</t>
    <rPh sb="6" eb="8">
      <t>ドウニュウ</t>
    </rPh>
    <rPh sb="9" eb="11">
      <t>クイキ</t>
    </rPh>
    <rPh sb="11" eb="13">
      <t>メイショウ</t>
    </rPh>
    <phoneticPr fontId="5"/>
  </si>
  <si>
    <t>面的_DHC受入</t>
    <rPh sb="6" eb="8">
      <t>ウケイレ</t>
    </rPh>
    <phoneticPr fontId="5"/>
  </si>
  <si>
    <t>面的_DHC受入_区域名称</t>
    <rPh sb="6" eb="8">
      <t>ウケイレ</t>
    </rPh>
    <rPh sb="9" eb="11">
      <t>クイキ</t>
    </rPh>
    <rPh sb="11" eb="13">
      <t>メイショウ</t>
    </rPh>
    <phoneticPr fontId="5"/>
  </si>
  <si>
    <t>面的_熱融通</t>
    <rPh sb="3" eb="4">
      <t>ネツ</t>
    </rPh>
    <rPh sb="4" eb="6">
      <t>ユウヅウ</t>
    </rPh>
    <phoneticPr fontId="5"/>
  </si>
  <si>
    <t>面的_電力融通</t>
    <rPh sb="3" eb="5">
      <t>デンリョク</t>
    </rPh>
    <rPh sb="5" eb="7">
      <t>ユウヅウ</t>
    </rPh>
    <phoneticPr fontId="5"/>
  </si>
  <si>
    <t>面的_AEMS</t>
    <phoneticPr fontId="5"/>
  </si>
  <si>
    <t>面的_その他_内容</t>
    <rPh sb="5" eb="6">
      <t>タ</t>
    </rPh>
    <rPh sb="7" eb="9">
      <t>ナイヨウ</t>
    </rPh>
    <phoneticPr fontId="5"/>
  </si>
  <si>
    <t>浸水対策_浸水リスクの低い場所への電気設備の設置</t>
    <phoneticPr fontId="5"/>
  </si>
  <si>
    <t>浸水対策_その他</t>
    <rPh sb="7" eb="8">
      <t>タ</t>
    </rPh>
    <phoneticPr fontId="5"/>
  </si>
  <si>
    <t>浸水対策_その他_内容</t>
    <rPh sb="7" eb="8">
      <t>タ</t>
    </rPh>
    <rPh sb="9" eb="11">
      <t>ナイヨウ</t>
    </rPh>
    <phoneticPr fontId="5"/>
  </si>
  <si>
    <t>備考欄</t>
    <rPh sb="0" eb="2">
      <t>ビコウ</t>
    </rPh>
    <rPh sb="2" eb="3">
      <t>ラン</t>
    </rPh>
    <phoneticPr fontId="5"/>
  </si>
  <si>
    <t>採用する
省CO2対策</t>
    <phoneticPr fontId="5"/>
  </si>
  <si>
    <t>v36</t>
    <phoneticPr fontId="5"/>
  </si>
  <si>
    <t>都市開発諸制度の適用_再開発等促進区を定める地区計画</t>
    <phoneticPr fontId="5"/>
  </si>
  <si>
    <t>面的_その他_内容→CO列で参照に変更</t>
    <rPh sb="12" eb="13">
      <t>レツ</t>
    </rPh>
    <rPh sb="14" eb="16">
      <t>サンショウ</t>
    </rPh>
    <rPh sb="17" eb="19">
      <t>ヘンコウ</t>
    </rPh>
    <phoneticPr fontId="5"/>
  </si>
  <si>
    <t>断熱材修正：安達さん対応済み。コードが過去と異なるのは気にしなくてよい(安達さん確認済)</t>
    <rPh sb="0" eb="3">
      <t>ダンネツザイ</t>
    </rPh>
    <rPh sb="3" eb="5">
      <t>シュウセイ</t>
    </rPh>
    <rPh sb="6" eb="8">
      <t>アダチ</t>
    </rPh>
    <rPh sb="10" eb="12">
      <t>タイオウ</t>
    </rPh>
    <rPh sb="12" eb="13">
      <t>ズ</t>
    </rPh>
    <rPh sb="19" eb="21">
      <t>カコ</t>
    </rPh>
    <rPh sb="22" eb="23">
      <t>コト</t>
    </rPh>
    <rPh sb="27" eb="28">
      <t>キ</t>
    </rPh>
    <rPh sb="36" eb="38">
      <t>アダチ</t>
    </rPh>
    <rPh sb="40" eb="42">
      <t>カクニン</t>
    </rPh>
    <rPh sb="42" eb="43">
      <t>スミ</t>
    </rPh>
    <phoneticPr fontId="5"/>
  </si>
  <si>
    <t>面的エネルギーの活用：「AEMS」だけの項目から、複数項目へ変更</t>
    <rPh sb="0" eb="2">
      <t>メンテキ</t>
    </rPh>
    <rPh sb="8" eb="10">
      <t>カツヨウ</t>
    </rPh>
    <phoneticPr fontId="5"/>
  </si>
  <si>
    <t>省CO2対策の概要：削除</t>
    <phoneticPr fontId="5"/>
  </si>
  <si>
    <t>非常時の対応：削除</t>
    <phoneticPr fontId="5"/>
  </si>
  <si>
    <t>浸水対策：追加</t>
    <phoneticPr fontId="5"/>
  </si>
  <si>
    <t>被覆対策：「敷地と建物の被覆対策」と「緑の量・質の確保、生態系への配慮」の項目をまとめた</t>
    <phoneticPr fontId="5"/>
  </si>
  <si>
    <t>対応：2022/07/26～</t>
    <rPh sb="0" eb="2">
      <t>タイオウ</t>
    </rPh>
    <phoneticPr fontId="5"/>
  </si>
  <si>
    <t>空調システムの表示復活</t>
    <rPh sb="0" eb="2">
      <t>クウチョウ</t>
    </rPh>
    <rPh sb="7" eb="9">
      <t>ヒョウジ</t>
    </rPh>
    <rPh sb="9" eb="11">
      <t>フッカツ</t>
    </rPh>
    <phoneticPr fontId="5"/>
  </si>
  <si>
    <t>他</t>
    <rPh sb="0" eb="1">
      <t>ホカ</t>
    </rPh>
    <phoneticPr fontId="5"/>
  </si>
  <si>
    <t>List!$P$2:$R$12</t>
    <phoneticPr fontId="5"/>
  </si>
  <si>
    <t>List!$P$13:$R$23</t>
    <phoneticPr fontId="5"/>
  </si>
  <si>
    <t>List!$P$24:$R$34</t>
    <phoneticPr fontId="5"/>
  </si>
  <si>
    <t>ハザードマップ</t>
    <phoneticPr fontId="5"/>
  </si>
  <si>
    <t>ハザードエリア内</t>
    <rPh sb="7" eb="8">
      <t>ナイ</t>
    </rPh>
    <phoneticPr fontId="5"/>
  </si>
  <si>
    <t>ハザードエリア外</t>
    <rPh sb="7" eb="8">
      <t>ガイ</t>
    </rPh>
    <phoneticPr fontId="5"/>
  </si>
  <si>
    <t>千代田区緑化推進要綱の基準を満足</t>
    <phoneticPr fontId="5"/>
  </si>
  <si>
    <t>※対象：敷地面積250㎡以上</t>
    <rPh sb="1" eb="3">
      <t>タイショウ</t>
    </rPh>
    <rPh sb="4" eb="6">
      <t>シキチ</t>
    </rPh>
    <rPh sb="12" eb="14">
      <t>イジョウ</t>
    </rPh>
    <phoneticPr fontId="5"/>
  </si>
  <si>
    <t>出入口等における止水板の設置</t>
    <rPh sb="0" eb="3">
      <t>デイリグチ</t>
    </rPh>
    <rPh sb="3" eb="4">
      <t>トウ</t>
    </rPh>
    <rPh sb="8" eb="10">
      <t>シスイ</t>
    </rPh>
    <rPh sb="10" eb="11">
      <t>イタ</t>
    </rPh>
    <rPh sb="12" eb="14">
      <t>セッチ</t>
    </rPh>
    <phoneticPr fontId="5"/>
  </si>
  <si>
    <t>浸水対策_出入口等における止水板の設置</t>
    <phoneticPr fontId="5"/>
  </si>
  <si>
    <t>出入口等における止水板の設置</t>
    <phoneticPr fontId="5"/>
  </si>
  <si>
    <t>緑の量、質の確保
生態系への配慮</t>
    <rPh sb="0" eb="1">
      <t>ミドリ</t>
    </rPh>
    <rPh sb="2" eb="3">
      <t>リョウ</t>
    </rPh>
    <rPh sb="4" eb="5">
      <t>シツ</t>
    </rPh>
    <rPh sb="6" eb="8">
      <t>カクホ</t>
    </rPh>
    <phoneticPr fontId="5"/>
  </si>
  <si>
    <t>総合設計</t>
    <rPh sb="0" eb="2">
      <t>ソウゴウ</t>
    </rPh>
    <rPh sb="2" eb="4">
      <t>セッケイ</t>
    </rPh>
    <phoneticPr fontId="5"/>
  </si>
  <si>
    <t>特定街区</t>
    <rPh sb="0" eb="2">
      <t>トクテイ</t>
    </rPh>
    <rPh sb="2" eb="4">
      <t>ガイク</t>
    </rPh>
    <phoneticPr fontId="5"/>
  </si>
  <si>
    <t>都市開発諸制度等の適用</t>
    <rPh sb="0" eb="2">
      <t>トシ</t>
    </rPh>
    <rPh sb="2" eb="4">
      <t>カイハツ</t>
    </rPh>
    <rPh sb="4" eb="5">
      <t>ショ</t>
    </rPh>
    <rPh sb="5" eb="7">
      <t>セイド</t>
    </rPh>
    <rPh sb="7" eb="8">
      <t>トウ</t>
    </rPh>
    <rPh sb="9" eb="11">
      <t>テキヨウ</t>
    </rPh>
    <phoneticPr fontId="7"/>
  </si>
  <si>
    <t>地表面または屋上に保水性の高い被覆材を採用</t>
  </si>
  <si>
    <t>削減率35％未満の場合は理由</t>
    <rPh sb="2" eb="3">
      <t>リツ</t>
    </rPh>
    <rPh sb="6" eb="8">
      <t>ミマン</t>
    </rPh>
    <rPh sb="9" eb="11">
      <t>バアイ</t>
    </rPh>
    <rPh sb="12" eb="14">
      <t>リユウ</t>
    </rPh>
    <phoneticPr fontId="5"/>
  </si>
  <si>
    <t>建設コスト</t>
    <rPh sb="0" eb="2">
      <t>ケンセツ</t>
    </rPh>
    <phoneticPr fontId="5"/>
  </si>
  <si>
    <t>その他　（</t>
    <phoneticPr fontId="5"/>
  </si>
  <si>
    <t>緑の量・質の確保、生態系への配慮</t>
  </si>
  <si>
    <t>被覆対策</t>
  </si>
  <si>
    <t>水循環</t>
  </si>
  <si>
    <t>運用上の制約</t>
    <rPh sb="0" eb="2">
      <t>ウンヨウ</t>
    </rPh>
    <rPh sb="2" eb="3">
      <t>ジョウ</t>
    </rPh>
    <rPh sb="4" eb="6">
      <t>セイヤク</t>
    </rPh>
    <phoneticPr fontId="5"/>
  </si>
  <si>
    <t>←計画時の届出の副本の受付日・番号（変更の届出をしている場合は変更時のもの）</t>
    <rPh sb="1" eb="3">
      <t>ケイカク</t>
    </rPh>
    <rPh sb="3" eb="4">
      <t>ジ</t>
    </rPh>
    <rPh sb="5" eb="7">
      <t>トドケデ</t>
    </rPh>
    <rPh sb="8" eb="10">
      <t>フクホン</t>
    </rPh>
    <rPh sb="11" eb="14">
      <t>ウケツケビ</t>
    </rPh>
    <rPh sb="15" eb="17">
      <t>バンゴウ</t>
    </rPh>
    <rPh sb="18" eb="20">
      <t>ヘンコウ</t>
    </rPh>
    <rPh sb="21" eb="23">
      <t>トドケデ</t>
    </rPh>
    <rPh sb="28" eb="30">
      <t>バアイ</t>
    </rPh>
    <rPh sb="31" eb="33">
      <t>ヘンコウ</t>
    </rPh>
    <rPh sb="33" eb="34">
      <t>ジ</t>
    </rPh>
    <phoneticPr fontId="5"/>
  </si>
  <si>
    <t>別添「事前協議書」「環境評価書」のとおり</t>
    <rPh sb="3" eb="5">
      <t>ジゼン</t>
    </rPh>
    <rPh sb="5" eb="7">
      <t>キョウギ</t>
    </rPh>
    <rPh sb="7" eb="8">
      <t>ショ</t>
    </rPh>
    <rPh sb="10" eb="12">
      <t>カンキョウ</t>
    </rPh>
    <rPh sb="12" eb="14">
      <t>ヒョウカ</t>
    </rPh>
    <rPh sb="14" eb="15">
      <t>ショ</t>
    </rPh>
    <phoneticPr fontId="5"/>
  </si>
  <si>
    <t>住所</t>
    <phoneticPr fontId="35"/>
  </si>
  <si>
    <t>氏名</t>
    <rPh sb="0" eb="2">
      <t>シメイ</t>
    </rPh>
    <phoneticPr fontId="35"/>
  </si>
  <si>
    <t>職員記入欄</t>
    <rPh sb="0" eb="2">
      <t>ショクイン</t>
    </rPh>
    <rPh sb="2" eb="4">
      <t>キニュウ</t>
    </rPh>
    <rPh sb="4" eb="5">
      <t>ラン</t>
    </rPh>
    <phoneticPr fontId="5"/>
  </si>
  <si>
    <t>確認欄</t>
    <rPh sb="0" eb="2">
      <t>カクニン</t>
    </rPh>
    <rPh sb="2" eb="3">
      <t>ラン</t>
    </rPh>
    <phoneticPr fontId="35"/>
  </si>
  <si>
    <t>共用部</t>
    <rPh sb="0" eb="3">
      <t>キョウヨウブ</t>
    </rPh>
    <phoneticPr fontId="5"/>
  </si>
  <si>
    <t>トイレ</t>
    <phoneticPr fontId="5"/>
  </si>
  <si>
    <r>
      <rPr>
        <sz val="7"/>
        <color rgb="FF464646"/>
        <rFont val="Meiryo UI"/>
        <family val="3"/>
        <charset val="128"/>
      </rPr>
      <t>建材名称</t>
    </r>
  </si>
  <si>
    <r>
      <rPr>
        <sz val="7"/>
        <color rgb="FF2F2F2F"/>
        <rFont val="Meiryo UI"/>
        <family val="3"/>
        <charset val="128"/>
      </rPr>
      <t>グラスウ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ル断熱材  10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7"/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</si>
  <si>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24K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</si>
  <si>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32K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</si>
  <si>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40K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</si>
  <si>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48K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</si>
  <si>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吹込み用グラスウール  </t>
    </r>
    <r>
      <rPr>
        <sz val="8"/>
        <color rgb="FF1F1F1F"/>
        <rFont val="Meiryo UI"/>
        <family val="3"/>
        <charset val="128"/>
      </rPr>
      <t>13K</t>
    </r>
    <r>
      <rPr>
        <sz val="7"/>
        <color rgb="FF1F1F1F"/>
        <rFont val="Meiryo UI"/>
        <family val="3"/>
        <charset val="128"/>
      </rPr>
      <t>相</t>
    </r>
    <r>
      <rPr>
        <sz val="7"/>
        <color rgb="FF464646"/>
        <rFont val="Meiryo UI"/>
        <family val="3"/>
        <charset val="128"/>
      </rPr>
      <t>当</t>
    </r>
  </si>
  <si>
    <r>
      <rPr>
        <sz val="7"/>
        <color rgb="FF464646"/>
        <rFont val="Meiryo UI"/>
        <family val="3"/>
        <charset val="128"/>
      </rPr>
      <t>吹込み用グラスウ</t>
    </r>
    <r>
      <rPr>
        <sz val="7"/>
        <rFont val="Meiryo UI"/>
        <family val="3"/>
        <charset val="128"/>
      </rPr>
      <t>ー</t>
    </r>
    <r>
      <rPr>
        <sz val="7"/>
        <color rgb="FF1F1F1F"/>
        <rFont val="Meiryo UI"/>
        <family val="3"/>
        <charset val="128"/>
      </rPr>
      <t xml:space="preserve">ル  </t>
    </r>
    <r>
      <rPr>
        <sz val="8"/>
        <color rgb="FF1F1F1F"/>
        <rFont val="Meiryo UI"/>
        <family val="3"/>
        <charset val="128"/>
      </rPr>
      <t>18K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</si>
  <si>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吹込み用グラスウール  </t>
    </r>
    <r>
      <rPr>
        <sz val="8"/>
        <color rgb="FF2F2F2F"/>
        <rFont val="Meiryo UI"/>
        <family val="3"/>
        <charset val="128"/>
      </rPr>
      <t>30K</t>
    </r>
    <r>
      <rPr>
        <sz val="7"/>
        <color rgb="FF2F2F2F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</si>
  <si>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吹込み用グラスウール  </t>
    </r>
    <r>
      <rPr>
        <sz val="8"/>
        <color rgb="FF2F2F2F"/>
        <rFont val="Meiryo UI"/>
        <family val="3"/>
        <charset val="128"/>
      </rPr>
      <t>35K</t>
    </r>
    <r>
      <rPr>
        <sz val="7"/>
        <color rgb="FF2F2F2F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</si>
  <si>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>吹付けロックウール</t>
    </r>
  </si>
  <si>
    <r>
      <rPr>
        <sz val="7"/>
        <color rgb="FF2F2F2F"/>
        <rFont val="Meiryo UI"/>
        <family val="3"/>
        <charset val="128"/>
      </rPr>
      <t>ロックウ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ル断熱材（マット）</t>
    </r>
  </si>
  <si>
    <r>
      <rPr>
        <sz val="7"/>
        <color rgb="FF2F2F2F"/>
        <rFont val="Meiryo UI"/>
        <family val="3"/>
        <charset val="128"/>
      </rPr>
      <t>ロックウール断熱材（フェルト）</t>
    </r>
  </si>
  <si>
    <r>
      <rPr>
        <sz val="7"/>
        <color rgb="FF2F2F2F"/>
        <rFont val="Meiryo UI"/>
        <family val="3"/>
        <charset val="128"/>
      </rPr>
      <t>ロックウ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ル断熱材（ボ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ド）</t>
    </r>
  </si>
  <si>
    <r>
      <rPr>
        <sz val="7"/>
        <color rgb="FF464646"/>
        <rFont val="Meiryo UI"/>
        <family val="3"/>
        <charset val="128"/>
      </rPr>
      <t xml:space="preserve">吹込み用ロックウール  </t>
    </r>
    <r>
      <rPr>
        <sz val="8"/>
        <color rgb="FF1F1F1F"/>
        <rFont val="Meiryo UI"/>
        <family val="3"/>
        <charset val="128"/>
      </rPr>
      <t>25K</t>
    </r>
    <r>
      <rPr>
        <sz val="7"/>
        <color rgb="FF464646"/>
        <rFont val="Meiryo UI"/>
        <family val="3"/>
        <charset val="128"/>
      </rPr>
      <t>相当</t>
    </r>
    <phoneticPr fontId="7"/>
  </si>
  <si>
    <r>
      <rPr>
        <sz val="7"/>
        <color rgb="FF464646"/>
        <rFont val="Meiryo UI"/>
        <family val="3"/>
        <charset val="128"/>
      </rPr>
      <t xml:space="preserve">吹込み用ロックウール  </t>
    </r>
    <r>
      <rPr>
        <sz val="8"/>
        <color rgb="FF1F1F1F"/>
        <rFont val="Meiryo UI"/>
        <family val="3"/>
        <charset val="128"/>
      </rPr>
      <t>65K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</si>
  <si>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吹込み用セルローズファイバー  </t>
    </r>
    <r>
      <rPr>
        <sz val="8"/>
        <color rgb="FF2F2F2F"/>
        <rFont val="Meiryo UI"/>
        <family val="3"/>
        <charset val="128"/>
      </rPr>
      <t>25K</t>
    </r>
  </si>
  <si>
    <r>
      <rPr>
        <sz val="7"/>
        <color rgb="FF464646"/>
        <rFont val="Meiryo UI"/>
        <family val="3"/>
        <charset val="128"/>
      </rPr>
      <t>吹込み用セルロ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ズファイバ</t>
    </r>
    <r>
      <rPr>
        <sz val="7"/>
        <rFont val="Meiryo UI"/>
        <family val="3"/>
        <charset val="128"/>
      </rPr>
      <t xml:space="preserve">ー  </t>
    </r>
    <r>
      <rPr>
        <sz val="8"/>
        <color rgb="FF2F2F2F"/>
        <rFont val="Meiryo UI"/>
        <family val="3"/>
        <charset val="128"/>
      </rPr>
      <t>45K</t>
    </r>
  </si>
  <si>
    <r>
      <rPr>
        <sz val="7"/>
        <color rgb="FF464646"/>
        <rFont val="Meiryo UI"/>
        <family val="3"/>
        <charset val="128"/>
      </rPr>
      <t xml:space="preserve">吹込み用セルローズファイバー  </t>
    </r>
    <r>
      <rPr>
        <sz val="8"/>
        <color rgb="FF2F2F2F"/>
        <rFont val="Meiryo UI"/>
        <family val="3"/>
        <charset val="128"/>
      </rPr>
      <t>55K</t>
    </r>
  </si>
  <si>
    <r>
      <rPr>
        <sz val="7"/>
        <color rgb="FF464646"/>
        <rFont val="Meiryo UI"/>
        <family val="3"/>
        <charset val="128"/>
      </rPr>
      <t>押出法ポ</t>
    </r>
    <r>
      <rPr>
        <sz val="7"/>
        <color rgb="FF1F1F1F"/>
        <rFont val="Meiryo UI"/>
        <family val="3"/>
        <charset val="128"/>
      </rPr>
      <t>リスチレンフ</t>
    </r>
    <r>
      <rPr>
        <sz val="7"/>
        <color rgb="FF464646"/>
        <rFont val="Meiryo UI"/>
        <family val="3"/>
        <charset val="128"/>
      </rPr>
      <t>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 xml:space="preserve">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</si>
  <si>
    <r>
      <rPr>
        <sz val="7"/>
        <color rgb="FF464646"/>
        <rFont val="Meiryo UI"/>
        <family val="3"/>
        <charset val="128"/>
      </rPr>
      <t xml:space="preserve">押出法ポリスチレンフォーム  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  <phoneticPr fontId="7"/>
  </si>
  <si>
    <r>
      <rPr>
        <sz val="7"/>
        <color rgb="FF464646"/>
        <rFont val="Meiryo UI"/>
        <family val="3"/>
        <charset val="128"/>
      </rPr>
      <t xml:space="preserve">押出法ポリスチレンフォーム  保温板  </t>
    </r>
    <r>
      <rPr>
        <sz val="8"/>
        <color rgb="FF2F2F2F"/>
        <rFont val="Meiryo UI"/>
        <family val="3"/>
        <charset val="128"/>
      </rPr>
      <t>3</t>
    </r>
    <r>
      <rPr>
        <sz val="7"/>
        <color rgb="FF2F2F2F"/>
        <rFont val="Meiryo UI"/>
        <family val="3"/>
        <charset val="128"/>
      </rPr>
      <t>種</t>
    </r>
  </si>
  <si>
    <r>
      <rPr>
        <sz val="8"/>
        <color rgb="FF2F2F2F"/>
        <rFont val="Meiryo UI"/>
        <family val="3"/>
        <charset val="128"/>
      </rPr>
      <t>A</t>
    </r>
    <r>
      <rPr>
        <sz val="7"/>
        <color rgb="FF2F2F2F"/>
        <rFont val="Meiryo UI"/>
        <family val="3"/>
        <charset val="128"/>
      </rPr>
      <t xml:space="preserve">種ポリエチレンフォーム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  <r>
      <rPr>
        <sz val="8"/>
        <color rgb="FF464646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</si>
  <si>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8"/>
        <color rgb="FF2F2F2F"/>
        <rFont val="Meiryo UI"/>
        <family val="3"/>
        <charset val="128"/>
      </rPr>
      <t>A</t>
    </r>
    <r>
      <rPr>
        <sz val="7"/>
        <color rgb="FF2F2F2F"/>
        <rFont val="Meiryo UI"/>
        <family val="3"/>
        <charset val="128"/>
      </rPr>
      <t xml:space="preserve">種ポリエチレンフォーム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</si>
  <si>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>保温板  特号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</si>
  <si>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</si>
  <si>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</si>
  <si>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2F2F2F"/>
        <rFont val="Meiryo UI"/>
        <family val="3"/>
        <charset val="128"/>
      </rPr>
      <t>3</t>
    </r>
    <r>
      <rPr>
        <sz val="7"/>
        <color rgb="FF2F2F2F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</si>
  <si>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>ビーズ法ポリスチレンフォ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 xml:space="preserve">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2F2F2F"/>
        <rFont val="Meiryo UI"/>
        <family val="3"/>
        <charset val="128"/>
      </rPr>
      <t>4</t>
    </r>
    <r>
      <rPr>
        <sz val="7"/>
        <color rgb="FF2F2F2F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</si>
  <si>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 xml:space="preserve">硬質ウレタンフォーム  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</si>
  <si>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 xml:space="preserve">硬質ウレタンフォーム  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</si>
  <si>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>吹付け硬質ウ</t>
    </r>
    <r>
      <rPr>
        <sz val="7"/>
        <color rgb="FF1F1F1F"/>
        <rFont val="Meiryo UI"/>
        <family val="3"/>
        <charset val="128"/>
      </rPr>
      <t>レタンフォーム</t>
    </r>
    <r>
      <rPr>
        <sz val="8"/>
        <color rgb="FF1F1F1F"/>
        <rFont val="Meiryo UI"/>
        <family val="3"/>
        <charset val="128"/>
      </rPr>
      <t>A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1</t>
    </r>
  </si>
  <si>
    <r>
      <rPr>
        <sz val="7"/>
        <color rgb="FF464646"/>
        <rFont val="Meiryo UI"/>
        <family val="3"/>
        <charset val="128"/>
      </rPr>
      <t>吹付け硬質ウ</t>
    </r>
    <r>
      <rPr>
        <sz val="7"/>
        <color rgb="FF1F1F1F"/>
        <rFont val="Meiryo UI"/>
        <family val="3"/>
        <charset val="128"/>
      </rPr>
      <t>レタンフォ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ム</t>
    </r>
    <r>
      <rPr>
        <sz val="8"/>
        <color rgb="FF2F2F2F"/>
        <rFont val="Meiryo UI"/>
        <family val="3"/>
        <charset val="128"/>
      </rPr>
      <t>A</t>
    </r>
    <r>
      <rPr>
        <sz val="7"/>
        <color rgb="FF2F2F2F"/>
        <rFont val="Meiryo UI"/>
        <family val="3"/>
        <charset val="128"/>
      </rPr>
      <t>種</t>
    </r>
    <r>
      <rPr>
        <sz val="8"/>
        <color rgb="FF2F2F2F"/>
        <rFont val="Meiryo UI"/>
        <family val="3"/>
        <charset val="128"/>
      </rPr>
      <t>3</t>
    </r>
  </si>
  <si>
    <r>
      <rPr>
        <sz val="7"/>
        <color rgb="FF2F2F2F"/>
        <rFont val="Meiryo UI"/>
        <family val="3"/>
        <charset val="128"/>
      </rPr>
      <t xml:space="preserve">フェノールフォーム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</si>
  <si>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>フェノ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ルフォ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 xml:space="preserve">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  <r>
      <rPr>
        <sz val="8"/>
        <color rgb="FF464646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</si>
  <si>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>分類</t>
    </r>
  </si>
  <si>
    <r>
      <rPr>
        <sz val="7"/>
        <color rgb="FF464646"/>
        <rFont val="Meiryo UI"/>
        <family val="3"/>
        <charset val="128"/>
      </rPr>
      <t>建材番号</t>
    </r>
  </si>
  <si>
    <r>
      <rPr>
        <sz val="7"/>
        <color rgb="FF464646"/>
        <rFont val="Meiryo UI"/>
        <family val="3"/>
        <charset val="128"/>
      </rPr>
      <t xml:space="preserve">熱伝導率
</t>
    </r>
    <r>
      <rPr>
        <sz val="8"/>
        <color rgb="FF1F1F1F"/>
        <rFont val="Meiryo UI"/>
        <family val="3"/>
        <charset val="128"/>
      </rPr>
      <t>[W/mK]</t>
    </r>
  </si>
  <si>
    <r>
      <rPr>
        <sz val="7"/>
        <color rgb="FF464646"/>
        <rFont val="Meiryo UI"/>
        <family val="3"/>
        <charset val="128"/>
      </rPr>
      <t xml:space="preserve">容積比熱
</t>
    </r>
    <r>
      <rPr>
        <sz val="8"/>
        <color rgb="FF2F2F2F"/>
        <rFont val="Meiryo UI"/>
        <family val="3"/>
        <charset val="128"/>
      </rPr>
      <t>[</t>
    </r>
    <r>
      <rPr>
        <sz val="8"/>
        <rFont val="Meiryo UI"/>
        <family val="3"/>
        <charset val="128"/>
      </rPr>
      <t>J</t>
    </r>
    <r>
      <rPr>
        <sz val="8"/>
        <color rgb="FF464646"/>
        <rFont val="Meiryo UI"/>
        <family val="3"/>
        <charset val="128"/>
      </rPr>
      <t>/</t>
    </r>
    <r>
      <rPr>
        <sz val="8"/>
        <rFont val="Meiryo UI"/>
        <family val="3"/>
        <charset val="128"/>
      </rPr>
      <t>L</t>
    </r>
    <r>
      <rPr>
        <sz val="8"/>
        <color rgb="FF1F1F1F"/>
        <rFont val="Meiryo UI"/>
        <family val="3"/>
        <charset val="128"/>
      </rPr>
      <t>K</t>
    </r>
    <r>
      <rPr>
        <sz val="8"/>
        <rFont val="Meiryo UI"/>
        <family val="3"/>
        <charset val="128"/>
      </rPr>
      <t>]</t>
    </r>
  </si>
  <si>
    <r>
      <rPr>
        <sz val="7"/>
        <color rgb="FF464646"/>
        <rFont val="Meiryo UI"/>
        <family val="3"/>
        <charset val="128"/>
      </rPr>
      <t xml:space="preserve">比熱
</t>
    </r>
    <r>
      <rPr>
        <sz val="8"/>
        <color rgb="FF1F1F1F"/>
        <rFont val="Meiryo UI"/>
        <family val="3"/>
        <charset val="128"/>
      </rPr>
      <t>[J/gK]</t>
    </r>
  </si>
  <si>
    <r>
      <rPr>
        <sz val="7"/>
        <color rgb="FF464646"/>
        <rFont val="Meiryo UI"/>
        <family val="3"/>
        <charset val="128"/>
      </rPr>
      <t xml:space="preserve">密度
</t>
    </r>
    <r>
      <rPr>
        <sz val="8"/>
        <color rgb="FF1F1F1F"/>
        <rFont val="Meiryo UI"/>
        <family val="3"/>
        <charset val="128"/>
      </rPr>
      <t>[g/L]</t>
    </r>
  </si>
  <si>
    <r>
      <rPr>
        <sz val="7"/>
        <color rgb="FF464646"/>
        <rFont val="Meiryo UI"/>
        <family val="3"/>
        <charset val="128"/>
      </rPr>
      <t>繊維系断熱材</t>
    </r>
  </si>
  <si>
    <r>
      <rPr>
        <sz val="7"/>
        <color rgb="FF464646"/>
        <rFont val="Meiryo UI"/>
        <family val="3"/>
        <charset val="128"/>
      </rPr>
      <t>発泡系断熱材</t>
    </r>
  </si>
  <si>
    <r>
      <rPr>
        <sz val="9"/>
        <rFont val="HG丸ｺﾞｼｯｸM-PRO"/>
        <family val="3"/>
      </rPr>
      <t>大分類</t>
    </r>
  </si>
  <si>
    <r>
      <rPr>
        <sz val="9"/>
        <rFont val="HG丸ｺﾞｼｯｸM-PRO"/>
        <family val="3"/>
      </rPr>
      <t>小分類</t>
    </r>
  </si>
  <si>
    <r>
      <rPr>
        <sz val="9"/>
        <rFont val="HG丸ｺﾞｼｯｸM-PRO"/>
        <family val="3"/>
      </rPr>
      <t xml:space="preserve">熱伝導率
</t>
    </r>
    <r>
      <rPr>
        <sz val="9"/>
        <rFont val="HG丸ｺﾞｼｯｸM-PRO"/>
        <family val="3"/>
      </rPr>
      <t>W/(m•K)</t>
    </r>
  </si>
  <si>
    <r>
      <rPr>
        <sz val="9"/>
        <rFont val="HG丸ｺﾞｼｯｸM-PRO"/>
        <family val="3"/>
      </rPr>
      <t>グラスウール断熱材通常品</t>
    </r>
  </si>
  <si>
    <r>
      <rPr>
        <sz val="9"/>
        <rFont val="HG丸ｺﾞｼｯｸM-PRO"/>
        <family val="3"/>
      </rPr>
      <t>＊</t>
    </r>
  </si>
  <si>
    <r>
      <rPr>
        <sz val="9"/>
        <rFont val="HG丸ｺﾞｼｯｸM-PRO"/>
        <family val="3"/>
      </rPr>
      <t>グラスウール断熱材１０K</t>
    </r>
  </si>
  <si>
    <r>
      <rPr>
        <sz val="9"/>
        <rFont val="HG丸ｺﾞｼｯｸM-PRO"/>
        <family val="3"/>
      </rPr>
      <t>グラスウール断熱材１２K</t>
    </r>
  </si>
  <si>
    <r>
      <rPr>
        <sz val="9"/>
        <rFont val="HG丸ｺﾞｼｯｸM-PRO"/>
        <family val="3"/>
      </rPr>
      <t>グラスウール断熱材１６K</t>
    </r>
  </si>
  <si>
    <r>
      <rPr>
        <sz val="9"/>
        <rFont val="HG丸ｺﾞｼｯｸM-PRO"/>
        <family val="3"/>
      </rPr>
      <t>グラスウール断熱材２０K</t>
    </r>
  </si>
  <si>
    <r>
      <rPr>
        <sz val="9"/>
        <rFont val="HG丸ｺﾞｼｯｸM-PRO"/>
        <family val="3"/>
      </rPr>
      <t>グラスウール断熱材２４K</t>
    </r>
  </si>
  <si>
    <r>
      <rPr>
        <sz val="9"/>
        <rFont val="HG丸ｺﾞｼｯｸM-PRO"/>
        <family val="3"/>
      </rPr>
      <t>グラスウール断熱材３２K</t>
    </r>
  </si>
  <si>
    <r>
      <rPr>
        <sz val="9"/>
        <rFont val="HG丸ｺﾞｼｯｸM-PRO"/>
        <family val="3"/>
      </rPr>
      <t>グラスウール断熱材４０K</t>
    </r>
  </si>
  <si>
    <r>
      <rPr>
        <sz val="9"/>
        <rFont val="HG丸ｺﾞｼｯｸM-PRO"/>
        <family val="3"/>
      </rPr>
      <t>グラスウール断熱材４８K</t>
    </r>
  </si>
  <si>
    <r>
      <rPr>
        <sz val="9"/>
        <rFont val="HG丸ｺﾞｼｯｸM-PRO"/>
        <family val="3"/>
      </rPr>
      <t>グラスウール断熱材６４K</t>
    </r>
  </si>
  <si>
    <r>
      <rPr>
        <sz val="9"/>
        <rFont val="HG丸ｺﾞｼｯｸM-PRO"/>
        <family val="3"/>
      </rPr>
      <t>グラスウール断熱材８０K</t>
    </r>
  </si>
  <si>
    <r>
      <rPr>
        <sz val="9"/>
        <rFont val="HG丸ｺﾞｼｯｸM-PRO"/>
        <family val="3"/>
      </rPr>
      <t>グラスウール断熱材９６K</t>
    </r>
  </si>
  <si>
    <r>
      <rPr>
        <sz val="9"/>
        <rFont val="HG丸ｺﾞｼｯｸM-PRO"/>
        <family val="3"/>
      </rPr>
      <t>グラスウール断熱材高性能品</t>
    </r>
  </si>
  <si>
    <r>
      <rPr>
        <sz val="9"/>
        <rFont val="HG丸ｺﾞｼｯｸM-PRO"/>
        <family val="3"/>
      </rPr>
      <t>高性能グラスウール断熱材１０K</t>
    </r>
  </si>
  <si>
    <r>
      <rPr>
        <sz val="9"/>
        <rFont val="HG丸ｺﾞｼｯｸM-PRO"/>
        <family val="3"/>
      </rPr>
      <t>高性能グラスウール断熱材１２K</t>
    </r>
  </si>
  <si>
    <r>
      <rPr>
        <sz val="9"/>
        <rFont val="HG丸ｺﾞｼｯｸM-PRO"/>
        <family val="3"/>
      </rPr>
      <t>高性能グラスウール断熱材１４Ｋ</t>
    </r>
  </si>
  <si>
    <r>
      <rPr>
        <sz val="9"/>
        <rFont val="HG丸ｺﾞｼｯｸM-PRO"/>
        <family val="3"/>
      </rPr>
      <t>高性能グラスウール断熱材１６K</t>
    </r>
  </si>
  <si>
    <r>
      <rPr>
        <sz val="9"/>
        <rFont val="HG丸ｺﾞｼｯｸM-PRO"/>
        <family val="3"/>
      </rPr>
      <t>高性能グラスウール断熱材２０K</t>
    </r>
  </si>
  <si>
    <r>
      <rPr>
        <sz val="9"/>
        <rFont val="HG丸ｺﾞｼｯｸM-PRO"/>
        <family val="3"/>
      </rPr>
      <t>高性能グラスウール断熱材２４K</t>
    </r>
  </si>
  <si>
    <r>
      <rPr>
        <sz val="9"/>
        <rFont val="HG丸ｺﾞｼｯｸM-PRO"/>
        <family val="3"/>
      </rPr>
      <t>高性能グラスウール断熱材２８K</t>
    </r>
  </si>
  <si>
    <r>
      <rPr>
        <sz val="9"/>
        <rFont val="HG丸ｺﾞｼｯｸM-PRO"/>
        <family val="3"/>
      </rPr>
      <t>高性能グラスウール断熱材３２K</t>
    </r>
  </si>
  <si>
    <r>
      <rPr>
        <sz val="9"/>
        <rFont val="HG丸ｺﾞｼｯｸM-PRO"/>
        <family val="3"/>
      </rPr>
      <t>高性能グラスウール断熱材３６K</t>
    </r>
  </si>
  <si>
    <r>
      <rPr>
        <sz val="9"/>
        <rFont val="HG丸ｺﾞｼｯｸM-PRO"/>
        <family val="3"/>
      </rPr>
      <t>高性能グラスウール断熱材３８K</t>
    </r>
  </si>
  <si>
    <r>
      <rPr>
        <sz val="9"/>
        <rFont val="HG丸ｺﾞｼｯｸM-PRO"/>
        <family val="3"/>
      </rPr>
      <t>高性能グラスウール断熱材４０K</t>
    </r>
  </si>
  <si>
    <r>
      <rPr>
        <sz val="9"/>
        <rFont val="HG丸ｺﾞｼｯｸM-PRO"/>
        <family val="3"/>
      </rPr>
      <t>高性能グラスウール断熱材４８K</t>
    </r>
  </si>
  <si>
    <r>
      <rPr>
        <sz val="9"/>
        <rFont val="HG丸ｺﾞｼｯｸM-PRO"/>
        <family val="3"/>
      </rPr>
      <t>吹込み用グラスウール断熱材</t>
    </r>
  </si>
  <si>
    <r>
      <rPr>
        <sz val="9"/>
        <rFont val="HG丸ｺﾞｼｯｸM-PRO"/>
        <family val="3"/>
      </rPr>
      <t>天井用</t>
    </r>
  </si>
  <si>
    <r>
      <rPr>
        <sz val="9"/>
        <rFont val="HG丸ｺﾞｼｯｸM-PRO"/>
        <family val="3"/>
      </rPr>
      <t>屋根•床•壁用</t>
    </r>
  </si>
  <si>
    <r>
      <rPr>
        <sz val="9"/>
        <rFont val="HG丸ｺﾞｼｯｸM-PRO"/>
        <family val="3"/>
      </rPr>
      <t>ロックウール断熱材</t>
    </r>
  </si>
  <si>
    <r>
      <rPr>
        <sz val="9"/>
        <rFont val="HG丸ｺﾞｼｯｸM-PRO"/>
        <family val="3"/>
      </rPr>
      <t>ロックウール断熱材•マット 24Ｋ以上</t>
    </r>
  </si>
  <si>
    <r>
      <rPr>
        <sz val="9"/>
        <rFont val="HG丸ｺﾞｼｯｸM-PRO"/>
        <family val="3"/>
      </rPr>
      <t>ロックウール断熱材•フェルト</t>
    </r>
  </si>
  <si>
    <r>
      <rPr>
        <sz val="9"/>
        <rFont val="HG丸ｺﾞｼｯｸM-PRO"/>
        <family val="3"/>
      </rPr>
      <t>ロックウール断熱材•ボード</t>
    </r>
  </si>
  <si>
    <r>
      <rPr>
        <sz val="9"/>
        <rFont val="HG丸ｺﾞｼｯｸM-PRO"/>
        <family val="3"/>
      </rPr>
      <t>吹込み用ロックウール断熱材</t>
    </r>
  </si>
  <si>
    <r>
      <rPr>
        <sz val="9"/>
        <rFont val="HG丸ｺﾞｼｯｸM-PRO"/>
        <family val="3"/>
      </rPr>
      <t>吹付けロックウール</t>
    </r>
  </si>
  <si>
    <r>
      <rPr>
        <sz val="9"/>
        <rFont val="HG丸ｺﾞｼｯｸM-PRO"/>
        <family val="3"/>
      </rPr>
      <t>吹込み用セルローズファイバー断熱材</t>
    </r>
  </si>
  <si>
    <r>
      <rPr>
        <sz val="9"/>
        <rFont val="HG丸ｺﾞｼｯｸM-PRO"/>
        <family val="3"/>
      </rPr>
      <t>天井用•屋根•床•壁用</t>
    </r>
  </si>
  <si>
    <r>
      <rPr>
        <sz val="9"/>
        <rFont val="HG丸ｺﾞｼｯｸM-PRO"/>
        <family val="3"/>
      </rPr>
      <t>押出法ポリスチレンフォーム断熱材</t>
    </r>
  </si>
  <si>
    <r>
      <rPr>
        <sz val="9"/>
        <rFont val="HG丸ｺﾞｼｯｸM-PRO"/>
        <family val="3"/>
      </rPr>
      <t>押出法ポリスチレンフォーム１種</t>
    </r>
  </si>
  <si>
    <r>
      <rPr>
        <sz val="9"/>
        <rFont val="HG丸ｺﾞｼｯｸM-PRO"/>
        <family val="3"/>
      </rPr>
      <t>押出法ポリスチレンフォーム２種</t>
    </r>
  </si>
  <si>
    <r>
      <rPr>
        <sz val="9"/>
        <rFont val="HG丸ｺﾞｼｯｸM-PRO"/>
        <family val="3"/>
      </rPr>
      <t>押出法ポリスチレンフォーム３種</t>
    </r>
  </si>
  <si>
    <r>
      <rPr>
        <sz val="9"/>
        <rFont val="HG丸ｺﾞｼｯｸM-PRO"/>
        <family val="3"/>
      </rPr>
      <t>ポリエチレンフォーム断熱材</t>
    </r>
  </si>
  <si>
    <r>
      <rPr>
        <sz val="9"/>
        <rFont val="HG丸ｺﾞｼｯｸM-PRO"/>
        <family val="3"/>
      </rPr>
      <t>A 種ポリエチレンフォーム保温板 1 種</t>
    </r>
  </si>
  <si>
    <r>
      <rPr>
        <sz val="9"/>
        <rFont val="HG丸ｺﾞｼｯｸM-PRO"/>
        <family val="3"/>
      </rPr>
      <t>A 種ポリエチレンフォーム保温板 2 種</t>
    </r>
  </si>
  <si>
    <r>
      <rPr>
        <sz val="9"/>
        <rFont val="HG丸ｺﾞｼｯｸM-PRO"/>
        <family val="3"/>
      </rPr>
      <t>A 種ポリエチレンフォーム保温板 3 種</t>
    </r>
  </si>
  <si>
    <r>
      <rPr>
        <sz val="9"/>
        <rFont val="HG丸ｺﾞｼｯｸM-PRO"/>
        <family val="3"/>
      </rPr>
      <t>ビーズ法ポリスチレンフォーム断熱材</t>
    </r>
  </si>
  <si>
    <r>
      <rPr>
        <sz val="9"/>
        <rFont val="HG丸ｺﾞｼｯｸM-PRO"/>
        <family val="3"/>
      </rPr>
      <t>ビーズ法ポリスチレンフォーム 1 号</t>
    </r>
  </si>
  <si>
    <r>
      <rPr>
        <sz val="9"/>
        <rFont val="HG丸ｺﾞｼｯｸM-PRO"/>
        <family val="3"/>
      </rPr>
      <t>ビーズ法ポリスチレンフォーム 2 号</t>
    </r>
  </si>
  <si>
    <r>
      <rPr>
        <sz val="9"/>
        <rFont val="HG丸ｺﾞｼｯｸM-PRO"/>
        <family val="3"/>
      </rPr>
      <t>ビーズ法ポリスチレンフォーム 3 号</t>
    </r>
  </si>
  <si>
    <r>
      <rPr>
        <sz val="9"/>
        <rFont val="HG丸ｺﾞｼｯｸM-PRO"/>
        <family val="3"/>
      </rPr>
      <t>ビーズ法ポリスチレンフォーム 4 号</t>
    </r>
  </si>
  <si>
    <r>
      <rPr>
        <sz val="9"/>
        <rFont val="HG丸ｺﾞｼｯｸM-PRO"/>
        <family val="3"/>
      </rPr>
      <t>硬質ウレタンフォーム断熱材</t>
    </r>
  </si>
  <si>
    <r>
      <rPr>
        <sz val="9"/>
        <rFont val="HG丸ｺﾞｼｯｸM-PRO"/>
        <family val="3"/>
      </rPr>
      <t>硬質ウレタンフォーム 1 種</t>
    </r>
  </si>
  <si>
    <r>
      <rPr>
        <sz val="9"/>
        <rFont val="HG丸ｺﾞｼｯｸM-PRO"/>
        <family val="3"/>
      </rPr>
      <t>硬質ウレタンフォーム 2 種 1 号</t>
    </r>
  </si>
  <si>
    <r>
      <rPr>
        <sz val="9"/>
        <rFont val="HG丸ｺﾞｼｯｸM-PRO"/>
        <family val="3"/>
      </rPr>
      <t>硬質ウレタンフォーム 2 種 2 号</t>
    </r>
  </si>
  <si>
    <r>
      <rPr>
        <sz val="9"/>
        <rFont val="HG丸ｺﾞｼｯｸM-PRO"/>
        <family val="3"/>
      </rPr>
      <t>硬質ウレタンフォーム 2 種 3 号</t>
    </r>
  </si>
  <si>
    <r>
      <rPr>
        <sz val="9"/>
        <rFont val="HG丸ｺﾞｼｯｸM-PRO"/>
        <family val="3"/>
      </rPr>
      <t>硬質ウレタンフォーム 2 種 4 号</t>
    </r>
  </si>
  <si>
    <r>
      <rPr>
        <sz val="9"/>
        <rFont val="HG丸ｺﾞｼｯｸM-PRO"/>
        <family val="3"/>
      </rPr>
      <t>吹付け硬質ウレタンフォーム</t>
    </r>
  </si>
  <si>
    <r>
      <rPr>
        <sz val="9"/>
        <rFont val="HG丸ｺﾞｼｯｸM-PRO"/>
        <family val="3"/>
      </rPr>
      <t>吹付け硬質ウレタンフォーム A 種１</t>
    </r>
  </si>
  <si>
    <r>
      <rPr>
        <sz val="9"/>
        <rFont val="HG丸ｺﾞｼｯｸM-PRO"/>
        <family val="3"/>
      </rPr>
      <t>吹付け硬質ウレタンフォーム A 種１H</t>
    </r>
  </si>
  <si>
    <r>
      <rPr>
        <sz val="9"/>
        <rFont val="HG丸ｺﾞｼｯｸM-PRO"/>
        <family val="3"/>
      </rPr>
      <t>吹付け硬質ウレタンフォーム A 種３</t>
    </r>
  </si>
  <si>
    <r>
      <rPr>
        <sz val="9"/>
        <rFont val="HG丸ｺﾞｼｯｸM-PRO"/>
        <family val="3"/>
      </rPr>
      <t>フェノールフォーム断熱材</t>
    </r>
  </si>
  <si>
    <r>
      <rPr>
        <sz val="9"/>
        <rFont val="HG丸ｺﾞｼｯｸM-PRO"/>
        <family val="3"/>
      </rPr>
      <t>フェノールフォーム１種</t>
    </r>
  </si>
  <si>
    <r>
      <rPr>
        <sz val="9"/>
        <rFont val="HG丸ｺﾞｼｯｸM-PRO"/>
        <family val="3"/>
      </rPr>
      <t>フェノールフォーム 2 種 1 号</t>
    </r>
  </si>
  <si>
    <r>
      <rPr>
        <sz val="9"/>
        <rFont val="HG丸ｺﾞｼｯｸM-PRO"/>
        <family val="3"/>
      </rPr>
      <t>フェノールフォーム 2 種 2 号</t>
    </r>
  </si>
  <si>
    <r>
      <rPr>
        <sz val="9"/>
        <rFont val="HG丸ｺﾞｼｯｸM-PRO"/>
        <family val="3"/>
      </rPr>
      <t>フェノールフォーム 2 種 3 号</t>
    </r>
  </si>
  <si>
    <r>
      <rPr>
        <sz val="9"/>
        <rFont val="HG丸ｺﾞｼｯｸM-PRO"/>
        <family val="3"/>
      </rPr>
      <t>フェノールフォーム 3 種 1 号</t>
    </r>
  </si>
  <si>
    <r>
      <rPr>
        <sz val="9"/>
        <rFont val="HG丸ｺﾞｼｯｸM-PRO"/>
        <family val="3"/>
      </rPr>
      <t>インシュレーションファイバー断熱材</t>
    </r>
  </si>
  <si>
    <r>
      <rPr>
        <sz val="9"/>
        <rFont val="HG丸ｺﾞｼｯｸM-PRO"/>
        <family val="3"/>
      </rPr>
      <t>ファイバーマット</t>
    </r>
  </si>
  <si>
    <r>
      <rPr>
        <sz val="9"/>
        <rFont val="HG丸ｺﾞｼｯｸM-PRO"/>
        <family val="3"/>
      </rPr>
      <t>ファイバーボード</t>
    </r>
  </si>
  <si>
    <t>ロックウール断熱材•マット 30K以上</t>
    <phoneticPr fontId="5"/>
  </si>
  <si>
    <t>ロックウール断熱材•マット 40K以上</t>
    <phoneticPr fontId="5"/>
  </si>
  <si>
    <r>
      <rPr>
        <sz val="7"/>
        <color rgb="FF2F2F2F"/>
        <rFont val="Meiryo UI"/>
        <family val="3"/>
        <charset val="128"/>
      </rPr>
      <t>グラスウール断熱材  16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</si>
  <si>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r>
      <rPr>
        <sz val="7"/>
        <color rgb="FF2F2F2F"/>
        <rFont val="Meiryo UI"/>
        <family val="3"/>
        <charset val="128"/>
      </rPr>
      <t>グラスウール断熱材   20</t>
    </r>
    <r>
      <rPr>
        <sz val="8"/>
        <color rgb="FF2F2F2F"/>
        <rFont val="Meiryo UI"/>
        <family val="3"/>
        <charset val="128"/>
      </rPr>
      <t>K</t>
    </r>
    <r>
      <rPr>
        <sz val="7"/>
        <color rgb="FF2F2F2F"/>
        <rFont val="Meiryo UI"/>
        <family val="3"/>
        <charset val="128"/>
      </rPr>
      <t>相当</t>
    </r>
    <phoneticPr fontId="5"/>
  </si>
  <si>
    <r>
      <rPr>
        <sz val="7"/>
        <color rgb="FF2F2F2F"/>
        <rFont val="Meiryo UI"/>
        <family val="3"/>
        <charset val="128"/>
      </rPr>
      <t>グラスウール断熱材   24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</si>
  <si>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r>
      <rPr>
        <sz val="7"/>
        <color rgb="FF2F2F2F"/>
        <rFont val="Meiryo UI"/>
        <family val="3"/>
        <charset val="128"/>
      </rPr>
      <t>グラスウ</t>
    </r>
    <r>
      <rPr>
        <sz val="7"/>
        <rFont val="Meiryo UI"/>
        <family val="3"/>
        <charset val="128"/>
      </rPr>
      <t>ー</t>
    </r>
    <r>
      <rPr>
        <sz val="7"/>
        <color rgb="FF1F1F1F"/>
        <rFont val="Meiryo UI"/>
        <family val="3"/>
        <charset val="128"/>
      </rPr>
      <t>ル</t>
    </r>
    <r>
      <rPr>
        <sz val="7"/>
        <color rgb="FF464646"/>
        <rFont val="Meiryo UI"/>
        <family val="3"/>
        <charset val="128"/>
      </rPr>
      <t>断熱材  32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</si>
  <si>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r>
      <rPr>
        <sz val="7"/>
        <color rgb="FF464646"/>
        <rFont val="Meiryo UI"/>
        <family val="3"/>
        <charset val="128"/>
      </rPr>
      <t>高性能グラスウール断熱材   16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</si>
  <si>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</si>
  <si>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</si>
  <si>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</si>
  <si>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</si>
  <si>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</si>
  <si>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</si>
  <si>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</si>
  <si>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</si>
  <si>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</si>
  <si>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</si>
  <si>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</si>
  <si>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</si>
  <si>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</si>
  <si>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</si>
  <si>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</si>
  <si>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</si>
  <si>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</si>
  <si>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</si>
  <si>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</si>
  <si>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</si>
  <si>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</si>
  <si>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</si>
  <si>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</si>
  <si>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</si>
  <si>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</si>
  <si>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</si>
  <si>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</si>
  <si>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</si>
  <si>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</si>
  <si>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</si>
  <si>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</si>
  <si>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</si>
  <si>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</si>
  <si>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</si>
  <si>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</si>
  <si>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</si>
  <si>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</si>
  <si>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</si>
  <si>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</si>
  <si>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</si>
  <si>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</si>
  <si>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</si>
  <si>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</si>
  <si>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</si>
  <si>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</si>
  <si>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</si>
  <si>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</si>
  <si>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</si>
  <si>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0201</t>
    <phoneticPr fontId="5"/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</si>
  <si>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</si>
  <si>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</si>
  <si>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</si>
  <si>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</si>
  <si>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</si>
  <si>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</si>
  <si>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</si>
  <si>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</si>
  <si>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</si>
  <si>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</si>
  <si>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</si>
  <si>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</si>
  <si>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</si>
  <si>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</si>
  <si>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</si>
  <si>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</si>
  <si>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</si>
  <si>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</si>
  <si>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</si>
  <si>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</si>
  <si>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</si>
  <si>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</si>
  <si>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</si>
  <si>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</si>
  <si>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</si>
  <si>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</si>
  <si>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</si>
  <si>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-</t>
    <phoneticPr fontId="5"/>
  </si>
  <si>
    <t>R4.4時点マニュアル</t>
    <rPh sb="4" eb="6">
      <t>ジテン</t>
    </rPh>
    <phoneticPr fontId="5"/>
  </si>
  <si>
    <t>計画時</t>
    <rPh sb="0" eb="3">
      <t>ケイカクジ</t>
    </rPh>
    <phoneticPr fontId="5"/>
  </si>
  <si>
    <t>事前協議時</t>
    <rPh sb="0" eb="2">
      <t>ジゼン</t>
    </rPh>
    <phoneticPr fontId="5"/>
  </si>
  <si>
    <t>新築</t>
    <rPh sb="0" eb="2">
      <t>シンチク</t>
    </rPh>
    <phoneticPr fontId="5"/>
  </si>
  <si>
    <t>増築</t>
    <rPh sb="0" eb="2">
      <t>ゾウチク</t>
    </rPh>
    <phoneticPr fontId="5"/>
  </si>
  <si>
    <t>改築</t>
    <rPh sb="0" eb="2">
      <t>カイチク</t>
    </rPh>
    <phoneticPr fontId="5"/>
  </si>
  <si>
    <t>工事種別</t>
    <rPh sb="0" eb="4">
      <t>コウジシュベツ</t>
    </rPh>
    <phoneticPr fontId="5"/>
  </si>
  <si>
    <t>工事種別</t>
    <rPh sb="0" eb="4">
      <t>コウジシュベツ</t>
    </rPh>
    <phoneticPr fontId="5"/>
  </si>
  <si>
    <t>昇降機</t>
    <rPh sb="0" eb="3">
      <t>ショウコウキ</t>
    </rPh>
    <phoneticPr fontId="5"/>
  </si>
  <si>
    <t>VVVF（回生なし）</t>
    <rPh sb="5" eb="7">
      <t>カイセイ</t>
    </rPh>
    <phoneticPr fontId="5"/>
  </si>
  <si>
    <t>VVVF（回生あり）</t>
    <rPh sb="5" eb="7">
      <t>カイセイ</t>
    </rPh>
    <phoneticPr fontId="5"/>
  </si>
  <si>
    <t>昇降機_交流帰還制御</t>
    <rPh sb="0" eb="3">
      <t>ショウコウキ</t>
    </rPh>
    <rPh sb="4" eb="10">
      <t>コウリュウキカンセイギョ</t>
    </rPh>
    <phoneticPr fontId="5"/>
  </si>
  <si>
    <t>昇降機_VVVF（回生なし）</t>
    <rPh sb="0" eb="3">
      <t>ショウコウキ</t>
    </rPh>
    <rPh sb="9" eb="11">
      <t>カイセイ</t>
    </rPh>
    <phoneticPr fontId="5"/>
  </si>
  <si>
    <t>昇降機_VVVF（回生あり）</t>
    <rPh sb="0" eb="3">
      <t>ショウコウキ</t>
    </rPh>
    <rPh sb="9" eb="11">
      <t>カイセイ</t>
    </rPh>
    <phoneticPr fontId="5"/>
  </si>
  <si>
    <t>VVVF(回生なし)</t>
    <rPh sb="5" eb="7">
      <t>カイセイ</t>
    </rPh>
    <phoneticPr fontId="5"/>
  </si>
  <si>
    <t>VVVF(回生あり)</t>
    <rPh sb="5" eb="7">
      <t>カイセイ</t>
    </rPh>
    <phoneticPr fontId="5"/>
  </si>
  <si>
    <t>工事種別_新築</t>
    <rPh sb="0" eb="4">
      <t>コウジシュベツ</t>
    </rPh>
    <rPh sb="5" eb="7">
      <t>シンチク</t>
    </rPh>
    <phoneticPr fontId="5"/>
  </si>
  <si>
    <t>工事種別_増築</t>
    <rPh sb="0" eb="4">
      <t>コウジシュベツ</t>
    </rPh>
    <rPh sb="5" eb="7">
      <t>ゾウチク</t>
    </rPh>
    <phoneticPr fontId="5"/>
  </si>
  <si>
    <t>工事種別_改築</t>
    <rPh sb="0" eb="4">
      <t>コウジシュベツ</t>
    </rPh>
    <rPh sb="5" eb="7">
      <t>カイチク</t>
    </rPh>
    <phoneticPr fontId="5"/>
  </si>
  <si>
    <t>グラフ内訳用</t>
    <rPh sb="3" eb="6">
      <t>ウチワケヨウ</t>
    </rPh>
    <phoneticPr fontId="5"/>
  </si>
  <si>
    <t>基準値</t>
    <rPh sb="0" eb="3">
      <t>キジュンチ</t>
    </rPh>
    <phoneticPr fontId="5"/>
  </si>
  <si>
    <t>合計</t>
    <rPh sb="0" eb="2">
      <t>ゴウケイ</t>
    </rPh>
    <phoneticPr fontId="5"/>
  </si>
  <si>
    <t>小流量シャワー</t>
    <rPh sb="0" eb="3">
      <t>ショウリュウリョウ</t>
    </rPh>
    <phoneticPr fontId="5"/>
  </si>
  <si>
    <t>設計一次エネルギー消費量（その他を除く）</t>
    <rPh sb="0" eb="2">
      <t>セッケイ</t>
    </rPh>
    <rPh sb="2" eb="4">
      <t>イチジ</t>
    </rPh>
    <rPh sb="9" eb="12">
      <t>ショウヒリョウ</t>
    </rPh>
    <rPh sb="15" eb="16">
      <t>タ</t>
    </rPh>
    <rPh sb="17" eb="18">
      <t>ノゾ</t>
    </rPh>
    <phoneticPr fontId="5"/>
  </si>
  <si>
    <t>基準一次エネルギー消費量（その他を除く）</t>
    <rPh sb="0" eb="2">
      <t>キジュン</t>
    </rPh>
    <rPh sb="2" eb="4">
      <t>イチジ</t>
    </rPh>
    <rPh sb="9" eb="12">
      <t>ショウヒリョウ</t>
    </rPh>
    <phoneticPr fontId="5"/>
  </si>
  <si>
    <t>基準値</t>
    <rPh sb="0" eb="2">
      <t>キジュン</t>
    </rPh>
    <rPh sb="2" eb="3">
      <t>チ</t>
    </rPh>
    <phoneticPr fontId="5"/>
  </si>
  <si>
    <t>備考欄(公開用)</t>
    <rPh sb="0" eb="2">
      <t>ビコウ</t>
    </rPh>
    <rPh sb="2" eb="3">
      <t>ラン</t>
    </rPh>
    <rPh sb="4" eb="7">
      <t>コウカイヨウ</t>
    </rPh>
    <phoneticPr fontId="5"/>
  </si>
  <si>
    <t>備考欄（非公開用）</t>
    <rPh sb="0" eb="2">
      <t>ビコウ</t>
    </rPh>
    <rPh sb="2" eb="3">
      <t>ラン</t>
    </rPh>
    <rPh sb="4" eb="8">
      <t>ヒコウカイヨウ</t>
    </rPh>
    <phoneticPr fontId="5"/>
  </si>
  <si>
    <t>備考欄</t>
    <rPh sb="0" eb="3">
      <t>ビコウラン</t>
    </rPh>
    <phoneticPr fontId="5"/>
  </si>
  <si>
    <t>太陽光発電</t>
  </si>
  <si>
    <t>建築面積／敷地面積</t>
    <rPh sb="0" eb="2">
      <t>ケンチク</t>
    </rPh>
    <rPh sb="2" eb="4">
      <t>メンセキ</t>
    </rPh>
    <rPh sb="5" eb="7">
      <t>シキチ</t>
    </rPh>
    <rPh sb="7" eb="9">
      <t>メンセキ</t>
    </rPh>
    <phoneticPr fontId="7"/>
  </si>
  <si>
    <t>敷地面積</t>
    <rPh sb="0" eb="4">
      <t>シキチメンセキ</t>
    </rPh>
    <phoneticPr fontId="5"/>
  </si>
  <si>
    <t>複合建築物</t>
    <rPh sb="0" eb="5">
      <t>フクゴウケンチクブツ</t>
    </rPh>
    <phoneticPr fontId="7"/>
  </si>
  <si>
    <t>■</t>
  </si>
  <si>
    <t>千代田区建築物環境計画書制度　環境評価書（非住宅）</t>
  </si>
  <si>
    <t>千代田区建築物環境計画書制度　環境評価書（複合：非住宅）</t>
    <rPh sb="21" eb="23">
      <t>フクゴウ</t>
    </rPh>
    <phoneticPr fontId="5"/>
  </si>
  <si>
    <t>標準_硬質ウレタンフォーム  保温板  2種2号[0.024]</t>
  </si>
  <si>
    <t>第13条第１項の規定による届出をします。</t>
  </si>
  <si>
    <t>第15条第１項の規定による変更の届出をします。</t>
  </si>
  <si>
    <t>第16条第１項の規定による完了の届出をします。</t>
  </si>
  <si>
    <t>庇・ルーバー・バルコニー・ブラインド</t>
    <rPh sb="0" eb="1">
      <t>ヒサシ</t>
    </rPh>
    <phoneticPr fontId="5"/>
  </si>
  <si>
    <t>送風量制御（CO, CO2濃度・室内温度・インバータ制御等）</t>
    <rPh sb="0" eb="2">
      <t>ソウフウ</t>
    </rPh>
    <rPh sb="2" eb="3">
      <t>リョウ</t>
    </rPh>
    <rPh sb="3" eb="5">
      <t>セイギョ</t>
    </rPh>
    <rPh sb="28" eb="29">
      <t>トウ</t>
    </rPh>
    <phoneticPr fontId="5"/>
  </si>
  <si>
    <t>給湯配管保温</t>
    <rPh sb="0" eb="2">
      <t>キュウトウ</t>
    </rPh>
    <rPh sb="2" eb="4">
      <t>ハイカン</t>
    </rPh>
    <rPh sb="4" eb="6">
      <t>ホオン</t>
    </rPh>
    <phoneticPr fontId="5"/>
  </si>
  <si>
    <t>非住宅と住宅の複合建築物</t>
    <rPh sb="0" eb="3">
      <t>ヒジュウタク</t>
    </rPh>
    <rPh sb="4" eb="6">
      <t>ジュウタク</t>
    </rPh>
    <rPh sb="7" eb="12">
      <t>フクゴウケンチクブツ</t>
    </rPh>
    <phoneticPr fontId="5"/>
  </si>
  <si>
    <t>飲食店</t>
    <rPh sb="0" eb="3">
      <t>インショクテン</t>
    </rPh>
    <phoneticPr fontId="7"/>
  </si>
  <si>
    <t>物販店舗</t>
    <rPh sb="0" eb="4">
      <t>ブッパンテンポ</t>
    </rPh>
    <phoneticPr fontId="7"/>
  </si>
  <si>
    <t>駐輪場</t>
    <rPh sb="0" eb="3">
      <t>チュウリンジョウ</t>
    </rPh>
    <phoneticPr fontId="5"/>
  </si>
  <si>
    <t>建築物上の緑化、壁面の緑化</t>
    <rPh sb="0" eb="4">
      <t>ケンチクブツジョウ</t>
    </rPh>
    <rPh sb="5" eb="7">
      <t>リョクカ</t>
    </rPh>
    <rPh sb="8" eb="10">
      <t>ヘキメン</t>
    </rPh>
    <rPh sb="11" eb="13">
      <t>リョクカ</t>
    </rPh>
    <phoneticPr fontId="5"/>
  </si>
  <si>
    <t>（</t>
    <phoneticPr fontId="5"/>
  </si>
  <si>
    <t>スケルトン施工</t>
    <rPh sb="5" eb="7">
      <t>セコウ</t>
    </rPh>
    <phoneticPr fontId="5"/>
  </si>
  <si>
    <t>学校</t>
    <rPh sb="0" eb="2">
      <t>ガッコウ</t>
    </rPh>
    <phoneticPr fontId="5"/>
  </si>
  <si>
    <t>病院</t>
    <rPh sb="0" eb="2">
      <t>ビョウイン</t>
    </rPh>
    <phoneticPr fontId="5"/>
  </si>
  <si>
    <t>ソフト面の対策</t>
    <rPh sb="3" eb="4">
      <t>メン</t>
    </rPh>
    <rPh sb="5" eb="7">
      <t>タイサク</t>
    </rPh>
    <phoneticPr fontId="5"/>
  </si>
  <si>
    <t>建築面積</t>
    <phoneticPr fontId="5"/>
  </si>
  <si>
    <t>浸水対策＿ソフト面対策</t>
    <rPh sb="0" eb="4">
      <t>シンスイタイサク</t>
    </rPh>
    <rPh sb="8" eb="9">
      <t>メン</t>
    </rPh>
    <rPh sb="9" eb="11">
      <t>タイサク</t>
    </rPh>
    <phoneticPr fontId="5"/>
  </si>
  <si>
    <t>浸水対策＿ソフト面対策内容</t>
    <rPh sb="0" eb="4">
      <t>シンスイタイサク</t>
    </rPh>
    <rPh sb="8" eb="9">
      <t>メン</t>
    </rPh>
    <rPh sb="9" eb="11">
      <t>タイサク</t>
    </rPh>
    <rPh sb="11" eb="13">
      <t>ナイヨウ</t>
    </rPh>
    <phoneticPr fontId="5"/>
  </si>
  <si>
    <t>35%削減未達理由_コスト</t>
    <rPh sb="3" eb="5">
      <t>サクゲン</t>
    </rPh>
    <rPh sb="5" eb="7">
      <t>ミタツ</t>
    </rPh>
    <rPh sb="7" eb="9">
      <t>リユウ</t>
    </rPh>
    <phoneticPr fontId="5"/>
  </si>
  <si>
    <t>配管保温</t>
    <rPh sb="0" eb="2">
      <t>ハイカン</t>
    </rPh>
    <rPh sb="2" eb="4">
      <t>ホオン</t>
    </rPh>
    <phoneticPr fontId="5"/>
  </si>
  <si>
    <t>照明</t>
    <rPh sb="0" eb="2">
      <t>ショウメイ</t>
    </rPh>
    <phoneticPr fontId="5"/>
  </si>
  <si>
    <t>延べ面積</t>
    <rPh sb="0" eb="1">
      <t>ノ</t>
    </rPh>
    <rPh sb="2" eb="4">
      <t>メンセキ</t>
    </rPh>
    <phoneticPr fontId="7"/>
  </si>
  <si>
    <t>延べ面積</t>
    <phoneticPr fontId="5"/>
  </si>
  <si>
    <t>計算対象床面積の合計</t>
    <rPh sb="0" eb="2">
      <t>ケイサン</t>
    </rPh>
    <rPh sb="2" eb="4">
      <t>タイショウ</t>
    </rPh>
    <rPh sb="4" eb="7">
      <t>ユカメンセキ</t>
    </rPh>
    <rPh sb="8" eb="10">
      <t>ゴウケイ</t>
    </rPh>
    <phoneticPr fontId="5"/>
  </si>
  <si>
    <t>屋根高断熱化  （屋根断熱材：</t>
    <rPh sb="0" eb="2">
      <t>ヤネ</t>
    </rPh>
    <phoneticPr fontId="5"/>
  </si>
  <si>
    <t>壁高断熱化  　 （壁断熱材：</t>
    <rPh sb="0" eb="1">
      <t>カベ</t>
    </rPh>
    <rPh sb="1" eb="5">
      <t>コウダンネツカ</t>
    </rPh>
    <rPh sb="10" eb="11">
      <t>カベ</t>
    </rPh>
    <phoneticPr fontId="5"/>
  </si>
  <si>
    <t>延べ面積</t>
    <rPh sb="0" eb="1">
      <t>ノ</t>
    </rPh>
    <rPh sb="2" eb="4">
      <t>メンセキ</t>
    </rPh>
    <phoneticPr fontId="5"/>
  </si>
  <si>
    <t>屋根高断熱化</t>
    <rPh sb="0" eb="2">
      <t>ヤネ</t>
    </rPh>
    <rPh sb="2" eb="5">
      <t>コウダンネツ</t>
    </rPh>
    <rPh sb="5" eb="6">
      <t>カ</t>
    </rPh>
    <phoneticPr fontId="5"/>
  </si>
  <si>
    <t>壁高断熱化</t>
    <rPh sb="0" eb="1">
      <t>カベ</t>
    </rPh>
    <rPh sb="1" eb="4">
      <t>コウダンネツ</t>
    </rPh>
    <rPh sb="4" eb="5">
      <t>カ</t>
    </rPh>
    <phoneticPr fontId="5"/>
  </si>
  <si>
    <r>
      <t xml:space="preserve">省CO2設備手法
</t>
    </r>
    <r>
      <rPr>
        <sz val="11"/>
        <rFont val="BIZ UDPゴシック"/>
        <family val="3"/>
        <charset val="128"/>
      </rPr>
      <t xml:space="preserve">※高効率分散熱源、全熱交換器は過半以上で採用とする。その他の項目は一部採用とする。
</t>
    </r>
    <rPh sb="11" eb="14">
      <t>コウコウリツ</t>
    </rPh>
    <rPh sb="14" eb="18">
      <t>ブンサンネツゲン</t>
    </rPh>
    <rPh sb="19" eb="20">
      <t>ゼン</t>
    </rPh>
    <rPh sb="20" eb="21">
      <t>ネツ</t>
    </rPh>
    <rPh sb="21" eb="24">
      <t>コウカンキ</t>
    </rPh>
    <rPh sb="25" eb="27">
      <t>カハン</t>
    </rPh>
    <rPh sb="27" eb="29">
      <t>イジョウ</t>
    </rPh>
    <rPh sb="30" eb="32">
      <t>サイヨウ</t>
    </rPh>
    <rPh sb="38" eb="39">
      <t>ホカ</t>
    </rPh>
    <rPh sb="40" eb="42">
      <t>コウモク</t>
    </rPh>
    <rPh sb="43" eb="45">
      <t>イチブ</t>
    </rPh>
    <rPh sb="45" eb="47">
      <t>サイヨウ</t>
    </rPh>
    <phoneticPr fontId="5"/>
  </si>
  <si>
    <r>
      <t>用途別床面積の合計</t>
    </r>
    <r>
      <rPr>
        <sz val="11"/>
        <rFont val="BIZ UDPゴシック"/>
        <family val="3"/>
        <charset val="128"/>
      </rPr>
      <t xml:space="preserve">
（計算対象部分）</t>
    </r>
    <rPh sb="0" eb="2">
      <t>ヨウト</t>
    </rPh>
    <rPh sb="2" eb="3">
      <t>ベツ</t>
    </rPh>
    <rPh sb="3" eb="6">
      <t>ユカメンセキ</t>
    </rPh>
    <rPh sb="4" eb="6">
      <t>メンセキ</t>
    </rPh>
    <rPh sb="7" eb="9">
      <t>ゴウケイ</t>
    </rPh>
    <rPh sb="11" eb="13">
      <t>ケイサン</t>
    </rPh>
    <rPh sb="13" eb="15">
      <t>タイショウ</t>
    </rPh>
    <rPh sb="15" eb="17">
      <t>ブブン</t>
    </rPh>
    <phoneticPr fontId="7"/>
  </si>
  <si>
    <t>モデル建物法（小規模版）</t>
    <rPh sb="3" eb="5">
      <t>タテモノ</t>
    </rPh>
    <rPh sb="5" eb="6">
      <t>ホウ</t>
    </rPh>
    <rPh sb="7" eb="10">
      <t>ショウキボ</t>
    </rPh>
    <rPh sb="10" eb="11">
      <t>バン</t>
    </rPh>
    <phoneticPr fontId="5"/>
  </si>
  <si>
    <t>モデル建物法</t>
  </si>
  <si>
    <t>モデル建物法等を使用する場合には、「千代田区モデル建物法等計算結果処理シート」を使用し、一次エネルギー消費量を算出してください。</t>
    <rPh sb="3" eb="5">
      <t>タテモノ</t>
    </rPh>
    <rPh sb="5" eb="6">
      <t>ホウ</t>
    </rPh>
    <rPh sb="6" eb="7">
      <t>トウ</t>
    </rPh>
    <rPh sb="8" eb="10">
      <t>シヨウ</t>
    </rPh>
    <rPh sb="12" eb="14">
      <t>バアイ</t>
    </rPh>
    <rPh sb="18" eb="22">
      <t>チヨダク</t>
    </rPh>
    <rPh sb="25" eb="27">
      <t>タテモノ</t>
    </rPh>
    <rPh sb="27" eb="28">
      <t>ホウ</t>
    </rPh>
    <rPh sb="28" eb="29">
      <t>トウ</t>
    </rPh>
    <rPh sb="29" eb="31">
      <t>ケイサン</t>
    </rPh>
    <rPh sb="31" eb="33">
      <t>ケッカ</t>
    </rPh>
    <rPh sb="33" eb="35">
      <t>ショリ</t>
    </rPh>
    <rPh sb="40" eb="42">
      <t>シヨウ</t>
    </rPh>
    <rPh sb="44" eb="46">
      <t>イチジ</t>
    </rPh>
    <rPh sb="45" eb="46">
      <t>ジ</t>
    </rPh>
    <rPh sb="51" eb="54">
      <t>ショウヒリョウ</t>
    </rPh>
    <rPh sb="55" eb="57">
      <t>サンシュツ</t>
    </rPh>
    <phoneticPr fontId="5"/>
  </si>
  <si>
    <t>以下は完了（変更）届出時にご記入ください。</t>
    <rPh sb="0" eb="2">
      <t>イカ</t>
    </rPh>
    <rPh sb="3" eb="5">
      <t>カンリョウ</t>
    </rPh>
    <rPh sb="6" eb="8">
      <t>ヘンコウ</t>
    </rPh>
    <rPh sb="9" eb="10">
      <t>トド</t>
    </rPh>
    <rPh sb="10" eb="11">
      <t>デ</t>
    </rPh>
    <rPh sb="11" eb="12">
      <t>ジ</t>
    </rPh>
    <rPh sb="14" eb="16">
      <t>キニュウ</t>
    </rPh>
    <phoneticPr fontId="5"/>
  </si>
  <si>
    <t>受付番号</t>
    <rPh sb="0" eb="2">
      <t>ウケツケ</t>
    </rPh>
    <rPh sb="2" eb="4">
      <t>バンゴウ</t>
    </rPh>
    <phoneticPr fontId="5"/>
  </si>
  <si>
    <t>受付日：</t>
    <rPh sb="0" eb="2">
      <t>ウケツケ</t>
    </rPh>
    <rPh sb="2" eb="3">
      <t>ビ</t>
    </rPh>
    <phoneticPr fontId="5"/>
  </si>
  <si>
    <t>／受付番号：</t>
    <rPh sb="1" eb="3">
      <t>ウケツケ</t>
    </rPh>
    <rPh sb="3" eb="5">
      <t>バンゴウ</t>
    </rPh>
    <phoneticPr fontId="5"/>
  </si>
  <si>
    <t>工事完了日</t>
    <phoneticPr fontId="5"/>
  </si>
  <si>
    <t>特定建築物の管理者</t>
    <rPh sb="0" eb="5">
      <t>トクテイケンチクブツ</t>
    </rPh>
    <rPh sb="6" eb="9">
      <t>カンリシャ</t>
    </rPh>
    <phoneticPr fontId="5"/>
  </si>
  <si>
    <t>変更の有無</t>
    <phoneticPr fontId="5"/>
  </si>
  <si>
    <t>入居者へ浸水リスクの周知、訓練の実施、土のう袋の準備</t>
    <phoneticPr fontId="5"/>
  </si>
  <si>
    <t>□■設計事務所　千代田区丸の内〇〇</t>
    <rPh sb="2" eb="4">
      <t>セッケイ</t>
    </rPh>
    <rPh sb="4" eb="6">
      <t>ジム</t>
    </rPh>
    <rPh sb="6" eb="7">
      <t>ショ</t>
    </rPh>
    <rPh sb="8" eb="11">
      <t>チヨダ</t>
    </rPh>
    <rPh sb="11" eb="12">
      <t>ク</t>
    </rPh>
    <rPh sb="12" eb="13">
      <t>マル</t>
    </rPh>
    <rPh sb="14" eb="15">
      <t>ウチ</t>
    </rPh>
    <phoneticPr fontId="5"/>
  </si>
  <si>
    <t>設計担当　〇〇　〇〇</t>
    <rPh sb="0" eb="2">
      <t>セッケイ</t>
    </rPh>
    <rPh sb="2" eb="4">
      <t>タントウ</t>
    </rPh>
    <phoneticPr fontId="5"/>
  </si>
  <si>
    <t>０３－〇〇〇〇－〇〇〇〇</t>
    <phoneticPr fontId="5"/>
  </si>
  <si>
    <t>高効率設備や高断熱を積極的に導入して努力目標を達成した</t>
    <rPh sb="18" eb="22">
      <t>ドリョクモクヒョウ</t>
    </rPh>
    <phoneticPr fontId="5"/>
  </si>
  <si>
    <t>※申請対象：延べ面積5,000㎡以下</t>
    <rPh sb="1" eb="3">
      <t>シンセイ</t>
    </rPh>
    <rPh sb="3" eb="5">
      <t>タイショウ</t>
    </rPh>
    <rPh sb="16" eb="18">
      <t>イカ</t>
    </rPh>
    <phoneticPr fontId="5"/>
  </si>
  <si>
    <t>[t-CO2・年]←計算対象延べ面積の基準値CO2排出量</t>
    <rPh sb="10" eb="12">
      <t>ケイサン</t>
    </rPh>
    <rPh sb="12" eb="14">
      <t>タイショウ</t>
    </rPh>
    <rPh sb="19" eb="22">
      <t>キジュンチ</t>
    </rPh>
    <rPh sb="25" eb="27">
      <t>ハイシュツ</t>
    </rPh>
    <rPh sb="27" eb="28">
      <t>リョウ</t>
    </rPh>
    <phoneticPr fontId="5"/>
  </si>
  <si>
    <t>[t-CO2・年]←計算対象延べ面積の設計値CO2排出量</t>
    <rPh sb="10" eb="12">
      <t>ケイサン</t>
    </rPh>
    <rPh sb="12" eb="14">
      <t>タイショウ</t>
    </rPh>
    <rPh sb="19" eb="22">
      <t>セッケイチ</t>
    </rPh>
    <rPh sb="25" eb="27">
      <t>ハイシュツ</t>
    </rPh>
    <rPh sb="27" eb="28">
      <t>リョウ</t>
    </rPh>
    <phoneticPr fontId="5"/>
  </si>
  <si>
    <t>[t-CO2・年]←計算対象延べ面積の削減量CO2排出量(小数点第一位切り捨て)</t>
    <rPh sb="10" eb="12">
      <t>ケイサン</t>
    </rPh>
    <rPh sb="12" eb="14">
      <t>タイショウ</t>
    </rPh>
    <rPh sb="19" eb="21">
      <t>サクゲン</t>
    </rPh>
    <rPh sb="21" eb="22">
      <t>リョウ</t>
    </rPh>
    <rPh sb="25" eb="27">
      <t>ハイシュツ</t>
    </rPh>
    <rPh sb="27" eb="28">
      <t>リョウ</t>
    </rPh>
    <rPh sb="29" eb="32">
      <t>ショウスウテン</t>
    </rPh>
    <rPh sb="32" eb="35">
      <t>ダイイチイ</t>
    </rPh>
    <rPh sb="35" eb="36">
      <t>キ</t>
    </rPh>
    <rPh sb="37" eb="38">
      <t>ス</t>
    </rPh>
    <phoneticPr fontId="5"/>
  </si>
  <si>
    <t>建築物の外観パースや写真などを下記の白枠内に貼り付けてください。</t>
    <rPh sb="0" eb="3">
      <t>ケンチクブツ</t>
    </rPh>
    <rPh sb="4" eb="6">
      <t>ガイカン</t>
    </rPh>
    <rPh sb="10" eb="12">
      <t>シャシン</t>
    </rPh>
    <rPh sb="15" eb="17">
      <t>カキ</t>
    </rPh>
    <rPh sb="18" eb="19">
      <t>シロ</t>
    </rPh>
    <rPh sb="19" eb="21">
      <t>ワクナイ</t>
    </rPh>
    <rPh sb="22" eb="23">
      <t>ハ</t>
    </rPh>
    <rPh sb="24" eb="25">
      <t>ツ</t>
    </rPh>
    <phoneticPr fontId="5"/>
  </si>
  <si>
    <t>複合建築物</t>
    <rPh sb="0" eb="2">
      <t>フクゴウ</t>
    </rPh>
    <rPh sb="2" eb="5">
      <t>ケンチクブツ</t>
    </rPh>
    <phoneticPr fontId="5"/>
  </si>
  <si>
    <t>省CO2設備手法_自動給湯栓</t>
    <rPh sb="9" eb="11">
      <t>ジドウ</t>
    </rPh>
    <rPh sb="11" eb="14">
      <t>キュウトウセン</t>
    </rPh>
    <phoneticPr fontId="5"/>
  </si>
  <si>
    <t>省CO2設備手法_小流量シャワー</t>
    <phoneticPr fontId="5"/>
  </si>
  <si>
    <t>省CO2設備手法_配管保温仕様1</t>
    <phoneticPr fontId="5"/>
  </si>
  <si>
    <t>千代田区低炭素助成制度申請予定</t>
    <rPh sb="0" eb="4">
      <t>チヨダク</t>
    </rPh>
    <rPh sb="4" eb="7">
      <t>テイタンソ</t>
    </rPh>
    <rPh sb="7" eb="9">
      <t>ジョセイ</t>
    </rPh>
    <rPh sb="9" eb="11">
      <t>セイド</t>
    </rPh>
    <rPh sb="11" eb="13">
      <t>シンセイ</t>
    </rPh>
    <rPh sb="13" eb="15">
      <t>ヨテイ</t>
    </rPh>
    <phoneticPr fontId="5"/>
  </si>
  <si>
    <t>創エネ量</t>
    <rPh sb="0" eb="1">
      <t>ソウ</t>
    </rPh>
    <rPh sb="3" eb="4">
      <t>リョウ</t>
    </rPh>
    <phoneticPr fontId="5"/>
  </si>
  <si>
    <t>創エネ</t>
    <rPh sb="0" eb="1">
      <t>ソウ</t>
    </rPh>
    <phoneticPr fontId="5"/>
  </si>
  <si>
    <t>千代田区独自係数</t>
    <rPh sb="0" eb="4">
      <t>チヨダク</t>
    </rPh>
    <rPh sb="4" eb="6">
      <t>ドクジ</t>
    </rPh>
    <rPh sb="6" eb="8">
      <t>ケイスウ</t>
    </rPh>
    <phoneticPr fontId="5"/>
  </si>
  <si>
    <t>v19</t>
    <phoneticPr fontId="5"/>
  </si>
  <si>
    <t>M株式会社</t>
    <phoneticPr fontId="5"/>
  </si>
  <si>
    <t>千代田区大手町一丁目○番地○号</t>
    <phoneticPr fontId="5"/>
  </si>
  <si>
    <t>株式会社N設計</t>
    <phoneticPr fontId="5"/>
  </si>
  <si>
    <t>千代田区飯田橋一丁目○番地○号</t>
    <phoneticPr fontId="5"/>
  </si>
  <si>
    <t>千代田区九段北○丁目○番地○号</t>
    <phoneticPr fontId="5"/>
  </si>
  <si>
    <t>○●○●ビル</t>
    <phoneticPr fontId="5"/>
  </si>
  <si>
    <t>↓xls11_建物概要</t>
    <phoneticPr fontId="5"/>
  </si>
  <si>
    <t>→（事前協議時:2,計画時:3,変更時:4,工事完了時:5）</t>
    <rPh sb="12" eb="13">
      <t>ジ</t>
    </rPh>
    <rPh sb="18" eb="19">
      <t>ジ</t>
    </rPh>
    <phoneticPr fontId="5"/>
  </si>
  <si>
    <t>↓xls12_設備概要</t>
    <phoneticPr fontId="5"/>
  </si>
  <si>
    <t>↓xls13_環境対策</t>
    <phoneticPr fontId="5"/>
  </si>
  <si>
    <t>↓xls14_建物性能</t>
    <phoneticPr fontId="5"/>
  </si>
  <si>
    <t>[t-CO2/GJ]※49.0[kg-CO2/GJ]（千代田区版単位一次エネルギー消費量当りのCO2排出量）</t>
    <phoneticPr fontId="5"/>
  </si>
  <si>
    <t>用途_駐輪場</t>
    <rPh sb="3" eb="6">
      <t>チュウリンジョウ</t>
    </rPh>
    <phoneticPr fontId="5"/>
  </si>
  <si>
    <t>追加</t>
    <rPh sb="0" eb="2">
      <t>ツイカ</t>
    </rPh>
    <phoneticPr fontId="5"/>
  </si>
  <si>
    <t>事前協議書のフォーマットのセルが、変更の為ＯＫ</t>
    <rPh sb="0" eb="2">
      <t>ジゼン</t>
    </rPh>
    <rPh sb="2" eb="4">
      <t>キョウギ</t>
    </rPh>
    <rPh sb="4" eb="5">
      <t>ショ</t>
    </rPh>
    <rPh sb="17" eb="19">
      <t>ヘンコウ</t>
    </rPh>
    <rPh sb="20" eb="21">
      <t>タメ</t>
    </rPh>
    <phoneticPr fontId="5"/>
  </si>
  <si>
    <t>元データ空白</t>
    <rPh sb="0" eb="1">
      <t>モト</t>
    </rPh>
    <rPh sb="4" eb="6">
      <t>クウハク</t>
    </rPh>
    <phoneticPr fontId="5"/>
  </si>
  <si>
    <t>都市開発諸制度の適用_その他</t>
    <rPh sb="13" eb="14">
      <t>タ</t>
    </rPh>
    <phoneticPr fontId="5"/>
  </si>
  <si>
    <t>都市開発諸制度の適用_その他_内容</t>
    <rPh sb="13" eb="14">
      <t>タ</t>
    </rPh>
    <phoneticPr fontId="5"/>
  </si>
  <si>
    <t>「xls11_建物概要」に項目ある為不要？</t>
    <rPh sb="13" eb="15">
      <t>コウモク</t>
    </rPh>
    <rPh sb="17" eb="18">
      <t>タメ</t>
    </rPh>
    <rPh sb="18" eb="20">
      <t>フヨウ</t>
    </rPh>
    <phoneticPr fontId="5"/>
  </si>
  <si>
    <t>25～26行目非表示行(データなし)</t>
    <rPh sb="5" eb="7">
      <t>ギョウメ</t>
    </rPh>
    <rPh sb="7" eb="10">
      <t>ヒヒョウジ</t>
    </rPh>
    <rPh sb="10" eb="11">
      <t>ギョウ</t>
    </rPh>
    <phoneticPr fontId="5"/>
  </si>
  <si>
    <t>省CO2建築手法_屋根高断熱化</t>
    <phoneticPr fontId="5"/>
  </si>
  <si>
    <t>省CO2建築手法_壁高断熱化</t>
    <phoneticPr fontId="5"/>
  </si>
  <si>
    <t>項目なし
（IとJ列に変更）</t>
    <rPh sb="0" eb="2">
      <t>コウモク</t>
    </rPh>
    <rPh sb="9" eb="10">
      <t>レツ</t>
    </rPh>
    <rPh sb="11" eb="13">
      <t>ヘンコウ</t>
    </rPh>
    <phoneticPr fontId="5"/>
  </si>
  <si>
    <t>数値同じの為OK</t>
    <rPh sb="0" eb="2">
      <t>スウチ</t>
    </rPh>
    <rPh sb="2" eb="3">
      <t>オナ</t>
    </rPh>
    <rPh sb="5" eb="6">
      <t>タメ</t>
    </rPh>
    <phoneticPr fontId="5"/>
  </si>
  <si>
    <t>新フォーマットに項目なし</t>
    <rPh sb="0" eb="1">
      <t>シン</t>
    </rPh>
    <rPh sb="8" eb="10">
      <t>コウモク</t>
    </rPh>
    <phoneticPr fontId="5"/>
  </si>
  <si>
    <t>参照先が移動になっている</t>
    <rPh sb="0" eb="3">
      <t>サンショウサキ</t>
    </rPh>
    <rPh sb="4" eb="6">
      <t>イドウ</t>
    </rPh>
    <phoneticPr fontId="5"/>
  </si>
  <si>
    <t>元データが参照先違い</t>
    <rPh sb="0" eb="1">
      <t>モト</t>
    </rPh>
    <rPh sb="5" eb="7">
      <t>サンショウ</t>
    </rPh>
    <rPh sb="7" eb="8">
      <t>サキ</t>
    </rPh>
    <rPh sb="8" eb="9">
      <t>チガ</t>
    </rPh>
    <phoneticPr fontId="5"/>
  </si>
  <si>
    <t>35%削減未達理由_運用上の制約</t>
    <rPh sb="3" eb="5">
      <t>サクゲン</t>
    </rPh>
    <rPh sb="5" eb="7">
      <t>ミタツ</t>
    </rPh>
    <rPh sb="7" eb="9">
      <t>リユウ</t>
    </rPh>
    <rPh sb="10" eb="13">
      <t>ウンヨウジョウ</t>
    </rPh>
    <rPh sb="14" eb="16">
      <t>セイヤク</t>
    </rPh>
    <phoneticPr fontId="5"/>
  </si>
  <si>
    <t>35%削減未達理由_スケルトン施工</t>
    <rPh sb="3" eb="5">
      <t>サクゲン</t>
    </rPh>
    <rPh sb="5" eb="7">
      <t>ミタツ</t>
    </rPh>
    <rPh sb="7" eb="9">
      <t>リユウ</t>
    </rPh>
    <rPh sb="15" eb="17">
      <t>セコウ</t>
    </rPh>
    <phoneticPr fontId="5"/>
  </si>
  <si>
    <t>35%削減未達理由_その他</t>
    <rPh sb="3" eb="5">
      <t>サクゲン</t>
    </rPh>
    <rPh sb="5" eb="7">
      <t>ミタツ</t>
    </rPh>
    <rPh sb="7" eb="9">
      <t>リユウ</t>
    </rPh>
    <rPh sb="12" eb="13">
      <t>タ</t>
    </rPh>
    <phoneticPr fontId="5"/>
  </si>
  <si>
    <t>35%削減未達理由_その他_内容</t>
    <rPh sb="3" eb="5">
      <t>サクゲン</t>
    </rPh>
    <rPh sb="5" eb="7">
      <t>ミタツ</t>
    </rPh>
    <rPh sb="7" eb="9">
      <t>リユウ</t>
    </rPh>
    <rPh sb="12" eb="13">
      <t>タ</t>
    </rPh>
    <phoneticPr fontId="5"/>
  </si>
  <si>
    <t>重複（CJ列に同項目あり）</t>
    <rPh sb="0" eb="2">
      <t>チョウフク</t>
    </rPh>
    <rPh sb="5" eb="6">
      <t>レツ</t>
    </rPh>
    <rPh sb="7" eb="10">
      <t>ドウコウモク</t>
    </rPh>
    <phoneticPr fontId="5"/>
  </si>
  <si>
    <t>削減率のランク表示</t>
    <rPh sb="0" eb="3">
      <t>サクゲンリツ</t>
    </rPh>
    <rPh sb="7" eb="9">
      <t>ヒョウジ</t>
    </rPh>
    <phoneticPr fontId="5"/>
  </si>
  <si>
    <t>駐輪場</t>
  </si>
  <si>
    <t>[t-CO2/GJ]</t>
  </si>
  <si>
    <t>→建築物上の緑化、壁面の緑化</t>
    <phoneticPr fontId="5"/>
  </si>
  <si>
    <t>→被覆対策の項目すべてが対象</t>
    <rPh sb="6" eb="8">
      <t>コウモク</t>
    </rPh>
    <rPh sb="12" eb="14">
      <t>タイショウ</t>
    </rPh>
    <phoneticPr fontId="5"/>
  </si>
  <si>
    <t>→水循環の項目すべてが対象</t>
    <rPh sb="5" eb="7">
      <t>コウモク</t>
    </rPh>
    <rPh sb="11" eb="13">
      <t>タイショウ</t>
    </rPh>
    <phoneticPr fontId="5"/>
  </si>
  <si>
    <t>※49.0[kg-CO2/GJ]（千代田区版単位一次エネルギー消費量当りのCO2排出量）</t>
  </si>
  <si>
    <t>庇・ルーバー・バルコニー・ブラインド</t>
  </si>
  <si>
    <t>地域冷暖房(DHC)の受入</t>
  </si>
  <si>
    <t>･･･その他（）に文字がある場合のみ表示</t>
    <rPh sb="5" eb="6">
      <t>タ</t>
    </rPh>
    <rPh sb="9" eb="11">
      <t>モジ</t>
    </rPh>
    <rPh sb="14" eb="16">
      <t>バアイ</t>
    </rPh>
    <rPh sb="18" eb="20">
      <t>ヒョウジ</t>
    </rPh>
    <phoneticPr fontId="5"/>
  </si>
  <si>
    <t>2026.04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</si>
</sst>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76" formatCode="yyyy&quot;年&quot;m&quot;月&quot;d&quot;日&quot;;@"/>
    <numFmt numFmtId="177" formatCode="#,##0&quot; ㎡&quot;"/>
    <numFmt numFmtId="178" formatCode="0.0&quot; kW&quot;"/>
    <numFmt numFmtId="179" formatCode="#,##0_ "/>
    <numFmt numFmtId="180" formatCode="#,##0.0;[Red]\-#,##0.0"/>
    <numFmt numFmtId="181" formatCode="#,##0.0_ "/>
    <numFmt numFmtId="182" formatCode="[$-F800]dddd\,\ mmmm\ dd\,\ yyyy"/>
    <numFmt numFmtId="183" formatCode="#,##0.0"/>
    <numFmt numFmtId="184" formatCode="0.00_ "/>
    <numFmt numFmtId="185" formatCode="#,##0.00_ "/>
    <numFmt numFmtId="186" formatCode="yyyy/m/d;@"/>
    <numFmt numFmtId="187" formatCode="0_);[Red]\(0\)"/>
    <numFmt numFmtId="188" formatCode="General\ &quot;㊞&quot;"/>
    <numFmt numFmtId="189" formatCode="0.000_);[Red]\(0.000\)"/>
    <numFmt numFmtId="190" formatCode="0.0"/>
    <numFmt numFmtId="191" formatCode="0.000"/>
    <numFmt numFmtId="192" formatCode="0_ "/>
    <numFmt numFmtId="193" formatCode="#,##0.000_ "/>
    <numFmt numFmtId="194" formatCode="0.00_);[Red]\(0.00\)"/>
    <numFmt numFmtId="195" formatCode="0.0\ \t\-\C\O\2"/>
    <numFmt numFmtId="196" formatCode="#,##0.000000000"/>
  </numFmts>
  <fonts count="87" x14ac:knownFonts="1"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9"/>
      <color theme="1"/>
      <name val="ＭＳ Ｐゴシック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</font>
    <font>
      <b/>
      <sz val="11"/>
      <color theme="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1"/>
      <color rgb="FF3F3F3F"/>
      <name val="ＭＳ Ｐゴシック"/>
      <family val="3"/>
      <charset val="128"/>
      <scheme val="minor"/>
    </font>
    <font>
      <sz val="9"/>
      <name val="ＭＳ Ｐゴシック"/>
      <family val="2"/>
      <charset val="128"/>
    </font>
    <font>
      <sz val="9"/>
      <name val="ＭＳ Ｐゴシック"/>
      <family val="3"/>
      <charset val="128"/>
    </font>
    <font>
      <strike/>
      <sz val="11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</font>
    <font>
      <sz val="8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9"/>
      <color rgb="FF0070C0"/>
      <name val="ＭＳ Ｐゴシック"/>
      <family val="3"/>
      <charset val="128"/>
      <scheme val="minor"/>
    </font>
    <font>
      <sz val="8"/>
      <color rgb="FFFF0000"/>
      <name val="ＭＳ Ｐゴシック"/>
      <family val="2"/>
      <charset val="128"/>
    </font>
    <font>
      <sz val="9"/>
      <color rgb="FF009999"/>
      <name val="ＭＳ Ｐゴシック"/>
      <family val="2"/>
      <charset val="128"/>
    </font>
    <font>
      <sz val="8"/>
      <color rgb="FFFF0000"/>
      <name val="ＭＳ Ｐゴシック"/>
      <family val="3"/>
      <charset val="128"/>
      <scheme val="minor"/>
    </font>
    <font>
      <b/>
      <sz val="9"/>
      <color rgb="FF0070C0"/>
      <name val="ＭＳ Ｐゴシック"/>
      <family val="3"/>
      <charset val="128"/>
    </font>
    <font>
      <sz val="9"/>
      <color theme="0" tint="-0.34998626667073579"/>
      <name val="ＭＳ Ｐゴシック"/>
      <family val="2"/>
      <charset val="128"/>
    </font>
    <font>
      <sz val="9"/>
      <color rgb="FF0070C0"/>
      <name val="ＭＳ Ｐゴシック"/>
      <family val="2"/>
      <charset val="128"/>
    </font>
    <font>
      <b/>
      <sz val="9"/>
      <color rgb="FFFF0066"/>
      <name val="ＭＳ Ｐゴシック"/>
      <family val="3"/>
      <charset val="128"/>
    </font>
    <font>
      <sz val="9"/>
      <color rgb="FFFF0000"/>
      <name val="ＭＳ Ｐゴシック"/>
      <family val="2"/>
      <charset val="128"/>
    </font>
    <font>
      <sz val="8"/>
      <color rgb="FF009999"/>
      <name val="ＭＳ Ｐゴシック"/>
      <family val="2"/>
      <charset val="128"/>
    </font>
    <font>
      <strike/>
      <sz val="9"/>
      <color rgb="FFFF0000"/>
      <name val="ＭＳ Ｐゴシック"/>
      <family val="3"/>
      <charset val="128"/>
    </font>
    <font>
      <sz val="9"/>
      <color rgb="FF0000FF"/>
      <name val="ＭＳ Ｐゴシック"/>
      <family val="3"/>
      <charset val="128"/>
    </font>
    <font>
      <sz val="9"/>
      <color theme="8"/>
      <name val="ＭＳ Ｐゴシック"/>
      <family val="2"/>
      <charset val="128"/>
    </font>
    <font>
      <sz val="9"/>
      <color rgb="FF0070C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b/>
      <sz val="11"/>
      <color rgb="FFFF0000"/>
      <name val="ＭＳ ゴシック"/>
      <family val="3"/>
      <charset val="128"/>
    </font>
    <font>
      <sz val="10.5"/>
      <color theme="1"/>
      <name val="ＭＳ 明朝"/>
      <family val="1"/>
      <charset val="128"/>
    </font>
    <font>
      <sz val="10.5"/>
      <color theme="1"/>
      <name val="Times New Roman"/>
      <family val="1"/>
    </font>
    <font>
      <sz val="11"/>
      <color theme="1"/>
      <name val="Meiryo UI"/>
      <family val="3"/>
      <charset val="128"/>
    </font>
    <font>
      <sz val="7"/>
      <name val="Meiryo UI"/>
      <family val="3"/>
      <charset val="128"/>
    </font>
    <font>
      <sz val="7"/>
      <color rgb="FF464646"/>
      <name val="Meiryo UI"/>
      <family val="3"/>
      <charset val="128"/>
    </font>
    <font>
      <sz val="10"/>
      <color rgb="FF000000"/>
      <name val="Meiryo UI"/>
      <family val="3"/>
      <charset val="128"/>
    </font>
    <font>
      <sz val="7"/>
      <color rgb="FF2F2F2F"/>
      <name val="Meiryo UI"/>
      <family val="3"/>
      <charset val="128"/>
    </font>
    <font>
      <sz val="8"/>
      <color rgb="FF1F1F1F"/>
      <name val="Meiryo UI"/>
      <family val="3"/>
      <charset val="128"/>
    </font>
    <font>
      <sz val="8"/>
      <color rgb="FF2F2F2F"/>
      <name val="Meiryo UI"/>
      <family val="3"/>
      <charset val="128"/>
    </font>
    <font>
      <sz val="7"/>
      <color rgb="FF1F1F1F"/>
      <name val="Meiryo UI"/>
      <family val="3"/>
      <charset val="128"/>
    </font>
    <font>
      <sz val="8"/>
      <color rgb="FF464646"/>
      <name val="Meiryo UI"/>
      <family val="3"/>
      <charset val="128"/>
    </font>
    <font>
      <sz val="8"/>
      <name val="Meiryo UI"/>
      <family val="3"/>
      <charset val="128"/>
    </font>
    <font>
      <sz val="7.5"/>
      <color rgb="FF1F1F1F"/>
      <name val="Meiryo UI"/>
      <family val="3"/>
      <charset val="128"/>
    </font>
    <font>
      <sz val="9"/>
      <name val="HG丸ｺﾞｼｯｸM-PRO"/>
      <family val="3"/>
      <charset val="128"/>
    </font>
    <font>
      <sz val="9"/>
      <name val="HG丸ｺﾞｼｯｸM-PRO"/>
      <family val="3"/>
    </font>
    <font>
      <sz val="9"/>
      <color rgb="FF000000"/>
      <name val="HG丸ｺﾞｼｯｸM-PRO"/>
      <family val="2"/>
    </font>
    <font>
      <sz val="11"/>
      <color rgb="FF2F2F2F"/>
      <name val="Meiryo UI"/>
      <family val="3"/>
      <charset val="128"/>
    </font>
    <font>
      <sz val="9"/>
      <color rgb="FF009999"/>
      <name val="Meiryo UI"/>
      <family val="3"/>
      <charset val="128"/>
    </font>
    <font>
      <sz val="9"/>
      <color theme="1"/>
      <name val="Meiryo UI"/>
      <family val="3"/>
      <charset val="128"/>
    </font>
    <font>
      <sz val="9"/>
      <name val="Meiryo UI"/>
      <family val="3"/>
      <charset val="128"/>
    </font>
    <font>
      <sz val="11"/>
      <name val="Meiryo UI"/>
      <family val="3"/>
      <charset val="128"/>
    </font>
    <font>
      <sz val="9"/>
      <color theme="4"/>
      <name val="ＭＳ Ｐゴシック"/>
      <family val="2"/>
      <charset val="128"/>
    </font>
    <font>
      <b/>
      <sz val="11"/>
      <color indexed="81"/>
      <name val="BIZ UDPゴシック"/>
      <family val="3"/>
      <charset val="128"/>
    </font>
    <font>
      <sz val="11"/>
      <color indexed="8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theme="4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b/>
      <sz val="12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0"/>
      <name val="ＭＳ Ｐゴシック"/>
      <family val="3"/>
      <charset val="128"/>
      <scheme val="minor"/>
    </font>
    <font>
      <sz val="10"/>
      <color rgb="FFFF0000"/>
      <name val="ＭＳ Ｐゴシック"/>
      <family val="2"/>
      <charset val="128"/>
    </font>
    <font>
      <sz val="9"/>
      <color theme="1"/>
      <name val="メイリオ"/>
      <family val="3"/>
      <charset val="128"/>
    </font>
    <font>
      <sz val="9"/>
      <color rgb="FFFF00FF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sz val="9"/>
      <color theme="0" tint="-0.499984740745262"/>
      <name val="メイリオ"/>
      <family val="3"/>
      <charset val="128"/>
    </font>
    <font>
      <sz val="9"/>
      <color rgb="FFFF0000"/>
      <name val="メイリオ"/>
      <family val="3"/>
      <charset val="128"/>
    </font>
    <font>
      <sz val="12"/>
      <color theme="1"/>
      <name val="ＭＳ Ｐゴシック"/>
      <family val="2"/>
      <charset val="128"/>
    </font>
    <font>
      <sz val="10"/>
      <color theme="1"/>
      <name val="メイリオ"/>
      <family val="3"/>
      <charset val="128"/>
    </font>
    <font>
      <sz val="9"/>
      <color rgb="FFFF66FF"/>
      <name val="メイリオ"/>
      <family val="3"/>
      <charset val="128"/>
    </font>
    <font>
      <sz val="8"/>
      <color theme="1"/>
      <name val="メイリオ"/>
      <family val="3"/>
      <charset val="128"/>
    </font>
    <font>
      <sz val="9"/>
      <color rgb="FF0070C0"/>
      <name val="メイリオ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00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5089B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2AA00"/>
        <bgColor indexed="64"/>
      </patternFill>
    </fill>
    <fill>
      <patternFill patternType="solid">
        <fgColor theme="2" tint="-0.499984740745262"/>
        <bgColor indexed="64"/>
      </patternFill>
    </fill>
  </fills>
  <borders count="11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3F3F3F"/>
      </left>
      <right style="thin">
        <color rgb="FF3F3F3F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rgb="FF3F3F3F"/>
      </left>
      <right/>
      <top style="double">
        <color rgb="FF3F3F3F"/>
      </top>
      <bottom style="double">
        <color rgb="FF3F3F3F"/>
      </bottom>
      <diagonal/>
    </border>
    <border>
      <left/>
      <right/>
      <top style="double">
        <color rgb="FF3F3F3F"/>
      </top>
      <bottom style="double">
        <color rgb="FF3F3F3F"/>
      </bottom>
      <diagonal/>
    </border>
    <border>
      <left/>
      <right/>
      <top style="double">
        <color rgb="FF3F3F3F"/>
      </top>
      <bottom/>
      <diagonal/>
    </border>
    <border>
      <left/>
      <right/>
      <top/>
      <bottom style="hair">
        <color indexed="64"/>
      </bottom>
      <diagonal/>
    </border>
    <border>
      <left/>
      <right style="dotted">
        <color theme="1" tint="0.34998626667073579"/>
      </right>
      <top style="hair">
        <color indexed="64"/>
      </top>
      <bottom style="hair">
        <color indexed="64"/>
      </bottom>
      <diagonal/>
    </border>
    <border>
      <left style="dotted">
        <color theme="1" tint="0.34998626667073579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double">
        <color rgb="FF3F3F3F"/>
      </top>
      <bottom/>
      <diagonal/>
    </border>
    <border>
      <left style="thin">
        <color indexed="64"/>
      </left>
      <right/>
      <top style="double">
        <color rgb="FF3F3F3F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1" tint="0.34998626667073579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rgb="FF3F3F3F"/>
      </top>
      <bottom style="thin">
        <color indexed="64"/>
      </bottom>
      <diagonal/>
    </border>
    <border>
      <left style="thin">
        <color indexed="64"/>
      </left>
      <right/>
      <top style="double">
        <color rgb="FF3F3F3F"/>
      </top>
      <bottom style="thin">
        <color indexed="64"/>
      </bottom>
      <diagonal/>
    </border>
    <border>
      <left/>
      <right/>
      <top style="double">
        <color rgb="FF3F3F3F"/>
      </top>
      <bottom style="thin">
        <color indexed="64"/>
      </bottom>
      <diagonal/>
    </border>
    <border>
      <left style="thin">
        <color rgb="FF3F3F3F"/>
      </left>
      <right/>
      <top style="thin">
        <color indexed="64"/>
      </top>
      <bottom style="hair">
        <color rgb="FF3F3F3F"/>
      </bottom>
      <diagonal/>
    </border>
    <border>
      <left/>
      <right style="thin">
        <color indexed="64"/>
      </right>
      <top style="thin">
        <color indexed="64"/>
      </top>
      <bottom style="hair">
        <color rgb="FF3F3F3F"/>
      </bottom>
      <diagonal/>
    </border>
    <border>
      <left/>
      <right style="thin">
        <color indexed="64"/>
      </right>
      <top style="hair">
        <color rgb="FF3F3F3F"/>
      </top>
      <bottom/>
      <diagonal/>
    </border>
    <border>
      <left/>
      <right style="thin">
        <color indexed="64"/>
      </right>
      <top style="hair">
        <color rgb="FF3F3F3F"/>
      </top>
      <bottom style="hair">
        <color rgb="FF3F3F3F"/>
      </bottom>
      <diagonal/>
    </border>
    <border>
      <left/>
      <right style="thin">
        <color indexed="64"/>
      </right>
      <top/>
      <bottom style="hair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rgb="FF3F3F3F"/>
      </top>
      <bottom style="hair">
        <color indexed="64"/>
      </bottom>
      <diagonal/>
    </border>
    <border>
      <left/>
      <right style="thin">
        <color indexed="64"/>
      </right>
      <top style="thin">
        <color rgb="FF3F3F3F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3F3F3F"/>
      </left>
      <right/>
      <top style="hair">
        <color rgb="FF3F3F3F"/>
      </top>
      <bottom style="thin">
        <color indexed="64"/>
      </bottom>
      <diagonal/>
    </border>
    <border>
      <left/>
      <right style="thin">
        <color indexed="64"/>
      </right>
      <top style="hair">
        <color rgb="FF3F3F3F"/>
      </top>
      <bottom style="thin">
        <color indexed="64"/>
      </bottom>
      <diagonal/>
    </border>
    <border>
      <left/>
      <right/>
      <top style="thin">
        <color indexed="64"/>
      </top>
      <bottom style="hair">
        <color rgb="FF3F3F3F"/>
      </bottom>
      <diagonal/>
    </border>
    <border>
      <left/>
      <right/>
      <top style="hair">
        <color rgb="FF3F3F3F"/>
      </top>
      <bottom style="hair">
        <color rgb="FF3F3F3F"/>
      </bottom>
      <diagonal/>
    </border>
    <border>
      <left/>
      <right/>
      <top style="hair">
        <color rgb="FF3F3F3F"/>
      </top>
      <bottom/>
      <diagonal/>
    </border>
    <border>
      <left/>
      <right/>
      <top/>
      <bottom style="hair">
        <color rgb="FF3F3F3F"/>
      </bottom>
      <diagonal/>
    </border>
    <border>
      <left style="thin">
        <color indexed="64"/>
      </left>
      <right/>
      <top style="hair">
        <color rgb="FF3F3F3F"/>
      </top>
      <bottom/>
      <diagonal/>
    </border>
    <border>
      <left style="thin">
        <color indexed="64"/>
      </left>
      <right/>
      <top/>
      <bottom style="thin">
        <color rgb="FF3F3F3F"/>
      </bottom>
      <diagonal/>
    </border>
    <border>
      <left/>
      <right style="thin">
        <color indexed="64"/>
      </right>
      <top/>
      <bottom style="thin">
        <color rgb="FF3F3F3F"/>
      </bottom>
      <diagonal/>
    </border>
    <border>
      <left/>
      <right/>
      <top style="hair">
        <color rgb="FF3F3F3F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3F3F3F"/>
      </right>
      <top style="double">
        <color rgb="FF3F3F3F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/>
      <bottom style="thin">
        <color indexed="64"/>
      </bottom>
      <diagonal/>
    </border>
  </borders>
  <cellStyleXfs count="6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6" fillId="3" borderId="2" applyNumberFormat="0" applyAlignment="0" applyProtection="0">
      <alignment vertical="center"/>
    </xf>
    <xf numFmtId="0" fontId="8" fillId="2" borderId="1" applyNumberFormat="0" applyAlignment="0" applyProtection="0">
      <alignment vertical="center"/>
    </xf>
    <xf numFmtId="0" fontId="1" fillId="0" borderId="0">
      <alignment vertical="center"/>
    </xf>
  </cellStyleXfs>
  <cellXfs count="893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2">
      <alignment vertical="center"/>
    </xf>
    <xf numFmtId="0" fontId="11" fillId="0" borderId="0" xfId="2" applyFont="1">
      <alignment vertical="center"/>
    </xf>
    <xf numFmtId="14" fontId="11" fillId="0" borderId="0" xfId="2" applyNumberFormat="1" applyFont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13" fillId="0" borderId="0" xfId="0" applyFont="1">
      <alignment vertical="center"/>
    </xf>
    <xf numFmtId="0" fontId="15" fillId="0" borderId="0" xfId="2" applyFont="1">
      <alignment vertical="center"/>
    </xf>
    <xf numFmtId="0" fontId="3" fillId="0" borderId="14" xfId="0" applyFont="1" applyBorder="1">
      <alignment vertical="center"/>
    </xf>
    <xf numFmtId="0" fontId="3" fillId="0" borderId="15" xfId="0" applyFont="1" applyBorder="1">
      <alignment vertical="center"/>
    </xf>
    <xf numFmtId="0" fontId="14" fillId="0" borderId="0" xfId="0" applyFont="1" applyAlignment="1">
      <alignment vertical="center" wrapText="1"/>
    </xf>
    <xf numFmtId="0" fontId="3" fillId="7" borderId="0" xfId="0" applyFont="1" applyFill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14" fillId="0" borderId="0" xfId="0" applyFont="1">
      <alignment vertical="center"/>
    </xf>
    <xf numFmtId="0" fontId="19" fillId="0" borderId="0" xfId="2" applyFont="1">
      <alignment vertical="center"/>
    </xf>
    <xf numFmtId="0" fontId="3" fillId="0" borderId="13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0" xfId="0" applyFont="1" applyAlignment="1">
      <alignment horizontal="right" vertical="center"/>
    </xf>
    <xf numFmtId="0" fontId="20" fillId="0" borderId="0" xfId="0" applyFont="1">
      <alignment vertical="center"/>
    </xf>
    <xf numFmtId="0" fontId="3" fillId="0" borderId="0" xfId="0" applyFont="1" applyAlignment="1"/>
    <xf numFmtId="0" fontId="10" fillId="0" borderId="0" xfId="0" applyFont="1">
      <alignment vertical="center"/>
    </xf>
    <xf numFmtId="0" fontId="21" fillId="0" borderId="0" xfId="0" applyFont="1">
      <alignment vertical="center"/>
    </xf>
    <xf numFmtId="0" fontId="23" fillId="0" borderId="0" xfId="0" applyFont="1">
      <alignment vertical="center"/>
    </xf>
    <xf numFmtId="0" fontId="9" fillId="0" borderId="0" xfId="0" applyFont="1">
      <alignment vertical="center"/>
    </xf>
    <xf numFmtId="49" fontId="3" fillId="0" borderId="0" xfId="0" applyNumberFormat="1" applyFont="1">
      <alignment vertical="center"/>
    </xf>
    <xf numFmtId="186" fontId="3" fillId="0" borderId="0" xfId="0" applyNumberFormat="1" applyFont="1">
      <alignment vertical="center"/>
    </xf>
    <xf numFmtId="49" fontId="24" fillId="0" borderId="0" xfId="0" applyNumberFormat="1" applyFont="1">
      <alignment vertical="center"/>
    </xf>
    <xf numFmtId="0" fontId="3" fillId="0" borderId="62" xfId="0" applyFont="1" applyBorder="1">
      <alignment vertical="center"/>
    </xf>
    <xf numFmtId="0" fontId="3" fillId="0" borderId="16" xfId="0" applyFont="1" applyBorder="1">
      <alignment vertical="center"/>
    </xf>
    <xf numFmtId="0" fontId="12" fillId="0" borderId="14" xfId="0" applyFont="1" applyBorder="1">
      <alignment vertical="center"/>
    </xf>
    <xf numFmtId="0" fontId="12" fillId="0" borderId="0" xfId="0" applyFont="1">
      <alignment vertical="center"/>
    </xf>
    <xf numFmtId="0" fontId="13" fillId="0" borderId="14" xfId="0" applyFont="1" applyBorder="1">
      <alignment vertical="center"/>
    </xf>
    <xf numFmtId="0" fontId="3" fillId="12" borderId="0" xfId="0" applyFont="1" applyFill="1">
      <alignment vertical="center"/>
    </xf>
    <xf numFmtId="0" fontId="22" fillId="12" borderId="0" xfId="0" applyFont="1" applyFill="1">
      <alignment vertical="center"/>
    </xf>
    <xf numFmtId="0" fontId="9" fillId="12" borderId="0" xfId="0" applyFont="1" applyFill="1">
      <alignment vertical="center"/>
    </xf>
    <xf numFmtId="0" fontId="14" fillId="12" borderId="0" xfId="0" applyFont="1" applyFill="1">
      <alignment vertical="center"/>
    </xf>
    <xf numFmtId="0" fontId="28" fillId="0" borderId="0" xfId="0" applyFont="1">
      <alignment vertical="center"/>
    </xf>
    <xf numFmtId="14" fontId="17" fillId="0" borderId="0" xfId="0" applyNumberFormat="1" applyFont="1">
      <alignment vertical="center"/>
    </xf>
    <xf numFmtId="0" fontId="3" fillId="9" borderId="0" xfId="0" applyFont="1" applyFill="1">
      <alignment vertical="center"/>
    </xf>
    <xf numFmtId="0" fontId="3" fillId="13" borderId="0" xfId="0" applyFont="1" applyFill="1">
      <alignment vertical="center"/>
    </xf>
    <xf numFmtId="14" fontId="30" fillId="0" borderId="0" xfId="0" applyNumberFormat="1" applyFont="1">
      <alignment vertical="center"/>
    </xf>
    <xf numFmtId="0" fontId="30" fillId="0" borderId="0" xfId="0" applyFont="1">
      <alignment vertical="center"/>
    </xf>
    <xf numFmtId="0" fontId="9" fillId="13" borderId="0" xfId="0" applyFont="1" applyFill="1">
      <alignment vertical="center"/>
    </xf>
    <xf numFmtId="0" fontId="14" fillId="0" borderId="13" xfId="0" applyFont="1" applyBorder="1">
      <alignment vertical="center"/>
    </xf>
    <xf numFmtId="49" fontId="9" fillId="0" borderId="0" xfId="0" applyNumberFormat="1" applyFont="1">
      <alignment vertical="center"/>
    </xf>
    <xf numFmtId="0" fontId="25" fillId="0" borderId="0" xfId="0" applyFont="1">
      <alignment vertical="center"/>
    </xf>
    <xf numFmtId="0" fontId="32" fillId="0" borderId="0" xfId="0" applyFont="1">
      <alignment vertical="center"/>
    </xf>
    <xf numFmtId="49" fontId="14" fillId="0" borderId="0" xfId="0" applyNumberFormat="1" applyFont="1">
      <alignment vertical="center"/>
    </xf>
    <xf numFmtId="0" fontId="3" fillId="0" borderId="0" xfId="0" applyFont="1" applyAlignment="1">
      <alignment horizontal="right"/>
    </xf>
    <xf numFmtId="0" fontId="17" fillId="0" borderId="0" xfId="0" applyFont="1" applyAlignment="1">
      <alignment horizontal="right" vertical="center"/>
    </xf>
    <xf numFmtId="0" fontId="4" fillId="0" borderId="0" xfId="2" applyAlignment="1">
      <alignment horizontal="left" vertical="center"/>
    </xf>
    <xf numFmtId="0" fontId="30" fillId="0" borderId="0" xfId="2" applyFont="1" applyAlignment="1">
      <alignment horizontal="right" vertical="center"/>
    </xf>
    <xf numFmtId="0" fontId="30" fillId="0" borderId="0" xfId="0" applyFont="1" applyAlignment="1">
      <alignment horizontal="right" vertical="center"/>
    </xf>
    <xf numFmtId="0" fontId="30" fillId="0" borderId="0" xfId="2" applyFont="1">
      <alignment vertical="center"/>
    </xf>
    <xf numFmtId="0" fontId="3" fillId="5" borderId="0" xfId="0" applyFont="1" applyFill="1">
      <alignment vertical="center"/>
    </xf>
    <xf numFmtId="0" fontId="24" fillId="0" borderId="0" xfId="0" applyFont="1" applyAlignment="1">
      <alignment horizontal="right" vertical="center"/>
    </xf>
    <xf numFmtId="0" fontId="3" fillId="0" borderId="0" xfId="0" applyFont="1" applyAlignment="1">
      <alignment vertical="center" wrapText="1"/>
    </xf>
    <xf numFmtId="0" fontId="33" fillId="0" borderId="0" xfId="0" applyFont="1">
      <alignment vertical="center"/>
    </xf>
    <xf numFmtId="0" fontId="1" fillId="0" borderId="0" xfId="5">
      <alignment vertical="center"/>
    </xf>
    <xf numFmtId="0" fontId="34" fillId="0" borderId="0" xfId="5" applyFont="1" applyProtection="1">
      <alignment vertical="center"/>
      <protection locked="0"/>
    </xf>
    <xf numFmtId="0" fontId="36" fillId="0" borderId="0" xfId="5" applyFont="1">
      <alignment vertical="center"/>
    </xf>
    <xf numFmtId="187" fontId="34" fillId="0" borderId="0" xfId="5" applyNumberFormat="1" applyFont="1" applyProtection="1">
      <alignment vertical="center"/>
      <protection locked="0"/>
    </xf>
    <xf numFmtId="0" fontId="37" fillId="0" borderId="0" xfId="5" applyFont="1" applyAlignment="1">
      <alignment vertical="center" wrapText="1"/>
    </xf>
    <xf numFmtId="0" fontId="38" fillId="0" borderId="0" xfId="5" applyFont="1" applyAlignment="1">
      <alignment vertical="center" wrapText="1"/>
    </xf>
    <xf numFmtId="0" fontId="31" fillId="0" borderId="0" xfId="0" applyFont="1">
      <alignment vertical="center"/>
    </xf>
    <xf numFmtId="0" fontId="0" fillId="0" borderId="0" xfId="0" applyAlignment="1">
      <alignment horizontal="left" vertical="top"/>
    </xf>
    <xf numFmtId="0" fontId="39" fillId="0" borderId="0" xfId="0" applyFont="1">
      <alignment vertical="center"/>
    </xf>
    <xf numFmtId="0" fontId="42" fillId="0" borderId="97" xfId="0" applyFont="1" applyBorder="1" applyAlignment="1">
      <alignment horizontal="left" vertical="top" wrapText="1"/>
    </xf>
    <xf numFmtId="0" fontId="39" fillId="0" borderId="97" xfId="0" applyFont="1" applyBorder="1" applyAlignment="1">
      <alignment horizontal="left" vertical="top" wrapText="1"/>
    </xf>
    <xf numFmtId="0" fontId="40" fillId="0" borderId="97" xfId="0" applyFont="1" applyBorder="1" applyAlignment="1">
      <alignment horizontal="left" vertical="top" wrapText="1"/>
    </xf>
    <xf numFmtId="0" fontId="39" fillId="0" borderId="0" xfId="0" applyFont="1" applyAlignment="1">
      <alignment horizontal="left" vertical="top"/>
    </xf>
    <xf numFmtId="189" fontId="39" fillId="0" borderId="0" xfId="0" applyNumberFormat="1" applyFont="1">
      <alignment vertical="center"/>
    </xf>
    <xf numFmtId="1" fontId="45" fillId="0" borderId="97" xfId="0" applyNumberFormat="1" applyFont="1" applyBorder="1" applyAlignment="1">
      <alignment horizontal="center" vertical="top" shrinkToFit="1"/>
    </xf>
    <xf numFmtId="189" fontId="45" fillId="0" borderId="97" xfId="1" applyNumberFormat="1" applyFont="1" applyFill="1" applyBorder="1" applyAlignment="1">
      <alignment vertical="top" shrinkToFit="1"/>
    </xf>
    <xf numFmtId="1" fontId="45" fillId="0" borderId="97" xfId="0" applyNumberFormat="1" applyFont="1" applyBorder="1" applyAlignment="1">
      <alignment horizontal="right" vertical="top" shrinkToFit="1"/>
    </xf>
    <xf numFmtId="1" fontId="44" fillId="0" borderId="97" xfId="0" applyNumberFormat="1" applyFont="1" applyBorder="1" applyAlignment="1">
      <alignment horizontal="center" vertical="top" shrinkToFit="1"/>
    </xf>
    <xf numFmtId="1" fontId="44" fillId="0" borderId="97" xfId="0" applyNumberFormat="1" applyFont="1" applyBorder="1" applyAlignment="1">
      <alignment horizontal="right" vertical="top" shrinkToFit="1"/>
    </xf>
    <xf numFmtId="190" fontId="45" fillId="0" borderId="97" xfId="0" applyNumberFormat="1" applyFont="1" applyBorder="1" applyAlignment="1">
      <alignment horizontal="right" vertical="top" shrinkToFit="1"/>
    </xf>
    <xf numFmtId="190" fontId="44" fillId="0" borderId="97" xfId="0" applyNumberFormat="1" applyFont="1" applyBorder="1" applyAlignment="1">
      <alignment horizontal="right" vertical="top" shrinkToFit="1"/>
    </xf>
    <xf numFmtId="1" fontId="49" fillId="0" borderId="97" xfId="0" applyNumberFormat="1" applyFont="1" applyBorder="1" applyAlignment="1">
      <alignment horizontal="right" vertical="top" shrinkToFit="1"/>
    </xf>
    <xf numFmtId="1" fontId="43" fillId="0" borderId="97" xfId="0" applyNumberFormat="1" applyFont="1" applyBorder="1" applyAlignment="1">
      <alignment horizontal="right" vertical="top" shrinkToFit="1"/>
    </xf>
    <xf numFmtId="189" fontId="39" fillId="0" borderId="0" xfId="1" applyNumberFormat="1" applyFont="1" applyFill="1" applyBorder="1" applyAlignment="1">
      <alignment vertical="top"/>
    </xf>
    <xf numFmtId="0" fontId="40" fillId="16" borderId="97" xfId="0" applyFont="1" applyFill="1" applyBorder="1" applyAlignment="1">
      <alignment horizontal="center" vertical="center" wrapText="1"/>
    </xf>
    <xf numFmtId="0" fontId="40" fillId="16" borderId="97" xfId="0" applyFont="1" applyFill="1" applyBorder="1" applyAlignment="1">
      <alignment horizontal="left" vertical="center" wrapText="1"/>
    </xf>
    <xf numFmtId="189" fontId="39" fillId="16" borderId="97" xfId="1" applyNumberFormat="1" applyFont="1" applyFill="1" applyBorder="1" applyAlignment="1">
      <alignment vertical="center" wrapText="1"/>
    </xf>
    <xf numFmtId="0" fontId="39" fillId="16" borderId="97" xfId="0" applyFont="1" applyFill="1" applyBorder="1" applyAlignment="1">
      <alignment horizontal="center" vertical="center" wrapText="1"/>
    </xf>
    <xf numFmtId="0" fontId="50" fillId="16" borderId="97" xfId="0" applyFont="1" applyFill="1" applyBorder="1" applyAlignment="1">
      <alignment horizontal="center" vertical="center" wrapText="1"/>
    </xf>
    <xf numFmtId="0" fontId="0" fillId="16" borderId="97" xfId="0" applyFill="1" applyBorder="1" applyAlignment="1">
      <alignment horizontal="left" vertical="top" wrapText="1" indent="1"/>
    </xf>
    <xf numFmtId="0" fontId="50" fillId="0" borderId="97" xfId="0" applyFont="1" applyBorder="1" applyAlignment="1">
      <alignment horizontal="center" vertical="top" wrapText="1"/>
    </xf>
    <xf numFmtId="0" fontId="50" fillId="0" borderId="97" xfId="0" applyFont="1" applyBorder="1" applyAlignment="1">
      <alignment horizontal="left" vertical="top" wrapText="1"/>
    </xf>
    <xf numFmtId="191" fontId="52" fillId="0" borderId="97" xfId="0" applyNumberFormat="1" applyFont="1" applyBorder="1" applyAlignment="1">
      <alignment horizontal="center" vertical="top" shrinkToFit="1"/>
    </xf>
    <xf numFmtId="0" fontId="0" fillId="0" borderId="97" xfId="0" applyBorder="1" applyAlignment="1">
      <alignment horizontal="left" vertical="center" wrapText="1"/>
    </xf>
    <xf numFmtId="0" fontId="0" fillId="0" borderId="97" xfId="0" applyBorder="1" applyAlignment="1">
      <alignment horizontal="left" wrapText="1"/>
    </xf>
    <xf numFmtId="0" fontId="51" fillId="0" borderId="97" xfId="0" applyFont="1" applyBorder="1" applyAlignment="1">
      <alignment horizontal="left" vertical="top" wrapText="1"/>
    </xf>
    <xf numFmtId="0" fontId="53" fillId="0" borderId="97" xfId="0" applyFont="1" applyBorder="1" applyAlignment="1">
      <alignment horizontal="left" vertical="top" wrapText="1"/>
    </xf>
    <xf numFmtId="192" fontId="54" fillId="0" borderId="0" xfId="0" applyNumberFormat="1" applyFont="1">
      <alignment vertical="center"/>
    </xf>
    <xf numFmtId="192" fontId="55" fillId="0" borderId="0" xfId="0" applyNumberFormat="1" applyFont="1" applyAlignment="1">
      <alignment vertical="center" wrapText="1"/>
    </xf>
    <xf numFmtId="192" fontId="55" fillId="0" borderId="0" xfId="0" applyNumberFormat="1" applyFont="1">
      <alignment vertical="center"/>
    </xf>
    <xf numFmtId="192" fontId="56" fillId="0" borderId="0" xfId="0" applyNumberFormat="1" applyFont="1">
      <alignment vertical="center"/>
    </xf>
    <xf numFmtId="194" fontId="39" fillId="0" borderId="0" xfId="0" applyNumberFormat="1" applyFont="1">
      <alignment vertical="center"/>
    </xf>
    <xf numFmtId="194" fontId="39" fillId="16" borderId="97" xfId="0" applyNumberFormat="1" applyFont="1" applyFill="1" applyBorder="1" applyAlignment="1">
      <alignment horizontal="center" vertical="center" wrapText="1"/>
    </xf>
    <xf numFmtId="194" fontId="45" fillId="0" borderId="97" xfId="0" applyNumberFormat="1" applyFont="1" applyBorder="1" applyAlignment="1">
      <alignment horizontal="right" vertical="top" shrinkToFit="1"/>
    </xf>
    <xf numFmtId="194" fontId="44" fillId="0" borderId="97" xfId="0" applyNumberFormat="1" applyFont="1" applyBorder="1" applyAlignment="1">
      <alignment horizontal="right" vertical="top" shrinkToFit="1"/>
    </xf>
    <xf numFmtId="194" fontId="39" fillId="0" borderId="0" xfId="0" applyNumberFormat="1" applyFont="1" applyAlignment="1">
      <alignment horizontal="left" vertical="top"/>
    </xf>
    <xf numFmtId="194" fontId="57" fillId="0" borderId="0" xfId="0" applyNumberFormat="1" applyFont="1">
      <alignment vertical="center"/>
    </xf>
    <xf numFmtId="0" fontId="0" fillId="0" borderId="0" xfId="0" applyAlignment="1">
      <alignment horizontal="right" vertical="center"/>
    </xf>
    <xf numFmtId="0" fontId="58" fillId="0" borderId="0" xfId="0" applyFont="1">
      <alignment vertical="center"/>
    </xf>
    <xf numFmtId="0" fontId="61" fillId="0" borderId="0" xfId="5" applyFont="1">
      <alignment vertical="center"/>
    </xf>
    <xf numFmtId="0" fontId="61" fillId="0" borderId="0" xfId="5" applyFont="1" applyAlignment="1">
      <alignment horizontal="right" vertical="center"/>
    </xf>
    <xf numFmtId="0" fontId="61" fillId="0" borderId="0" xfId="0" applyFont="1">
      <alignment vertical="center"/>
    </xf>
    <xf numFmtId="0" fontId="61" fillId="0" borderId="0" xfId="5" applyFont="1" applyAlignment="1">
      <alignment vertical="top" wrapText="1"/>
    </xf>
    <xf numFmtId="0" fontId="61" fillId="0" borderId="0" xfId="5" applyFont="1" applyAlignment="1">
      <alignment horizontal="left" vertical="top" wrapText="1"/>
    </xf>
    <xf numFmtId="0" fontId="61" fillId="0" borderId="0" xfId="5" applyFont="1" applyAlignment="1">
      <alignment vertical="center" wrapText="1"/>
    </xf>
    <xf numFmtId="0" fontId="61" fillId="0" borderId="0" xfId="5" applyFont="1" applyAlignment="1">
      <alignment horizontal="center" vertical="top" wrapText="1"/>
    </xf>
    <xf numFmtId="188" fontId="61" fillId="0" borderId="0" xfId="5" applyNumberFormat="1" applyFont="1" applyAlignment="1">
      <alignment horizontal="center" vertical="center" wrapText="1"/>
    </xf>
    <xf numFmtId="0" fontId="61" fillId="0" borderId="0" xfId="5" applyFont="1" applyAlignment="1">
      <alignment horizontal="center" vertical="center" wrapText="1"/>
    </xf>
    <xf numFmtId="0" fontId="61" fillId="0" borderId="0" xfId="0" applyFont="1" applyAlignment="1">
      <alignment horizontal="right" vertical="center"/>
    </xf>
    <xf numFmtId="0" fontId="61" fillId="0" borderId="16" xfId="0" applyFont="1" applyBorder="1">
      <alignment vertical="center"/>
    </xf>
    <xf numFmtId="0" fontId="61" fillId="0" borderId="17" xfId="0" applyFont="1" applyBorder="1">
      <alignment vertical="center"/>
    </xf>
    <xf numFmtId="0" fontId="61" fillId="0" borderId="18" xfId="0" applyFont="1" applyBorder="1">
      <alignment vertical="center"/>
    </xf>
    <xf numFmtId="0" fontId="61" fillId="0" borderId="34" xfId="0" applyFont="1" applyBorder="1">
      <alignment vertical="center"/>
    </xf>
    <xf numFmtId="0" fontId="61" fillId="0" borderId="19" xfId="0" applyFont="1" applyBorder="1">
      <alignment vertical="center"/>
    </xf>
    <xf numFmtId="0" fontId="61" fillId="0" borderId="20" xfId="0" applyFont="1" applyBorder="1">
      <alignment vertical="center"/>
    </xf>
    <xf numFmtId="0" fontId="61" fillId="0" borderId="29" xfId="0" applyFont="1" applyBorder="1">
      <alignment vertical="center"/>
    </xf>
    <xf numFmtId="0" fontId="61" fillId="0" borderId="30" xfId="0" applyFont="1" applyBorder="1">
      <alignment vertical="center"/>
    </xf>
    <xf numFmtId="0" fontId="61" fillId="0" borderId="21" xfId="0" applyFont="1" applyBorder="1">
      <alignment vertical="center"/>
    </xf>
    <xf numFmtId="0" fontId="61" fillId="0" borderId="22" xfId="0" applyFont="1" applyBorder="1">
      <alignment vertical="center"/>
    </xf>
    <xf numFmtId="0" fontId="61" fillId="0" borderId="23" xfId="0" applyFont="1" applyBorder="1">
      <alignment vertical="center"/>
    </xf>
    <xf numFmtId="0" fontId="61" fillId="0" borderId="17" xfId="0" applyFont="1" applyBorder="1" applyAlignment="1">
      <alignment horizontal="center" vertical="center"/>
    </xf>
    <xf numFmtId="0" fontId="61" fillId="0" borderId="50" xfId="0" applyFont="1" applyBorder="1">
      <alignment vertical="center"/>
    </xf>
    <xf numFmtId="0" fontId="61" fillId="0" borderId="7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1" fillId="0" borderId="6" xfId="0" applyFont="1" applyBorder="1">
      <alignment vertical="center"/>
    </xf>
    <xf numFmtId="0" fontId="61" fillId="0" borderId="7" xfId="0" applyFont="1" applyBorder="1">
      <alignment vertical="center"/>
    </xf>
    <xf numFmtId="0" fontId="61" fillId="15" borderId="7" xfId="0" applyFont="1" applyFill="1" applyBorder="1" applyAlignment="1" applyProtection="1">
      <alignment horizontal="right" vertical="center" shrinkToFit="1"/>
      <protection locked="0"/>
    </xf>
    <xf numFmtId="0" fontId="61" fillId="0" borderId="8" xfId="0" applyFont="1" applyBorder="1">
      <alignment vertical="center"/>
    </xf>
    <xf numFmtId="0" fontId="61" fillId="0" borderId="3" xfId="0" applyFont="1" applyBorder="1">
      <alignment vertical="center"/>
    </xf>
    <xf numFmtId="0" fontId="61" fillId="0" borderId="4" xfId="0" applyFont="1" applyBorder="1">
      <alignment vertical="center"/>
    </xf>
    <xf numFmtId="0" fontId="63" fillId="0" borderId="34" xfId="0" applyFont="1" applyBorder="1" applyAlignment="1">
      <alignment horizontal="right" vertical="center"/>
    </xf>
    <xf numFmtId="0" fontId="63" fillId="0" borderId="29" xfId="0" applyFont="1" applyBorder="1" applyAlignment="1">
      <alignment horizontal="right" vertical="center"/>
    </xf>
    <xf numFmtId="0" fontId="63" fillId="0" borderId="21" xfId="0" applyFont="1" applyBorder="1" applyAlignment="1">
      <alignment horizontal="right" vertical="center"/>
    </xf>
    <xf numFmtId="179" fontId="61" fillId="0" borderId="19" xfId="0" applyNumberFormat="1" applyFont="1" applyBorder="1">
      <alignment vertical="center"/>
    </xf>
    <xf numFmtId="179" fontId="61" fillId="0" borderId="0" xfId="0" applyNumberFormat="1" applyFont="1">
      <alignment vertical="center"/>
    </xf>
    <xf numFmtId="176" fontId="61" fillId="0" borderId="22" xfId="0" applyNumberFormat="1" applyFont="1" applyBorder="1">
      <alignment vertical="center"/>
    </xf>
    <xf numFmtId="0" fontId="64" fillId="4" borderId="16" xfId="0" applyFont="1" applyFill="1" applyBorder="1">
      <alignment vertical="center"/>
    </xf>
    <xf numFmtId="0" fontId="64" fillId="4" borderId="17" xfId="0" applyFont="1" applyFill="1" applyBorder="1">
      <alignment vertical="center"/>
    </xf>
    <xf numFmtId="0" fontId="64" fillId="4" borderId="18" xfId="0" applyFont="1" applyFill="1" applyBorder="1">
      <alignment vertical="center"/>
    </xf>
    <xf numFmtId="9" fontId="63" fillId="0" borderId="34" xfId="0" applyNumberFormat="1" applyFont="1" applyBorder="1" applyAlignment="1"/>
    <xf numFmtId="9" fontId="63" fillId="0" borderId="19" xfId="0" applyNumberFormat="1" applyFont="1" applyBorder="1" applyAlignment="1"/>
    <xf numFmtId="0" fontId="61" fillId="0" borderId="19" xfId="0" applyFont="1" applyBorder="1" applyAlignment="1"/>
    <xf numFmtId="9" fontId="61" fillId="0" borderId="20" xfId="0" applyNumberFormat="1" applyFont="1" applyBorder="1" applyAlignment="1"/>
    <xf numFmtId="9" fontId="61" fillId="0" borderId="0" xfId="0" applyNumberFormat="1" applyFont="1" applyAlignment="1"/>
    <xf numFmtId="0" fontId="61" fillId="0" borderId="0" xfId="0" applyFont="1" applyAlignment="1"/>
    <xf numFmtId="9" fontId="61" fillId="0" borderId="29" xfId="0" applyNumberFormat="1" applyFont="1" applyBorder="1">
      <alignment vertical="center"/>
    </xf>
    <xf numFmtId="9" fontId="61" fillId="0" borderId="30" xfId="0" applyNumberFormat="1" applyFont="1" applyBorder="1">
      <alignment vertical="center"/>
    </xf>
    <xf numFmtId="9" fontId="61" fillId="0" borderId="0" xfId="0" applyNumberFormat="1" applyFont="1">
      <alignment vertical="center"/>
    </xf>
    <xf numFmtId="0" fontId="61" fillId="0" borderId="21" xfId="0" applyFont="1" applyBorder="1" applyAlignment="1">
      <alignment vertical="top" wrapText="1"/>
    </xf>
    <xf numFmtId="0" fontId="61" fillId="0" borderId="22" xfId="0" applyFont="1" applyBorder="1" applyAlignment="1">
      <alignment vertical="top" wrapText="1"/>
    </xf>
    <xf numFmtId="0" fontId="61" fillId="0" borderId="23" xfId="0" applyFont="1" applyBorder="1" applyAlignment="1">
      <alignment vertical="top" wrapText="1"/>
    </xf>
    <xf numFmtId="0" fontId="61" fillId="0" borderId="0" xfId="0" applyFont="1" applyAlignment="1">
      <alignment vertical="top" wrapText="1"/>
    </xf>
    <xf numFmtId="0" fontId="63" fillId="0" borderId="34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  <xf numFmtId="0" fontId="63" fillId="0" borderId="29" xfId="0" applyFont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3" fillId="0" borderId="21" xfId="0" applyFont="1" applyBorder="1" applyAlignment="1">
      <alignment horizontal="center" vertical="center"/>
    </xf>
    <xf numFmtId="0" fontId="61" fillId="0" borderId="0" xfId="2" applyFont="1">
      <alignment vertical="center"/>
    </xf>
    <xf numFmtId="176" fontId="61" fillId="0" borderId="0" xfId="2" applyNumberFormat="1" applyFont="1">
      <alignment vertical="center"/>
    </xf>
    <xf numFmtId="0" fontId="65" fillId="0" borderId="73" xfId="4" applyFont="1" applyFill="1" applyBorder="1" applyAlignment="1">
      <alignment vertical="center" wrapText="1"/>
    </xf>
    <xf numFmtId="0" fontId="65" fillId="0" borderId="74" xfId="4" applyFont="1" applyFill="1" applyBorder="1" applyAlignment="1">
      <alignment vertical="center" wrapText="1"/>
    </xf>
    <xf numFmtId="0" fontId="65" fillId="0" borderId="72" xfId="4" applyFont="1" applyFill="1" applyBorder="1" applyAlignment="1">
      <alignment vertical="center" wrapText="1"/>
    </xf>
    <xf numFmtId="0" fontId="61" fillId="0" borderId="41" xfId="2" applyFont="1" applyBorder="1" applyAlignment="1">
      <alignment horizontal="left" vertical="center"/>
    </xf>
    <xf numFmtId="0" fontId="66" fillId="0" borderId="74" xfId="2" applyFont="1" applyBorder="1" applyAlignment="1">
      <alignment horizontal="right" vertical="center"/>
    </xf>
    <xf numFmtId="0" fontId="61" fillId="0" borderId="11" xfId="2" applyFont="1" applyBorder="1">
      <alignment vertical="center"/>
    </xf>
    <xf numFmtId="0" fontId="61" fillId="0" borderId="12" xfId="2" applyFont="1" applyBorder="1" applyAlignment="1">
      <alignment vertical="center" shrinkToFit="1"/>
    </xf>
    <xf numFmtId="0" fontId="61" fillId="0" borderId="10" xfId="2" applyFont="1" applyBorder="1">
      <alignment vertical="center"/>
    </xf>
    <xf numFmtId="0" fontId="63" fillId="0" borderId="11" xfId="2" applyFont="1" applyBorder="1">
      <alignment vertical="center"/>
    </xf>
    <xf numFmtId="0" fontId="61" fillId="0" borderId="42" xfId="2" applyFont="1" applyBorder="1">
      <alignment vertical="center"/>
    </xf>
    <xf numFmtId="0" fontId="61" fillId="0" borderId="11" xfId="2" applyFont="1" applyBorder="1" applyAlignment="1">
      <alignment horizontal="right" vertical="center"/>
    </xf>
    <xf numFmtId="0" fontId="61" fillId="0" borderId="46" xfId="2" applyFont="1" applyBorder="1">
      <alignment vertical="center"/>
    </xf>
    <xf numFmtId="0" fontId="61" fillId="0" borderId="47" xfId="2" applyFont="1" applyBorder="1">
      <alignment vertical="center"/>
    </xf>
    <xf numFmtId="0" fontId="63" fillId="0" borderId="10" xfId="2" applyFont="1" applyBorder="1" applyAlignment="1">
      <alignment horizontal="left" vertical="center"/>
    </xf>
    <xf numFmtId="0" fontId="63" fillId="0" borderId="11" xfId="2" applyFont="1" applyBorder="1" applyAlignment="1">
      <alignment horizontal="left" vertical="center"/>
    </xf>
    <xf numFmtId="0" fontId="63" fillId="0" borderId="45" xfId="2" applyFont="1" applyBorder="1" applyAlignment="1">
      <alignment horizontal="left" vertical="center"/>
    </xf>
    <xf numFmtId="0" fontId="63" fillId="0" borderId="46" xfId="2" applyFont="1" applyBorder="1" applyAlignment="1">
      <alignment horizontal="left" vertical="center"/>
    </xf>
    <xf numFmtId="0" fontId="61" fillId="0" borderId="7" xfId="2" applyFont="1" applyBorder="1">
      <alignment vertical="center"/>
    </xf>
    <xf numFmtId="0" fontId="61" fillId="0" borderId="63" xfId="2" applyFont="1" applyBorder="1">
      <alignment vertical="center"/>
    </xf>
    <xf numFmtId="0" fontId="65" fillId="0" borderId="33" xfId="4" applyFont="1" applyFill="1" applyBorder="1" applyAlignment="1">
      <alignment vertical="center" wrapText="1"/>
    </xf>
    <xf numFmtId="0" fontId="65" fillId="0" borderId="3" xfId="4" applyFont="1" applyFill="1" applyBorder="1" applyAlignment="1">
      <alignment vertical="center" wrapText="1"/>
    </xf>
    <xf numFmtId="0" fontId="65" fillId="0" borderId="5" xfId="4" applyFont="1" applyFill="1" applyBorder="1" applyAlignment="1">
      <alignment vertical="center" wrapText="1"/>
    </xf>
    <xf numFmtId="0" fontId="61" fillId="0" borderId="4" xfId="2" applyFont="1" applyBorder="1">
      <alignment vertical="center"/>
    </xf>
    <xf numFmtId="0" fontId="61" fillId="0" borderId="5" xfId="2" applyFont="1" applyBorder="1">
      <alignment vertical="center"/>
    </xf>
    <xf numFmtId="0" fontId="63" fillId="0" borderId="7" xfId="2" applyFont="1" applyBorder="1" applyAlignment="1">
      <alignment horizontal="left" vertical="center"/>
    </xf>
    <xf numFmtId="0" fontId="63" fillId="0" borderId="7" xfId="2" applyFont="1" applyBorder="1">
      <alignment vertical="center"/>
    </xf>
    <xf numFmtId="0" fontId="63" fillId="0" borderId="8" xfId="2" applyFont="1" applyBorder="1">
      <alignment vertical="center"/>
    </xf>
    <xf numFmtId="0" fontId="63" fillId="0" borderId="11" xfId="0" applyFont="1" applyBorder="1" applyAlignment="1">
      <alignment horizontal="center" vertical="center" shrinkToFit="1"/>
    </xf>
    <xf numFmtId="0" fontId="63" fillId="5" borderId="11" xfId="0" applyFont="1" applyFill="1" applyBorder="1" applyAlignment="1" applyProtection="1">
      <alignment horizontal="center" vertical="center" shrinkToFit="1"/>
      <protection locked="0"/>
    </xf>
    <xf numFmtId="0" fontId="63" fillId="0" borderId="12" xfId="2" applyFont="1" applyBorder="1">
      <alignment vertical="center"/>
    </xf>
    <xf numFmtId="0" fontId="63" fillId="0" borderId="4" xfId="0" applyFont="1" applyBorder="1" applyAlignment="1">
      <alignment horizontal="center" vertical="center" shrinkToFit="1"/>
    </xf>
    <xf numFmtId="0" fontId="63" fillId="5" borderId="4" xfId="0" applyFont="1" applyFill="1" applyBorder="1" applyAlignment="1" applyProtection="1">
      <alignment horizontal="center" vertical="center" shrinkToFit="1"/>
      <protection locked="0"/>
    </xf>
    <xf numFmtId="0" fontId="63" fillId="0" borderId="5" xfId="2" applyFont="1" applyBorder="1">
      <alignment vertical="center"/>
    </xf>
    <xf numFmtId="0" fontId="61" fillId="0" borderId="42" xfId="2" applyFont="1" applyBorder="1" applyAlignment="1">
      <alignment horizontal="center" vertical="center"/>
    </xf>
    <xf numFmtId="0" fontId="63" fillId="0" borderId="12" xfId="2" applyFont="1" applyBorder="1" applyAlignment="1">
      <alignment vertical="center" shrinkToFit="1"/>
    </xf>
    <xf numFmtId="0" fontId="63" fillId="0" borderId="4" xfId="2" applyFont="1" applyBorder="1" applyAlignment="1">
      <alignment horizontal="left" vertical="center"/>
    </xf>
    <xf numFmtId="0" fontId="61" fillId="0" borderId="4" xfId="2" applyFont="1" applyBorder="1" applyAlignment="1">
      <alignment horizontal="left" vertical="center"/>
    </xf>
    <xf numFmtId="0" fontId="61" fillId="0" borderId="5" xfId="2" applyFont="1" applyBorder="1" applyAlignment="1">
      <alignment vertical="center" shrinkToFit="1"/>
    </xf>
    <xf numFmtId="181" fontId="63" fillId="7" borderId="7" xfId="2" applyNumberFormat="1" applyFont="1" applyFill="1" applyBorder="1" applyProtection="1">
      <alignment vertical="center"/>
      <protection locked="0"/>
    </xf>
    <xf numFmtId="0" fontId="63" fillId="0" borderId="11" xfId="2" applyFont="1" applyBorder="1" applyAlignment="1" applyProtection="1">
      <alignment horizontal="center" vertical="center"/>
      <protection locked="0"/>
    </xf>
    <xf numFmtId="178" fontId="61" fillId="0" borderId="7" xfId="2" applyNumberFormat="1" applyFont="1" applyBorder="1" applyAlignment="1">
      <alignment horizontal="left" vertical="center"/>
    </xf>
    <xf numFmtId="0" fontId="61" fillId="0" borderId="8" xfId="2" applyFont="1" applyBorder="1">
      <alignment vertical="center"/>
    </xf>
    <xf numFmtId="0" fontId="61" fillId="0" borderId="7" xfId="2" applyFont="1" applyBorder="1" applyAlignment="1">
      <alignment horizontal="left" vertical="center"/>
    </xf>
    <xf numFmtId="0" fontId="61" fillId="0" borderId="7" xfId="2" applyFont="1" applyBorder="1" applyAlignment="1">
      <alignment horizontal="left" vertical="center" shrinkToFit="1"/>
    </xf>
    <xf numFmtId="0" fontId="61" fillId="0" borderId="8" xfId="2" applyFont="1" applyBorder="1" applyAlignment="1">
      <alignment vertical="center" shrinkToFit="1"/>
    </xf>
    <xf numFmtId="0" fontId="61" fillId="0" borderId="11" xfId="2" applyFont="1" applyBorder="1" applyAlignment="1">
      <alignment horizontal="left" vertical="center"/>
    </xf>
    <xf numFmtId="0" fontId="61" fillId="0" borderId="11" xfId="2" applyFont="1" applyBorder="1" applyAlignment="1">
      <alignment horizontal="left" vertical="center" shrinkToFit="1"/>
    </xf>
    <xf numFmtId="0" fontId="63" fillId="0" borderId="5" xfId="2" applyFont="1" applyBorder="1" applyAlignment="1">
      <alignment vertical="center" shrinkToFit="1"/>
    </xf>
    <xf numFmtId="0" fontId="61" fillId="7" borderId="7" xfId="2" applyFont="1" applyFill="1" applyBorder="1" applyAlignment="1">
      <alignment vertical="top"/>
    </xf>
    <xf numFmtId="0" fontId="61" fillId="7" borderId="8" xfId="2" applyFont="1" applyFill="1" applyBorder="1" applyAlignment="1">
      <alignment vertical="top"/>
    </xf>
    <xf numFmtId="0" fontId="61" fillId="7" borderId="11" xfId="2" applyFont="1" applyFill="1" applyBorder="1" applyAlignment="1">
      <alignment vertical="top"/>
    </xf>
    <xf numFmtId="0" fontId="61" fillId="7" borderId="12" xfId="2" applyFont="1" applyFill="1" applyBorder="1" applyAlignment="1">
      <alignment vertical="top"/>
    </xf>
    <xf numFmtId="0" fontId="65" fillId="0" borderId="22" xfId="4" applyFont="1" applyFill="1" applyBorder="1" applyAlignment="1">
      <alignment vertical="center" wrapText="1"/>
    </xf>
    <xf numFmtId="0" fontId="65" fillId="0" borderId="23" xfId="4" applyFont="1" applyFill="1" applyBorder="1" applyAlignment="1">
      <alignment vertical="center" wrapText="1"/>
    </xf>
    <xf numFmtId="0" fontId="61" fillId="7" borderId="46" xfId="2" applyFont="1" applyFill="1" applyBorder="1" applyAlignment="1">
      <alignment vertical="top"/>
    </xf>
    <xf numFmtId="0" fontId="61" fillId="7" borderId="4" xfId="2" applyFont="1" applyFill="1" applyBorder="1" applyAlignment="1">
      <alignment vertical="top"/>
    </xf>
    <xf numFmtId="0" fontId="61" fillId="7" borderId="5" xfId="2" applyFont="1" applyFill="1" applyBorder="1" applyAlignment="1">
      <alignment vertical="top"/>
    </xf>
    <xf numFmtId="0" fontId="61" fillId="0" borderId="0" xfId="2" applyFont="1" applyAlignment="1">
      <alignment horizontal="left" vertical="center"/>
    </xf>
    <xf numFmtId="2" fontId="61" fillId="0" borderId="0" xfId="2" applyNumberFormat="1" applyFont="1" applyAlignment="1">
      <alignment horizontal="left" vertical="center"/>
    </xf>
    <xf numFmtId="179" fontId="61" fillId="0" borderId="0" xfId="1" applyNumberFormat="1" applyFont="1" applyFill="1" applyBorder="1" applyAlignment="1" applyProtection="1">
      <alignment horizontal="left" vertical="center"/>
    </xf>
    <xf numFmtId="0" fontId="66" fillId="0" borderId="0" xfId="2" applyFont="1" applyAlignment="1">
      <alignment horizontal="left" vertical="center"/>
    </xf>
    <xf numFmtId="0" fontId="61" fillId="0" borderId="19" xfId="2" applyFont="1" applyBorder="1" applyAlignment="1">
      <alignment horizontal="center" vertical="center"/>
    </xf>
    <xf numFmtId="38" fontId="61" fillId="0" borderId="0" xfId="1" applyFont="1" applyFill="1" applyBorder="1" applyAlignment="1" applyProtection="1">
      <alignment horizontal="left" vertical="center"/>
    </xf>
    <xf numFmtId="0" fontId="61" fillId="0" borderId="20" xfId="2" applyFont="1" applyBorder="1" applyAlignment="1">
      <alignment horizontal="left" vertical="center"/>
    </xf>
    <xf numFmtId="0" fontId="63" fillId="0" borderId="7" xfId="2" applyFont="1" applyBorder="1" applyAlignment="1">
      <alignment horizontal="right" vertical="center"/>
    </xf>
    <xf numFmtId="193" fontId="61" fillId="0" borderId="0" xfId="2" applyNumberFormat="1" applyFont="1">
      <alignment vertical="center"/>
    </xf>
    <xf numFmtId="0" fontId="63" fillId="0" borderId="11" xfId="2" applyFont="1" applyBorder="1" applyAlignment="1">
      <alignment horizontal="right" vertical="center"/>
    </xf>
    <xf numFmtId="179" fontId="61" fillId="0" borderId="11" xfId="2" applyNumberFormat="1" applyFont="1" applyBorder="1">
      <alignment vertical="center"/>
    </xf>
    <xf numFmtId="179" fontId="61" fillId="0" borderId="46" xfId="2" applyNumberFormat="1" applyFont="1" applyBorder="1">
      <alignment vertical="center"/>
    </xf>
    <xf numFmtId="2" fontId="61" fillId="0" borderId="46" xfId="2" applyNumberFormat="1" applyFont="1" applyBorder="1" applyAlignment="1">
      <alignment horizontal="right" vertical="center"/>
    </xf>
    <xf numFmtId="0" fontId="61" fillId="0" borderId="34" xfId="2" applyFont="1" applyBorder="1">
      <alignment vertical="center"/>
    </xf>
    <xf numFmtId="0" fontId="61" fillId="0" borderId="19" xfId="2" applyFont="1" applyBorder="1">
      <alignment vertical="center"/>
    </xf>
    <xf numFmtId="0" fontId="61" fillId="0" borderId="20" xfId="2" applyFont="1" applyBorder="1" applyAlignment="1">
      <alignment horizontal="right" vertical="center"/>
    </xf>
    <xf numFmtId="0" fontId="61" fillId="0" borderId="61" xfId="2" applyFont="1" applyBorder="1">
      <alignment vertical="center"/>
    </xf>
    <xf numFmtId="0" fontId="61" fillId="0" borderId="3" xfId="2" applyFont="1" applyBorder="1">
      <alignment vertical="center"/>
    </xf>
    <xf numFmtId="0" fontId="61" fillId="0" borderId="4" xfId="2" applyFont="1" applyBorder="1" applyAlignment="1">
      <alignment horizontal="right" vertical="center"/>
    </xf>
    <xf numFmtId="0" fontId="61" fillId="0" borderId="42" xfId="2" applyFont="1" applyBorder="1" applyAlignment="1">
      <alignment horizontal="right" vertical="center"/>
    </xf>
    <xf numFmtId="0" fontId="65" fillId="0" borderId="16" xfId="4" applyFont="1" applyFill="1" applyBorder="1" applyAlignment="1">
      <alignment vertical="center" wrapText="1"/>
    </xf>
    <xf numFmtId="0" fontId="65" fillId="0" borderId="18" xfId="4" applyFont="1" applyFill="1" applyBorder="1" applyAlignment="1">
      <alignment vertical="center" wrapText="1"/>
    </xf>
    <xf numFmtId="0" fontId="61" fillId="0" borderId="16" xfId="2" applyFont="1" applyBorder="1">
      <alignment vertical="center"/>
    </xf>
    <xf numFmtId="0" fontId="61" fillId="0" borderId="17" xfId="2" applyFont="1" applyBorder="1">
      <alignment vertical="center"/>
    </xf>
    <xf numFmtId="38" fontId="61" fillId="0" borderId="17" xfId="1" applyFont="1" applyBorder="1" applyAlignment="1">
      <alignment vertical="center" wrapText="1"/>
    </xf>
    <xf numFmtId="0" fontId="61" fillId="0" borderId="22" xfId="2" applyFont="1" applyBorder="1">
      <alignment vertical="center"/>
    </xf>
    <xf numFmtId="0" fontId="61" fillId="0" borderId="23" xfId="2" applyFont="1" applyBorder="1">
      <alignment vertical="center"/>
    </xf>
    <xf numFmtId="0" fontId="61" fillId="0" borderId="6" xfId="2" applyFont="1" applyBorder="1">
      <alignment vertical="center"/>
    </xf>
    <xf numFmtId="179" fontId="61" fillId="0" borderId="7" xfId="2" applyNumberFormat="1" applyFont="1" applyBorder="1">
      <alignment vertical="center"/>
    </xf>
    <xf numFmtId="2" fontId="61" fillId="0" borderId="4" xfId="2" applyNumberFormat="1" applyFont="1" applyBorder="1" applyAlignment="1">
      <alignment horizontal="right" vertical="center"/>
    </xf>
    <xf numFmtId="38" fontId="61" fillId="0" borderId="4" xfId="1" applyFont="1" applyBorder="1" applyAlignment="1" applyProtection="1">
      <alignment horizontal="right" vertical="center"/>
    </xf>
    <xf numFmtId="0" fontId="61" fillId="7" borderId="4" xfId="2" applyFont="1" applyFill="1" applyBorder="1">
      <alignment vertical="center"/>
    </xf>
    <xf numFmtId="0" fontId="61" fillId="7" borderId="5" xfId="2" applyFont="1" applyFill="1" applyBorder="1">
      <alignment vertical="center"/>
    </xf>
    <xf numFmtId="0" fontId="61" fillId="0" borderId="24" xfId="2" applyFont="1" applyBorder="1" applyAlignment="1">
      <alignment vertical="top"/>
    </xf>
    <xf numFmtId="0" fontId="61" fillId="0" borderId="25" xfId="2" applyFont="1" applyBorder="1" applyAlignment="1">
      <alignment vertical="top"/>
    </xf>
    <xf numFmtId="0" fontId="61" fillId="0" borderId="25" xfId="2" applyFont="1" applyBorder="1" applyAlignment="1">
      <alignment horizontal="left" vertical="top"/>
    </xf>
    <xf numFmtId="0" fontId="61" fillId="0" borderId="36" xfId="2" applyFont="1" applyBorder="1" applyAlignment="1">
      <alignment vertical="top"/>
    </xf>
    <xf numFmtId="49" fontId="63" fillId="0" borderId="0" xfId="2" applyNumberFormat="1" applyFont="1" applyAlignment="1">
      <alignment horizontal="right" vertical="center"/>
    </xf>
    <xf numFmtId="0" fontId="61" fillId="14" borderId="0" xfId="0" applyFont="1" applyFill="1" applyAlignment="1">
      <alignment horizontal="center" vertical="center"/>
    </xf>
    <xf numFmtId="0" fontId="61" fillId="0" borderId="19" xfId="0" applyFont="1" applyBorder="1" applyAlignment="1">
      <alignment horizontal="center" vertical="center"/>
    </xf>
    <xf numFmtId="0" fontId="63" fillId="0" borderId="42" xfId="2" applyFont="1" applyBorder="1" applyAlignment="1">
      <alignment vertical="center" shrinkToFit="1"/>
    </xf>
    <xf numFmtId="0" fontId="63" fillId="0" borderId="11" xfId="2" applyFont="1" applyBorder="1" applyAlignment="1">
      <alignment vertical="center" shrinkToFit="1"/>
    </xf>
    <xf numFmtId="0" fontId="63" fillId="0" borderId="11" xfId="2" applyFont="1" applyBorder="1" applyAlignment="1">
      <alignment horizontal="left" vertical="center" shrinkToFit="1"/>
    </xf>
    <xf numFmtId="0" fontId="63" fillId="0" borderId="10" xfId="2" applyFont="1" applyBorder="1" applyAlignment="1" applyProtection="1">
      <alignment horizontal="center" vertical="center"/>
      <protection locked="0"/>
    </xf>
    <xf numFmtId="0" fontId="63" fillId="0" borderId="11" xfId="2" applyFont="1" applyBorder="1" applyAlignment="1">
      <alignment horizontal="center" vertical="center"/>
    </xf>
    <xf numFmtId="0" fontId="63" fillId="0" borderId="10" xfId="2" applyFont="1" applyBorder="1">
      <alignment vertical="center"/>
    </xf>
    <xf numFmtId="58" fontId="63" fillId="0" borderId="11" xfId="2" applyNumberFormat="1" applyFont="1" applyBorder="1" applyAlignment="1">
      <alignment horizontal="left" vertical="center"/>
    </xf>
    <xf numFmtId="58" fontId="63" fillId="0" borderId="12" xfId="2" applyNumberFormat="1" applyFont="1" applyBorder="1" applyAlignment="1">
      <alignment horizontal="left" vertical="center"/>
    </xf>
    <xf numFmtId="0" fontId="63" fillId="0" borderId="42" xfId="2" applyFont="1" applyBorder="1">
      <alignment vertical="center"/>
    </xf>
    <xf numFmtId="0" fontId="71" fillId="0" borderId="0" xfId="2" applyFont="1">
      <alignment vertical="center"/>
    </xf>
    <xf numFmtId="0" fontId="63" fillId="0" borderId="46" xfId="2" applyFont="1" applyBorder="1">
      <alignment vertical="center"/>
    </xf>
    <xf numFmtId="0" fontId="63" fillId="0" borderId="47" xfId="2" applyFont="1" applyBorder="1">
      <alignment vertical="center"/>
    </xf>
    <xf numFmtId="177" fontId="63" fillId="0" borderId="11" xfId="2" applyNumberFormat="1" applyFont="1" applyBorder="1" applyAlignment="1">
      <alignment horizontal="right" vertical="center" indent="2"/>
    </xf>
    <xf numFmtId="177" fontId="63" fillId="0" borderId="12" xfId="2" applyNumberFormat="1" applyFont="1" applyBorder="1" applyAlignment="1">
      <alignment horizontal="right" vertical="center" indent="2"/>
    </xf>
    <xf numFmtId="177" fontId="63" fillId="0" borderId="46" xfId="2" applyNumberFormat="1" applyFont="1" applyBorder="1" applyAlignment="1">
      <alignment horizontal="right" vertical="center" indent="2"/>
    </xf>
    <xf numFmtId="177" fontId="63" fillId="0" borderId="47" xfId="2" applyNumberFormat="1" applyFont="1" applyBorder="1" applyAlignment="1">
      <alignment horizontal="right" vertical="center" indent="2"/>
    </xf>
    <xf numFmtId="0" fontId="63" fillId="0" borderId="0" xfId="2" applyFont="1">
      <alignment vertical="center"/>
    </xf>
    <xf numFmtId="0" fontId="63" fillId="0" borderId="0" xfId="2" applyFont="1" applyAlignment="1">
      <alignment vertical="center" shrinkToFit="1"/>
    </xf>
    <xf numFmtId="0" fontId="63" fillId="0" borderId="47" xfId="2" applyFont="1" applyBorder="1" applyAlignment="1">
      <alignment vertical="center" shrinkToFit="1"/>
    </xf>
    <xf numFmtId="0" fontId="63" fillId="0" borderId="16" xfId="2" applyFont="1" applyBorder="1" applyAlignment="1" applyProtection="1">
      <alignment horizontal="center" vertical="center"/>
      <protection locked="0"/>
    </xf>
    <xf numFmtId="0" fontId="63" fillId="0" borderId="17" xfId="2" applyFont="1" applyBorder="1">
      <alignment vertical="center"/>
    </xf>
    <xf numFmtId="0" fontId="71" fillId="0" borderId="17" xfId="2" applyFont="1" applyBorder="1">
      <alignment vertical="center"/>
    </xf>
    <xf numFmtId="0" fontId="63" fillId="0" borderId="17" xfId="2" applyFont="1" applyBorder="1" applyAlignment="1" applyProtection="1">
      <alignment horizontal="center" vertical="center"/>
      <protection locked="0"/>
    </xf>
    <xf numFmtId="0" fontId="63" fillId="0" borderId="18" xfId="2" applyFont="1" applyBorder="1">
      <alignment vertical="center"/>
    </xf>
    <xf numFmtId="0" fontId="63" fillId="0" borderId="61" xfId="2" applyFont="1" applyBorder="1" applyAlignment="1" applyProtection="1">
      <alignment horizontal="center" vertical="center"/>
      <protection locked="0"/>
    </xf>
    <xf numFmtId="0" fontId="63" fillId="0" borderId="42" xfId="2" applyFont="1" applyBorder="1" applyAlignment="1" applyProtection="1">
      <alignment horizontal="center" vertical="center"/>
      <protection locked="0"/>
    </xf>
    <xf numFmtId="0" fontId="63" fillId="0" borderId="63" xfId="2" applyFont="1" applyBorder="1">
      <alignment vertical="center"/>
    </xf>
    <xf numFmtId="0" fontId="63" fillId="0" borderId="3" xfId="2" applyFont="1" applyBorder="1" applyAlignment="1" applyProtection="1">
      <alignment horizontal="center" vertical="center"/>
      <protection locked="0"/>
    </xf>
    <xf numFmtId="0" fontId="63" fillId="0" borderId="4" xfId="2" applyFont="1" applyBorder="1">
      <alignment vertical="center"/>
    </xf>
    <xf numFmtId="0" fontId="63" fillId="0" borderId="4" xfId="2" applyFont="1" applyBorder="1" applyAlignment="1" applyProtection="1">
      <alignment horizontal="center" vertical="center"/>
      <protection locked="0"/>
    </xf>
    <xf numFmtId="0" fontId="63" fillId="0" borderId="7" xfId="2" applyFont="1" applyBorder="1" applyAlignment="1" applyProtection="1">
      <alignment horizontal="center" vertical="center"/>
      <protection locked="0"/>
    </xf>
    <xf numFmtId="0" fontId="63" fillId="0" borderId="42" xfId="2" applyFont="1" applyBorder="1" applyAlignment="1">
      <alignment horizontal="right" vertical="center"/>
    </xf>
    <xf numFmtId="0" fontId="63" fillId="0" borderId="63" xfId="2" applyFont="1" applyBorder="1" applyAlignment="1">
      <alignment vertical="center" shrinkToFit="1"/>
    </xf>
    <xf numFmtId="0" fontId="63" fillId="0" borderId="42" xfId="2" applyFont="1" applyBorder="1" applyAlignment="1">
      <alignment horizontal="center" vertical="center"/>
    </xf>
    <xf numFmtId="0" fontId="63" fillId="0" borderId="60" xfId="0" applyFont="1" applyBorder="1" applyAlignment="1">
      <alignment vertical="center" wrapText="1"/>
    </xf>
    <xf numFmtId="0" fontId="63" fillId="0" borderId="86" xfId="0" applyFont="1" applyBorder="1" applyAlignment="1">
      <alignment vertical="center" wrapText="1"/>
    </xf>
    <xf numFmtId="0" fontId="63" fillId="0" borderId="42" xfId="2" applyFont="1" applyBorder="1" applyAlignment="1">
      <alignment horizontal="left" vertical="center"/>
    </xf>
    <xf numFmtId="0" fontId="63" fillId="7" borderId="7" xfId="2" applyFont="1" applyFill="1" applyBorder="1" applyAlignment="1">
      <alignment vertical="top" wrapText="1"/>
    </xf>
    <xf numFmtId="0" fontId="63" fillId="7" borderId="8" xfId="2" applyFont="1" applyFill="1" applyBorder="1" applyAlignment="1">
      <alignment vertical="top" wrapText="1"/>
    </xf>
    <xf numFmtId="0" fontId="63" fillId="7" borderId="11" xfId="2" applyFont="1" applyFill="1" applyBorder="1" applyAlignment="1">
      <alignment vertical="top" wrapText="1"/>
    </xf>
    <xf numFmtId="0" fontId="63" fillId="7" borderId="12" xfId="2" applyFont="1" applyFill="1" applyBorder="1" applyAlignment="1">
      <alignment vertical="top" wrapText="1"/>
    </xf>
    <xf numFmtId="0" fontId="61" fillId="0" borderId="19" xfId="0" applyFont="1" applyBorder="1" applyAlignment="1">
      <alignment vertical="center" shrinkToFit="1"/>
    </xf>
    <xf numFmtId="0" fontId="61" fillId="15" borderId="17" xfId="0" applyFont="1" applyFill="1" applyBorder="1" applyAlignment="1" applyProtection="1">
      <alignment horizontal="right" vertical="center" shrinkToFit="1"/>
      <protection locked="0"/>
    </xf>
    <xf numFmtId="0" fontId="61" fillId="0" borderId="0" xfId="0" applyFont="1" applyAlignment="1">
      <alignment vertical="center" shrinkToFit="1"/>
    </xf>
    <xf numFmtId="0" fontId="61" fillId="7" borderId="0" xfId="0" applyFont="1" applyFill="1" applyAlignment="1">
      <alignment vertical="center" shrinkToFit="1"/>
    </xf>
    <xf numFmtId="0" fontId="63" fillId="7" borderId="0" xfId="0" applyFont="1" applyFill="1" applyAlignment="1">
      <alignment horizontal="left" vertical="center" shrinkToFit="1"/>
    </xf>
    <xf numFmtId="0" fontId="61" fillId="7" borderId="0" xfId="0" applyFont="1" applyFill="1" applyAlignment="1">
      <alignment horizontal="center" vertical="center" shrinkToFit="1"/>
    </xf>
    <xf numFmtId="0" fontId="61" fillId="7" borderId="0" xfId="0" applyFont="1" applyFill="1" applyAlignment="1">
      <alignment horizontal="center" vertical="center"/>
    </xf>
    <xf numFmtId="0" fontId="61" fillId="0" borderId="20" xfId="0" applyFont="1" applyBorder="1" applyAlignment="1">
      <alignment horizontal="center" vertical="center"/>
    </xf>
    <xf numFmtId="0" fontId="61" fillId="7" borderId="17" xfId="0" applyFont="1" applyFill="1" applyBorder="1" applyAlignment="1">
      <alignment vertical="center" shrinkToFit="1"/>
    </xf>
    <xf numFmtId="0" fontId="61" fillId="7" borderId="18" xfId="0" applyFont="1" applyFill="1" applyBorder="1" applyAlignment="1">
      <alignment vertical="center" shrinkToFit="1"/>
    </xf>
    <xf numFmtId="0" fontId="63" fillId="7" borderId="16" xfId="0" applyFont="1" applyFill="1" applyBorder="1" applyAlignment="1">
      <alignment horizontal="left" vertical="center"/>
    </xf>
    <xf numFmtId="0" fontId="63" fillId="7" borderId="17" xfId="0" applyFont="1" applyFill="1" applyBorder="1" applyAlignment="1">
      <alignment horizontal="left" vertical="center"/>
    </xf>
    <xf numFmtId="0" fontId="61" fillId="0" borderId="5" xfId="0" applyFont="1" applyBorder="1">
      <alignment vertical="center"/>
    </xf>
    <xf numFmtId="0" fontId="63" fillId="7" borderId="0" xfId="0" applyFont="1" applyFill="1">
      <alignment vertical="center"/>
    </xf>
    <xf numFmtId="0" fontId="61" fillId="7" borderId="0" xfId="0" applyFont="1" applyFill="1">
      <alignment vertical="center"/>
    </xf>
    <xf numFmtId="0" fontId="61" fillId="14" borderId="0" xfId="0" applyFont="1" applyFill="1" applyAlignment="1" applyProtection="1">
      <alignment horizontal="right" vertical="center" shrinkToFit="1"/>
      <protection locked="0"/>
    </xf>
    <xf numFmtId="0" fontId="61" fillId="14" borderId="19" xfId="0" applyFont="1" applyFill="1" applyBorder="1" applyAlignment="1" applyProtection="1">
      <alignment horizontal="right" vertical="center" shrinkToFit="1"/>
      <protection locked="0"/>
    </xf>
    <xf numFmtId="0" fontId="63" fillId="7" borderId="7" xfId="2" applyFont="1" applyFill="1" applyBorder="1">
      <alignment vertical="center"/>
    </xf>
    <xf numFmtId="0" fontId="61" fillId="7" borderId="7" xfId="2" applyFont="1" applyFill="1" applyBorder="1">
      <alignment vertical="center"/>
    </xf>
    <xf numFmtId="0" fontId="61" fillId="7" borderId="7" xfId="2" applyFont="1" applyFill="1" applyBorder="1" applyAlignment="1">
      <alignment horizontal="center" vertical="center"/>
    </xf>
    <xf numFmtId="0" fontId="61" fillId="7" borderId="8" xfId="2" applyFont="1" applyFill="1" applyBorder="1">
      <alignment vertical="center"/>
    </xf>
    <xf numFmtId="0" fontId="0" fillId="20" borderId="0" xfId="0" applyFill="1">
      <alignment vertical="center"/>
    </xf>
    <xf numFmtId="0" fontId="72" fillId="20" borderId="0" xfId="0" applyFont="1" applyFill="1">
      <alignment vertical="center"/>
    </xf>
    <xf numFmtId="0" fontId="63" fillId="5" borderId="46" xfId="2" applyFont="1" applyFill="1" applyBorder="1" applyAlignment="1" applyProtection="1">
      <alignment vertical="center" shrinkToFit="1"/>
      <protection locked="0"/>
    </xf>
    <xf numFmtId="0" fontId="61" fillId="0" borderId="22" xfId="0" applyFont="1" applyBorder="1" applyAlignment="1">
      <alignment vertical="center" shrinkToFit="1"/>
    </xf>
    <xf numFmtId="0" fontId="61" fillId="0" borderId="23" xfId="0" applyFont="1" applyBorder="1" applyAlignment="1">
      <alignment vertical="center" shrinkToFit="1"/>
    </xf>
    <xf numFmtId="0" fontId="3" fillId="21" borderId="13" xfId="0" applyFont="1" applyFill="1" applyBorder="1">
      <alignment vertical="center"/>
    </xf>
    <xf numFmtId="0" fontId="3" fillId="21" borderId="14" xfId="0" applyFont="1" applyFill="1" applyBorder="1">
      <alignment vertical="center"/>
    </xf>
    <xf numFmtId="0" fontId="3" fillId="21" borderId="15" xfId="0" applyFont="1" applyFill="1" applyBorder="1">
      <alignment vertical="center"/>
    </xf>
    <xf numFmtId="0" fontId="75" fillId="0" borderId="0" xfId="0" applyFont="1">
      <alignment vertical="center"/>
    </xf>
    <xf numFmtId="0" fontId="76" fillId="0" borderId="34" xfId="2" applyFont="1" applyBorder="1">
      <alignment vertical="center"/>
    </xf>
    <xf numFmtId="49" fontId="76" fillId="14" borderId="20" xfId="2" applyNumberFormat="1" applyFont="1" applyFill="1" applyBorder="1">
      <alignment vertical="center"/>
    </xf>
    <xf numFmtId="0" fontId="77" fillId="0" borderId="0" xfId="2" applyFont="1">
      <alignment vertical="center"/>
    </xf>
    <xf numFmtId="0" fontId="76" fillId="0" borderId="0" xfId="2" applyFont="1">
      <alignment vertical="center"/>
    </xf>
    <xf numFmtId="0" fontId="78" fillId="0" borderId="104" xfId="2" applyFont="1" applyBorder="1">
      <alignment vertical="center"/>
    </xf>
    <xf numFmtId="0" fontId="76" fillId="0" borderId="17" xfId="2" applyFont="1" applyBorder="1">
      <alignment vertical="center"/>
    </xf>
    <xf numFmtId="0" fontId="76" fillId="11" borderId="17" xfId="2" applyFont="1" applyFill="1" applyBorder="1">
      <alignment vertical="center"/>
    </xf>
    <xf numFmtId="0" fontId="76" fillId="0" borderId="18" xfId="2" applyFont="1" applyBorder="1">
      <alignment vertical="center"/>
    </xf>
    <xf numFmtId="0" fontId="76" fillId="0" borderId="16" xfId="2" applyFont="1" applyBorder="1">
      <alignment vertical="center"/>
    </xf>
    <xf numFmtId="0" fontId="76" fillId="0" borderId="107" xfId="2" applyFont="1" applyBorder="1">
      <alignment vertical="center"/>
    </xf>
    <xf numFmtId="0" fontId="76" fillId="11" borderId="108" xfId="2" applyFont="1" applyFill="1" applyBorder="1">
      <alignment vertical="center"/>
    </xf>
    <xf numFmtId="0" fontId="76" fillId="11" borderId="18" xfId="2" applyFont="1" applyFill="1" applyBorder="1">
      <alignment vertical="center"/>
    </xf>
    <xf numFmtId="0" fontId="76" fillId="0" borderId="22" xfId="2" applyFont="1" applyBorder="1">
      <alignment vertical="center"/>
    </xf>
    <xf numFmtId="0" fontId="76" fillId="0" borderId="31" xfId="2" applyFont="1" applyBorder="1">
      <alignment vertical="center"/>
    </xf>
    <xf numFmtId="0" fontId="76" fillId="0" borderId="32" xfId="2" applyFont="1" applyBorder="1">
      <alignment vertical="center"/>
    </xf>
    <xf numFmtId="0" fontId="76" fillId="0" borderId="33" xfId="2" applyFont="1" applyBorder="1">
      <alignment vertical="center"/>
    </xf>
    <xf numFmtId="0" fontId="76" fillId="0" borderId="62" xfId="2" applyFont="1" applyBorder="1">
      <alignment vertical="center"/>
    </xf>
    <xf numFmtId="0" fontId="76" fillId="0" borderId="19" xfId="2" applyFont="1" applyBorder="1">
      <alignment vertical="center"/>
    </xf>
    <xf numFmtId="0" fontId="76" fillId="11" borderId="20" xfId="2" applyFont="1" applyFill="1" applyBorder="1">
      <alignment vertical="center"/>
    </xf>
    <xf numFmtId="0" fontId="76" fillId="0" borderId="33" xfId="2" applyFont="1" applyBorder="1" applyAlignment="1">
      <alignment horizontal="left" vertical="center"/>
    </xf>
    <xf numFmtId="0" fontId="76" fillId="0" borderId="0" xfId="2" applyFont="1" applyAlignment="1">
      <alignment horizontal="left" vertical="center"/>
    </xf>
    <xf numFmtId="0" fontId="76" fillId="0" borderId="31" xfId="2" applyFont="1" applyBorder="1" applyAlignment="1">
      <alignment horizontal="left" vertical="center"/>
    </xf>
    <xf numFmtId="0" fontId="76" fillId="0" borderId="32" xfId="2" applyFont="1" applyBorder="1" applyAlignment="1">
      <alignment horizontal="left" vertical="center"/>
    </xf>
    <xf numFmtId="0" fontId="76" fillId="0" borderId="62" xfId="2" applyFont="1" applyBorder="1" applyAlignment="1">
      <alignment horizontal="left" vertical="center"/>
    </xf>
    <xf numFmtId="0" fontId="4" fillId="0" borderId="17" xfId="2" applyBorder="1">
      <alignment vertical="center"/>
    </xf>
    <xf numFmtId="0" fontId="76" fillId="0" borderId="21" xfId="2" applyFont="1" applyBorder="1">
      <alignment vertical="center"/>
    </xf>
    <xf numFmtId="0" fontId="76" fillId="11" borderId="23" xfId="2" applyFont="1" applyFill="1" applyBorder="1">
      <alignment vertical="center"/>
    </xf>
    <xf numFmtId="193" fontId="76" fillId="0" borderId="0" xfId="2" applyNumberFormat="1" applyFont="1">
      <alignment vertical="center"/>
    </xf>
    <xf numFmtId="0" fontId="79" fillId="0" borderId="0" xfId="2" applyFont="1">
      <alignment vertical="center"/>
    </xf>
    <xf numFmtId="40" fontId="76" fillId="11" borderId="16" xfId="1" applyNumberFormat="1" applyFont="1" applyFill="1" applyBorder="1" applyProtection="1">
      <alignment vertical="center"/>
    </xf>
    <xf numFmtId="0" fontId="79" fillId="0" borderId="17" xfId="2" applyFont="1" applyBorder="1">
      <alignment vertical="center"/>
    </xf>
    <xf numFmtId="0" fontId="77" fillId="11" borderId="16" xfId="2" applyFont="1" applyFill="1" applyBorder="1">
      <alignment vertical="center"/>
    </xf>
    <xf numFmtId="0" fontId="80" fillId="0" borderId="17" xfId="2" applyFont="1" applyBorder="1">
      <alignment vertical="center"/>
    </xf>
    <xf numFmtId="2" fontId="61" fillId="0" borderId="46" xfId="2" applyNumberFormat="1" applyFont="1" applyBorder="1" applyAlignment="1">
      <alignment horizontal="left" vertical="center"/>
    </xf>
    <xf numFmtId="0" fontId="24" fillId="0" borderId="104" xfId="0" applyFont="1" applyBorder="1" applyAlignment="1">
      <alignment vertical="top" wrapText="1"/>
    </xf>
    <xf numFmtId="0" fontId="3" fillId="14" borderId="0" xfId="0" applyFont="1" applyFill="1">
      <alignment vertical="center"/>
    </xf>
    <xf numFmtId="0" fontId="76" fillId="0" borderId="0" xfId="0" applyFont="1">
      <alignment vertical="center"/>
    </xf>
    <xf numFmtId="0" fontId="81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3" fillId="9" borderId="0" xfId="0" applyFont="1" applyFill="1" applyAlignment="1">
      <alignment vertical="top" wrapText="1"/>
    </xf>
    <xf numFmtId="0" fontId="3" fillId="17" borderId="0" xfId="0" applyFont="1" applyFill="1" applyAlignment="1">
      <alignment vertical="top" wrapText="1"/>
    </xf>
    <xf numFmtId="0" fontId="74" fillId="17" borderId="0" xfId="2" applyFont="1" applyFill="1" applyAlignment="1">
      <alignment vertical="top"/>
    </xf>
    <xf numFmtId="49" fontId="3" fillId="14" borderId="0" xfId="0" applyNumberFormat="1" applyFont="1" applyFill="1">
      <alignment vertical="center"/>
    </xf>
    <xf numFmtId="14" fontId="3" fillId="14" borderId="0" xfId="0" applyNumberFormat="1" applyFont="1" applyFill="1">
      <alignment vertical="center"/>
    </xf>
    <xf numFmtId="0" fontId="76" fillId="0" borderId="0" xfId="0" applyFont="1" applyAlignment="1">
      <alignment vertical="top" wrapText="1"/>
    </xf>
    <xf numFmtId="0" fontId="76" fillId="0" borderId="0" xfId="0" applyFont="1" applyAlignment="1">
      <alignment vertical="top"/>
    </xf>
    <xf numFmtId="0" fontId="31" fillId="0" borderId="104" xfId="0" applyFont="1" applyBorder="1" applyAlignment="1">
      <alignment vertical="top" wrapText="1"/>
    </xf>
    <xf numFmtId="0" fontId="24" fillId="9" borderId="0" xfId="0" applyFont="1" applyFill="1" applyAlignment="1">
      <alignment vertical="top" wrapText="1"/>
    </xf>
    <xf numFmtId="0" fontId="22" fillId="0" borderId="0" xfId="0" applyFont="1" applyAlignment="1">
      <alignment vertical="top" wrapText="1"/>
    </xf>
    <xf numFmtId="0" fontId="22" fillId="9" borderId="0" xfId="0" applyFont="1" applyFill="1" applyAlignment="1">
      <alignment vertical="top" wrapText="1"/>
    </xf>
    <xf numFmtId="0" fontId="24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" fillId="10" borderId="0" xfId="0" applyFont="1" applyFill="1" applyAlignment="1">
      <alignment vertical="top" wrapText="1"/>
    </xf>
    <xf numFmtId="0" fontId="24" fillId="10" borderId="0" xfId="0" applyFont="1" applyFill="1" applyAlignment="1">
      <alignment vertical="top" wrapText="1"/>
    </xf>
    <xf numFmtId="0" fontId="29" fillId="9" borderId="0" xfId="0" applyFont="1" applyFill="1" applyAlignment="1">
      <alignment vertical="top" wrapText="1"/>
    </xf>
    <xf numFmtId="0" fontId="3" fillId="13" borderId="0" xfId="0" applyFont="1" applyFill="1" applyAlignment="1">
      <alignment vertical="top" wrapText="1"/>
    </xf>
    <xf numFmtId="0" fontId="9" fillId="13" borderId="0" xfId="0" applyFont="1" applyFill="1" applyAlignment="1">
      <alignment vertical="top" wrapText="1"/>
    </xf>
    <xf numFmtId="0" fontId="10" fillId="13" borderId="0" xfId="0" applyFont="1" applyFill="1" applyAlignment="1">
      <alignment vertical="top" wrapText="1"/>
    </xf>
    <xf numFmtId="0" fontId="3" fillId="5" borderId="0" xfId="0" applyFont="1" applyFill="1" applyAlignment="1">
      <alignment vertical="top" wrapText="1"/>
    </xf>
    <xf numFmtId="0" fontId="3" fillId="17" borderId="0" xfId="0" applyFont="1" applyFill="1">
      <alignment vertical="center"/>
    </xf>
    <xf numFmtId="0" fontId="76" fillId="0" borderId="0" xfId="0" applyFont="1" applyAlignment="1">
      <alignment vertical="center" wrapText="1"/>
    </xf>
    <xf numFmtId="0" fontId="81" fillId="17" borderId="0" xfId="0" applyFont="1" applyFill="1" applyAlignment="1">
      <alignment vertical="top" wrapText="1"/>
    </xf>
    <xf numFmtId="0" fontId="3" fillId="0" borderId="0" xfId="0" applyFont="1" applyAlignment="1">
      <alignment vertical="top"/>
    </xf>
    <xf numFmtId="2" fontId="3" fillId="14" borderId="0" xfId="0" applyNumberFormat="1" applyFont="1" applyFill="1">
      <alignment vertical="center"/>
    </xf>
    <xf numFmtId="4" fontId="3" fillId="14" borderId="0" xfId="0" applyNumberFormat="1" applyFont="1" applyFill="1">
      <alignment vertical="center"/>
    </xf>
    <xf numFmtId="196" fontId="3" fillId="14" borderId="0" xfId="0" applyNumberFormat="1" applyFont="1" applyFill="1">
      <alignment vertical="center"/>
    </xf>
    <xf numFmtId="38" fontId="3" fillId="14" borderId="0" xfId="0" applyNumberFormat="1" applyFont="1" applyFill="1">
      <alignment vertical="center"/>
    </xf>
    <xf numFmtId="0" fontId="24" fillId="17" borderId="0" xfId="0" applyFont="1" applyFill="1" applyAlignment="1">
      <alignment vertical="top" wrapText="1"/>
    </xf>
    <xf numFmtId="0" fontId="63" fillId="0" borderId="22" xfId="2" applyFont="1" applyBorder="1">
      <alignment vertical="center"/>
    </xf>
    <xf numFmtId="0" fontId="71" fillId="0" borderId="22" xfId="2" applyFont="1" applyBorder="1">
      <alignment vertical="center"/>
    </xf>
    <xf numFmtId="0" fontId="76" fillId="22" borderId="62" xfId="0" applyFont="1" applyFill="1" applyBorder="1" applyAlignment="1">
      <alignment horizontal="center" vertical="center"/>
    </xf>
    <xf numFmtId="2" fontId="76" fillId="15" borderId="18" xfId="2" applyNumberFormat="1" applyFont="1" applyFill="1" applyBorder="1">
      <alignment vertical="center"/>
    </xf>
    <xf numFmtId="0" fontId="84" fillId="17" borderId="104" xfId="2" applyFont="1" applyFill="1" applyBorder="1">
      <alignment vertical="center"/>
    </xf>
    <xf numFmtId="0" fontId="76" fillId="0" borderId="109" xfId="2" applyFont="1" applyBorder="1">
      <alignment vertical="center"/>
    </xf>
    <xf numFmtId="0" fontId="76" fillId="0" borderId="23" xfId="2" applyFont="1" applyBorder="1">
      <alignment vertical="center"/>
    </xf>
    <xf numFmtId="193" fontId="76" fillId="0" borderId="17" xfId="2" applyNumberFormat="1" applyFont="1" applyBorder="1">
      <alignment vertical="center"/>
    </xf>
    <xf numFmtId="193" fontId="76" fillId="0" borderId="18" xfId="2" applyNumberFormat="1" applyFont="1" applyBorder="1">
      <alignment vertical="center"/>
    </xf>
    <xf numFmtId="0" fontId="76" fillId="0" borderId="17" xfId="2" applyFont="1" applyBorder="1" applyAlignment="1">
      <alignment horizontal="left" vertical="center"/>
    </xf>
    <xf numFmtId="180" fontId="86" fillId="0" borderId="62" xfId="1" applyNumberFormat="1" applyFont="1" applyBorder="1" applyProtection="1">
      <alignment vertical="center"/>
    </xf>
    <xf numFmtId="40" fontId="81" fillId="0" borderId="62" xfId="1" applyNumberFormat="1" applyFont="1" applyBorder="1" applyProtection="1">
      <alignment vertical="center"/>
    </xf>
    <xf numFmtId="9" fontId="63" fillId="0" borderId="0" xfId="0" applyNumberFormat="1" applyFont="1">
      <alignment vertical="center"/>
    </xf>
    <xf numFmtId="0" fontId="63" fillId="0" borderId="0" xfId="0" applyFont="1">
      <alignment vertical="center"/>
    </xf>
    <xf numFmtId="0" fontId="83" fillId="0" borderId="0" xfId="0" applyFont="1">
      <alignment vertical="center"/>
    </xf>
    <xf numFmtId="0" fontId="76" fillId="0" borderId="16" xfId="0" applyFont="1" applyBorder="1">
      <alignment vertical="center"/>
    </xf>
    <xf numFmtId="0" fontId="76" fillId="11" borderId="18" xfId="0" applyFont="1" applyFill="1" applyBorder="1">
      <alignment vertical="center"/>
    </xf>
    <xf numFmtId="0" fontId="76" fillId="11" borderId="17" xfId="0" applyFont="1" applyFill="1" applyBorder="1">
      <alignment vertical="center"/>
    </xf>
    <xf numFmtId="0" fontId="76" fillId="0" borderId="17" xfId="0" applyFont="1" applyBorder="1">
      <alignment vertical="center"/>
    </xf>
    <xf numFmtId="191" fontId="84" fillId="17" borderId="104" xfId="0" applyNumberFormat="1" applyFont="1" applyFill="1" applyBorder="1">
      <alignment vertical="center"/>
    </xf>
    <xf numFmtId="0" fontId="76" fillId="0" borderId="18" xfId="0" applyFont="1" applyBorder="1">
      <alignment vertical="center"/>
    </xf>
    <xf numFmtId="0" fontId="76" fillId="11" borderId="21" xfId="0" applyFont="1" applyFill="1" applyBorder="1">
      <alignment vertical="center"/>
    </xf>
    <xf numFmtId="0" fontId="76" fillId="22" borderId="16" xfId="0" applyFont="1" applyFill="1" applyBorder="1">
      <alignment vertical="center"/>
    </xf>
    <xf numFmtId="0" fontId="3" fillId="22" borderId="18" xfId="0" applyFont="1" applyFill="1" applyBorder="1">
      <alignment vertical="center"/>
    </xf>
    <xf numFmtId="0" fontId="76" fillId="23" borderId="62" xfId="0" applyFont="1" applyFill="1" applyBorder="1">
      <alignment vertical="center"/>
    </xf>
    <xf numFmtId="38" fontId="76" fillId="0" borderId="62" xfId="1" applyFont="1" applyBorder="1" applyAlignment="1">
      <alignment vertical="center"/>
    </xf>
    <xf numFmtId="38" fontId="76" fillId="0" borderId="62" xfId="0" applyNumberFormat="1" applyFont="1" applyBorder="1">
      <alignment vertical="center"/>
    </xf>
    <xf numFmtId="0" fontId="76" fillId="24" borderId="62" xfId="0" applyFont="1" applyFill="1" applyBorder="1">
      <alignment vertical="center"/>
    </xf>
    <xf numFmtId="0" fontId="76" fillId="17" borderId="62" xfId="0" applyFont="1" applyFill="1" applyBorder="1">
      <alignment vertical="center"/>
    </xf>
    <xf numFmtId="0" fontId="76" fillId="25" borderId="62" xfId="0" applyFont="1" applyFill="1" applyBorder="1">
      <alignment vertical="center"/>
    </xf>
    <xf numFmtId="0" fontId="76" fillId="26" borderId="31" xfId="0" applyFont="1" applyFill="1" applyBorder="1">
      <alignment vertical="center"/>
    </xf>
    <xf numFmtId="0" fontId="76" fillId="18" borderId="31" xfId="0" applyFont="1" applyFill="1" applyBorder="1">
      <alignment vertical="center"/>
    </xf>
    <xf numFmtId="0" fontId="76" fillId="22" borderId="62" xfId="0" applyFont="1" applyFill="1" applyBorder="1">
      <alignment vertical="center"/>
    </xf>
    <xf numFmtId="38" fontId="76" fillId="22" borderId="62" xfId="0" applyNumberFormat="1" applyFont="1" applyFill="1" applyBorder="1">
      <alignment vertical="center"/>
    </xf>
    <xf numFmtId="195" fontId="76" fillId="22" borderId="62" xfId="0" applyNumberFormat="1" applyFont="1" applyFill="1" applyBorder="1">
      <alignment vertical="center"/>
    </xf>
    <xf numFmtId="0" fontId="85" fillId="0" borderId="0" xfId="0" applyFont="1">
      <alignment vertical="center"/>
    </xf>
    <xf numFmtId="0" fontId="76" fillId="0" borderId="22" xfId="0" applyFont="1" applyBorder="1">
      <alignment vertical="center"/>
    </xf>
    <xf numFmtId="0" fontId="61" fillId="0" borderId="22" xfId="0" applyFont="1" applyBorder="1" applyAlignment="1">
      <alignment horizontal="center" vertical="center"/>
    </xf>
    <xf numFmtId="0" fontId="61" fillId="0" borderId="23" xfId="0" applyFont="1" applyBorder="1" applyAlignment="1">
      <alignment horizontal="center" vertical="center"/>
    </xf>
    <xf numFmtId="0" fontId="83" fillId="11" borderId="17" xfId="0" applyFont="1" applyFill="1" applyBorder="1">
      <alignment vertical="center"/>
    </xf>
    <xf numFmtId="0" fontId="85" fillId="11" borderId="17" xfId="0" applyFont="1" applyFill="1" applyBorder="1">
      <alignment vertical="center"/>
    </xf>
    <xf numFmtId="0" fontId="83" fillId="11" borderId="18" xfId="0" applyFont="1" applyFill="1" applyBorder="1">
      <alignment vertical="center"/>
    </xf>
    <xf numFmtId="0" fontId="61" fillId="0" borderId="34" xfId="0" applyFont="1" applyBorder="1" applyAlignment="1">
      <alignment horizontal="center" vertical="center"/>
    </xf>
    <xf numFmtId="0" fontId="61" fillId="0" borderId="29" xfId="0" applyFont="1" applyBorder="1" applyAlignment="1">
      <alignment horizontal="center" vertical="center"/>
    </xf>
    <xf numFmtId="0" fontId="61" fillId="0" borderId="21" xfId="0" applyFont="1" applyBorder="1" applyAlignment="1">
      <alignment horizontal="center" vertical="center"/>
    </xf>
    <xf numFmtId="0" fontId="76" fillId="0" borderId="34" xfId="0" applyFont="1" applyBorder="1">
      <alignment vertical="center"/>
    </xf>
    <xf numFmtId="0" fontId="76" fillId="0" borderId="19" xfId="0" applyFont="1" applyBorder="1">
      <alignment vertical="center"/>
    </xf>
    <xf numFmtId="0" fontId="76" fillId="0" borderId="20" xfId="0" applyFont="1" applyBorder="1">
      <alignment vertical="center"/>
    </xf>
    <xf numFmtId="0" fontId="76" fillId="0" borderId="29" xfId="0" applyFont="1" applyBorder="1">
      <alignment vertical="center"/>
    </xf>
    <xf numFmtId="0" fontId="76" fillId="0" borderId="30" xfId="0" applyFont="1" applyBorder="1">
      <alignment vertical="center"/>
    </xf>
    <xf numFmtId="0" fontId="76" fillId="0" borderId="21" xfId="0" applyFont="1" applyBorder="1">
      <alignment vertical="center"/>
    </xf>
    <xf numFmtId="0" fontId="76" fillId="0" borderId="23" xfId="0" applyFont="1" applyBorder="1">
      <alignment vertical="center"/>
    </xf>
    <xf numFmtId="0" fontId="76" fillId="0" borderId="110" xfId="0" applyFont="1" applyBorder="1">
      <alignment vertical="center"/>
    </xf>
    <xf numFmtId="0" fontId="81" fillId="0" borderId="0" xfId="0" applyFont="1">
      <alignment vertical="center"/>
    </xf>
    <xf numFmtId="0" fontId="81" fillId="0" borderId="0" xfId="0" applyFont="1" applyAlignment="1"/>
    <xf numFmtId="0" fontId="81" fillId="0" borderId="111" xfId="0" applyFont="1" applyBorder="1" applyAlignment="1"/>
    <xf numFmtId="0" fontId="63" fillId="0" borderId="19" xfId="0" applyFont="1" applyBorder="1">
      <alignment vertical="center"/>
    </xf>
    <xf numFmtId="0" fontId="63" fillId="0" borderId="30" xfId="0" applyFont="1" applyBorder="1">
      <alignment vertical="center"/>
    </xf>
    <xf numFmtId="0" fontId="63" fillId="0" borderId="0" xfId="0" applyFont="1" applyAlignment="1">
      <alignment vertical="center" shrinkToFit="1"/>
    </xf>
    <xf numFmtId="0" fontId="63" fillId="0" borderId="30" xfId="0" applyFont="1" applyBorder="1" applyAlignment="1">
      <alignment vertical="center" shrinkToFit="1"/>
    </xf>
    <xf numFmtId="0" fontId="63" fillId="0" borderId="20" xfId="0" applyFont="1" applyBorder="1">
      <alignment vertical="center"/>
    </xf>
    <xf numFmtId="0" fontId="63" fillId="0" borderId="0" xfId="0" applyFont="1" applyAlignment="1">
      <alignment vertical="center" wrapText="1"/>
    </xf>
    <xf numFmtId="0" fontId="63" fillId="0" borderId="30" xfId="0" applyFont="1" applyBorder="1" applyAlignment="1">
      <alignment vertical="center" wrapText="1"/>
    </xf>
    <xf numFmtId="0" fontId="63" fillId="7" borderId="0" xfId="0" applyFont="1" applyFill="1" applyAlignment="1">
      <alignment vertical="center" shrinkToFit="1"/>
    </xf>
    <xf numFmtId="0" fontId="63" fillId="7" borderId="30" xfId="0" applyFont="1" applyFill="1" applyBorder="1" applyAlignment="1">
      <alignment vertical="center" shrinkToFit="1"/>
    </xf>
    <xf numFmtId="0" fontId="63" fillId="0" borderId="21" xfId="0" applyFont="1" applyBorder="1">
      <alignment vertical="center"/>
    </xf>
    <xf numFmtId="0" fontId="63" fillId="0" borderId="22" xfId="0" applyFont="1" applyBorder="1">
      <alignment vertical="center"/>
    </xf>
    <xf numFmtId="0" fontId="61" fillId="0" borderId="22" xfId="0" applyFont="1" applyBorder="1" applyAlignment="1">
      <alignment vertical="center" wrapText="1"/>
    </xf>
    <xf numFmtId="0" fontId="61" fillId="0" borderId="23" xfId="0" applyFont="1" applyBorder="1" applyAlignment="1">
      <alignment vertical="center" wrapText="1"/>
    </xf>
    <xf numFmtId="0" fontId="63" fillId="0" borderId="23" xfId="0" applyFont="1" applyBorder="1">
      <alignment vertical="center"/>
    </xf>
    <xf numFmtId="0" fontId="83" fillId="17" borderId="104" xfId="0" applyFont="1" applyFill="1" applyBorder="1">
      <alignment vertical="center"/>
    </xf>
    <xf numFmtId="0" fontId="65" fillId="0" borderId="31" xfId="4" applyFont="1" applyFill="1" applyBorder="1" applyAlignment="1">
      <alignment horizontal="left" vertical="center"/>
    </xf>
    <xf numFmtId="0" fontId="65" fillId="0" borderId="32" xfId="4" applyFont="1" applyFill="1" applyBorder="1" applyAlignment="1">
      <alignment horizontal="left" vertical="center"/>
    </xf>
    <xf numFmtId="0" fontId="65" fillId="0" borderId="33" xfId="4" applyFont="1" applyFill="1" applyBorder="1" applyAlignment="1">
      <alignment horizontal="left" vertical="center"/>
    </xf>
    <xf numFmtId="0" fontId="65" fillId="0" borderId="34" xfId="4" applyFont="1" applyFill="1" applyBorder="1" applyAlignment="1">
      <alignment horizontal="left" vertical="center" wrapText="1"/>
    </xf>
    <xf numFmtId="0" fontId="65" fillId="0" borderId="29" xfId="4" applyFont="1" applyFill="1" applyBorder="1" applyAlignment="1">
      <alignment horizontal="left" vertical="center" wrapText="1"/>
    </xf>
    <xf numFmtId="0" fontId="65" fillId="0" borderId="21" xfId="4" applyFont="1" applyFill="1" applyBorder="1" applyAlignment="1">
      <alignment horizontal="left" vertical="center" wrapText="1"/>
    </xf>
    <xf numFmtId="184" fontId="61" fillId="0" borderId="46" xfId="2" applyNumberFormat="1" applyFont="1" applyBorder="1">
      <alignment vertical="center"/>
    </xf>
    <xf numFmtId="184" fontId="61" fillId="0" borderId="46" xfId="0" applyNumberFormat="1" applyFont="1" applyBorder="1">
      <alignment vertical="center"/>
    </xf>
    <xf numFmtId="0" fontId="61" fillId="5" borderId="16" xfId="2" applyFont="1" applyFill="1" applyBorder="1" applyAlignment="1" applyProtection="1">
      <alignment vertical="center" wrapText="1"/>
      <protection locked="0"/>
    </xf>
    <xf numFmtId="0" fontId="61" fillId="5" borderId="17" xfId="2" applyFont="1" applyFill="1" applyBorder="1" applyAlignment="1" applyProtection="1">
      <alignment vertical="center" wrapText="1"/>
      <protection locked="0"/>
    </xf>
    <xf numFmtId="0" fontId="61" fillId="5" borderId="18" xfId="2" applyFont="1" applyFill="1" applyBorder="1" applyAlignment="1" applyProtection="1">
      <alignment vertical="center" wrapText="1"/>
      <protection locked="0"/>
    </xf>
    <xf numFmtId="0" fontId="63" fillId="0" borderId="6" xfId="2" applyFont="1" applyBorder="1" applyAlignment="1">
      <alignment horizontal="left" vertical="center" shrinkToFit="1"/>
    </xf>
    <xf numFmtId="0" fontId="63" fillId="0" borderId="7" xfId="2" applyFont="1" applyBorder="1" applyAlignment="1">
      <alignment horizontal="left" vertical="center" shrinkToFit="1"/>
    </xf>
    <xf numFmtId="0" fontId="63" fillId="0" borderId="64" xfId="2" applyFont="1" applyBorder="1" applyAlignment="1">
      <alignment horizontal="right" vertical="center" shrinkToFit="1"/>
    </xf>
    <xf numFmtId="0" fontId="63" fillId="0" borderId="52" xfId="2" applyFont="1" applyBorder="1" applyAlignment="1">
      <alignment horizontal="right" vertical="center" shrinkToFit="1"/>
    </xf>
    <xf numFmtId="0" fontId="63" fillId="0" borderId="53" xfId="2" applyFont="1" applyBorder="1" applyAlignment="1">
      <alignment horizontal="right" vertical="center" shrinkToFit="1"/>
    </xf>
    <xf numFmtId="0" fontId="63" fillId="0" borderId="54" xfId="2" applyFont="1" applyBorder="1" applyAlignment="1">
      <alignment horizontal="center" vertical="center"/>
    </xf>
    <xf numFmtId="0" fontId="63" fillId="0" borderId="55" xfId="2" applyFont="1" applyBorder="1" applyAlignment="1">
      <alignment horizontal="center" vertical="center"/>
    </xf>
    <xf numFmtId="181" fontId="63" fillId="0" borderId="11" xfId="2" applyNumberFormat="1" applyFont="1" applyBorder="1" applyAlignment="1">
      <alignment vertical="center" shrinkToFit="1"/>
    </xf>
    <xf numFmtId="181" fontId="63" fillId="0" borderId="11" xfId="0" applyNumberFormat="1" applyFont="1" applyBorder="1" applyAlignment="1">
      <alignment vertical="center" shrinkToFit="1"/>
    </xf>
    <xf numFmtId="0" fontId="63" fillId="5" borderId="11" xfId="2" applyFont="1" applyFill="1" applyBorder="1" applyAlignment="1" applyProtection="1">
      <alignment horizontal="center" vertical="center" shrinkToFit="1"/>
      <protection locked="0"/>
    </xf>
    <xf numFmtId="0" fontId="63" fillId="0" borderId="11" xfId="2" applyFont="1" applyBorder="1" applyAlignment="1">
      <alignment horizontal="left" vertical="center"/>
    </xf>
    <xf numFmtId="0" fontId="65" fillId="0" borderId="34" xfId="4" applyFont="1" applyFill="1" applyBorder="1" applyAlignment="1">
      <alignment vertical="center" wrapText="1"/>
    </xf>
    <xf numFmtId="0" fontId="65" fillId="0" borderId="20" xfId="4" applyFont="1" applyFill="1" applyBorder="1" applyAlignment="1">
      <alignment vertical="center" wrapText="1"/>
    </xf>
    <xf numFmtId="0" fontId="65" fillId="0" borderId="29" xfId="4" applyFont="1" applyFill="1" applyBorder="1" applyAlignment="1">
      <alignment vertical="center" wrapText="1"/>
    </xf>
    <xf numFmtId="0" fontId="65" fillId="0" borderId="30" xfId="4" applyFont="1" applyFill="1" applyBorder="1" applyAlignment="1">
      <alignment vertical="center" wrapText="1"/>
    </xf>
    <xf numFmtId="0" fontId="65" fillId="0" borderId="21" xfId="4" applyFont="1" applyFill="1" applyBorder="1" applyAlignment="1">
      <alignment vertical="center" wrapText="1"/>
    </xf>
    <xf numFmtId="0" fontId="65" fillId="0" borderId="23" xfId="4" applyFont="1" applyFill="1" applyBorder="1" applyAlignment="1">
      <alignment vertical="center" wrapText="1"/>
    </xf>
    <xf numFmtId="4" fontId="63" fillId="6" borderId="6" xfId="2" applyNumberFormat="1" applyFont="1" applyFill="1" applyBorder="1" applyAlignment="1" applyProtection="1">
      <alignment horizontal="center" vertical="center" shrinkToFit="1"/>
      <protection locked="0"/>
    </xf>
    <xf numFmtId="4" fontId="63" fillId="6" borderId="7" xfId="2" applyNumberFormat="1" applyFont="1" applyFill="1" applyBorder="1" applyAlignment="1" applyProtection="1">
      <alignment horizontal="center" vertical="center" shrinkToFit="1"/>
      <protection locked="0"/>
    </xf>
    <xf numFmtId="4" fontId="63" fillId="6" borderId="8" xfId="2" applyNumberFormat="1" applyFont="1" applyFill="1" applyBorder="1" applyAlignment="1" applyProtection="1">
      <alignment horizontal="center" vertical="center" shrinkToFit="1"/>
      <protection locked="0"/>
    </xf>
    <xf numFmtId="0" fontId="63" fillId="0" borderId="34" xfId="2" applyFont="1" applyBorder="1" applyAlignment="1">
      <alignment horizontal="center" vertical="center"/>
    </xf>
    <xf numFmtId="0" fontId="63" fillId="0" borderId="19" xfId="2" applyFont="1" applyBorder="1" applyAlignment="1">
      <alignment horizontal="center" vertical="center"/>
    </xf>
    <xf numFmtId="0" fontId="63" fillId="0" borderId="20" xfId="2" applyFont="1" applyBorder="1" applyAlignment="1">
      <alignment horizontal="center" vertical="center"/>
    </xf>
    <xf numFmtId="0" fontId="63" fillId="0" borderId="21" xfId="2" applyFont="1" applyBorder="1" applyAlignment="1">
      <alignment horizontal="center" vertical="center"/>
    </xf>
    <xf numFmtId="0" fontId="63" fillId="0" borderId="22" xfId="2" applyFont="1" applyBorder="1" applyAlignment="1">
      <alignment horizontal="center" vertical="center"/>
    </xf>
    <xf numFmtId="0" fontId="63" fillId="0" borderId="23" xfId="2" applyFont="1" applyBorder="1" applyAlignment="1">
      <alignment horizontal="center" vertical="center"/>
    </xf>
    <xf numFmtId="49" fontId="63" fillId="7" borderId="64" xfId="1" applyNumberFormat="1" applyFont="1" applyFill="1" applyBorder="1" applyAlignment="1" applyProtection="1">
      <alignment horizontal="center" vertical="center" shrinkToFit="1"/>
    </xf>
    <xf numFmtId="49" fontId="63" fillId="7" borderId="52" xfId="1" applyNumberFormat="1" applyFont="1" applyFill="1" applyBorder="1" applyAlignment="1" applyProtection="1">
      <alignment horizontal="center" vertical="center" shrinkToFit="1"/>
    </xf>
    <xf numFmtId="0" fontId="63" fillId="5" borderId="4" xfId="2" applyFont="1" applyFill="1" applyBorder="1" applyAlignment="1" applyProtection="1">
      <alignment vertical="center" shrinkToFit="1"/>
      <protection locked="0"/>
    </xf>
    <xf numFmtId="0" fontId="63" fillId="5" borderId="22" xfId="2" applyFont="1" applyFill="1" applyBorder="1" applyAlignment="1" applyProtection="1">
      <alignment vertical="center" shrinkToFit="1"/>
      <protection locked="0"/>
    </xf>
    <xf numFmtId="0" fontId="63" fillId="0" borderId="11" xfId="2" applyFont="1" applyBorder="1" applyAlignment="1">
      <alignment vertical="center" shrinkToFit="1"/>
    </xf>
    <xf numFmtId="0" fontId="61" fillId="0" borderId="11" xfId="0" applyFont="1" applyBorder="1" applyAlignment="1">
      <alignment vertical="center" shrinkToFit="1"/>
    </xf>
    <xf numFmtId="0" fontId="61" fillId="0" borderId="12" xfId="0" applyFont="1" applyBorder="1" applyAlignment="1">
      <alignment vertical="center" shrinkToFit="1"/>
    </xf>
    <xf numFmtId="0" fontId="63" fillId="0" borderId="66" xfId="2" applyFont="1" applyBorder="1" applyAlignment="1">
      <alignment horizontal="center" vertical="center"/>
    </xf>
    <xf numFmtId="0" fontId="63" fillId="0" borderId="10" xfId="2" applyFont="1" applyBorder="1" applyAlignment="1">
      <alignment horizontal="left" vertical="center" shrinkToFit="1"/>
    </xf>
    <xf numFmtId="0" fontId="63" fillId="0" borderId="11" xfId="2" applyFont="1" applyBorder="1" applyAlignment="1">
      <alignment horizontal="left" vertical="center" shrinkToFit="1"/>
    </xf>
    <xf numFmtId="0" fontId="61" fillId="7" borderId="4" xfId="2" applyFont="1" applyFill="1" applyBorder="1" applyAlignment="1">
      <alignment horizontal="left" vertical="top" shrinkToFit="1"/>
    </xf>
    <xf numFmtId="181" fontId="63" fillId="6" borderId="7" xfId="2" applyNumberFormat="1" applyFont="1" applyFill="1" applyBorder="1" applyAlignment="1" applyProtection="1">
      <alignment vertical="center" shrinkToFit="1"/>
      <protection locked="0"/>
    </xf>
    <xf numFmtId="181" fontId="63" fillId="6" borderId="11" xfId="2" applyNumberFormat="1" applyFont="1" applyFill="1" applyBorder="1" applyAlignment="1" applyProtection="1">
      <alignment vertical="center" shrinkToFit="1"/>
      <protection locked="0"/>
    </xf>
    <xf numFmtId="181" fontId="63" fillId="6" borderId="11" xfId="0" applyNumberFormat="1" applyFont="1" applyFill="1" applyBorder="1" applyAlignment="1" applyProtection="1">
      <alignment vertical="center" shrinkToFit="1"/>
      <protection locked="0"/>
    </xf>
    <xf numFmtId="0" fontId="65" fillId="0" borderId="6" xfId="4" applyFont="1" applyFill="1" applyBorder="1" applyAlignment="1">
      <alignment vertical="center" shrinkToFit="1"/>
    </xf>
    <xf numFmtId="0" fontId="65" fillId="0" borderId="8" xfId="4" applyFont="1" applyFill="1" applyBorder="1" applyAlignment="1">
      <alignment vertical="center" shrinkToFit="1"/>
    </xf>
    <xf numFmtId="0" fontId="61" fillId="10" borderId="16" xfId="2" applyFont="1" applyFill="1" applyBorder="1" applyAlignment="1" applyProtection="1">
      <alignment horizontal="center" vertical="center"/>
      <protection locked="0"/>
    </xf>
    <xf numFmtId="0" fontId="61" fillId="10" borderId="18" xfId="2" applyFont="1" applyFill="1" applyBorder="1" applyAlignment="1" applyProtection="1">
      <alignment horizontal="center" vertical="center"/>
      <protection locked="0"/>
    </xf>
    <xf numFmtId="0" fontId="66" fillId="0" borderId="16" xfId="2" applyFont="1" applyBorder="1" applyAlignment="1">
      <alignment horizontal="left" vertical="center" wrapText="1"/>
    </xf>
    <xf numFmtId="0" fontId="66" fillId="0" borderId="17" xfId="2" applyFont="1" applyBorder="1" applyAlignment="1">
      <alignment horizontal="left" vertical="center" wrapText="1"/>
    </xf>
    <xf numFmtId="0" fontId="66" fillId="0" borderId="18" xfId="2" applyFont="1" applyBorder="1" applyAlignment="1">
      <alignment horizontal="left" vertical="center" wrapText="1"/>
    </xf>
    <xf numFmtId="0" fontId="63" fillId="0" borderId="12" xfId="2" applyFont="1" applyBorder="1" applyAlignment="1">
      <alignment vertical="center" shrinkToFit="1"/>
    </xf>
    <xf numFmtId="0" fontId="65" fillId="0" borderId="19" xfId="4" applyFont="1" applyFill="1" applyBorder="1" applyAlignment="1">
      <alignment vertical="center" wrapText="1"/>
    </xf>
    <xf numFmtId="0" fontId="65" fillId="0" borderId="22" xfId="4" applyFont="1" applyFill="1" applyBorder="1" applyAlignment="1">
      <alignment vertical="center" wrapText="1"/>
    </xf>
    <xf numFmtId="0" fontId="66" fillId="0" borderId="16" xfId="2" applyFont="1" applyBorder="1" applyAlignment="1">
      <alignment horizontal="right" vertical="center"/>
    </xf>
    <xf numFmtId="0" fontId="66" fillId="0" borderId="17" xfId="2" applyFont="1" applyBorder="1" applyAlignment="1">
      <alignment horizontal="right" vertical="center"/>
    </xf>
    <xf numFmtId="0" fontId="66" fillId="0" borderId="18" xfId="2" applyFont="1" applyBorder="1" applyAlignment="1">
      <alignment horizontal="right" vertical="center"/>
    </xf>
    <xf numFmtId="0" fontId="61" fillId="10" borderId="16" xfId="2" applyFont="1" applyFill="1" applyBorder="1" applyAlignment="1" applyProtection="1">
      <alignment horizontal="center" vertical="center" shrinkToFit="1"/>
      <protection locked="0"/>
    </xf>
    <xf numFmtId="0" fontId="61" fillId="10" borderId="17" xfId="2" applyFont="1" applyFill="1" applyBorder="1" applyAlignment="1" applyProtection="1">
      <alignment horizontal="center" vertical="center" shrinkToFit="1"/>
      <protection locked="0"/>
    </xf>
    <xf numFmtId="0" fontId="61" fillId="10" borderId="18" xfId="2" applyFont="1" applyFill="1" applyBorder="1" applyAlignment="1" applyProtection="1">
      <alignment horizontal="center" vertical="center" shrinkToFit="1"/>
      <protection locked="0"/>
    </xf>
    <xf numFmtId="0" fontId="65" fillId="0" borderId="87" xfId="4" applyFont="1" applyFill="1" applyBorder="1" applyAlignment="1">
      <alignment vertical="center" wrapText="1"/>
    </xf>
    <xf numFmtId="0" fontId="65" fillId="0" borderId="88" xfId="4" applyFont="1" applyFill="1" applyBorder="1" applyAlignment="1">
      <alignment vertical="center" wrapText="1"/>
    </xf>
    <xf numFmtId="0" fontId="65" fillId="0" borderId="89" xfId="4" applyFont="1" applyFill="1" applyBorder="1" applyAlignment="1">
      <alignment vertical="center" wrapText="1"/>
    </xf>
    <xf numFmtId="0" fontId="65" fillId="0" borderId="76" xfId="4" applyFont="1" applyFill="1" applyBorder="1" applyAlignment="1">
      <alignment vertical="center" wrapText="1"/>
    </xf>
    <xf numFmtId="0" fontId="65" fillId="0" borderId="90" xfId="4" applyFont="1" applyFill="1" applyBorder="1" applyAlignment="1">
      <alignment vertical="center" wrapText="1"/>
    </xf>
    <xf numFmtId="0" fontId="65" fillId="0" borderId="78" xfId="4" applyFont="1" applyFill="1" applyBorder="1" applyAlignment="1">
      <alignment vertical="center" wrapText="1"/>
    </xf>
    <xf numFmtId="0" fontId="65" fillId="0" borderId="91" xfId="4" applyFont="1" applyFill="1" applyBorder="1" applyAlignment="1">
      <alignment vertical="center" wrapText="1"/>
    </xf>
    <xf numFmtId="0" fontId="65" fillId="0" borderId="77" xfId="4" applyFont="1" applyFill="1" applyBorder="1" applyAlignment="1">
      <alignment vertical="center" wrapText="1"/>
    </xf>
    <xf numFmtId="0" fontId="65" fillId="0" borderId="0" xfId="4" applyFont="1" applyFill="1" applyBorder="1" applyAlignment="1">
      <alignment vertical="center" wrapText="1"/>
    </xf>
    <xf numFmtId="0" fontId="65" fillId="0" borderId="92" xfId="4" applyFont="1" applyFill="1" applyBorder="1" applyAlignment="1">
      <alignment vertical="center" wrapText="1"/>
    </xf>
    <xf numFmtId="0" fontId="65" fillId="0" borderId="79" xfId="4" applyFont="1" applyFill="1" applyBorder="1" applyAlignment="1">
      <alignment vertical="center" wrapText="1"/>
    </xf>
    <xf numFmtId="0" fontId="63" fillId="10" borderId="11" xfId="2" applyFont="1" applyFill="1" applyBorder="1" applyProtection="1">
      <alignment vertical="center"/>
      <protection locked="0"/>
    </xf>
    <xf numFmtId="0" fontId="63" fillId="10" borderId="43" xfId="2" applyFont="1" applyFill="1" applyBorder="1" applyProtection="1">
      <alignment vertical="center"/>
      <protection locked="0"/>
    </xf>
    <xf numFmtId="0" fontId="63" fillId="0" borderId="11" xfId="2" applyFont="1" applyBorder="1" applyAlignment="1">
      <alignment horizontal="right" vertical="center" shrinkToFit="1"/>
    </xf>
    <xf numFmtId="185" fontId="63" fillId="5" borderId="70" xfId="2" applyNumberFormat="1" applyFont="1" applyFill="1" applyBorder="1" applyAlignment="1" applyProtection="1">
      <alignment vertical="center" shrinkToFit="1"/>
      <protection locked="0"/>
    </xf>
    <xf numFmtId="185" fontId="63" fillId="5" borderId="46" xfId="2" applyNumberFormat="1" applyFont="1" applyFill="1" applyBorder="1" applyAlignment="1" applyProtection="1">
      <alignment vertical="center" shrinkToFit="1"/>
      <protection locked="0"/>
    </xf>
    <xf numFmtId="0" fontId="65" fillId="0" borderId="31" xfId="4" applyFont="1" applyFill="1" applyBorder="1" applyAlignment="1">
      <alignment vertical="center" wrapText="1"/>
    </xf>
    <xf numFmtId="0" fontId="65" fillId="0" borderId="32" xfId="4" applyFont="1" applyFill="1" applyBorder="1" applyAlignment="1">
      <alignment vertical="center" wrapText="1"/>
    </xf>
    <xf numFmtId="0" fontId="65" fillId="0" borderId="33" xfId="4" applyFont="1" applyFill="1" applyBorder="1" applyAlignment="1">
      <alignment vertical="center" wrapText="1"/>
    </xf>
    <xf numFmtId="0" fontId="63" fillId="0" borderId="11" xfId="0" applyFont="1" applyBorder="1" applyAlignment="1">
      <alignment vertical="center" shrinkToFit="1"/>
    </xf>
    <xf numFmtId="0" fontId="65" fillId="0" borderId="82" xfId="4" applyFont="1" applyFill="1" applyBorder="1" applyAlignment="1">
      <alignment vertical="center" wrapText="1"/>
    </xf>
    <xf numFmtId="0" fontId="65" fillId="0" borderId="83" xfId="4" applyFont="1" applyFill="1" applyBorder="1" applyAlignment="1">
      <alignment vertical="center" wrapText="1"/>
    </xf>
    <xf numFmtId="0" fontId="65" fillId="0" borderId="67" xfId="4" applyFont="1" applyFill="1" applyBorder="1" applyAlignment="1">
      <alignment vertical="center" wrapText="1"/>
    </xf>
    <xf numFmtId="0" fontId="61" fillId="5" borderId="4" xfId="2" applyFont="1" applyFill="1" applyBorder="1" applyProtection="1">
      <alignment vertical="center"/>
      <protection locked="0"/>
    </xf>
    <xf numFmtId="0" fontId="63" fillId="0" borderId="81" xfId="0" applyFont="1" applyBorder="1" applyAlignment="1">
      <alignment vertical="center" wrapText="1"/>
    </xf>
    <xf numFmtId="0" fontId="63" fillId="0" borderId="56" xfId="0" applyFont="1" applyBorder="1" applyAlignment="1">
      <alignment vertical="center" wrapText="1"/>
    </xf>
    <xf numFmtId="0" fontId="63" fillId="0" borderId="7" xfId="0" applyFont="1" applyBorder="1" applyAlignment="1">
      <alignment vertical="center" shrinkToFit="1"/>
    </xf>
    <xf numFmtId="0" fontId="63" fillId="10" borderId="4" xfId="0" applyFont="1" applyFill="1" applyBorder="1" applyAlignment="1" applyProtection="1">
      <alignment vertical="center" shrinkToFit="1"/>
      <protection locked="0"/>
    </xf>
    <xf numFmtId="0" fontId="61" fillId="5" borderId="11" xfId="2" applyFont="1" applyFill="1" applyBorder="1" applyProtection="1">
      <alignment vertical="center"/>
      <protection locked="0"/>
    </xf>
    <xf numFmtId="0" fontId="61" fillId="5" borderId="4" xfId="2" applyFont="1" applyFill="1" applyBorder="1" applyAlignment="1" applyProtection="1">
      <alignment vertical="center" shrinkToFit="1"/>
      <protection locked="0"/>
    </xf>
    <xf numFmtId="0" fontId="63" fillId="0" borderId="11" xfId="2" applyFont="1" applyBorder="1" applyAlignment="1">
      <alignment horizontal="center" vertical="center" shrinkToFit="1"/>
    </xf>
    <xf numFmtId="0" fontId="63" fillId="0" borderId="7" xfId="2" applyFont="1" applyBorder="1" applyAlignment="1">
      <alignment vertical="center" shrinkToFit="1"/>
    </xf>
    <xf numFmtId="181" fontId="63" fillId="5" borderId="7" xfId="2" applyNumberFormat="1" applyFont="1" applyFill="1" applyBorder="1" applyAlignment="1" applyProtection="1">
      <alignment horizontal="center" vertical="center"/>
      <protection locked="0"/>
    </xf>
    <xf numFmtId="0" fontId="63" fillId="5" borderId="42" xfId="2" applyFont="1" applyFill="1" applyBorder="1" applyAlignment="1" applyProtection="1">
      <alignment vertical="center" shrinkToFit="1"/>
      <protection locked="0"/>
    </xf>
    <xf numFmtId="0" fontId="61" fillId="0" borderId="26" xfId="2" applyFont="1" applyBorder="1" applyAlignment="1" applyProtection="1">
      <alignment vertical="top"/>
      <protection locked="0"/>
    </xf>
    <xf numFmtId="0" fontId="61" fillId="0" borderId="0" xfId="2" applyFont="1" applyAlignment="1" applyProtection="1">
      <alignment vertical="top"/>
      <protection locked="0"/>
    </xf>
    <xf numFmtId="0" fontId="61" fillId="0" borderId="37" xfId="2" applyFont="1" applyBorder="1" applyAlignment="1" applyProtection="1">
      <alignment vertical="top"/>
      <protection locked="0"/>
    </xf>
    <xf numFmtId="0" fontId="61" fillId="0" borderId="27" xfId="2" applyFont="1" applyBorder="1" applyAlignment="1" applyProtection="1">
      <alignment vertical="top"/>
      <protection locked="0"/>
    </xf>
    <xf numFmtId="0" fontId="61" fillId="0" borderId="28" xfId="2" applyFont="1" applyBorder="1" applyAlignment="1" applyProtection="1">
      <alignment vertical="top"/>
      <protection locked="0"/>
    </xf>
    <xf numFmtId="0" fontId="61" fillId="0" borderId="38" xfId="2" applyFont="1" applyBorder="1" applyAlignment="1" applyProtection="1">
      <alignment vertical="top"/>
      <protection locked="0"/>
    </xf>
    <xf numFmtId="4" fontId="63" fillId="0" borderId="16" xfId="2" applyNumberFormat="1" applyFont="1" applyBorder="1" applyAlignment="1">
      <alignment horizontal="center" vertical="center" shrinkToFit="1"/>
    </xf>
    <xf numFmtId="4" fontId="63" fillId="0" borderId="17" xfId="2" applyNumberFormat="1" applyFont="1" applyBorder="1" applyAlignment="1">
      <alignment horizontal="center" vertical="center" shrinkToFit="1"/>
    </xf>
    <xf numFmtId="4" fontId="63" fillId="0" borderId="18" xfId="2" applyNumberFormat="1" applyFont="1" applyBorder="1" applyAlignment="1">
      <alignment horizontal="center" vertical="center" shrinkToFit="1"/>
    </xf>
    <xf numFmtId="4" fontId="63" fillId="0" borderId="10" xfId="2" applyNumberFormat="1" applyFont="1" applyBorder="1" applyAlignment="1">
      <alignment horizontal="center" vertical="center" shrinkToFit="1"/>
    </xf>
    <xf numFmtId="4" fontId="63" fillId="0" borderId="11" xfId="2" applyNumberFormat="1" applyFont="1" applyBorder="1" applyAlignment="1">
      <alignment horizontal="center" vertical="center" shrinkToFit="1"/>
    </xf>
    <xf numFmtId="4" fontId="63" fillId="0" borderId="12" xfId="2" applyNumberFormat="1" applyFont="1" applyBorder="1" applyAlignment="1">
      <alignment horizontal="center" vertical="center" shrinkToFit="1"/>
    </xf>
    <xf numFmtId="40" fontId="63" fillId="0" borderId="10" xfId="2" applyNumberFormat="1" applyFont="1" applyBorder="1" applyAlignment="1">
      <alignment horizontal="center" vertical="center" shrinkToFit="1"/>
    </xf>
    <xf numFmtId="40" fontId="63" fillId="0" borderId="11" xfId="2" applyNumberFormat="1" applyFont="1" applyBorder="1" applyAlignment="1">
      <alignment horizontal="center" vertical="center" shrinkToFit="1"/>
    </xf>
    <xf numFmtId="40" fontId="63" fillId="0" borderId="12" xfId="2" applyNumberFormat="1" applyFont="1" applyBorder="1" applyAlignment="1">
      <alignment horizontal="center" vertical="center" shrinkToFit="1"/>
    </xf>
    <xf numFmtId="183" fontId="63" fillId="0" borderId="59" xfId="1" applyNumberFormat="1" applyFont="1" applyFill="1" applyBorder="1" applyAlignment="1" applyProtection="1">
      <alignment horizontal="right" vertical="center" shrinkToFit="1"/>
    </xf>
    <xf numFmtId="183" fontId="63" fillId="0" borderId="60" xfId="1" applyNumberFormat="1" applyFont="1" applyFill="1" applyBorder="1" applyAlignment="1" applyProtection="1">
      <alignment horizontal="right" vertical="center" shrinkToFit="1"/>
    </xf>
    <xf numFmtId="183" fontId="63" fillId="0" borderId="65" xfId="1" applyNumberFormat="1" applyFont="1" applyFill="1" applyBorder="1" applyAlignment="1" applyProtection="1">
      <alignment horizontal="right" vertical="center" shrinkToFit="1"/>
    </xf>
    <xf numFmtId="4" fontId="63" fillId="0" borderId="3" xfId="2" applyNumberFormat="1" applyFont="1" applyBorder="1" applyAlignment="1">
      <alignment horizontal="center" vertical="center" shrinkToFit="1"/>
    </xf>
    <xf numFmtId="4" fontId="63" fillId="0" borderId="4" xfId="2" applyNumberFormat="1" applyFont="1" applyBorder="1" applyAlignment="1">
      <alignment horizontal="center" vertical="center" shrinkToFit="1"/>
    </xf>
    <xf numFmtId="4" fontId="63" fillId="0" borderId="5" xfId="2" applyNumberFormat="1" applyFont="1" applyBorder="1" applyAlignment="1">
      <alignment horizontal="center" vertical="center" shrinkToFit="1"/>
    </xf>
    <xf numFmtId="183" fontId="63" fillId="0" borderId="67" xfId="1" applyNumberFormat="1" applyFont="1" applyFill="1" applyBorder="1" applyAlignment="1" applyProtection="1">
      <alignment horizontal="right" vertical="center" shrinkToFit="1"/>
    </xf>
    <xf numFmtId="183" fontId="63" fillId="0" borderId="68" xfId="1" applyNumberFormat="1" applyFont="1" applyFill="1" applyBorder="1" applyAlignment="1" applyProtection="1">
      <alignment horizontal="right" vertical="center" shrinkToFit="1"/>
    </xf>
    <xf numFmtId="183" fontId="63" fillId="0" borderId="69" xfId="1" applyNumberFormat="1" applyFont="1" applyFill="1" applyBorder="1" applyAlignment="1" applyProtection="1">
      <alignment horizontal="right" vertical="center" shrinkToFit="1"/>
    </xf>
    <xf numFmtId="183" fontId="63" fillId="0" borderId="54" xfId="1" applyNumberFormat="1" applyFont="1" applyFill="1" applyBorder="1" applyAlignment="1" applyProtection="1">
      <alignment horizontal="right" vertical="center" shrinkToFit="1"/>
    </xf>
    <xf numFmtId="183" fontId="63" fillId="0" borderId="55" xfId="1" applyNumberFormat="1" applyFont="1" applyFill="1" applyBorder="1" applyAlignment="1" applyProtection="1">
      <alignment horizontal="right" vertical="center" shrinkToFit="1"/>
    </xf>
    <xf numFmtId="183" fontId="63" fillId="0" borderId="66" xfId="1" applyNumberFormat="1" applyFont="1" applyFill="1" applyBorder="1" applyAlignment="1" applyProtection="1">
      <alignment horizontal="right" vertical="center" shrinkToFit="1"/>
    </xf>
    <xf numFmtId="0" fontId="65" fillId="7" borderId="34" xfId="2" applyFont="1" applyFill="1" applyBorder="1" applyAlignment="1">
      <alignment horizontal="left" vertical="center" wrapText="1" shrinkToFit="1"/>
    </xf>
    <xf numFmtId="0" fontId="65" fillId="7" borderId="20" xfId="2" applyFont="1" applyFill="1" applyBorder="1" applyAlignment="1">
      <alignment horizontal="left" vertical="center" wrapText="1" shrinkToFit="1"/>
    </xf>
    <xf numFmtId="0" fontId="65" fillId="7" borderId="21" xfId="2" applyFont="1" applyFill="1" applyBorder="1" applyAlignment="1">
      <alignment horizontal="left" vertical="center" wrapText="1" shrinkToFit="1"/>
    </xf>
    <xf numFmtId="0" fontId="65" fillId="7" borderId="23" xfId="2" applyFont="1" applyFill="1" applyBorder="1" applyAlignment="1">
      <alignment horizontal="left" vertical="center" wrapText="1" shrinkToFit="1"/>
    </xf>
    <xf numFmtId="0" fontId="61" fillId="7" borderId="7" xfId="2" applyFont="1" applyFill="1" applyBorder="1" applyAlignment="1">
      <alignment horizontal="left" vertical="center"/>
    </xf>
    <xf numFmtId="0" fontId="64" fillId="0" borderId="71" xfId="2" applyFont="1" applyBorder="1" applyAlignment="1">
      <alignment vertical="center" wrapText="1"/>
    </xf>
    <xf numFmtId="38" fontId="61" fillId="0" borderId="4" xfId="1" applyFont="1" applyFill="1" applyBorder="1" applyAlignment="1" applyProtection="1">
      <alignment vertical="center" shrinkToFit="1"/>
    </xf>
    <xf numFmtId="38" fontId="61" fillId="0" borderId="4" xfId="1" applyFont="1" applyBorder="1" applyAlignment="1">
      <alignment vertical="center" shrinkToFit="1"/>
    </xf>
    <xf numFmtId="3" fontId="61" fillId="6" borderId="22" xfId="1" applyNumberFormat="1" applyFont="1" applyFill="1" applyBorder="1" applyAlignment="1" applyProtection="1">
      <alignment vertical="center" shrinkToFit="1"/>
      <protection locked="0"/>
    </xf>
    <xf numFmtId="38" fontId="61" fillId="0" borderId="11" xfId="1" applyFont="1" applyBorder="1" applyAlignment="1">
      <alignment vertical="center" shrinkToFit="1"/>
    </xf>
    <xf numFmtId="183" fontId="63" fillId="6" borderId="59" xfId="1" applyNumberFormat="1" applyFont="1" applyFill="1" applyBorder="1" applyAlignment="1" applyProtection="1">
      <alignment horizontal="right" vertical="center" shrinkToFit="1"/>
      <protection locked="0"/>
    </xf>
    <xf numFmtId="183" fontId="63" fillId="6" borderId="60" xfId="1" applyNumberFormat="1" applyFont="1" applyFill="1" applyBorder="1" applyAlignment="1" applyProtection="1">
      <alignment horizontal="right" vertical="center" shrinkToFit="1"/>
      <protection locked="0"/>
    </xf>
    <xf numFmtId="0" fontId="63" fillId="0" borderId="6" xfId="2" applyFont="1" applyBorder="1" applyAlignment="1">
      <alignment horizontal="right" vertical="center" shrinkToFit="1"/>
    </xf>
    <xf numFmtId="0" fontId="63" fillId="0" borderId="7" xfId="2" applyFont="1" applyBorder="1" applyAlignment="1">
      <alignment horizontal="right" vertical="center" shrinkToFit="1"/>
    </xf>
    <xf numFmtId="0" fontId="63" fillId="0" borderId="8" xfId="2" applyFont="1" applyBorder="1" applyAlignment="1">
      <alignment horizontal="right" vertical="center" shrinkToFit="1"/>
    </xf>
    <xf numFmtId="183" fontId="63" fillId="6" borderId="54" xfId="1" applyNumberFormat="1" applyFont="1" applyFill="1" applyBorder="1" applyAlignment="1" applyProtection="1">
      <alignment horizontal="right" vertical="center" shrinkToFit="1"/>
      <protection locked="0"/>
    </xf>
    <xf numFmtId="183" fontId="63" fillId="6" borderId="55" xfId="1" applyNumberFormat="1" applyFont="1" applyFill="1" applyBorder="1" applyAlignment="1" applyProtection="1">
      <alignment horizontal="right" vertical="center" shrinkToFit="1"/>
      <protection locked="0"/>
    </xf>
    <xf numFmtId="183" fontId="63" fillId="6" borderId="65" xfId="1" applyNumberFormat="1" applyFont="1" applyFill="1" applyBorder="1" applyAlignment="1" applyProtection="1">
      <alignment horizontal="right" vertical="center" shrinkToFit="1"/>
      <protection locked="0"/>
    </xf>
    <xf numFmtId="49" fontId="63" fillId="7" borderId="53" xfId="1" applyNumberFormat="1" applyFont="1" applyFill="1" applyBorder="1" applyAlignment="1" applyProtection="1">
      <alignment horizontal="center" vertical="center" shrinkToFit="1"/>
    </xf>
    <xf numFmtId="183" fontId="63" fillId="6" borderId="66" xfId="1" applyNumberFormat="1" applyFont="1" applyFill="1" applyBorder="1" applyAlignment="1" applyProtection="1">
      <alignment horizontal="right" vertical="center" shrinkToFit="1"/>
      <protection locked="0"/>
    </xf>
    <xf numFmtId="182" fontId="63" fillId="5" borderId="11" xfId="2" applyNumberFormat="1" applyFont="1" applyFill="1" applyBorder="1" applyAlignment="1" applyProtection="1">
      <alignment horizontal="center" vertical="center"/>
      <protection locked="0"/>
    </xf>
    <xf numFmtId="0" fontId="63" fillId="7" borderId="11" xfId="2" applyFont="1" applyFill="1" applyBorder="1" applyAlignment="1">
      <alignment horizontal="left" vertical="center" shrinkToFit="1"/>
    </xf>
    <xf numFmtId="0" fontId="63" fillId="0" borderId="42" xfId="2" applyFont="1" applyBorder="1" applyAlignment="1">
      <alignment horizontal="left" vertical="center" shrinkToFit="1"/>
    </xf>
    <xf numFmtId="0" fontId="63" fillId="5" borderId="4" xfId="2" applyFont="1" applyFill="1" applyBorder="1" applyProtection="1">
      <alignment vertical="center"/>
      <protection locked="0"/>
    </xf>
    <xf numFmtId="185" fontId="63" fillId="5" borderId="11" xfId="1" applyNumberFormat="1" applyFont="1" applyFill="1" applyBorder="1" applyAlignment="1" applyProtection="1">
      <alignment horizontal="center" vertical="center" shrinkToFit="1"/>
      <protection locked="0"/>
    </xf>
    <xf numFmtId="185" fontId="63" fillId="5" borderId="46" xfId="1" applyNumberFormat="1" applyFont="1" applyFill="1" applyBorder="1" applyAlignment="1" applyProtection="1">
      <alignment horizontal="center" vertical="center" shrinkToFit="1"/>
      <protection locked="0"/>
    </xf>
    <xf numFmtId="0" fontId="65" fillId="0" borderId="96" xfId="4" applyFont="1" applyFill="1" applyBorder="1" applyAlignment="1">
      <alignment vertical="center" wrapText="1"/>
    </xf>
    <xf numFmtId="0" fontId="65" fillId="0" borderId="75" xfId="4" applyFont="1" applyFill="1" applyBorder="1" applyAlignment="1">
      <alignment vertical="center" wrapText="1"/>
    </xf>
    <xf numFmtId="185" fontId="63" fillId="5" borderId="44" xfId="2" applyNumberFormat="1" applyFont="1" applyFill="1" applyBorder="1" applyAlignment="1" applyProtection="1">
      <alignment vertical="center" shrinkToFit="1"/>
      <protection locked="0"/>
    </xf>
    <xf numFmtId="185" fontId="63" fillId="5" borderId="11" xfId="2" applyNumberFormat="1" applyFont="1" applyFill="1" applyBorder="1" applyAlignment="1" applyProtection="1">
      <alignment vertical="center" shrinkToFit="1"/>
      <protection locked="0"/>
    </xf>
    <xf numFmtId="181" fontId="63" fillId="0" borderId="7" xfId="2" applyNumberFormat="1" applyFont="1" applyBorder="1" applyAlignment="1">
      <alignment vertical="center" shrinkToFit="1"/>
    </xf>
    <xf numFmtId="2" fontId="61" fillId="6" borderId="4" xfId="2" applyNumberFormat="1" applyFont="1" applyFill="1" applyBorder="1" applyAlignment="1" applyProtection="1">
      <alignment vertical="center" shrinkToFit="1"/>
      <protection locked="0"/>
    </xf>
    <xf numFmtId="2" fontId="61" fillId="6" borderId="5" xfId="2" applyNumberFormat="1" applyFont="1" applyFill="1" applyBorder="1" applyAlignment="1" applyProtection="1">
      <alignment vertical="center" shrinkToFit="1"/>
      <protection locked="0"/>
    </xf>
    <xf numFmtId="180" fontId="63" fillId="7" borderId="64" xfId="1" applyNumberFormat="1" applyFont="1" applyFill="1" applyBorder="1" applyAlignment="1" applyProtection="1">
      <alignment horizontal="center" vertical="center" shrinkToFit="1"/>
    </xf>
    <xf numFmtId="180" fontId="63" fillId="7" borderId="52" xfId="1" applyNumberFormat="1" applyFont="1" applyFill="1" applyBorder="1" applyAlignment="1" applyProtection="1">
      <alignment horizontal="center" vertical="center" shrinkToFit="1"/>
    </xf>
    <xf numFmtId="180" fontId="63" fillId="7" borderId="53" xfId="1" applyNumberFormat="1" applyFont="1" applyFill="1" applyBorder="1" applyAlignment="1" applyProtection="1">
      <alignment horizontal="center" vertical="center" shrinkToFit="1"/>
    </xf>
    <xf numFmtId="0" fontId="63" fillId="0" borderId="8" xfId="2" applyFont="1" applyBorder="1" applyAlignment="1">
      <alignment vertical="center" shrinkToFit="1"/>
    </xf>
    <xf numFmtId="0" fontId="65" fillId="0" borderId="10" xfId="4" applyFont="1" applyFill="1" applyBorder="1" applyAlignment="1">
      <alignment vertical="center" shrinkToFit="1"/>
    </xf>
    <xf numFmtId="0" fontId="65" fillId="0" borderId="12" xfId="4" applyFont="1" applyFill="1" applyBorder="1" applyAlignment="1">
      <alignment vertical="center" shrinkToFit="1"/>
    </xf>
    <xf numFmtId="0" fontId="65" fillId="0" borderId="45" xfId="4" applyFont="1" applyFill="1" applyBorder="1" applyAlignment="1">
      <alignment vertical="center"/>
    </xf>
    <xf numFmtId="0" fontId="65" fillId="0" borderId="47" xfId="4" applyFont="1" applyFill="1" applyBorder="1" applyAlignment="1">
      <alignment vertical="center"/>
    </xf>
    <xf numFmtId="0" fontId="65" fillId="0" borderId="29" xfId="4" applyFont="1" applyFill="1" applyBorder="1" applyAlignment="1">
      <alignment vertical="center"/>
    </xf>
    <xf numFmtId="0" fontId="65" fillId="0" borderId="30" xfId="4" applyFont="1" applyFill="1" applyBorder="1" applyAlignment="1">
      <alignment vertical="center"/>
    </xf>
    <xf numFmtId="0" fontId="65" fillId="0" borderId="21" xfId="4" applyFont="1" applyFill="1" applyBorder="1" applyAlignment="1">
      <alignment vertical="center"/>
    </xf>
    <xf numFmtId="0" fontId="65" fillId="0" borderId="23" xfId="4" applyFont="1" applyFill="1" applyBorder="1" applyAlignment="1">
      <alignment vertical="center"/>
    </xf>
    <xf numFmtId="0" fontId="61" fillId="0" borderId="10" xfId="2" applyFont="1" applyBorder="1" applyAlignment="1">
      <alignment vertical="center" shrinkToFit="1"/>
    </xf>
    <xf numFmtId="0" fontId="61" fillId="0" borderId="11" xfId="2" applyFont="1" applyBorder="1" applyAlignment="1">
      <alignment vertical="center" shrinkToFit="1"/>
    </xf>
    <xf numFmtId="0" fontId="66" fillId="7" borderId="16" xfId="2" applyFont="1" applyFill="1" applyBorder="1" applyAlignment="1">
      <alignment horizontal="left" vertical="center" wrapText="1"/>
    </xf>
    <xf numFmtId="0" fontId="66" fillId="7" borderId="17" xfId="2" applyFont="1" applyFill="1" applyBorder="1" applyAlignment="1">
      <alignment horizontal="left" vertical="center" wrapText="1"/>
    </xf>
    <xf numFmtId="0" fontId="66" fillId="7" borderId="18" xfId="2" applyFont="1" applyFill="1" applyBorder="1" applyAlignment="1">
      <alignment horizontal="left" vertical="center" wrapText="1"/>
    </xf>
    <xf numFmtId="0" fontId="65" fillId="0" borderId="31" xfId="2" applyFont="1" applyBorder="1" applyAlignment="1">
      <alignment horizontal="left" vertical="center" wrapText="1"/>
    </xf>
    <xf numFmtId="0" fontId="65" fillId="0" borderId="32" xfId="2" applyFont="1" applyBorder="1" applyAlignment="1">
      <alignment horizontal="left" vertical="center" wrapText="1"/>
    </xf>
    <xf numFmtId="0" fontId="65" fillId="0" borderId="33" xfId="2" applyFont="1" applyBorder="1" applyAlignment="1">
      <alignment horizontal="left" vertical="center" wrapText="1"/>
    </xf>
    <xf numFmtId="0" fontId="65" fillId="0" borderId="84" xfId="4" applyFont="1" applyFill="1" applyBorder="1" applyAlignment="1">
      <alignment vertical="center" wrapText="1"/>
    </xf>
    <xf numFmtId="0" fontId="65" fillId="0" borderId="85" xfId="4" applyFont="1" applyFill="1" applyBorder="1" applyAlignment="1">
      <alignment vertical="center" wrapText="1"/>
    </xf>
    <xf numFmtId="0" fontId="61" fillId="0" borderId="12" xfId="2" applyFont="1" applyBorder="1" applyAlignment="1">
      <alignment vertical="center" shrinkToFit="1"/>
    </xf>
    <xf numFmtId="0" fontId="61" fillId="5" borderId="7" xfId="2" applyFont="1" applyFill="1" applyBorder="1" applyProtection="1">
      <alignment vertical="center"/>
      <protection locked="0"/>
    </xf>
    <xf numFmtId="0" fontId="61" fillId="0" borderId="7" xfId="2" applyFont="1" applyBorder="1" applyAlignment="1">
      <alignment vertical="center" shrinkToFit="1"/>
    </xf>
    <xf numFmtId="0" fontId="63" fillId="0" borderId="80" xfId="4" applyFont="1" applyFill="1" applyBorder="1" applyAlignment="1">
      <alignment vertical="center" wrapText="1"/>
    </xf>
    <xf numFmtId="0" fontId="63" fillId="0" borderId="81" xfId="4" applyFont="1" applyFill="1" applyBorder="1" applyAlignment="1">
      <alignment vertical="center" wrapText="1"/>
    </xf>
    <xf numFmtId="0" fontId="63" fillId="0" borderId="86" xfId="0" applyFont="1" applyBorder="1" applyAlignment="1">
      <alignment vertical="center" wrapText="1"/>
    </xf>
    <xf numFmtId="0" fontId="63" fillId="0" borderId="86" xfId="0" applyFont="1" applyBorder="1" applyAlignment="1">
      <alignment vertical="center" shrinkToFit="1"/>
    </xf>
    <xf numFmtId="0" fontId="63" fillId="0" borderId="69" xfId="0" applyFont="1" applyBorder="1" applyAlignment="1">
      <alignment vertical="center" shrinkToFit="1"/>
    </xf>
    <xf numFmtId="0" fontId="63" fillId="10" borderId="11" xfId="0" applyFont="1" applyFill="1" applyBorder="1" applyAlignment="1" applyProtection="1">
      <alignment vertical="center" shrinkToFit="1"/>
      <protection locked="0"/>
    </xf>
    <xf numFmtId="0" fontId="63" fillId="5" borderId="11" xfId="2" applyFont="1" applyFill="1" applyBorder="1" applyAlignment="1" applyProtection="1">
      <alignment vertical="center" shrinkToFit="1"/>
      <protection locked="0"/>
    </xf>
    <xf numFmtId="0" fontId="63" fillId="0" borderId="4" xfId="2" applyFont="1" applyBorder="1" applyAlignment="1">
      <alignment vertical="center" shrinkToFit="1"/>
    </xf>
    <xf numFmtId="0" fontId="63" fillId="0" borderId="4" xfId="0" applyFont="1" applyBorder="1" applyAlignment="1">
      <alignment vertical="center" shrinkToFit="1"/>
    </xf>
    <xf numFmtId="0" fontId="68" fillId="8" borderId="39" xfId="3" applyFont="1" applyFill="1" applyBorder="1" applyAlignment="1">
      <alignment horizontal="center" vertical="center"/>
    </xf>
    <xf numFmtId="0" fontId="68" fillId="8" borderId="40" xfId="3" applyFont="1" applyFill="1" applyBorder="1" applyAlignment="1">
      <alignment horizontal="center" vertical="center"/>
    </xf>
    <xf numFmtId="0" fontId="68" fillId="8" borderId="41" xfId="3" applyFont="1" applyFill="1" applyBorder="1" applyAlignment="1">
      <alignment horizontal="center" vertical="center"/>
    </xf>
    <xf numFmtId="0" fontId="68" fillId="8" borderId="103" xfId="3" applyFont="1" applyFill="1" applyBorder="1" applyAlignment="1">
      <alignment horizontal="center" vertical="center"/>
    </xf>
    <xf numFmtId="0" fontId="61" fillId="5" borderId="10" xfId="2" applyFont="1" applyFill="1" applyBorder="1" applyAlignment="1" applyProtection="1">
      <alignment horizontal="left" vertical="center" shrinkToFit="1"/>
      <protection locked="0"/>
    </xf>
    <xf numFmtId="0" fontId="61" fillId="5" borderId="11" xfId="0" applyFont="1" applyFill="1" applyBorder="1" applyAlignment="1" applyProtection="1">
      <alignment horizontal="left" vertical="center" shrinkToFit="1"/>
      <protection locked="0"/>
    </xf>
    <xf numFmtId="0" fontId="61" fillId="5" borderId="12" xfId="0" applyFont="1" applyFill="1" applyBorder="1" applyAlignment="1" applyProtection="1">
      <alignment horizontal="left" vertical="center" shrinkToFit="1"/>
      <protection locked="0"/>
    </xf>
    <xf numFmtId="0" fontId="61" fillId="5" borderId="6" xfId="2" applyFont="1" applyFill="1" applyBorder="1" applyAlignment="1" applyProtection="1">
      <alignment horizontal="left" vertical="center" shrinkToFit="1"/>
      <protection locked="0"/>
    </xf>
    <xf numFmtId="0" fontId="61" fillId="5" borderId="7" xfId="2" applyFont="1" applyFill="1" applyBorder="1" applyAlignment="1" applyProtection="1">
      <alignment horizontal="left" vertical="center" shrinkToFit="1"/>
      <protection locked="0"/>
    </xf>
    <xf numFmtId="0" fontId="61" fillId="5" borderId="8" xfId="2" applyFont="1" applyFill="1" applyBorder="1" applyAlignment="1" applyProtection="1">
      <alignment horizontal="left" vertical="center" shrinkToFit="1"/>
      <protection locked="0"/>
    </xf>
    <xf numFmtId="0" fontId="61" fillId="5" borderId="3" xfId="2" applyFont="1" applyFill="1" applyBorder="1" applyAlignment="1" applyProtection="1">
      <alignment horizontal="left" vertical="center" shrinkToFit="1"/>
      <protection locked="0"/>
    </xf>
    <xf numFmtId="0" fontId="61" fillId="5" borderId="4" xfId="0" applyFont="1" applyFill="1" applyBorder="1" applyAlignment="1" applyProtection="1">
      <alignment horizontal="left" vertical="center" shrinkToFit="1"/>
      <protection locked="0"/>
    </xf>
    <xf numFmtId="0" fontId="61" fillId="5" borderId="5" xfId="0" applyFont="1" applyFill="1" applyBorder="1" applyAlignment="1" applyProtection="1">
      <alignment horizontal="left" vertical="center" shrinkToFit="1"/>
      <protection locked="0"/>
    </xf>
    <xf numFmtId="0" fontId="61" fillId="5" borderId="7" xfId="0" applyFont="1" applyFill="1" applyBorder="1" applyAlignment="1" applyProtection="1">
      <alignment horizontal="left" vertical="center" shrinkToFit="1"/>
      <protection locked="0"/>
    </xf>
    <xf numFmtId="0" fontId="61" fillId="5" borderId="8" xfId="0" applyFont="1" applyFill="1" applyBorder="1" applyAlignment="1" applyProtection="1">
      <alignment horizontal="left" vertical="center" shrinkToFit="1"/>
      <protection locked="0"/>
    </xf>
    <xf numFmtId="0" fontId="63" fillId="5" borderId="11" xfId="2" applyFont="1" applyFill="1" applyBorder="1" applyProtection="1">
      <alignment vertical="center"/>
      <protection locked="0"/>
    </xf>
    <xf numFmtId="0" fontId="65" fillId="0" borderId="9" xfId="4" applyFont="1" applyFill="1" applyBorder="1" applyAlignment="1">
      <alignment vertical="center" wrapText="1"/>
    </xf>
    <xf numFmtId="0" fontId="63" fillId="0" borderId="0" xfId="2" applyFont="1" applyAlignment="1">
      <alignment horizontal="left" vertical="center" shrinkToFit="1"/>
    </xf>
    <xf numFmtId="176" fontId="61" fillId="5" borderId="49" xfId="2" applyNumberFormat="1" applyFont="1" applyFill="1" applyBorder="1" applyAlignment="1" applyProtection="1">
      <alignment horizontal="center" vertical="center"/>
      <protection locked="0"/>
    </xf>
    <xf numFmtId="176" fontId="61" fillId="5" borderId="41" xfId="2" applyNumberFormat="1" applyFont="1" applyFill="1" applyBorder="1" applyAlignment="1" applyProtection="1">
      <alignment horizontal="center" vertical="center"/>
      <protection locked="0"/>
    </xf>
    <xf numFmtId="176" fontId="61" fillId="5" borderId="48" xfId="2" applyNumberFormat="1" applyFont="1" applyFill="1" applyBorder="1" applyAlignment="1" applyProtection="1">
      <alignment horizontal="center" vertical="center"/>
      <protection locked="0"/>
    </xf>
    <xf numFmtId="0" fontId="65" fillId="0" borderId="45" xfId="4" applyFont="1" applyFill="1" applyBorder="1" applyAlignment="1">
      <alignment vertical="center" wrapText="1"/>
    </xf>
    <xf numFmtId="0" fontId="65" fillId="0" borderId="47" xfId="4" applyFont="1" applyFill="1" applyBorder="1" applyAlignment="1">
      <alignment vertical="center" wrapText="1"/>
    </xf>
    <xf numFmtId="0" fontId="65" fillId="0" borderId="93" xfId="4" applyFont="1" applyFill="1" applyBorder="1" applyAlignment="1">
      <alignment horizontal="left" vertical="center" wrapText="1" shrinkToFit="1"/>
    </xf>
    <xf numFmtId="0" fontId="65" fillId="0" borderId="77" xfId="4" applyFont="1" applyFill="1" applyBorder="1" applyAlignment="1">
      <alignment horizontal="left" vertical="center" wrapText="1" shrinkToFit="1"/>
    </xf>
    <xf numFmtId="0" fontId="65" fillId="0" borderId="94" xfId="4" applyFont="1" applyFill="1" applyBorder="1" applyAlignment="1">
      <alignment horizontal="left" vertical="center" wrapText="1" shrinkToFit="1"/>
    </xf>
    <xf numFmtId="0" fontId="65" fillId="0" borderId="95" xfId="4" applyFont="1" applyFill="1" applyBorder="1" applyAlignment="1">
      <alignment horizontal="left" vertical="center" wrapText="1" shrinkToFit="1"/>
    </xf>
    <xf numFmtId="185" fontId="63" fillId="0" borderId="46" xfId="0" applyNumberFormat="1" applyFont="1" applyBorder="1" applyAlignment="1" applyProtection="1">
      <alignment vertical="center" shrinkToFit="1"/>
      <protection locked="0"/>
    </xf>
    <xf numFmtId="185" fontId="63" fillId="0" borderId="11" xfId="0" applyNumberFormat="1" applyFont="1" applyBorder="1" applyAlignment="1" applyProtection="1">
      <alignment vertical="center" shrinkToFit="1"/>
      <protection locked="0"/>
    </xf>
    <xf numFmtId="0" fontId="63" fillId="0" borderId="0" xfId="0" applyFont="1" applyAlignment="1">
      <alignment horizontal="left" vertical="center" shrinkToFit="1"/>
    </xf>
    <xf numFmtId="0" fontId="63" fillId="0" borderId="30" xfId="0" applyFont="1" applyBorder="1" applyAlignment="1">
      <alignment horizontal="left" vertical="center" shrinkToFit="1"/>
    </xf>
    <xf numFmtId="0" fontId="63" fillId="0" borderId="22" xfId="0" applyFont="1" applyBorder="1" applyAlignment="1">
      <alignment horizontal="left" vertical="center" shrinkToFit="1"/>
    </xf>
    <xf numFmtId="0" fontId="63" fillId="0" borderId="23" xfId="0" applyFont="1" applyBorder="1" applyAlignment="1">
      <alignment horizontal="left" vertical="center" shrinkToFit="1"/>
    </xf>
    <xf numFmtId="0" fontId="63" fillId="0" borderId="22" xfId="0" applyFont="1" applyBorder="1" applyAlignment="1">
      <alignment vertical="center" shrinkToFit="1"/>
    </xf>
    <xf numFmtId="0" fontId="63" fillId="0" borderId="23" xfId="0" applyFont="1" applyBorder="1" applyAlignment="1">
      <alignment vertical="center" shrinkToFit="1"/>
    </xf>
    <xf numFmtId="0" fontId="61" fillId="0" borderId="0" xfId="0" applyFont="1" applyAlignment="1">
      <alignment horizontal="left" shrinkToFit="1"/>
    </xf>
    <xf numFmtId="0" fontId="61" fillId="0" borderId="30" xfId="0" applyFont="1" applyBorder="1" applyAlignment="1">
      <alignment horizontal="left" shrinkToFit="1"/>
    </xf>
    <xf numFmtId="0" fontId="3" fillId="0" borderId="62" xfId="0" applyFont="1" applyBorder="1" applyAlignment="1">
      <alignment horizontal="center" vertical="center"/>
    </xf>
    <xf numFmtId="0" fontId="3" fillId="7" borderId="62" xfId="0" applyFont="1" applyFill="1" applyBorder="1" applyAlignment="1">
      <alignment horizontal="center" vertical="center"/>
    </xf>
    <xf numFmtId="0" fontId="82" fillId="0" borderId="62" xfId="0" applyFont="1" applyBorder="1" applyAlignment="1">
      <alignment horizontal="center" vertical="center"/>
    </xf>
    <xf numFmtId="0" fontId="73" fillId="7" borderId="0" xfId="0" applyFont="1" applyFill="1" applyAlignment="1" applyProtection="1">
      <alignment horizontal="left" vertical="center"/>
      <protection locked="0"/>
    </xf>
    <xf numFmtId="9" fontId="61" fillId="0" borderId="34" xfId="0" applyNumberFormat="1" applyFont="1" applyBorder="1" applyAlignment="1">
      <alignment horizontal="center"/>
    </xf>
    <xf numFmtId="9" fontId="61" fillId="0" borderId="19" xfId="0" applyNumberFormat="1" applyFont="1" applyBorder="1" applyAlignment="1">
      <alignment horizontal="center"/>
    </xf>
    <xf numFmtId="9" fontId="61" fillId="0" borderId="20" xfId="0" applyNumberFormat="1" applyFont="1" applyBorder="1" applyAlignment="1">
      <alignment horizontal="center"/>
    </xf>
    <xf numFmtId="9" fontId="61" fillId="0" borderId="29" xfId="0" applyNumberFormat="1" applyFont="1" applyBorder="1" applyAlignment="1">
      <alignment horizontal="center"/>
    </xf>
    <xf numFmtId="9" fontId="61" fillId="0" borderId="0" xfId="0" applyNumberFormat="1" applyFont="1" applyAlignment="1">
      <alignment horizontal="center"/>
    </xf>
    <xf numFmtId="9" fontId="61" fillId="0" borderId="30" xfId="0" applyNumberFormat="1" applyFont="1" applyBorder="1" applyAlignment="1">
      <alignment horizontal="center"/>
    </xf>
    <xf numFmtId="9" fontId="61" fillId="0" borderId="21" xfId="0" applyNumberFormat="1" applyFont="1" applyBorder="1" applyAlignment="1">
      <alignment horizontal="center"/>
    </xf>
    <xf numFmtId="9" fontId="61" fillId="0" borderId="22" xfId="0" applyNumberFormat="1" applyFont="1" applyBorder="1" applyAlignment="1">
      <alignment horizontal="center"/>
    </xf>
    <xf numFmtId="9" fontId="61" fillId="0" borderId="23" xfId="0" applyNumberFormat="1" applyFont="1" applyBorder="1" applyAlignment="1">
      <alignment horizontal="center"/>
    </xf>
    <xf numFmtId="38" fontId="61" fillId="0" borderId="0" xfId="1" applyFont="1" applyBorder="1" applyAlignment="1">
      <alignment horizontal="right" vertical="center" shrinkToFit="1"/>
    </xf>
    <xf numFmtId="180" fontId="61" fillId="0" borderId="0" xfId="1" applyNumberFormat="1" applyFont="1" applyBorder="1" applyAlignment="1">
      <alignment horizontal="right" vertical="center" shrinkToFit="1"/>
    </xf>
    <xf numFmtId="0" fontId="61" fillId="0" borderId="29" xfId="0" applyFont="1" applyBorder="1">
      <alignment vertical="center"/>
    </xf>
    <xf numFmtId="0" fontId="61" fillId="0" borderId="0" xfId="0" applyFont="1">
      <alignment vertical="center"/>
    </xf>
    <xf numFmtId="0" fontId="61" fillId="0" borderId="30" xfId="0" applyFont="1" applyBorder="1">
      <alignment vertical="center"/>
    </xf>
    <xf numFmtId="0" fontId="61" fillId="0" borderId="21" xfId="0" applyFont="1" applyBorder="1">
      <alignment vertical="center"/>
    </xf>
    <xf numFmtId="0" fontId="61" fillId="0" borderId="22" xfId="0" applyFont="1" applyBorder="1">
      <alignment vertical="center"/>
    </xf>
    <xf numFmtId="0" fontId="61" fillId="0" borderId="23" xfId="0" applyFont="1" applyBorder="1">
      <alignment vertical="center"/>
    </xf>
    <xf numFmtId="0" fontId="67" fillId="0" borderId="0" xfId="0" applyFont="1" applyAlignment="1">
      <alignment horizontal="right" vertical="center"/>
    </xf>
    <xf numFmtId="0" fontId="61" fillId="0" borderId="22" xfId="0" applyFont="1" applyBorder="1" applyAlignment="1">
      <alignment vertical="center" shrinkToFit="1"/>
    </xf>
    <xf numFmtId="185" fontId="61" fillId="0" borderId="34" xfId="0" applyNumberFormat="1" applyFont="1" applyBorder="1" applyAlignment="1">
      <alignment vertical="center" shrinkToFit="1"/>
    </xf>
    <xf numFmtId="185" fontId="61" fillId="0" borderId="19" xfId="0" applyNumberFormat="1" applyFont="1" applyBorder="1" applyAlignment="1">
      <alignment vertical="center" shrinkToFit="1"/>
    </xf>
    <xf numFmtId="185" fontId="61" fillId="0" borderId="29" xfId="0" applyNumberFormat="1" applyFont="1" applyBorder="1" applyAlignment="1">
      <alignment vertical="center" shrinkToFit="1"/>
    </xf>
    <xf numFmtId="185" fontId="61" fillId="0" borderId="0" xfId="0" applyNumberFormat="1" applyFont="1" applyAlignment="1">
      <alignment vertical="center" shrinkToFit="1"/>
    </xf>
    <xf numFmtId="0" fontId="61" fillId="0" borderId="34" xfId="0" applyFont="1" applyBorder="1" applyAlignment="1">
      <alignment vertical="center" shrinkToFit="1"/>
    </xf>
    <xf numFmtId="0" fontId="61" fillId="0" borderId="19" xfId="0" applyFont="1" applyBorder="1" applyAlignment="1">
      <alignment vertical="center" shrinkToFit="1"/>
    </xf>
    <xf numFmtId="0" fontId="61" fillId="0" borderId="20" xfId="0" applyFont="1" applyBorder="1" applyAlignment="1">
      <alignment vertical="center" shrinkToFit="1"/>
    </xf>
    <xf numFmtId="0" fontId="61" fillId="0" borderId="0" xfId="0" applyFont="1" applyAlignment="1">
      <alignment vertical="center" shrinkToFit="1"/>
    </xf>
    <xf numFmtId="0" fontId="61" fillId="0" borderId="34" xfId="0" applyFont="1" applyBorder="1">
      <alignment vertical="center"/>
    </xf>
    <xf numFmtId="0" fontId="61" fillId="0" borderId="19" xfId="0" applyFont="1" applyBorder="1">
      <alignment vertical="center"/>
    </xf>
    <xf numFmtId="0" fontId="61" fillId="0" borderId="20" xfId="0" applyFont="1" applyBorder="1">
      <alignment vertical="center"/>
    </xf>
    <xf numFmtId="0" fontId="61" fillId="0" borderId="29" xfId="0" applyFont="1" applyBorder="1" applyAlignment="1">
      <alignment vertical="center" shrinkToFit="1"/>
    </xf>
    <xf numFmtId="0" fontId="61" fillId="0" borderId="30" xfId="0" applyFont="1" applyBorder="1" applyAlignment="1">
      <alignment vertical="center" shrinkToFit="1"/>
    </xf>
    <xf numFmtId="0" fontId="61" fillId="0" borderId="29" xfId="0" applyFont="1" applyBorder="1" applyAlignment="1">
      <alignment horizontal="left" vertical="top" wrapText="1" shrinkToFit="1"/>
    </xf>
    <xf numFmtId="0" fontId="61" fillId="0" borderId="0" xfId="0" applyFont="1" applyAlignment="1">
      <alignment horizontal="left" vertical="top" wrapText="1" shrinkToFit="1"/>
    </xf>
    <xf numFmtId="0" fontId="61" fillId="0" borderId="30" xfId="0" applyFont="1" applyBorder="1" applyAlignment="1">
      <alignment horizontal="left" vertical="top" wrapText="1" shrinkToFit="1"/>
    </xf>
    <xf numFmtId="40" fontId="61" fillId="0" borderId="0" xfId="1" applyNumberFormat="1" applyFont="1" applyBorder="1" applyAlignment="1">
      <alignment horizontal="right" vertical="center"/>
    </xf>
    <xf numFmtId="0" fontId="61" fillId="0" borderId="34" xfId="0" applyFont="1" applyBorder="1" applyAlignment="1">
      <alignment horizontal="left" vertical="center" wrapText="1"/>
    </xf>
    <xf numFmtId="0" fontId="61" fillId="0" borderId="19" xfId="0" applyFont="1" applyBorder="1" applyAlignment="1">
      <alignment horizontal="left" vertical="center" wrapText="1"/>
    </xf>
    <xf numFmtId="0" fontId="61" fillId="0" borderId="20" xfId="0" applyFont="1" applyBorder="1" applyAlignment="1">
      <alignment horizontal="left" vertical="center" wrapText="1"/>
    </xf>
    <xf numFmtId="0" fontId="61" fillId="0" borderId="29" xfId="0" applyFont="1" applyBorder="1" applyAlignment="1">
      <alignment horizontal="left" vertical="center" wrapText="1"/>
    </xf>
    <xf numFmtId="0" fontId="61" fillId="0" borderId="0" xfId="0" applyFont="1" applyAlignment="1">
      <alignment horizontal="left" vertical="center" wrapText="1"/>
    </xf>
    <xf numFmtId="0" fontId="61" fillId="0" borderId="30" xfId="0" applyFont="1" applyBorder="1" applyAlignment="1">
      <alignment horizontal="left" vertical="center" wrapText="1"/>
    </xf>
    <xf numFmtId="0" fontId="61" fillId="0" borderId="21" xfId="0" applyFont="1" applyBorder="1" applyAlignment="1">
      <alignment horizontal="left" vertical="center" wrapText="1"/>
    </xf>
    <xf numFmtId="0" fontId="61" fillId="0" borderId="22" xfId="0" applyFont="1" applyBorder="1" applyAlignment="1">
      <alignment horizontal="left" vertical="center" wrapText="1"/>
    </xf>
    <xf numFmtId="0" fontId="61" fillId="0" borderId="23" xfId="0" applyFont="1" applyBorder="1" applyAlignment="1">
      <alignment horizontal="left" vertical="center" wrapText="1"/>
    </xf>
    <xf numFmtId="0" fontId="61" fillId="0" borderId="0" xfId="0" applyFont="1" applyAlignment="1">
      <alignment horizontal="center" vertical="center"/>
    </xf>
    <xf numFmtId="176" fontId="61" fillId="0" borderId="21" xfId="0" applyNumberFormat="1" applyFont="1" applyBorder="1" applyAlignment="1">
      <alignment horizontal="center" vertical="center"/>
    </xf>
    <xf numFmtId="176" fontId="61" fillId="0" borderId="22" xfId="0" applyNumberFormat="1" applyFont="1" applyBorder="1" applyAlignment="1">
      <alignment horizontal="center" vertical="center"/>
    </xf>
    <xf numFmtId="38" fontId="61" fillId="0" borderId="29" xfId="1" applyFont="1" applyFill="1" applyBorder="1" applyAlignment="1" applyProtection="1">
      <alignment horizontal="center" vertical="center"/>
    </xf>
    <xf numFmtId="38" fontId="61" fillId="0" borderId="0" xfId="1" applyFont="1" applyFill="1" applyBorder="1" applyAlignment="1" applyProtection="1">
      <alignment horizontal="center" vertical="center"/>
    </xf>
    <xf numFmtId="38" fontId="61" fillId="0" borderId="0" xfId="1" applyFont="1" applyAlignment="1">
      <alignment horizontal="right" vertical="center"/>
    </xf>
    <xf numFmtId="38" fontId="61" fillId="0" borderId="0" xfId="1" applyFont="1" applyBorder="1" applyAlignment="1">
      <alignment vertical="center"/>
    </xf>
    <xf numFmtId="0" fontId="61" fillId="0" borderId="30" xfId="0" applyFont="1" applyBorder="1" applyAlignment="1">
      <alignment horizontal="center" vertical="center"/>
    </xf>
    <xf numFmtId="9" fontId="61" fillId="7" borderId="0" xfId="0" applyNumberFormat="1" applyFont="1" applyFill="1" applyAlignment="1" applyProtection="1">
      <alignment horizontal="center"/>
      <protection locked="0"/>
    </xf>
    <xf numFmtId="0" fontId="70" fillId="0" borderId="0" xfId="0" applyFont="1" applyAlignment="1">
      <alignment horizontal="center" vertical="center"/>
    </xf>
    <xf numFmtId="0" fontId="61" fillId="14" borderId="0" xfId="0" applyFont="1" applyFill="1" applyAlignment="1" applyProtection="1">
      <alignment horizontal="right" vertical="center" shrinkToFit="1"/>
      <protection locked="0"/>
    </xf>
    <xf numFmtId="0" fontId="61" fillId="14" borderId="0" xfId="0" applyFont="1" applyFill="1" applyAlignment="1" applyProtection="1">
      <alignment horizontal="left" vertical="top" wrapText="1" shrinkToFit="1"/>
      <protection locked="0"/>
    </xf>
    <xf numFmtId="0" fontId="61" fillId="0" borderId="31" xfId="0" applyFont="1" applyBorder="1" applyAlignment="1">
      <alignment horizontal="center" vertical="center" textRotation="255"/>
    </xf>
    <xf numFmtId="0" fontId="61" fillId="0" borderId="32" xfId="0" applyFont="1" applyBorder="1" applyAlignment="1">
      <alignment horizontal="center" vertical="center" textRotation="255"/>
    </xf>
    <xf numFmtId="0" fontId="61" fillId="0" borderId="33" xfId="0" applyFont="1" applyBorder="1" applyAlignment="1">
      <alignment horizontal="center" vertical="center" textRotation="255"/>
    </xf>
    <xf numFmtId="0" fontId="61" fillId="14" borderId="34" xfId="0" applyFont="1" applyFill="1" applyBorder="1" applyAlignment="1" applyProtection="1">
      <alignment vertical="top" wrapText="1" shrinkToFit="1"/>
      <protection locked="0"/>
    </xf>
    <xf numFmtId="0" fontId="61" fillId="14" borderId="19" xfId="0" applyFont="1" applyFill="1" applyBorder="1" applyAlignment="1" applyProtection="1">
      <alignment vertical="top" wrapText="1" shrinkToFit="1"/>
      <protection locked="0"/>
    </xf>
    <xf numFmtId="0" fontId="61" fillId="14" borderId="20" xfId="0" applyFont="1" applyFill="1" applyBorder="1" applyAlignment="1" applyProtection="1">
      <alignment vertical="top" wrapText="1" shrinkToFit="1"/>
      <protection locked="0"/>
    </xf>
    <xf numFmtId="0" fontId="61" fillId="14" borderId="21" xfId="0" applyFont="1" applyFill="1" applyBorder="1" applyAlignment="1" applyProtection="1">
      <alignment vertical="top" wrapText="1" shrinkToFit="1"/>
      <protection locked="0"/>
    </xf>
    <xf numFmtId="0" fontId="61" fillId="14" borderId="22" xfId="0" applyFont="1" applyFill="1" applyBorder="1" applyAlignment="1" applyProtection="1">
      <alignment vertical="top" wrapText="1" shrinkToFit="1"/>
      <protection locked="0"/>
    </xf>
    <xf numFmtId="0" fontId="61" fillId="14" borderId="23" xfId="0" applyFont="1" applyFill="1" applyBorder="1" applyAlignment="1" applyProtection="1">
      <alignment vertical="top" wrapText="1" shrinkToFit="1"/>
      <protection locked="0"/>
    </xf>
    <xf numFmtId="0" fontId="69" fillId="0" borderId="21" xfId="0" applyFont="1" applyBorder="1">
      <alignment vertical="center"/>
    </xf>
    <xf numFmtId="0" fontId="69" fillId="0" borderId="22" xfId="0" applyFont="1" applyBorder="1">
      <alignment vertical="center"/>
    </xf>
    <xf numFmtId="0" fontId="69" fillId="0" borderId="23" xfId="0" applyFont="1" applyBorder="1">
      <alignment vertical="center"/>
    </xf>
    <xf numFmtId="0" fontId="69" fillId="0" borderId="21" xfId="0" applyFont="1" applyBorder="1" applyAlignment="1">
      <alignment vertical="center" shrinkToFit="1"/>
    </xf>
    <xf numFmtId="0" fontId="69" fillId="0" borderId="22" xfId="0" applyFont="1" applyBorder="1" applyAlignment="1">
      <alignment vertical="center" shrinkToFit="1"/>
    </xf>
    <xf numFmtId="0" fontId="69" fillId="0" borderId="23" xfId="0" applyFont="1" applyBorder="1" applyAlignment="1">
      <alignment vertical="center" shrinkToFit="1"/>
    </xf>
    <xf numFmtId="0" fontId="61" fillId="14" borderId="16" xfId="0" applyFont="1" applyFill="1" applyBorder="1" applyAlignment="1" applyProtection="1">
      <alignment vertical="center" shrinkToFit="1"/>
      <protection locked="0"/>
    </xf>
    <xf numFmtId="0" fontId="61" fillId="14" borderId="17" xfId="0" applyFont="1" applyFill="1" applyBorder="1" applyAlignment="1" applyProtection="1">
      <alignment vertical="center" shrinkToFit="1"/>
      <protection locked="0"/>
    </xf>
    <xf numFmtId="0" fontId="61" fillId="14" borderId="18" xfId="0" applyFont="1" applyFill="1" applyBorder="1" applyAlignment="1" applyProtection="1">
      <alignment vertical="center" shrinkToFit="1"/>
      <protection locked="0"/>
    </xf>
    <xf numFmtId="0" fontId="61" fillId="14" borderId="0" xfId="0" applyFont="1" applyFill="1" applyAlignment="1" applyProtection="1">
      <alignment horizontal="left" vertical="top" wrapText="1"/>
      <protection locked="0"/>
    </xf>
    <xf numFmtId="0" fontId="61" fillId="18" borderId="16" xfId="0" applyFont="1" applyFill="1" applyBorder="1" applyAlignment="1" applyProtection="1">
      <alignment vertical="center" shrinkToFit="1"/>
      <protection locked="0"/>
    </xf>
    <xf numFmtId="0" fontId="61" fillId="18" borderId="17" xfId="0" applyFont="1" applyFill="1" applyBorder="1" applyAlignment="1" applyProtection="1">
      <alignment vertical="center" shrinkToFit="1"/>
      <protection locked="0"/>
    </xf>
    <xf numFmtId="0" fontId="61" fillId="18" borderId="18" xfId="0" applyFont="1" applyFill="1" applyBorder="1" applyAlignment="1" applyProtection="1">
      <alignment vertical="center" shrinkToFit="1"/>
      <protection locked="0"/>
    </xf>
    <xf numFmtId="0" fontId="61" fillId="0" borderId="105" xfId="0" applyFont="1" applyBorder="1" applyAlignment="1">
      <alignment horizontal="center" vertical="center" shrinkToFit="1"/>
    </xf>
    <xf numFmtId="0" fontId="61" fillId="0" borderId="50" xfId="0" applyFont="1" applyBorder="1" applyAlignment="1">
      <alignment horizontal="center" vertical="center" shrinkToFit="1"/>
    </xf>
    <xf numFmtId="0" fontId="61" fillId="14" borderId="19" xfId="0" applyFont="1" applyFill="1" applyBorder="1" applyAlignment="1" applyProtection="1">
      <alignment horizontal="right" vertical="center" shrinkToFit="1"/>
      <protection locked="0"/>
    </xf>
    <xf numFmtId="0" fontId="61" fillId="14" borderId="105" xfId="0" applyFont="1" applyFill="1" applyBorder="1" applyAlignment="1" applyProtection="1">
      <alignment horizontal="right" vertical="center" shrinkToFit="1"/>
      <protection locked="0"/>
    </xf>
    <xf numFmtId="0" fontId="63" fillId="0" borderId="105" xfId="0" applyFont="1" applyBorder="1" applyAlignment="1">
      <alignment horizontal="left" vertical="center" shrinkToFit="1"/>
    </xf>
    <xf numFmtId="0" fontId="63" fillId="0" borderId="19" xfId="0" applyFont="1" applyBorder="1" applyAlignment="1">
      <alignment horizontal="left" vertical="center" shrinkToFit="1"/>
    </xf>
    <xf numFmtId="0" fontId="63" fillId="0" borderId="50" xfId="0" applyFont="1" applyBorder="1" applyAlignment="1">
      <alignment horizontal="left" vertical="center" shrinkToFit="1"/>
    </xf>
    <xf numFmtId="0" fontId="63" fillId="0" borderId="57" xfId="0" applyFont="1" applyBorder="1" applyAlignment="1">
      <alignment horizontal="left" vertical="center" shrinkToFit="1"/>
    </xf>
    <xf numFmtId="0" fontId="63" fillId="0" borderId="51" xfId="0" applyFont="1" applyBorder="1" applyAlignment="1">
      <alignment horizontal="left" vertical="center" shrinkToFit="1"/>
    </xf>
    <xf numFmtId="0" fontId="61" fillId="0" borderId="35" xfId="0" applyFont="1" applyBorder="1" applyAlignment="1">
      <alignment horizontal="center" vertical="center" shrinkToFit="1"/>
    </xf>
    <xf numFmtId="0" fontId="61" fillId="0" borderId="52" xfId="0" applyFont="1" applyBorder="1" applyAlignment="1">
      <alignment horizontal="center" vertical="center" shrinkToFit="1"/>
    </xf>
    <xf numFmtId="0" fontId="61" fillId="18" borderId="52" xfId="0" applyFont="1" applyFill="1" applyBorder="1" applyAlignment="1">
      <alignment horizontal="center" vertical="center"/>
    </xf>
    <xf numFmtId="0" fontId="61" fillId="18" borderId="53" xfId="0" applyFont="1" applyFill="1" applyBorder="1" applyAlignment="1">
      <alignment horizontal="center" vertical="center"/>
    </xf>
    <xf numFmtId="0" fontId="61" fillId="0" borderId="21" xfId="0" applyFont="1" applyBorder="1" applyAlignment="1">
      <alignment vertical="center" shrinkToFit="1"/>
    </xf>
    <xf numFmtId="0" fontId="61" fillId="0" borderId="51" xfId="0" applyFont="1" applyBorder="1" applyAlignment="1">
      <alignment vertical="center" shrinkToFit="1"/>
    </xf>
    <xf numFmtId="0" fontId="61" fillId="0" borderId="58" xfId="0" applyFont="1" applyBorder="1" applyAlignment="1">
      <alignment horizontal="center" vertical="center" shrinkToFit="1"/>
    </xf>
    <xf numFmtId="0" fontId="61" fillId="0" borderId="54" xfId="0" applyFont="1" applyBorder="1" applyAlignment="1">
      <alignment horizontal="center" vertical="center" shrinkToFit="1"/>
    </xf>
    <xf numFmtId="0" fontId="61" fillId="18" borderId="54" xfId="0" applyFont="1" applyFill="1" applyBorder="1" applyAlignment="1">
      <alignment horizontal="center" vertical="center"/>
    </xf>
    <xf numFmtId="0" fontId="61" fillId="18" borderId="55" xfId="0" applyFont="1" applyFill="1" applyBorder="1" applyAlignment="1">
      <alignment horizontal="center" vertical="center"/>
    </xf>
    <xf numFmtId="0" fontId="61" fillId="7" borderId="0" xfId="0" applyFont="1" applyFill="1" applyAlignment="1">
      <alignment horizontal="left" vertical="center" shrinkToFit="1"/>
    </xf>
    <xf numFmtId="0" fontId="61" fillId="15" borderId="17" xfId="0" applyFont="1" applyFill="1" applyBorder="1" applyAlignment="1" applyProtection="1">
      <alignment horizontal="right" vertical="center" shrinkToFit="1"/>
      <protection locked="0"/>
    </xf>
    <xf numFmtId="0" fontId="61" fillId="7" borderId="17" xfId="0" applyFont="1" applyFill="1" applyBorder="1" applyAlignment="1">
      <alignment horizontal="left" vertical="center"/>
    </xf>
    <xf numFmtId="0" fontId="61" fillId="0" borderId="22" xfId="0" applyFont="1" applyBorder="1" applyAlignment="1">
      <alignment horizontal="left" vertical="center" shrinkToFit="1"/>
    </xf>
    <xf numFmtId="0" fontId="61" fillId="0" borderId="23" xfId="0" applyFont="1" applyBorder="1" applyAlignment="1">
      <alignment horizontal="left" vertical="center" shrinkToFit="1"/>
    </xf>
    <xf numFmtId="0" fontId="61" fillId="15" borderId="7" xfId="0" applyFont="1" applyFill="1" applyBorder="1" applyAlignment="1" applyProtection="1">
      <alignment horizontal="right" vertical="center" shrinkToFit="1"/>
      <protection locked="0"/>
    </xf>
    <xf numFmtId="0" fontId="61" fillId="0" borderId="35" xfId="0" applyFont="1" applyBorder="1" applyAlignment="1">
      <alignment horizontal="center" vertical="center"/>
    </xf>
    <xf numFmtId="0" fontId="61" fillId="0" borderId="52" xfId="0" applyFont="1" applyBorder="1" applyAlignment="1">
      <alignment horizontal="center" vertical="center"/>
    </xf>
    <xf numFmtId="0" fontId="61" fillId="0" borderId="106" xfId="0" applyFont="1" applyBorder="1" applyAlignment="1">
      <alignment horizontal="center" vertical="center"/>
    </xf>
    <xf numFmtId="0" fontId="61" fillId="0" borderId="59" xfId="0" applyFont="1" applyBorder="1" applyAlignment="1">
      <alignment horizontal="center" vertical="center"/>
    </xf>
    <xf numFmtId="0" fontId="61" fillId="15" borderId="52" xfId="0" applyFont="1" applyFill="1" applyBorder="1" applyAlignment="1" applyProtection="1">
      <alignment vertical="top" wrapText="1"/>
      <protection locked="0"/>
    </xf>
    <xf numFmtId="0" fontId="61" fillId="15" borderId="53" xfId="0" applyFont="1" applyFill="1" applyBorder="1" applyAlignment="1" applyProtection="1">
      <alignment vertical="top" wrapText="1"/>
      <protection locked="0"/>
    </xf>
    <xf numFmtId="0" fontId="61" fillId="15" borderId="59" xfId="0" applyFont="1" applyFill="1" applyBorder="1" applyAlignment="1" applyProtection="1">
      <alignment vertical="top" wrapText="1"/>
      <protection locked="0"/>
    </xf>
    <xf numFmtId="0" fontId="61" fillId="15" borderId="60" xfId="0" applyFont="1" applyFill="1" applyBorder="1" applyAlignment="1" applyProtection="1">
      <alignment vertical="top" wrapText="1"/>
      <protection locked="0"/>
    </xf>
    <xf numFmtId="0" fontId="61" fillId="0" borderId="58" xfId="0" applyFont="1" applyBorder="1" applyAlignment="1">
      <alignment horizontal="center" vertical="center"/>
    </xf>
    <xf numFmtId="0" fontId="61" fillId="0" borderId="54" xfId="0" applyFont="1" applyBorder="1" applyAlignment="1">
      <alignment horizontal="center" vertical="center"/>
    </xf>
    <xf numFmtId="0" fontId="61" fillId="15" borderId="54" xfId="0" applyFont="1" applyFill="1" applyBorder="1" applyAlignment="1" applyProtection="1">
      <alignment vertical="top" wrapText="1"/>
      <protection locked="0"/>
    </xf>
    <xf numFmtId="0" fontId="61" fillId="15" borderId="55" xfId="0" applyFont="1" applyFill="1" applyBorder="1" applyAlignment="1" applyProtection="1">
      <alignment vertical="top" wrapText="1"/>
      <protection locked="0"/>
    </xf>
    <xf numFmtId="0" fontId="61" fillId="15" borderId="17" xfId="0" applyFont="1" applyFill="1" applyBorder="1" applyAlignment="1" applyProtection="1">
      <alignment horizontal="center" vertical="center"/>
      <protection locked="0"/>
    </xf>
    <xf numFmtId="0" fontId="61" fillId="15" borderId="18" xfId="0" applyFont="1" applyFill="1" applyBorder="1" applyAlignment="1" applyProtection="1">
      <alignment horizontal="center" vertical="center"/>
      <protection locked="0"/>
    </xf>
    <xf numFmtId="0" fontId="61" fillId="0" borderId="4" xfId="0" applyFont="1" applyBorder="1" applyAlignment="1">
      <alignment horizontal="left" vertical="center" shrinkToFit="1"/>
    </xf>
    <xf numFmtId="0" fontId="61" fillId="0" borderId="5" xfId="0" applyFont="1" applyBorder="1" applyAlignment="1">
      <alignment horizontal="left" vertical="center" shrinkToFit="1"/>
    </xf>
    <xf numFmtId="0" fontId="61" fillId="0" borderId="34" xfId="0" applyFont="1" applyBorder="1" applyAlignment="1">
      <alignment horizontal="center" vertical="center"/>
    </xf>
    <xf numFmtId="0" fontId="61" fillId="0" borderId="19" xfId="0" applyFont="1" applyBorder="1" applyAlignment="1">
      <alignment horizontal="center" vertical="center"/>
    </xf>
    <xf numFmtId="0" fontId="61" fillId="0" borderId="20" xfId="0" applyFont="1" applyBorder="1" applyAlignment="1">
      <alignment horizontal="center" vertical="center"/>
    </xf>
    <xf numFmtId="0" fontId="61" fillId="0" borderId="29" xfId="0" applyFont="1" applyBorder="1" applyAlignment="1">
      <alignment horizontal="center" vertical="center"/>
    </xf>
    <xf numFmtId="0" fontId="61" fillId="0" borderId="21" xfId="0" applyFont="1" applyBorder="1" applyAlignment="1">
      <alignment horizontal="center" vertical="center"/>
    </xf>
    <xf numFmtId="0" fontId="61" fillId="0" borderId="22" xfId="0" applyFont="1" applyBorder="1" applyAlignment="1">
      <alignment horizontal="center" vertical="center"/>
    </xf>
    <xf numFmtId="0" fontId="61" fillId="0" borderId="23" xfId="0" applyFont="1" applyBorder="1" applyAlignment="1">
      <alignment horizontal="center" vertical="center"/>
    </xf>
    <xf numFmtId="0" fontId="61" fillId="0" borderId="16" xfId="0" applyFont="1" applyBorder="1" applyAlignment="1">
      <alignment horizontal="center" vertical="top" wrapText="1"/>
    </xf>
    <xf numFmtId="0" fontId="61" fillId="0" borderId="17" xfId="0" applyFont="1" applyBorder="1" applyAlignment="1">
      <alignment horizontal="center" vertical="top" wrapText="1"/>
    </xf>
    <xf numFmtId="0" fontId="61" fillId="0" borderId="18" xfId="0" applyFont="1" applyBorder="1" applyAlignment="1">
      <alignment horizontal="center" vertical="top" wrapText="1"/>
    </xf>
    <xf numFmtId="0" fontId="61" fillId="0" borderId="34" xfId="0" applyFont="1" applyBorder="1" applyAlignment="1" applyProtection="1">
      <alignment horizontal="left" vertical="top" wrapText="1"/>
      <protection locked="0"/>
    </xf>
    <xf numFmtId="0" fontId="61" fillId="0" borderId="19" xfId="0" applyFont="1" applyBorder="1" applyAlignment="1" applyProtection="1">
      <alignment horizontal="left" vertical="top" wrapText="1"/>
      <protection locked="0"/>
    </xf>
    <xf numFmtId="0" fontId="61" fillId="0" borderId="20" xfId="0" applyFont="1" applyBorder="1" applyAlignment="1" applyProtection="1">
      <alignment horizontal="left" vertical="top" wrapText="1"/>
      <protection locked="0"/>
    </xf>
    <xf numFmtId="0" fontId="61" fillId="0" borderId="21" xfId="0" applyFont="1" applyBorder="1" applyAlignment="1" applyProtection="1">
      <alignment horizontal="left" vertical="top" wrapText="1"/>
      <protection locked="0"/>
    </xf>
    <xf numFmtId="0" fontId="61" fillId="0" borderId="22" xfId="0" applyFont="1" applyBorder="1" applyAlignment="1" applyProtection="1">
      <alignment horizontal="left" vertical="top" wrapText="1"/>
      <protection locked="0"/>
    </xf>
    <xf numFmtId="0" fontId="61" fillId="0" borderId="23" xfId="0" applyFont="1" applyBorder="1" applyAlignment="1" applyProtection="1">
      <alignment horizontal="left" vertical="top" wrapText="1"/>
      <protection locked="0"/>
    </xf>
    <xf numFmtId="0" fontId="61" fillId="0" borderId="34" xfId="0" applyFont="1" applyBorder="1" applyAlignment="1">
      <alignment horizontal="left" vertical="center"/>
    </xf>
    <xf numFmtId="0" fontId="61" fillId="0" borderId="19" xfId="0" applyFont="1" applyBorder="1" applyAlignment="1">
      <alignment horizontal="left" vertical="center"/>
    </xf>
    <xf numFmtId="0" fontId="61" fillId="0" borderId="20" xfId="0" applyFont="1" applyBorder="1" applyAlignment="1">
      <alignment horizontal="left" vertical="center"/>
    </xf>
    <xf numFmtId="0" fontId="61" fillId="0" borderId="29" xfId="0" applyFont="1" applyBorder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61" fillId="0" borderId="30" xfId="0" applyFont="1" applyBorder="1" applyAlignment="1">
      <alignment horizontal="left" vertical="center"/>
    </xf>
    <xf numFmtId="0" fontId="61" fillId="0" borderId="21" xfId="0" applyFont="1" applyBorder="1" applyAlignment="1">
      <alignment horizontal="left" vertical="center"/>
    </xf>
    <xf numFmtId="0" fontId="61" fillId="0" borderId="22" xfId="0" applyFont="1" applyBorder="1" applyAlignment="1">
      <alignment horizontal="left" vertical="center"/>
    </xf>
    <xf numFmtId="0" fontId="61" fillId="0" borderId="23" xfId="0" applyFont="1" applyBorder="1" applyAlignment="1">
      <alignment horizontal="left" vertical="center"/>
    </xf>
    <xf numFmtId="0" fontId="61" fillId="15" borderId="16" xfId="0" applyFont="1" applyFill="1" applyBorder="1" applyAlignment="1" applyProtection="1">
      <alignment vertical="center" shrinkToFit="1"/>
      <protection locked="0"/>
    </xf>
    <xf numFmtId="0" fontId="61" fillId="15" borderId="17" xfId="0" applyFont="1" applyFill="1" applyBorder="1" applyAlignment="1" applyProtection="1">
      <alignment vertical="center" shrinkToFit="1"/>
      <protection locked="0"/>
    </xf>
    <xf numFmtId="0" fontId="61" fillId="15" borderId="18" xfId="0" applyFont="1" applyFill="1" applyBorder="1" applyAlignment="1" applyProtection="1">
      <alignment vertical="center" shrinkToFit="1"/>
      <protection locked="0"/>
    </xf>
    <xf numFmtId="0" fontId="61" fillId="0" borderId="0" xfId="5" applyFont="1" applyAlignment="1">
      <alignment horizontal="center" vertical="center" wrapText="1"/>
    </xf>
    <xf numFmtId="0" fontId="61" fillId="0" borderId="0" xfId="5" applyFont="1" applyAlignment="1">
      <alignment horizontal="left" vertical="center"/>
    </xf>
    <xf numFmtId="0" fontId="61" fillId="19" borderId="0" xfId="5" applyFont="1" applyFill="1" applyAlignment="1" applyProtection="1">
      <alignment horizontal="left" vertical="center" wrapText="1"/>
      <protection locked="0"/>
    </xf>
    <xf numFmtId="0" fontId="62" fillId="0" borderId="0" xfId="5" applyFont="1" applyAlignment="1">
      <alignment horizontal="right" vertical="center" wrapText="1"/>
    </xf>
    <xf numFmtId="0" fontId="61" fillId="0" borderId="34" xfId="5" applyFont="1" applyBorder="1" applyAlignment="1">
      <alignment horizontal="center" vertical="center" wrapText="1"/>
    </xf>
    <xf numFmtId="0" fontId="61" fillId="0" borderId="19" xfId="5" applyFont="1" applyBorder="1" applyAlignment="1">
      <alignment horizontal="center" vertical="center" wrapText="1"/>
    </xf>
    <xf numFmtId="0" fontId="61" fillId="0" borderId="20" xfId="5" applyFont="1" applyBorder="1" applyAlignment="1">
      <alignment horizontal="center" vertical="center" wrapText="1"/>
    </xf>
    <xf numFmtId="0" fontId="61" fillId="0" borderId="29" xfId="5" applyFont="1" applyBorder="1" applyAlignment="1">
      <alignment horizontal="center" vertical="center" wrapText="1"/>
    </xf>
    <xf numFmtId="0" fontId="61" fillId="0" borderId="30" xfId="5" applyFont="1" applyBorder="1" applyAlignment="1">
      <alignment horizontal="center" vertical="center" wrapText="1"/>
    </xf>
    <xf numFmtId="0" fontId="61" fillId="0" borderId="21" xfId="5" applyFont="1" applyBorder="1" applyAlignment="1">
      <alignment horizontal="center" vertical="center" wrapText="1"/>
    </xf>
    <xf numFmtId="0" fontId="61" fillId="0" borderId="22" xfId="5" applyFont="1" applyBorder="1" applyAlignment="1">
      <alignment horizontal="center" vertical="center" wrapText="1"/>
    </xf>
    <xf numFmtId="0" fontId="61" fillId="0" borderId="23" xfId="5" applyFont="1" applyBorder="1" applyAlignment="1">
      <alignment horizontal="center" vertical="center" wrapText="1"/>
    </xf>
    <xf numFmtId="0" fontId="61" fillId="0" borderId="16" xfId="5" applyFont="1" applyBorder="1" applyAlignment="1">
      <alignment horizontal="center" vertical="center" wrapText="1"/>
    </xf>
    <xf numFmtId="0" fontId="61" fillId="0" borderId="17" xfId="5" applyFont="1" applyBorder="1" applyAlignment="1">
      <alignment horizontal="center" vertical="center" wrapText="1"/>
    </xf>
    <xf numFmtId="0" fontId="61" fillId="0" borderId="18" xfId="5" applyFont="1" applyBorder="1" applyAlignment="1">
      <alignment horizontal="center" vertical="center" wrapText="1"/>
    </xf>
    <xf numFmtId="0" fontId="61" fillId="0" borderId="62" xfId="5" applyFont="1" applyBorder="1" applyAlignment="1">
      <alignment horizontal="center" vertical="center" wrapText="1"/>
    </xf>
    <xf numFmtId="0" fontId="61" fillId="0" borderId="34" xfId="5" applyFont="1" applyBorder="1" applyAlignment="1" applyProtection="1">
      <alignment horizontal="center" vertical="center"/>
      <protection locked="0"/>
    </xf>
    <xf numFmtId="0" fontId="61" fillId="0" borderId="19" xfId="5" applyFont="1" applyBorder="1" applyAlignment="1" applyProtection="1">
      <alignment horizontal="center" vertical="center"/>
      <protection locked="0"/>
    </xf>
    <xf numFmtId="0" fontId="61" fillId="0" borderId="20" xfId="5" applyFont="1" applyBorder="1" applyAlignment="1" applyProtection="1">
      <alignment horizontal="center" vertical="center"/>
      <protection locked="0"/>
    </xf>
    <xf numFmtId="0" fontId="61" fillId="0" borderId="21" xfId="5" applyFont="1" applyBorder="1" applyAlignment="1" applyProtection="1">
      <alignment horizontal="center" vertical="center"/>
      <protection locked="0"/>
    </xf>
    <xf numFmtId="0" fontId="61" fillId="0" borderId="22" xfId="5" applyFont="1" applyBorder="1" applyAlignment="1" applyProtection="1">
      <alignment horizontal="center" vertical="center"/>
      <protection locked="0"/>
    </xf>
    <xf numFmtId="0" fontId="61" fillId="0" borderId="23" xfId="5" applyFont="1" applyBorder="1" applyAlignment="1" applyProtection="1">
      <alignment horizontal="center" vertical="center"/>
      <protection locked="0"/>
    </xf>
    <xf numFmtId="0" fontId="61" fillId="0" borderId="62" xfId="5" applyFont="1" applyBorder="1" applyAlignment="1" applyProtection="1">
      <alignment horizontal="center" vertical="center"/>
      <protection locked="0"/>
    </xf>
    <xf numFmtId="0" fontId="40" fillId="0" borderId="98" xfId="0" applyFont="1" applyBorder="1" applyAlignment="1">
      <alignment horizontal="left" vertical="center" wrapText="1" indent="1"/>
    </xf>
    <xf numFmtId="0" fontId="40" fillId="0" borderId="99" xfId="0" applyFont="1" applyBorder="1" applyAlignment="1">
      <alignment horizontal="left" vertical="center" wrapText="1" indent="1"/>
    </xf>
    <xf numFmtId="0" fontId="40" fillId="0" borderId="100" xfId="0" applyFont="1" applyBorder="1" applyAlignment="1">
      <alignment horizontal="left" vertical="center" wrapText="1" indent="1"/>
    </xf>
    <xf numFmtId="0" fontId="50" fillId="0" borderId="98" xfId="0" applyFont="1" applyBorder="1" applyAlignment="1">
      <alignment horizontal="left" vertical="top" wrapText="1"/>
    </xf>
    <xf numFmtId="0" fontId="50" fillId="0" borderId="99" xfId="0" applyFont="1" applyBorder="1" applyAlignment="1">
      <alignment horizontal="left" vertical="top" wrapText="1"/>
    </xf>
    <xf numFmtId="0" fontId="50" fillId="0" borderId="100" xfId="0" applyFont="1" applyBorder="1" applyAlignment="1">
      <alignment horizontal="left" vertical="top" wrapText="1"/>
    </xf>
    <xf numFmtId="0" fontId="50" fillId="0" borderId="98" xfId="0" applyFont="1" applyBorder="1" applyAlignment="1">
      <alignment horizontal="left" vertical="center" wrapText="1"/>
    </xf>
    <xf numFmtId="0" fontId="50" fillId="0" borderId="100" xfId="0" applyFont="1" applyBorder="1" applyAlignment="1">
      <alignment horizontal="left" vertical="center" wrapText="1"/>
    </xf>
    <xf numFmtId="0" fontId="50" fillId="16" borderId="101" xfId="0" applyFont="1" applyFill="1" applyBorder="1" applyAlignment="1">
      <alignment horizontal="center" vertical="center" wrapText="1"/>
    </xf>
    <xf numFmtId="0" fontId="50" fillId="16" borderId="102" xfId="0" applyFont="1" applyFill="1" applyBorder="1" applyAlignment="1">
      <alignment horizontal="center" vertical="center" wrapText="1"/>
    </xf>
  </cellXfs>
  <cellStyles count="6">
    <cellStyle name="チェック セル 2" xfId="3" xr:uid="{00000000-0005-0000-0000-000000000000}"/>
    <cellStyle name="桁区切り" xfId="1" builtinId="6"/>
    <cellStyle name="出力 2" xfId="4" xr:uid="{00000000-0005-0000-0000-000002000000}"/>
    <cellStyle name="標準" xfId="0" builtinId="0"/>
    <cellStyle name="標準 2" xfId="2" xr:uid="{00000000-0005-0000-0000-000004000000}"/>
    <cellStyle name="標準 3" xfId="5" xr:uid="{00000000-0005-0000-0000-000005000000}"/>
  </cellStyles>
  <dxfs count="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79998168889431442"/>
        </patternFill>
      </fill>
    </dxf>
    <dxf>
      <fill>
        <patternFill>
          <fgColor auto="1"/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E2AA00"/>
      <color rgb="FF5089BC"/>
      <color rgb="FFFFFFCC"/>
      <color rgb="FFFF66FF"/>
      <color rgb="FFFFCCCC"/>
      <color rgb="FFCCFFFF"/>
      <color rgb="FF009999"/>
      <color rgb="FF9999FF"/>
      <color rgb="FFCCCC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22/10/relationships/richValueRel" Target="richData/richValueRel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27116280315925"/>
          <c:y val="4.1951227593034796E-2"/>
          <c:w val="0.64053517063217313"/>
          <c:h val="0.870680198465962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環境評価書!$AA$28</c:f>
              <c:strCache>
                <c:ptCount val="1"/>
                <c:pt idx="0">
                  <c:v>空調</c:v>
                </c:pt>
              </c:strCache>
            </c:strRef>
          </c:tx>
          <c:spPr>
            <a:solidFill>
              <a:srgbClr val="5089BC"/>
            </a:solidFill>
          </c:spPr>
          <c:invertIfNegative val="0"/>
          <c:cat>
            <c:strRef>
              <c:f>環境評価書!$AD$27:$AE$27</c:f>
              <c:strCache>
                <c:ptCount val="2"/>
                <c:pt idx="0">
                  <c:v>基準値</c:v>
                </c:pt>
                <c:pt idx="1">
                  <c:v>設計値</c:v>
                </c:pt>
              </c:strCache>
            </c:strRef>
          </c:cat>
          <c:val>
            <c:numRef>
              <c:f>環境評価書!$AD$28:$AE$28</c:f>
              <c:numCache>
                <c:formatCode>#,##0_);[Red]\(#,##0\)</c:formatCode>
                <c:ptCount val="2"/>
                <c:pt idx="0">
                  <c:v>223.90550000000002</c:v>
                </c:pt>
                <c:pt idx="1">
                  <c:v>129.703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5-4372-90F6-45D4941CC239}"/>
            </c:ext>
          </c:extLst>
        </c:ser>
        <c:ser>
          <c:idx val="1"/>
          <c:order val="1"/>
          <c:tx>
            <c:strRef>
              <c:f>環境評価書!$AA$29</c:f>
              <c:strCache>
                <c:ptCount val="1"/>
                <c:pt idx="0">
                  <c:v>換気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環境評価書!$AD$27:$AE$27</c:f>
              <c:strCache>
                <c:ptCount val="2"/>
                <c:pt idx="0">
                  <c:v>基準値</c:v>
                </c:pt>
                <c:pt idx="1">
                  <c:v>設計値</c:v>
                </c:pt>
              </c:strCache>
            </c:strRef>
          </c:cat>
          <c:val>
            <c:numRef>
              <c:f>環境評価書!$AD$29:$AE$29</c:f>
              <c:numCache>
                <c:formatCode>#,##0_);[Red]\(#,##0\)</c:formatCode>
                <c:ptCount val="2"/>
                <c:pt idx="0">
                  <c:v>3.3565</c:v>
                </c:pt>
                <c:pt idx="1">
                  <c:v>2.6950000000000003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C5-4372-90F6-45D4941CC239}"/>
            </c:ext>
          </c:extLst>
        </c:ser>
        <c:ser>
          <c:idx val="2"/>
          <c:order val="2"/>
          <c:tx>
            <c:strRef>
              <c:f>環境評価書!$AA$30</c:f>
              <c:strCache>
                <c:ptCount val="1"/>
                <c:pt idx="0">
                  <c:v>照明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環境評価書!$AD$27:$AE$27</c:f>
              <c:strCache>
                <c:ptCount val="2"/>
                <c:pt idx="0">
                  <c:v>基準値</c:v>
                </c:pt>
                <c:pt idx="1">
                  <c:v>設計値</c:v>
                </c:pt>
              </c:strCache>
            </c:strRef>
          </c:cat>
          <c:val>
            <c:numRef>
              <c:f>環境評価書!$AD$30:$AE$30</c:f>
              <c:numCache>
                <c:formatCode>#,##0_);[Red]\(#,##0\)</c:formatCode>
                <c:ptCount val="2"/>
                <c:pt idx="0">
                  <c:v>111.965</c:v>
                </c:pt>
                <c:pt idx="1">
                  <c:v>88.249000000000009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C5-4372-90F6-45D4941CC239}"/>
            </c:ext>
          </c:extLst>
        </c:ser>
        <c:ser>
          <c:idx val="3"/>
          <c:order val="3"/>
          <c:tx>
            <c:strRef>
              <c:f>環境評価書!$AA$31</c:f>
              <c:strCache>
                <c:ptCount val="1"/>
                <c:pt idx="0">
                  <c:v>給湯</c:v>
                </c:pt>
              </c:strCache>
            </c:strRef>
          </c:tx>
          <c:spPr>
            <a:solidFill>
              <a:srgbClr val="E2AA00"/>
            </a:solidFill>
          </c:spPr>
          <c:invertIfNegative val="0"/>
          <c:cat>
            <c:strRef>
              <c:f>環境評価書!$AD$27:$AE$27</c:f>
              <c:strCache>
                <c:ptCount val="2"/>
                <c:pt idx="0">
                  <c:v>基準値</c:v>
                </c:pt>
                <c:pt idx="1">
                  <c:v>設計値</c:v>
                </c:pt>
              </c:strCache>
            </c:strRef>
          </c:cat>
          <c:val>
            <c:numRef>
              <c:f>環境評価書!$AD$31:$AE$31</c:f>
              <c:numCache>
                <c:formatCode>#,##0_);[Red]\(#,##0\)</c:formatCode>
                <c:ptCount val="2"/>
                <c:pt idx="0">
                  <c:v>3.1850000000000001</c:v>
                </c:pt>
                <c:pt idx="1">
                  <c:v>3.9935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A-45B0-9929-3E37A53A39C4}"/>
            </c:ext>
          </c:extLst>
        </c:ser>
        <c:ser>
          <c:idx val="4"/>
          <c:order val="4"/>
          <c:tx>
            <c:strRef>
              <c:f>環境評価書!$AA$32</c:f>
              <c:strCache>
                <c:ptCount val="1"/>
                <c:pt idx="0">
                  <c:v>昇降機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環境評価書!$AD$27:$AE$27</c:f>
              <c:strCache>
                <c:ptCount val="2"/>
                <c:pt idx="0">
                  <c:v>基準値</c:v>
                </c:pt>
                <c:pt idx="1">
                  <c:v>設計値</c:v>
                </c:pt>
              </c:strCache>
            </c:strRef>
          </c:cat>
          <c:val>
            <c:numRef>
              <c:f>環境評価書!$AD$32:$AE$32</c:f>
              <c:numCache>
                <c:formatCode>#,##0_);[Red]\(#,##0\)</c:formatCode>
                <c:ptCount val="2"/>
                <c:pt idx="0">
                  <c:v>5.0960000000000001</c:v>
                </c:pt>
                <c:pt idx="1">
                  <c:v>5.194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A-45B0-9929-3E37A53A39C4}"/>
            </c:ext>
          </c:extLst>
        </c:ser>
        <c:ser>
          <c:idx val="6"/>
          <c:order val="5"/>
          <c:tx>
            <c:strRef>
              <c:f>環境評価書!$AA$33</c:f>
              <c:strCache>
                <c:ptCount val="1"/>
                <c:pt idx="0">
                  <c:v>創エネ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環境評価書!$AD$27:$AE$27</c:f>
              <c:strCache>
                <c:ptCount val="2"/>
                <c:pt idx="0">
                  <c:v>基準値</c:v>
                </c:pt>
                <c:pt idx="1">
                  <c:v>設計値</c:v>
                </c:pt>
              </c:strCache>
            </c:strRef>
          </c:cat>
          <c:val>
            <c:numRef>
              <c:f>環境評価書!$AD$33:$AE$33</c:f>
              <c:numCache>
                <c:formatCode>#,##0_);[Red]\(#,##0\)</c:formatCode>
                <c:ptCount val="2"/>
                <c:pt idx="0">
                  <c:v>0</c:v>
                </c:pt>
                <c:pt idx="1">
                  <c:v>-9.7264999999999997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F-4353-BFCB-62BA1A040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90867256"/>
        <c:axId val="490866080"/>
      </c:barChart>
      <c:catAx>
        <c:axId val="4908672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90866080"/>
        <c:crosses val="autoZero"/>
        <c:auto val="1"/>
        <c:lblAlgn val="ctr"/>
        <c:lblOffset val="100"/>
        <c:noMultiLvlLbl val="0"/>
      </c:catAx>
      <c:valAx>
        <c:axId val="49086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strRef>
              <c:f>環境評価書!$AA$26</c:f>
              <c:strCache>
                <c:ptCount val="1"/>
                <c:pt idx="0">
                  <c:v>CO2排出量[t-CO2・年]</c:v>
                </c:pt>
              </c:strCache>
            </c:strRef>
          </c:tx>
          <c:layout>
            <c:manualLayout>
              <c:xMode val="edge"/>
              <c:yMode val="edge"/>
              <c:x val="2.532026386463868E-3"/>
              <c:y val="0.15627012201362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vert="horz"/>
            <a:lstStyle/>
            <a:p>
              <a:pPr>
                <a:defRPr/>
              </a:pPr>
              <a:endParaRPr lang="ja-JP"/>
            </a:p>
          </c:txPr>
        </c:title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ja-JP"/>
          </a:p>
        </c:txPr>
        <c:crossAx val="49086725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82123358095468635"/>
          <c:y val="0.1769525991373157"/>
          <c:w val="0.16453806381701919"/>
          <c:h val="0.55604938271604942"/>
        </c:manualLayout>
      </c:layout>
      <c:overlay val="0"/>
    </c:legend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paperSize="9" orientation="landscape" verticalDpi="0"/>
  </c:printSettings>
  <c:userShapes r:id="rId1"/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g"/><Relationship Id="rId3" Type="http://schemas.openxmlformats.org/officeDocument/2006/relationships/image" Target="../media/image9.emf"/><Relationship Id="rId7" Type="http://schemas.openxmlformats.org/officeDocument/2006/relationships/image" Target="../media/image13.jpg"/><Relationship Id="rId2" Type="http://schemas.openxmlformats.org/officeDocument/2006/relationships/image" Target="../media/image8.emf"/><Relationship Id="rId1" Type="http://schemas.openxmlformats.org/officeDocument/2006/relationships/image" Target="../media/image7.png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16852</xdr:colOff>
      <xdr:row>39</xdr:row>
      <xdr:rowOff>51288</xdr:rowOff>
    </xdr:from>
    <xdr:to>
      <xdr:col>1</xdr:col>
      <xdr:colOff>946940</xdr:colOff>
      <xdr:row>44</xdr:row>
      <xdr:rowOff>47625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21627" y="6556863"/>
          <a:ext cx="930088" cy="853587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lIns="0" tIns="36000" rIns="0" bIns="36000" rtlCol="0" anchor="t"/>
        <a:lstStyle/>
        <a:p>
          <a:pPr algn="ctr"/>
          <a:r>
            <a:rPr kumimoji="1" lang="en-US" altLang="ja-JP" sz="1100" b="1">
              <a:solidFill>
                <a:sysClr val="windowText" lastClr="000000"/>
              </a:solidFill>
              <a:latin typeface="+mn-ea"/>
              <a:ea typeface="+mn-ea"/>
            </a:rPr>
            <a:t>CO2</a:t>
          </a:r>
          <a:r>
            <a:rPr kumimoji="1" lang="ja-JP" altLang="en-US" sz="1100" b="1">
              <a:solidFill>
                <a:sysClr val="windowText" lastClr="000000"/>
              </a:solidFill>
              <a:latin typeface="+mn-ea"/>
              <a:ea typeface="+mn-ea"/>
            </a:rPr>
            <a:t>削減率</a:t>
          </a:r>
          <a:endParaRPr kumimoji="1" lang="en-US" altLang="ja-JP" sz="1100" b="1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ja-JP" altLang="en-US" sz="1100" b="1">
              <a:solidFill>
                <a:sysClr val="windowText" lastClr="000000"/>
              </a:solidFill>
              <a:latin typeface="+mn-ea"/>
              <a:ea typeface="+mn-ea"/>
            </a:rPr>
            <a:t>努力目標</a:t>
          </a:r>
          <a:endParaRPr kumimoji="1" lang="en-US" altLang="ja-JP" sz="1100" b="1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+mn-ea"/>
              <a:ea typeface="+mn-ea"/>
            </a:rPr>
            <a:t>　　 </a:t>
          </a:r>
          <a:r>
            <a:rPr kumimoji="1" lang="en-US" altLang="ja-JP" sz="1400" b="1">
              <a:solidFill>
                <a:sysClr val="windowText" lastClr="000000"/>
              </a:solidFill>
              <a:latin typeface="+mn-ea"/>
              <a:ea typeface="+mn-ea"/>
            </a:rPr>
            <a:t>35</a:t>
          </a:r>
          <a:r>
            <a:rPr kumimoji="1" lang="ja-JP" altLang="en-US" sz="1400" b="1">
              <a:solidFill>
                <a:sysClr val="windowText" lastClr="000000"/>
              </a:solidFill>
              <a:latin typeface="+mn-ea"/>
              <a:ea typeface="+mn-ea"/>
            </a:rPr>
            <a:t>％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8</xdr:col>
      <xdr:colOff>565200</xdr:colOff>
      <xdr:row>13</xdr:row>
      <xdr:rowOff>117000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6B8CB8F-7EDA-4DD2-8499-A9F581E3A2C9}"/>
            </a:ext>
          </a:extLst>
        </xdr:cNvPr>
        <xdr:cNvSpPr/>
      </xdr:nvSpPr>
      <xdr:spPr>
        <a:xfrm>
          <a:off x="1371600" y="2628900"/>
          <a:ext cx="4680000" cy="126000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2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行目･･･元データ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3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行目･･･新フォーマットに合わせて参照先を直接セルに参照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4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行目･･･相違チェック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5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行目･･･相違の内容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ja-JP" altLang="en-US" sz="1100" kern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8</xdr:col>
      <xdr:colOff>565200</xdr:colOff>
      <xdr:row>13</xdr:row>
      <xdr:rowOff>117000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D98267FF-E3A1-41DF-99FF-068792FFB82E}"/>
            </a:ext>
          </a:extLst>
        </xdr:cNvPr>
        <xdr:cNvSpPr/>
      </xdr:nvSpPr>
      <xdr:spPr>
        <a:xfrm>
          <a:off x="1371600" y="2486025"/>
          <a:ext cx="4680000" cy="126000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2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行目･･･元データ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3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行目･･･新フォーマットに合わせて参照先を直接セルに参照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4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行目･･･相違チェック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5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行目･･･相違の内容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ja-JP" altLang="en-US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188015</xdr:colOff>
      <xdr:row>25</xdr:row>
      <xdr:rowOff>9525</xdr:rowOff>
    </xdr:from>
    <xdr:to>
      <xdr:col>24</xdr:col>
      <xdr:colOff>137949</xdr:colOff>
      <xdr:row>38</xdr:row>
      <xdr:rowOff>45983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43481</xdr:colOff>
      <xdr:row>30</xdr:row>
      <xdr:rowOff>113886</xdr:rowOff>
    </xdr:from>
    <xdr:to>
      <xdr:col>19</xdr:col>
      <xdr:colOff>123825</xdr:colOff>
      <xdr:row>34</xdr:row>
      <xdr:rowOff>19050</xdr:rowOff>
    </xdr:to>
    <xdr:sp macro="" textlink="$AD$34">
      <xdr:nvSpPr>
        <xdr:cNvPr id="5" name="テキスト ボックス 4">
          <a:extLst>
            <a:ext uri="{FF2B5EF4-FFF2-40B4-BE49-F238E27FC236}">
              <a16:creationId xmlns:a16="http://schemas.microsoft.com/office/drawing/2014/main" id="{94F1A636-3504-F409-1673-1E46B2C0F003}"/>
            </a:ext>
          </a:extLst>
        </xdr:cNvPr>
        <xdr:cNvSpPr txBox="1"/>
      </xdr:nvSpPr>
      <xdr:spPr>
        <a:xfrm>
          <a:off x="4072556" y="4838286"/>
          <a:ext cx="1413844" cy="590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B898D47-663D-437C-9C8D-50C006EF8DB5}" type="TxLink">
            <a:rPr kumimoji="1" lang="en-US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347.5 t-CO2</a:t>
          </a:fld>
          <a:endParaRPr kumimoji="1" lang="ja-JP" altLang="en-US" sz="24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18</xdr:col>
      <xdr:colOff>323849</xdr:colOff>
      <xdr:row>32</xdr:row>
      <xdr:rowOff>123411</xdr:rowOff>
    </xdr:from>
    <xdr:to>
      <xdr:col>22</xdr:col>
      <xdr:colOff>133350</xdr:colOff>
      <xdr:row>36</xdr:row>
      <xdr:rowOff>9525</xdr:rowOff>
    </xdr:to>
    <xdr:sp macro="" textlink="$AE$34">
      <xdr:nvSpPr>
        <xdr:cNvPr id="6" name="テキスト ボックス 5">
          <a:extLst>
            <a:ext uri="{FF2B5EF4-FFF2-40B4-BE49-F238E27FC236}">
              <a16:creationId xmlns:a16="http://schemas.microsoft.com/office/drawing/2014/main" id="{AA36EE4D-FD86-4536-AEF9-13EA6751BA38}"/>
            </a:ext>
          </a:extLst>
        </xdr:cNvPr>
        <xdr:cNvSpPr txBox="1"/>
      </xdr:nvSpPr>
      <xdr:spPr>
        <a:xfrm>
          <a:off x="5286374" y="5190711"/>
          <a:ext cx="1266826" cy="571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989A2D5-65AB-40ED-99AE-74AF565C4592}" type="TxLink">
            <a:rPr kumimoji="1" lang="en-US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220.1 t-CO2</a:t>
          </a:fld>
          <a:endParaRPr kumimoji="1" lang="ja-JP" altLang="en-US" sz="24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54428</xdr:colOff>
          <xdr:row>25</xdr:row>
          <xdr:rowOff>88446</xdr:rowOff>
        </xdr:from>
        <xdr:to>
          <xdr:col>11</xdr:col>
          <xdr:colOff>238126</xdr:colOff>
          <xdr:row>37</xdr:row>
          <xdr:rowOff>195755</xdr:rowOff>
        </xdr:to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048F26F7-03E5-AB64-F22B-ECE218B0209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外観写真等貼付!$B$2:$L$15" spid="_x0000_s2143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16353" y="4050846"/>
              <a:ext cx="2945948" cy="232663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0.22224</cdr:x>
      <cdr:y>0.91884</cdr:y>
    </cdr:from>
    <cdr:to>
      <cdr:x>0.4412</cdr:x>
      <cdr:y>1</cdr:y>
    </cdr:to>
    <cdr:sp macro="" textlink="環境評価書!$AD$27">
      <cdr:nvSpPr>
        <cdr:cNvPr id="2" name="テキスト ボックス 1"/>
        <cdr:cNvSpPr txBox="1"/>
      </cdr:nvSpPr>
      <cdr:spPr>
        <a:xfrm xmlns:a="http://schemas.openxmlformats.org/drawingml/2006/main">
          <a:off x="788016" y="2039205"/>
          <a:ext cx="776385" cy="180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3F0326A2-770F-4946-AE98-D78CB2FF8F9D}" type="TxLink">
            <a:rPr lang="ja-JP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 algn="ctr"/>
            <a:t>基準値</a:t>
          </a:fld>
          <a:endParaRPr lang="ja-JP" altLang="en-US" sz="1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0.54686</cdr:x>
      <cdr:y>0.91884</cdr:y>
    </cdr:from>
    <cdr:to>
      <cdr:x>0.76582</cdr:x>
      <cdr:y>1</cdr:y>
    </cdr:to>
    <cdr:sp macro="" textlink="環境評価書!$AE$27">
      <cdr:nvSpPr>
        <cdr:cNvPr id="3" name="テキスト ボックス 1"/>
        <cdr:cNvSpPr txBox="1"/>
      </cdr:nvSpPr>
      <cdr:spPr>
        <a:xfrm xmlns:a="http://schemas.openxmlformats.org/drawingml/2006/main">
          <a:off x="1825371" y="1885856"/>
          <a:ext cx="730865" cy="166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0CD05DB-7736-4BFC-A0CB-50A23BD9CDDB}" type="TxLink">
            <a:rPr lang="ja-JP" altLang="en-US" sz="105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 algn="ctr"/>
            <a:t>設計値</a:t>
          </a:fld>
          <a:endParaRPr lang="ja-JP" altLang="en-US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0.39939</cdr:x>
      <cdr:y>0.12346</cdr:y>
    </cdr:from>
    <cdr:to>
      <cdr:x>0.91672</cdr:x>
      <cdr:y>0.33745</cdr:y>
    </cdr:to>
    <cdr:sp macro="" textlink="環境評価書!$AC$23">
      <cdr:nvSpPr>
        <cdr:cNvPr id="4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6E53302B-F5DD-D302-E70F-6CC35D70C7B9}"/>
            </a:ext>
          </a:extLst>
        </cdr:cNvPr>
        <cdr:cNvSpPr txBox="1"/>
      </cdr:nvSpPr>
      <cdr:spPr>
        <a:xfrm xmlns:a="http://schemas.openxmlformats.org/drawingml/2006/main">
          <a:off x="1507436" y="285757"/>
          <a:ext cx="1952624" cy="4952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A015B25-5548-4F7E-AC42-C9CDC62324D2}" type="TxLink">
            <a:rPr lang="ja-JP" altLang="en-US" sz="1100" b="0" i="0" u="none" strike="noStrike" kern="1200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 algn="ctr"/>
            <a:t>削減量127t-CO2</a:t>
          </a:fld>
          <a:endParaRPr lang="ja-JP" altLang="en-US" sz="2000" kern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220254</xdr:colOff>
      <xdr:row>3</xdr:row>
      <xdr:rowOff>58733</xdr:rowOff>
    </xdr:from>
    <xdr:to>
      <xdr:col>9</xdr:col>
      <xdr:colOff>243665</xdr:colOff>
      <xdr:row>10</xdr:row>
      <xdr:rowOff>168680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C1E3E7D-2C1D-4772-AA4D-FF55A5FFF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9323" y="761612"/>
          <a:ext cx="1954687" cy="13054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104776</xdr:colOff>
      <xdr:row>12</xdr:row>
      <xdr:rowOff>171449</xdr:rowOff>
    </xdr:from>
    <xdr:to>
      <xdr:col>11</xdr:col>
      <xdr:colOff>248776</xdr:colOff>
      <xdr:row>16</xdr:row>
      <xdr:rowOff>25649</xdr:rowOff>
    </xdr:to>
    <xdr:sp macro="" textlink="">
      <xdr:nvSpPr>
        <xdr:cNvPr id="2" name="AutoShap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/>
        </xdr:cNvSpPr>
      </xdr:nvSpPr>
      <xdr:spPr bwMode="auto">
        <a:xfrm>
          <a:off x="3028951" y="2219324"/>
          <a:ext cx="144000" cy="540000"/>
        </a:xfrm>
        <a:prstGeom prst="leftBracket">
          <a:avLst>
            <a:gd name="adj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24</xdr:col>
      <xdr:colOff>123825</xdr:colOff>
      <xdr:row>12</xdr:row>
      <xdr:rowOff>171449</xdr:rowOff>
    </xdr:from>
    <xdr:to>
      <xdr:col>24</xdr:col>
      <xdr:colOff>267825</xdr:colOff>
      <xdr:row>16</xdr:row>
      <xdr:rowOff>25649</xdr:rowOff>
    </xdr:to>
    <xdr:sp macro="" textlink="">
      <xdr:nvSpPr>
        <xdr:cNvPr id="3" name="右大かっこ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6638925" y="2219324"/>
          <a:ext cx="144000" cy="540000"/>
        </a:xfrm>
        <a:prstGeom prst="rightBracket">
          <a:avLst>
            <a:gd name="adj" fmla="val 48260"/>
          </a:avLst>
        </a:prstGeom>
        <a:ln>
          <a:solidFill>
            <a:schemeClr val="tx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21</xdr:col>
      <xdr:colOff>191433</xdr:colOff>
      <xdr:row>27</xdr:row>
      <xdr:rowOff>3735</xdr:rowOff>
    </xdr:from>
    <xdr:to>
      <xdr:col>22</xdr:col>
      <xdr:colOff>137504</xdr:colOff>
      <xdr:row>28</xdr:row>
      <xdr:rowOff>22023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1757" y="4923117"/>
          <a:ext cx="226218" cy="219994"/>
        </a:xfrm>
        <a:prstGeom prst="rect">
          <a:avLst/>
        </a:prstGeom>
      </xdr:spPr>
    </xdr:pic>
    <xdr:clientData fLocksWithSheet="0"/>
  </xdr:twoCellAnchor>
  <xdr:twoCellAnchor editAs="oneCell">
    <xdr:from>
      <xdr:col>21</xdr:col>
      <xdr:colOff>186064</xdr:colOff>
      <xdr:row>28</xdr:row>
      <xdr:rowOff>26846</xdr:rowOff>
    </xdr:from>
    <xdr:to>
      <xdr:col>22</xdr:col>
      <xdr:colOff>132135</xdr:colOff>
      <xdr:row>29</xdr:row>
      <xdr:rowOff>37197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36388" y="5147934"/>
          <a:ext cx="226218" cy="212057"/>
        </a:xfrm>
        <a:prstGeom prst="rect">
          <a:avLst/>
        </a:prstGeom>
      </xdr:spPr>
    </xdr:pic>
    <xdr:clientData fLocksWithSheet="0"/>
  </xdr:twoCellAnchor>
  <xdr:twoCellAnchor editAs="oneCell">
    <xdr:from>
      <xdr:col>26</xdr:col>
      <xdr:colOff>71437</xdr:colOff>
      <xdr:row>36</xdr:row>
      <xdr:rowOff>23811</xdr:rowOff>
    </xdr:from>
    <xdr:to>
      <xdr:col>26</xdr:col>
      <xdr:colOff>416718</xdr:colOff>
      <xdr:row>38</xdr:row>
      <xdr:rowOff>5354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5614986"/>
          <a:ext cx="345281" cy="324443"/>
        </a:xfrm>
        <a:prstGeom prst="rect">
          <a:avLst/>
        </a:prstGeom>
      </xdr:spPr>
    </xdr:pic>
    <xdr:clientData fLocksWithSheet="0"/>
  </xdr:twoCellAnchor>
  <xdr:twoCellAnchor>
    <xdr:from>
      <xdr:col>26</xdr:col>
      <xdr:colOff>257736</xdr:colOff>
      <xdr:row>13</xdr:row>
      <xdr:rowOff>11905</xdr:rowOff>
    </xdr:from>
    <xdr:to>
      <xdr:col>34</xdr:col>
      <xdr:colOff>373996</xdr:colOff>
      <xdr:row>19</xdr:row>
      <xdr:rowOff>87546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3B5A16E6-0C38-F9EC-B335-5DDDC72BD63B}"/>
            </a:ext>
          </a:extLst>
        </xdr:cNvPr>
        <xdr:cNvSpPr/>
      </xdr:nvSpPr>
      <xdr:spPr>
        <a:xfrm>
          <a:off x="7485530" y="2241876"/>
          <a:ext cx="3522848" cy="1151405"/>
        </a:xfrm>
        <a:prstGeom prst="rect">
          <a:avLst/>
        </a:prstGeom>
        <a:solidFill>
          <a:sysClr val="window" lastClr="FFFF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凡例」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水色セル：事前協議書から自動転記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緑色セル：計画時に記入ください。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赤色セル：完了時に記入ください。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285750</xdr:colOff>
      <xdr:row>4</xdr:row>
      <xdr:rowOff>158750</xdr:rowOff>
    </xdr:from>
    <xdr:to>
      <xdr:col>27</xdr:col>
      <xdr:colOff>571502</xdr:colOff>
      <xdr:row>7</xdr:row>
      <xdr:rowOff>222250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417227FA-08D4-465E-A094-C4498104E9A9}"/>
            </a:ext>
          </a:extLst>
        </xdr:cNvPr>
        <xdr:cNvSpPr/>
      </xdr:nvSpPr>
      <xdr:spPr>
        <a:xfrm>
          <a:off x="5958417" y="973667"/>
          <a:ext cx="3894668" cy="772583"/>
        </a:xfrm>
        <a:prstGeom prst="rect">
          <a:avLst/>
        </a:prstGeom>
        <a:solidFill>
          <a:sysClr val="window" lastClr="FFFF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凡例」</a:t>
          </a:r>
          <a:endParaRPr kumimoji="1" lang="en-US" altLang="ja-JP" sz="12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水色セル：事前協議書から自動転記</a:t>
          </a:r>
          <a:endParaRPr kumimoji="1" lang="en-US" altLang="ja-JP" sz="12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緑色セル：計画時に記入ください。</a:t>
          </a:r>
          <a:r>
            <a:rPr kumimoji="1" lang="en-US" altLang="ja-JP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複数事業者の場合</a:t>
          </a:r>
          <a:r>
            <a:rPr kumimoji="1" lang="en-US" altLang="ja-JP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220436</xdr:colOff>
      <xdr:row>10</xdr:row>
      <xdr:rowOff>95041</xdr:rowOff>
    </xdr:from>
    <xdr:to>
      <xdr:col>19</xdr:col>
      <xdr:colOff>786493</xdr:colOff>
      <xdr:row>13</xdr:row>
      <xdr:rowOff>122643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380" r="7346"/>
        <a:stretch/>
      </xdr:blipFill>
      <xdr:spPr>
        <a:xfrm>
          <a:off x="9821636" y="1523791"/>
          <a:ext cx="566057" cy="484802"/>
        </a:xfrm>
        <a:prstGeom prst="rect">
          <a:avLst/>
        </a:prstGeom>
      </xdr:spPr>
    </xdr:pic>
    <xdr:clientData/>
  </xdr:twoCellAnchor>
  <xdr:twoCellAnchor editAs="oneCell">
    <xdr:from>
      <xdr:col>19</xdr:col>
      <xdr:colOff>962025</xdr:colOff>
      <xdr:row>14</xdr:row>
      <xdr:rowOff>101821</xdr:rowOff>
    </xdr:from>
    <xdr:to>
      <xdr:col>20</xdr:col>
      <xdr:colOff>679650</xdr:colOff>
      <xdr:row>17</xdr:row>
      <xdr:rowOff>34434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3225" y="2102071"/>
          <a:ext cx="717750" cy="389813"/>
        </a:xfrm>
        <a:prstGeom prst="rect">
          <a:avLst/>
        </a:prstGeom>
      </xdr:spPr>
    </xdr:pic>
    <xdr:clientData/>
  </xdr:twoCellAnchor>
  <xdr:twoCellAnchor editAs="oneCell">
    <xdr:from>
      <xdr:col>19</xdr:col>
      <xdr:colOff>180975</xdr:colOff>
      <xdr:row>14</xdr:row>
      <xdr:rowOff>76201</xdr:rowOff>
    </xdr:from>
    <xdr:to>
      <xdr:col>19</xdr:col>
      <xdr:colOff>898725</xdr:colOff>
      <xdr:row>16</xdr:row>
      <xdr:rowOff>148839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82175" y="2076451"/>
          <a:ext cx="717750" cy="377438"/>
        </a:xfrm>
        <a:prstGeom prst="rect">
          <a:avLst/>
        </a:prstGeom>
      </xdr:spPr>
    </xdr:pic>
    <xdr:clientData/>
  </xdr:twoCellAnchor>
  <xdr:twoCellAnchor editAs="oneCell">
    <xdr:from>
      <xdr:col>19</xdr:col>
      <xdr:colOff>180975</xdr:colOff>
      <xdr:row>17</xdr:row>
      <xdr:rowOff>66676</xdr:rowOff>
    </xdr:from>
    <xdr:to>
      <xdr:col>19</xdr:col>
      <xdr:colOff>898725</xdr:colOff>
      <xdr:row>19</xdr:row>
      <xdr:rowOff>126939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82175" y="2495551"/>
          <a:ext cx="717750" cy="365063"/>
        </a:xfrm>
        <a:prstGeom prst="rect">
          <a:avLst/>
        </a:prstGeom>
      </xdr:spPr>
    </xdr:pic>
    <xdr:clientData/>
  </xdr:twoCellAnchor>
  <xdr:twoCellAnchor editAs="oneCell">
    <xdr:from>
      <xdr:col>19</xdr:col>
      <xdr:colOff>142875</xdr:colOff>
      <xdr:row>23</xdr:row>
      <xdr:rowOff>57150</xdr:rowOff>
    </xdr:from>
    <xdr:to>
      <xdr:col>19</xdr:col>
      <xdr:colOff>952875</xdr:colOff>
      <xdr:row>25</xdr:row>
      <xdr:rowOff>148350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3343275"/>
          <a:ext cx="810000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142875</xdr:colOff>
      <xdr:row>20</xdr:row>
      <xdr:rowOff>47626</xdr:rowOff>
    </xdr:from>
    <xdr:to>
      <xdr:col>19</xdr:col>
      <xdr:colOff>943875</xdr:colOff>
      <xdr:row>22</xdr:row>
      <xdr:rowOff>129826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905126"/>
          <a:ext cx="801000" cy="38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85725</xdr:colOff>
      <xdr:row>12</xdr:row>
      <xdr:rowOff>76202</xdr:rowOff>
    </xdr:from>
    <xdr:to>
      <xdr:col>18</xdr:col>
      <xdr:colOff>8636</xdr:colOff>
      <xdr:row>22</xdr:row>
      <xdr:rowOff>57150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150" y="1905002"/>
          <a:ext cx="1551686" cy="150494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38100</xdr:colOff>
      <xdr:row>23</xdr:row>
      <xdr:rowOff>104776</xdr:rowOff>
    </xdr:from>
    <xdr:to>
      <xdr:col>17</xdr:col>
      <xdr:colOff>538163</xdr:colOff>
      <xdr:row>33</xdr:row>
      <xdr:rowOff>114301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4525" y="3629026"/>
          <a:ext cx="1585913" cy="1533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6</xdr:col>
      <xdr:colOff>736650</xdr:colOff>
      <xdr:row>13</xdr:row>
      <xdr:rowOff>117000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88F919F-EF2D-4CF9-A520-55C16159FAAD}"/>
            </a:ext>
          </a:extLst>
        </xdr:cNvPr>
        <xdr:cNvSpPr/>
      </xdr:nvSpPr>
      <xdr:spPr>
        <a:xfrm>
          <a:off x="1371600" y="2200275"/>
          <a:ext cx="4680000" cy="126000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2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行目･･･元データ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3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行目･･･新フォーマットに合わせて参照先を直接セルに参照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4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行目･･･相違チェック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5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行目･･･相違の内容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ja-JP" altLang="en-US" sz="1100" kern="12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8</xdr:col>
      <xdr:colOff>565200</xdr:colOff>
      <xdr:row>13</xdr:row>
      <xdr:rowOff>117000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3C845462-4A8E-4880-B61F-F91E9FE4407E}"/>
            </a:ext>
          </a:extLst>
        </xdr:cNvPr>
        <xdr:cNvSpPr/>
      </xdr:nvSpPr>
      <xdr:spPr>
        <a:xfrm>
          <a:off x="1371600" y="2438400"/>
          <a:ext cx="4680000" cy="126000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2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行目･･･元データ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3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行目･･･新フォーマットに合わせて参照先を直接セルに参照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4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行目･･･相違チェック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5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行目･･･相違の内容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ja-JP" altLang="en-US" sz="1100" kern="1200"/>
        </a:p>
      </xdr:txBody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4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J101"/>
  <sheetViews>
    <sheetView showGridLines="0" tabSelected="1" zoomScaleNormal="100" zoomScaleSheetLayoutView="85" workbookViewId="0">
      <selection activeCell="E3" sqref="E3:H3"/>
    </sheetView>
  </sheetViews>
  <sheetFormatPr defaultColWidth="0" defaultRowHeight="13.5" zeroHeight="1" x14ac:dyDescent="0.15"/>
  <cols>
    <col min="1" max="1" width="1.375" style="2" customWidth="1"/>
    <col min="2" max="2" width="12.625" style="2" customWidth="1"/>
    <col min="3" max="3" width="14.625" style="2" customWidth="1"/>
    <col min="4" max="4" width="7.625" style="2" customWidth="1"/>
    <col min="5" max="5" width="6" style="2" customWidth="1"/>
    <col min="6" max="6" width="5.75" style="2" customWidth="1"/>
    <col min="7" max="7" width="5.125" style="2" customWidth="1"/>
    <col min="8" max="9" width="6" style="2" customWidth="1"/>
    <col min="10" max="10" width="7.625" style="2" customWidth="1"/>
    <col min="11" max="11" width="6.125" style="2" customWidth="1"/>
    <col min="12" max="14" width="5.125" style="2" customWidth="1"/>
    <col min="15" max="15" width="6" style="2" customWidth="1"/>
    <col min="16" max="16" width="5.75" style="2" customWidth="1"/>
    <col min="17" max="17" width="6.5" style="2" customWidth="1"/>
    <col min="18" max="20" width="5.125" style="2" customWidth="1"/>
    <col min="21" max="21" width="2.875" style="2" customWidth="1"/>
    <col min="22" max="22" width="15.25" style="2" hidden="1" customWidth="1"/>
    <col min="23" max="36" width="10.625" style="2" hidden="1" customWidth="1"/>
    <col min="37" max="16384" width="9" style="2" hidden="1"/>
  </cols>
  <sheetData>
    <row r="1" spans="2:36" ht="8.1" customHeight="1" thickBot="1" x14ac:dyDescent="0.2"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8"/>
      <c r="R1" s="168"/>
      <c r="S1" s="168"/>
      <c r="T1" s="168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</row>
    <row r="2" spans="2:36" ht="15.95" customHeight="1" thickTop="1" thickBot="1" x14ac:dyDescent="0.2">
      <c r="B2" s="671" t="s">
        <v>123</v>
      </c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3"/>
      <c r="T2" s="674"/>
      <c r="U2" s="167"/>
      <c r="V2" s="336"/>
      <c r="W2" s="337" t="s">
        <v>293</v>
      </c>
      <c r="X2" s="338" t="s">
        <v>497</v>
      </c>
      <c r="Y2" s="337" t="s">
        <v>294</v>
      </c>
      <c r="Z2" s="338" t="s">
        <v>498</v>
      </c>
      <c r="AA2" s="339"/>
      <c r="AB2" s="339"/>
      <c r="AC2" s="339"/>
      <c r="AD2" s="339"/>
      <c r="AE2" s="339"/>
      <c r="AF2" s="339"/>
      <c r="AG2" s="339"/>
      <c r="AH2" s="339"/>
      <c r="AI2" s="339"/>
      <c r="AJ2" s="339"/>
    </row>
    <row r="3" spans="2:36" ht="15" customHeight="1" thickTop="1" thickBot="1" x14ac:dyDescent="0.2">
      <c r="B3" s="169" t="s">
        <v>247</v>
      </c>
      <c r="C3" s="170"/>
      <c r="D3" s="171"/>
      <c r="E3" s="689">
        <v>46113</v>
      </c>
      <c r="F3" s="690"/>
      <c r="G3" s="690"/>
      <c r="H3" s="691"/>
      <c r="I3" s="537" t="s">
        <v>246</v>
      </c>
      <c r="J3" s="538"/>
      <c r="K3" s="538"/>
      <c r="L3" s="539"/>
      <c r="M3" s="540" t="s">
        <v>909</v>
      </c>
      <c r="N3" s="541"/>
      <c r="O3" s="541"/>
      <c r="P3" s="542"/>
      <c r="Q3" s="172"/>
      <c r="R3" s="173" t="s">
        <v>915</v>
      </c>
      <c r="S3" s="529" t="s">
        <v>911</v>
      </c>
      <c r="T3" s="530"/>
      <c r="U3" s="167" t="s">
        <v>49</v>
      </c>
      <c r="V3" s="341" t="s">
        <v>1012</v>
      </c>
      <c r="W3" s="342" t="str">
        <f>I3</f>
        <v>協議の段階</v>
      </c>
      <c r="X3" s="343" cm="1">
        <f t="array" ref="X3">_xlfn.IFS(M3="事前協議時",2,M3="計画時",3,M3="変更時",4,M3="工事完了時",5)</f>
        <v>3</v>
      </c>
      <c r="Y3" s="342" t="s">
        <v>1013</v>
      </c>
      <c r="Z3" s="342"/>
      <c r="AA3" s="342"/>
      <c r="AB3" s="344"/>
      <c r="AC3" s="345" t="str">
        <f>R3</f>
        <v>工事種別</v>
      </c>
      <c r="AD3" s="346" t="s">
        <v>911</v>
      </c>
      <c r="AE3" s="347">
        <f>IF($S$3=AD3,1,0)</f>
        <v>1</v>
      </c>
      <c r="AF3" s="346" t="s">
        <v>912</v>
      </c>
      <c r="AG3" s="347">
        <f>IF($S$3=AF3,1,0)</f>
        <v>0</v>
      </c>
      <c r="AH3" s="342" t="s">
        <v>913</v>
      </c>
      <c r="AI3" s="348">
        <f>IF($S$3=AH3,1,0)</f>
        <v>0</v>
      </c>
      <c r="AJ3" s="340"/>
    </row>
    <row r="4" spans="2:36" ht="13.7" customHeight="1" x14ac:dyDescent="0.15">
      <c r="B4" s="559" t="s">
        <v>0</v>
      </c>
      <c r="C4" s="545" t="s">
        <v>1</v>
      </c>
      <c r="D4" s="546"/>
      <c r="E4" s="678" t="s">
        <v>1006</v>
      </c>
      <c r="F4" s="679"/>
      <c r="G4" s="679"/>
      <c r="H4" s="679"/>
      <c r="I4" s="679"/>
      <c r="J4" s="679"/>
      <c r="K4" s="679"/>
      <c r="L4" s="679"/>
      <c r="M4" s="679"/>
      <c r="N4" s="679"/>
      <c r="O4" s="679"/>
      <c r="P4" s="679"/>
      <c r="Q4" s="679"/>
      <c r="R4" s="679"/>
      <c r="S4" s="679"/>
      <c r="T4" s="680"/>
      <c r="U4" s="167" t="s">
        <v>49</v>
      </c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</row>
    <row r="5" spans="2:36" ht="13.7" customHeight="1" x14ac:dyDescent="0.15">
      <c r="B5" s="561"/>
      <c r="C5" s="630" t="s">
        <v>2</v>
      </c>
      <c r="D5" s="544"/>
      <c r="E5" s="681" t="s">
        <v>1007</v>
      </c>
      <c r="F5" s="682"/>
      <c r="G5" s="682"/>
      <c r="H5" s="682"/>
      <c r="I5" s="682"/>
      <c r="J5" s="682"/>
      <c r="K5" s="682"/>
      <c r="L5" s="682"/>
      <c r="M5" s="682"/>
      <c r="N5" s="682"/>
      <c r="O5" s="682"/>
      <c r="P5" s="682"/>
      <c r="Q5" s="682"/>
      <c r="R5" s="682"/>
      <c r="S5" s="682"/>
      <c r="T5" s="683"/>
      <c r="U5" s="167" t="s">
        <v>49</v>
      </c>
      <c r="V5" s="340"/>
      <c r="W5" s="340"/>
      <c r="X5" s="340"/>
      <c r="Y5" s="340"/>
      <c r="Z5" s="340"/>
      <c r="AA5" s="340"/>
      <c r="AB5" s="340"/>
      <c r="AC5" s="340"/>
      <c r="AD5" s="340"/>
      <c r="AE5" s="340"/>
      <c r="AF5" s="340"/>
      <c r="AG5" s="340"/>
      <c r="AH5" s="340"/>
      <c r="AI5" s="340"/>
      <c r="AJ5" s="340"/>
    </row>
    <row r="6" spans="2:36" ht="13.7" customHeight="1" x14ac:dyDescent="0.15">
      <c r="B6" s="687" t="s">
        <v>3</v>
      </c>
      <c r="C6" s="631" t="s">
        <v>1</v>
      </c>
      <c r="D6" s="546"/>
      <c r="E6" s="678" t="s">
        <v>1008</v>
      </c>
      <c r="F6" s="684"/>
      <c r="G6" s="684"/>
      <c r="H6" s="684"/>
      <c r="I6" s="684"/>
      <c r="J6" s="684"/>
      <c r="K6" s="684"/>
      <c r="L6" s="684"/>
      <c r="M6" s="684"/>
      <c r="N6" s="684"/>
      <c r="O6" s="684"/>
      <c r="P6" s="684"/>
      <c r="Q6" s="684"/>
      <c r="R6" s="684"/>
      <c r="S6" s="684"/>
      <c r="T6" s="685"/>
      <c r="U6" s="167" t="s">
        <v>49</v>
      </c>
      <c r="V6" s="340"/>
      <c r="W6" s="340"/>
      <c r="X6" s="340"/>
      <c r="Y6" s="340"/>
      <c r="Z6" s="340"/>
      <c r="AA6" s="340"/>
      <c r="AB6" s="340"/>
      <c r="AC6" s="340"/>
      <c r="AD6" s="340"/>
      <c r="AE6" s="340"/>
      <c r="AF6" s="340"/>
      <c r="AG6" s="340"/>
      <c r="AH6" s="340"/>
      <c r="AI6" s="340"/>
      <c r="AJ6" s="340"/>
    </row>
    <row r="7" spans="2:36" ht="13.7" customHeight="1" x14ac:dyDescent="0.15">
      <c r="B7" s="687"/>
      <c r="C7" s="543" t="s">
        <v>2</v>
      </c>
      <c r="D7" s="544"/>
      <c r="E7" s="681" t="s">
        <v>1009</v>
      </c>
      <c r="F7" s="682"/>
      <c r="G7" s="682"/>
      <c r="H7" s="682"/>
      <c r="I7" s="682"/>
      <c r="J7" s="682"/>
      <c r="K7" s="682"/>
      <c r="L7" s="682"/>
      <c r="M7" s="682"/>
      <c r="N7" s="682"/>
      <c r="O7" s="682"/>
      <c r="P7" s="682"/>
      <c r="Q7" s="682"/>
      <c r="R7" s="682"/>
      <c r="S7" s="682"/>
      <c r="T7" s="683"/>
      <c r="U7" s="167" t="s">
        <v>49</v>
      </c>
      <c r="V7" s="340"/>
      <c r="W7" s="340"/>
      <c r="X7" s="340"/>
      <c r="Y7" s="340"/>
      <c r="Z7" s="340"/>
      <c r="AA7" s="340"/>
      <c r="AB7" s="340"/>
      <c r="AC7" s="340"/>
      <c r="AD7" s="340"/>
      <c r="AE7" s="340"/>
      <c r="AF7" s="340"/>
      <c r="AG7" s="340"/>
      <c r="AH7" s="340"/>
      <c r="AI7" s="340"/>
      <c r="AJ7" s="340"/>
    </row>
    <row r="8" spans="2:36" ht="13.7" customHeight="1" x14ac:dyDescent="0.15">
      <c r="B8" s="559" t="s">
        <v>4</v>
      </c>
      <c r="C8" s="545" t="s">
        <v>99</v>
      </c>
      <c r="D8" s="546"/>
      <c r="E8" s="678" t="s">
        <v>1011</v>
      </c>
      <c r="F8" s="684"/>
      <c r="G8" s="68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5"/>
      <c r="U8" s="167" t="s">
        <v>49</v>
      </c>
      <c r="V8" s="340"/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/>
      <c r="AJ8" s="340"/>
    </row>
    <row r="9" spans="2:36" ht="13.7" customHeight="1" x14ac:dyDescent="0.15">
      <c r="B9" s="560"/>
      <c r="C9" s="547" t="s">
        <v>101</v>
      </c>
      <c r="D9" s="548"/>
      <c r="E9" s="675" t="s">
        <v>1010</v>
      </c>
      <c r="F9" s="676"/>
      <c r="G9" s="676"/>
      <c r="H9" s="676"/>
      <c r="I9" s="676"/>
      <c r="J9" s="676"/>
      <c r="K9" s="676"/>
      <c r="L9" s="676"/>
      <c r="M9" s="676"/>
      <c r="N9" s="676"/>
      <c r="O9" s="676"/>
      <c r="P9" s="676"/>
      <c r="Q9" s="676"/>
      <c r="R9" s="676"/>
      <c r="S9" s="676"/>
      <c r="T9" s="677"/>
      <c r="U9" s="167" t="s">
        <v>49</v>
      </c>
      <c r="V9" s="349"/>
      <c r="W9" s="340"/>
      <c r="X9" s="340"/>
      <c r="Y9" s="340"/>
      <c r="Z9" s="340"/>
      <c r="AA9" s="340"/>
      <c r="AB9" s="340"/>
      <c r="AC9" s="340"/>
      <c r="AD9" s="340"/>
      <c r="AE9" s="340"/>
      <c r="AF9" s="340"/>
      <c r="AG9" s="340"/>
      <c r="AH9" s="340"/>
      <c r="AI9" s="340"/>
      <c r="AJ9" s="340"/>
    </row>
    <row r="10" spans="2:36" ht="13.7" customHeight="1" x14ac:dyDescent="0.15">
      <c r="B10" s="560"/>
      <c r="C10" s="549" t="s">
        <v>5</v>
      </c>
      <c r="D10" s="550"/>
      <c r="E10" s="269" t="s">
        <v>941</v>
      </c>
      <c r="F10" s="177" t="s">
        <v>103</v>
      </c>
      <c r="G10" s="177"/>
      <c r="H10" s="177"/>
      <c r="I10" s="208" t="s">
        <v>272</v>
      </c>
      <c r="J10" s="177" t="s">
        <v>952</v>
      </c>
      <c r="K10" s="177"/>
      <c r="L10" s="177"/>
      <c r="M10" s="208" t="s">
        <v>272</v>
      </c>
      <c r="N10" s="177" t="s">
        <v>953</v>
      </c>
      <c r="O10" s="177"/>
      <c r="P10" s="177"/>
      <c r="Q10" s="208" t="s">
        <v>941</v>
      </c>
      <c r="R10" s="177" t="s">
        <v>91</v>
      </c>
      <c r="S10" s="177"/>
      <c r="T10" s="198"/>
      <c r="U10" s="167" t="s">
        <v>49</v>
      </c>
      <c r="V10" s="350" t="str">
        <f>C10</f>
        <v>用途</v>
      </c>
      <c r="W10" s="345" t="str">
        <f>F10</f>
        <v>事務所</v>
      </c>
      <c r="X10" s="348">
        <f>IF(E10="■",1,0)</f>
        <v>1</v>
      </c>
      <c r="Y10" s="345" t="str">
        <f>J10</f>
        <v>飲食店</v>
      </c>
      <c r="Z10" s="348">
        <f>IF(I10="■",1,0)</f>
        <v>0</v>
      </c>
      <c r="AA10" s="345" t="str">
        <f>N10</f>
        <v>物販店舗</v>
      </c>
      <c r="AB10" s="348">
        <f>IF(M10="■",1,0)</f>
        <v>0</v>
      </c>
      <c r="AC10" s="345" t="str">
        <f>R10</f>
        <v>ホテル</v>
      </c>
      <c r="AD10" s="348">
        <f>IF(Q10="■",1,0)</f>
        <v>1</v>
      </c>
      <c r="AE10" s="340"/>
      <c r="AF10" s="340"/>
      <c r="AG10" s="340"/>
      <c r="AH10" s="340"/>
      <c r="AI10" s="340"/>
      <c r="AJ10" s="340"/>
    </row>
    <row r="11" spans="2:36" ht="13.7" customHeight="1" x14ac:dyDescent="0.15">
      <c r="B11" s="560"/>
      <c r="C11" s="551"/>
      <c r="D11" s="501"/>
      <c r="E11" s="269" t="s">
        <v>941</v>
      </c>
      <c r="F11" s="177" t="s">
        <v>954</v>
      </c>
      <c r="G11" s="177"/>
      <c r="H11" s="177"/>
      <c r="I11" s="208" t="s">
        <v>272</v>
      </c>
      <c r="J11" s="177" t="s">
        <v>958</v>
      </c>
      <c r="K11" s="177"/>
      <c r="L11" s="177"/>
      <c r="M11" s="208" t="s">
        <v>272</v>
      </c>
      <c r="N11" s="177" t="s">
        <v>959</v>
      </c>
      <c r="O11" s="177"/>
      <c r="P11" s="177"/>
      <c r="Q11" s="270"/>
      <c r="R11" s="177"/>
      <c r="S11" s="177"/>
      <c r="T11" s="198"/>
      <c r="U11" s="167" t="s">
        <v>49</v>
      </c>
      <c r="V11" s="351"/>
      <c r="W11" s="345" t="str">
        <f>F11</f>
        <v>駐輪場</v>
      </c>
      <c r="X11" s="348">
        <f>IF(E11="■",1,0)</f>
        <v>1</v>
      </c>
      <c r="Y11" s="345" t="str">
        <f>J11</f>
        <v>学校</v>
      </c>
      <c r="Z11" s="348">
        <f>IF(I11="■",1,0)</f>
        <v>0</v>
      </c>
      <c r="AA11" s="345" t="str">
        <f>N11</f>
        <v>病院</v>
      </c>
      <c r="AB11" s="348">
        <f>IF(M11="■",1,0)</f>
        <v>0</v>
      </c>
      <c r="AC11" s="340"/>
      <c r="AD11" s="340"/>
      <c r="AE11" s="340"/>
      <c r="AF11" s="340"/>
      <c r="AG11" s="340"/>
      <c r="AH11" s="340"/>
      <c r="AI11" s="340"/>
      <c r="AJ11" s="340"/>
    </row>
    <row r="12" spans="2:36" ht="13.7" customHeight="1" x14ac:dyDescent="0.15">
      <c r="B12" s="560"/>
      <c r="C12" s="552"/>
      <c r="D12" s="553"/>
      <c r="E12" s="269" t="s">
        <v>272</v>
      </c>
      <c r="F12" s="177" t="s">
        <v>84</v>
      </c>
      <c r="G12" s="177"/>
      <c r="H12" s="668"/>
      <c r="I12" s="668"/>
      <c r="J12" s="668"/>
      <c r="K12" s="668"/>
      <c r="L12" s="668"/>
      <c r="M12" s="668"/>
      <c r="N12" s="668"/>
      <c r="O12" s="668"/>
      <c r="P12" s="668"/>
      <c r="Q12" s="668"/>
      <c r="R12" s="668"/>
      <c r="S12" s="668"/>
      <c r="T12" s="203" t="s">
        <v>85</v>
      </c>
      <c r="U12" s="167" t="s">
        <v>49</v>
      </c>
      <c r="V12" s="352"/>
      <c r="W12" s="345" t="str">
        <f>F12</f>
        <v>その他　（</v>
      </c>
      <c r="X12" s="348">
        <f>IF(E12="■",1,0)</f>
        <v>0</v>
      </c>
      <c r="Y12" s="340"/>
      <c r="Z12" s="340"/>
      <c r="AA12" s="340"/>
      <c r="AB12" s="340"/>
      <c r="AC12" s="340"/>
      <c r="AD12" s="340"/>
      <c r="AE12" s="340"/>
      <c r="AF12" s="340"/>
      <c r="AG12" s="340"/>
      <c r="AH12" s="340"/>
      <c r="AI12" s="340"/>
      <c r="AJ12" s="340"/>
    </row>
    <row r="13" spans="2:36" ht="13.7" customHeight="1" x14ac:dyDescent="0.15">
      <c r="B13" s="560"/>
      <c r="C13" s="547" t="str">
        <f>IF($X$3=5,"工事期間","工事期間（予定）")</f>
        <v>工事期間（予定）</v>
      </c>
      <c r="D13" s="548"/>
      <c r="E13" s="271" t="s">
        <v>6</v>
      </c>
      <c r="F13" s="177"/>
      <c r="G13" s="177"/>
      <c r="H13" s="624">
        <v>46143</v>
      </c>
      <c r="I13" s="624"/>
      <c r="J13" s="624"/>
      <c r="K13" s="624"/>
      <c r="L13" s="177"/>
      <c r="M13" s="177" t="s">
        <v>29</v>
      </c>
      <c r="N13" s="177"/>
      <c r="O13" s="624">
        <v>46630</v>
      </c>
      <c r="P13" s="624"/>
      <c r="Q13" s="624"/>
      <c r="R13" s="624"/>
      <c r="S13" s="272"/>
      <c r="T13" s="273"/>
      <c r="U13" s="167" t="s">
        <v>49</v>
      </c>
      <c r="V13" s="340"/>
      <c r="W13" s="340"/>
      <c r="X13" s="340"/>
      <c r="Y13" s="340"/>
      <c r="Z13" s="340"/>
      <c r="AA13" s="340"/>
      <c r="AB13" s="340"/>
      <c r="AC13" s="340"/>
      <c r="AD13" s="340"/>
      <c r="AE13" s="340"/>
      <c r="AF13" s="340"/>
      <c r="AG13" s="340"/>
      <c r="AH13" s="340"/>
      <c r="AI13" s="340"/>
      <c r="AJ13" s="340"/>
    </row>
    <row r="14" spans="2:36" ht="13.7" customHeight="1" x14ac:dyDescent="0.15">
      <c r="B14" s="560"/>
      <c r="C14" s="547" t="s">
        <v>940</v>
      </c>
      <c r="D14" s="548"/>
      <c r="E14" s="269" t="s">
        <v>272</v>
      </c>
      <c r="F14" s="177" t="s">
        <v>951</v>
      </c>
      <c r="G14" s="177"/>
      <c r="H14" s="177"/>
      <c r="I14" s="177"/>
      <c r="J14" s="177"/>
      <c r="K14" s="177"/>
      <c r="L14" s="177"/>
      <c r="M14" s="177"/>
      <c r="N14" s="177"/>
      <c r="O14" s="274"/>
      <c r="P14" s="274"/>
      <c r="Q14" s="274"/>
      <c r="R14" s="177"/>
      <c r="S14" s="177"/>
      <c r="T14" s="198"/>
      <c r="U14" s="167" t="s">
        <v>49</v>
      </c>
      <c r="V14" s="353" t="str">
        <f>C14</f>
        <v>複合建築物</v>
      </c>
      <c r="W14" s="345" t="str">
        <f>F14</f>
        <v>非住宅と住宅の複合建築物</v>
      </c>
      <c r="X14" s="342"/>
      <c r="Y14" s="348">
        <f>IF(E14="■",1,0)</f>
        <v>0</v>
      </c>
      <c r="Z14" s="340"/>
      <c r="AA14" s="340"/>
      <c r="AB14" s="340"/>
      <c r="AC14" s="340"/>
      <c r="AD14" s="340"/>
      <c r="AE14" s="340"/>
      <c r="AF14" s="340"/>
      <c r="AG14" s="340"/>
      <c r="AH14" s="340"/>
      <c r="AI14" s="340"/>
      <c r="AJ14" s="340"/>
    </row>
    <row r="15" spans="2:36" ht="13.7" customHeight="1" x14ac:dyDescent="0.15">
      <c r="B15" s="560"/>
      <c r="C15" s="547" t="s">
        <v>938</v>
      </c>
      <c r="D15" s="548"/>
      <c r="E15" s="183" t="s">
        <v>961</v>
      </c>
      <c r="F15" s="235"/>
      <c r="G15" s="628">
        <v>1000</v>
      </c>
      <c r="H15" s="628"/>
      <c r="I15" s="628"/>
      <c r="J15" s="177" t="s">
        <v>8</v>
      </c>
      <c r="K15" s="177"/>
      <c r="L15" s="177"/>
      <c r="M15" s="177"/>
      <c r="N15" s="235" t="s">
        <v>939</v>
      </c>
      <c r="O15" s="629">
        <v>1500</v>
      </c>
      <c r="P15" s="629"/>
      <c r="Q15" s="629"/>
      <c r="R15" s="177" t="s">
        <v>8</v>
      </c>
      <c r="S15" s="177"/>
      <c r="T15" s="198"/>
      <c r="U15" s="167" t="s">
        <v>49</v>
      </c>
      <c r="V15" s="340"/>
      <c r="W15" s="340"/>
      <c r="X15" s="340"/>
      <c r="Y15" s="340"/>
      <c r="Z15" s="340"/>
      <c r="AA15" s="340"/>
      <c r="AB15" s="340"/>
      <c r="AC15" s="340"/>
      <c r="AD15" s="340"/>
      <c r="AE15" s="340"/>
      <c r="AF15" s="340"/>
      <c r="AG15" s="340"/>
      <c r="AH15" s="340"/>
      <c r="AI15" s="340"/>
      <c r="AJ15" s="340"/>
    </row>
    <row r="16" spans="2:36" ht="13.7" customHeight="1" x14ac:dyDescent="0.15">
      <c r="B16" s="560"/>
      <c r="C16" s="547" t="s">
        <v>967</v>
      </c>
      <c r="D16" s="548"/>
      <c r="E16" s="183" t="s">
        <v>968</v>
      </c>
      <c r="F16" s="235"/>
      <c r="G16" s="628">
        <v>6000</v>
      </c>
      <c r="H16" s="628"/>
      <c r="I16" s="628"/>
      <c r="J16" s="177" t="s">
        <v>8</v>
      </c>
      <c r="K16" s="275"/>
      <c r="L16" s="556" t="s">
        <v>969</v>
      </c>
      <c r="M16" s="556"/>
      <c r="N16" s="556"/>
      <c r="O16" s="628">
        <v>5000</v>
      </c>
      <c r="P16" s="628"/>
      <c r="Q16" s="628"/>
      <c r="R16" s="177" t="s">
        <v>225</v>
      </c>
      <c r="S16" s="177"/>
      <c r="T16" s="198"/>
      <c r="U16" s="167" t="s">
        <v>49</v>
      </c>
      <c r="V16" s="340"/>
      <c r="W16" s="340"/>
      <c r="X16" s="340"/>
      <c r="Y16" s="340"/>
      <c r="Z16" s="340"/>
      <c r="AA16" s="340"/>
      <c r="AB16" s="340"/>
      <c r="AC16" s="340"/>
      <c r="AD16" s="340"/>
      <c r="AE16" s="340"/>
      <c r="AF16" s="340"/>
      <c r="AG16" s="340"/>
      <c r="AH16" s="340"/>
      <c r="AI16" s="340"/>
      <c r="AJ16" s="340"/>
    </row>
    <row r="17" spans="2:36" ht="13.7" customHeight="1" thickBot="1" x14ac:dyDescent="0.2">
      <c r="B17" s="560"/>
      <c r="C17" s="547" t="s">
        <v>11</v>
      </c>
      <c r="D17" s="548"/>
      <c r="E17" s="184" t="s">
        <v>54</v>
      </c>
      <c r="F17" s="330">
        <v>6</v>
      </c>
      <c r="G17" s="185" t="s">
        <v>53</v>
      </c>
      <c r="H17" s="276"/>
      <c r="I17" s="276"/>
      <c r="J17" s="276" t="s">
        <v>55</v>
      </c>
      <c r="K17" s="330">
        <v>1</v>
      </c>
      <c r="L17" s="276" t="s">
        <v>53</v>
      </c>
      <c r="M17" s="185"/>
      <c r="N17" s="185"/>
      <c r="O17" s="185"/>
      <c r="P17" s="185"/>
      <c r="Q17" s="276"/>
      <c r="R17" s="276"/>
      <c r="S17" s="276"/>
      <c r="T17" s="277"/>
      <c r="U17" s="167" t="s">
        <v>49</v>
      </c>
      <c r="V17" s="340"/>
      <c r="W17" s="340"/>
      <c r="X17" s="340"/>
      <c r="Y17" s="340"/>
      <c r="Z17" s="340"/>
      <c r="AA17" s="340"/>
      <c r="AB17" s="340"/>
      <c r="AC17" s="340"/>
      <c r="AD17" s="340"/>
      <c r="AE17" s="340"/>
      <c r="AF17" s="340"/>
      <c r="AG17" s="340"/>
      <c r="AH17" s="340"/>
      <c r="AI17" s="340"/>
      <c r="AJ17" s="340"/>
    </row>
    <row r="18" spans="2:36" ht="13.7" customHeight="1" thickBot="1" x14ac:dyDescent="0.2">
      <c r="B18" s="560"/>
      <c r="C18" s="549" t="s">
        <v>12</v>
      </c>
      <c r="D18" s="550"/>
      <c r="E18" s="269" t="s">
        <v>941</v>
      </c>
      <c r="F18" s="177" t="s">
        <v>56</v>
      </c>
      <c r="G18" s="177"/>
      <c r="H18" s="177"/>
      <c r="I18" s="208" t="s">
        <v>272</v>
      </c>
      <c r="J18" s="177" t="s">
        <v>58</v>
      </c>
      <c r="K18" s="177"/>
      <c r="L18" s="177"/>
      <c r="M18" s="208" t="s">
        <v>272</v>
      </c>
      <c r="N18" s="177" t="s">
        <v>60</v>
      </c>
      <c r="O18" s="177"/>
      <c r="P18" s="177"/>
      <c r="Q18" s="177"/>
      <c r="R18" s="177"/>
      <c r="S18" s="177"/>
      <c r="T18" s="198"/>
      <c r="U18" s="167" t="s">
        <v>49</v>
      </c>
      <c r="V18" s="341" t="s">
        <v>1014</v>
      </c>
      <c r="W18" s="345" t="str">
        <f>F18</f>
        <v>ＲＣ造</v>
      </c>
      <c r="X18" s="348">
        <f>IF(E18="■",1,0)</f>
        <v>1</v>
      </c>
      <c r="Y18" s="345" t="str">
        <f>J18</f>
        <v>ＳＲＣ造</v>
      </c>
      <c r="Z18" s="348">
        <f>IF(I18="■",1,0)</f>
        <v>0</v>
      </c>
      <c r="AA18" s="345" t="str">
        <f>N18</f>
        <v>S造</v>
      </c>
      <c r="AB18" s="348">
        <f>IF(M18="■",1,0)</f>
        <v>0</v>
      </c>
      <c r="AC18" s="340"/>
      <c r="AD18" s="340"/>
      <c r="AE18" s="340"/>
      <c r="AF18" s="340"/>
      <c r="AG18" s="340"/>
      <c r="AH18" s="340"/>
      <c r="AI18" s="340"/>
      <c r="AJ18" s="340"/>
    </row>
    <row r="19" spans="2:36" ht="13.7" customHeight="1" x14ac:dyDescent="0.15">
      <c r="B19" s="560"/>
      <c r="C19" s="552"/>
      <c r="D19" s="553"/>
      <c r="E19" s="269" t="s">
        <v>272</v>
      </c>
      <c r="F19" s="177" t="s">
        <v>57</v>
      </c>
      <c r="G19" s="177"/>
      <c r="H19" s="177"/>
      <c r="I19" s="208" t="s">
        <v>272</v>
      </c>
      <c r="J19" s="177" t="s">
        <v>84</v>
      </c>
      <c r="K19" s="177"/>
      <c r="L19" s="686"/>
      <c r="M19" s="686"/>
      <c r="N19" s="686"/>
      <c r="O19" s="686"/>
      <c r="P19" s="686"/>
      <c r="Q19" s="686"/>
      <c r="R19" s="686"/>
      <c r="S19" s="686"/>
      <c r="T19" s="203" t="s">
        <v>85</v>
      </c>
      <c r="U19" s="167" t="s">
        <v>49</v>
      </c>
      <c r="V19" s="340"/>
      <c r="W19" s="345" t="str">
        <f>F19</f>
        <v>木造</v>
      </c>
      <c r="X19" s="348">
        <f>IF(E19="■",1,0)</f>
        <v>0</v>
      </c>
      <c r="Y19" s="345" t="str">
        <f>J19</f>
        <v>その他　（</v>
      </c>
      <c r="Z19" s="348">
        <f>IF(I19="■",1,0)</f>
        <v>0</v>
      </c>
      <c r="AA19" s="340"/>
      <c r="AB19" s="340"/>
      <c r="AC19" s="340"/>
      <c r="AD19" s="340"/>
      <c r="AE19" s="340"/>
      <c r="AF19" s="340"/>
      <c r="AG19" s="340"/>
      <c r="AH19" s="340"/>
      <c r="AI19" s="340"/>
      <c r="AJ19" s="340"/>
    </row>
    <row r="20" spans="2:36" ht="13.7" customHeight="1" x14ac:dyDescent="0.15">
      <c r="B20" s="560"/>
      <c r="C20" s="549" t="s">
        <v>976</v>
      </c>
      <c r="D20" s="550"/>
      <c r="E20" s="182" t="s">
        <v>13</v>
      </c>
      <c r="F20" s="554" t="s">
        <v>89</v>
      </c>
      <c r="G20" s="554"/>
      <c r="H20" s="555"/>
      <c r="I20" s="632">
        <v>4000</v>
      </c>
      <c r="J20" s="633"/>
      <c r="K20" s="177" t="s">
        <v>62</v>
      </c>
      <c r="L20" s="183" t="s">
        <v>13</v>
      </c>
      <c r="M20" s="554" t="s">
        <v>136</v>
      </c>
      <c r="N20" s="554"/>
      <c r="O20" s="555"/>
      <c r="P20" s="632">
        <v>1000</v>
      </c>
      <c r="Q20" s="699"/>
      <c r="R20" s="177" t="s">
        <v>62</v>
      </c>
      <c r="S20" s="278"/>
      <c r="T20" s="279"/>
      <c r="U20" s="167" t="s">
        <v>49</v>
      </c>
      <c r="V20" s="340"/>
      <c r="W20" s="340"/>
      <c r="X20" s="340"/>
      <c r="Y20" s="340"/>
      <c r="Z20" s="340"/>
      <c r="AA20" s="340"/>
      <c r="AB20" s="340"/>
      <c r="AC20" s="340"/>
      <c r="AD20" s="340"/>
      <c r="AE20" s="340"/>
      <c r="AF20" s="340"/>
      <c r="AG20" s="340"/>
      <c r="AH20" s="340"/>
      <c r="AI20" s="340"/>
      <c r="AJ20" s="340"/>
    </row>
    <row r="21" spans="2:36" ht="13.7" customHeight="1" x14ac:dyDescent="0.15">
      <c r="B21" s="560"/>
      <c r="C21" s="552"/>
      <c r="D21" s="553"/>
      <c r="E21" s="184" t="s">
        <v>13</v>
      </c>
      <c r="F21" s="554"/>
      <c r="G21" s="554"/>
      <c r="H21" s="555"/>
      <c r="I21" s="557"/>
      <c r="J21" s="698"/>
      <c r="K21" s="276" t="s">
        <v>62</v>
      </c>
      <c r="L21" s="185" t="s">
        <v>13</v>
      </c>
      <c r="M21" s="554"/>
      <c r="N21" s="554"/>
      <c r="O21" s="555"/>
      <c r="P21" s="557"/>
      <c r="Q21" s="558"/>
      <c r="R21" s="276" t="s">
        <v>62</v>
      </c>
      <c r="S21" s="280"/>
      <c r="T21" s="281"/>
      <c r="U21" s="167" t="s">
        <v>49</v>
      </c>
      <c r="V21" s="340"/>
      <c r="W21" s="340"/>
      <c r="X21" s="340"/>
      <c r="Y21" s="340"/>
      <c r="Z21" s="340"/>
      <c r="AA21" s="340"/>
      <c r="AB21" s="340"/>
      <c r="AC21" s="340"/>
      <c r="AD21" s="340"/>
      <c r="AE21" s="340"/>
      <c r="AF21" s="340"/>
      <c r="AG21" s="340"/>
      <c r="AH21" s="340"/>
      <c r="AI21" s="340"/>
      <c r="AJ21" s="340"/>
    </row>
    <row r="22" spans="2:36" ht="13.7" customHeight="1" x14ac:dyDescent="0.15">
      <c r="B22" s="560"/>
      <c r="C22" s="694" t="s">
        <v>692</v>
      </c>
      <c r="D22" s="695"/>
      <c r="E22" s="269" t="s">
        <v>272</v>
      </c>
      <c r="F22" s="625" t="s">
        <v>636</v>
      </c>
      <c r="G22" s="625"/>
      <c r="H22" s="625"/>
      <c r="I22" s="625"/>
      <c r="J22" s="625"/>
      <c r="K22" s="625"/>
      <c r="L22" s="208" t="s">
        <v>272</v>
      </c>
      <c r="M22" s="626" t="s">
        <v>637</v>
      </c>
      <c r="N22" s="626"/>
      <c r="O22" s="626"/>
      <c r="P22" s="267"/>
      <c r="Q22" s="208" t="s">
        <v>272</v>
      </c>
      <c r="R22" s="177" t="s">
        <v>691</v>
      </c>
      <c r="S22" s="267"/>
      <c r="T22" s="198"/>
      <c r="U22" s="167" t="s">
        <v>49</v>
      </c>
      <c r="V22" s="353" t="str">
        <f>C22</f>
        <v>都市開発諸制度等の適用</v>
      </c>
      <c r="W22" s="353" t="str">
        <f>F22</f>
        <v>再開発等促進区を定める地区計画</v>
      </c>
      <c r="X22" s="342"/>
      <c r="Y22" s="342"/>
      <c r="Z22" s="348">
        <f>IF(E22="■",1,0)</f>
        <v>0</v>
      </c>
      <c r="AA22" s="345" t="str">
        <f>M22</f>
        <v>高度利用地区</v>
      </c>
      <c r="AB22" s="348">
        <f>IF(L22="■",1,0)</f>
        <v>0</v>
      </c>
      <c r="AC22" s="345" t="str">
        <f>R22</f>
        <v>特定街区</v>
      </c>
      <c r="AD22" s="348">
        <f>IF(Q22="■",1,0)</f>
        <v>0</v>
      </c>
      <c r="AE22" s="340"/>
      <c r="AF22" s="340"/>
      <c r="AG22" s="340"/>
      <c r="AH22" s="340"/>
      <c r="AI22" s="340"/>
      <c r="AJ22" s="340"/>
    </row>
    <row r="23" spans="2:36" ht="13.7" customHeight="1" x14ac:dyDescent="0.15">
      <c r="B23" s="561"/>
      <c r="C23" s="696"/>
      <c r="D23" s="697"/>
      <c r="E23" s="293" t="s">
        <v>272</v>
      </c>
      <c r="F23" s="688" t="s">
        <v>690</v>
      </c>
      <c r="G23" s="688"/>
      <c r="H23" s="688"/>
      <c r="I23" s="295" t="s">
        <v>272</v>
      </c>
      <c r="J23" s="282" t="s">
        <v>84</v>
      </c>
      <c r="K23" s="283"/>
      <c r="L23" s="627"/>
      <c r="M23" s="627"/>
      <c r="N23" s="627"/>
      <c r="O23" s="627"/>
      <c r="P23" s="627"/>
      <c r="Q23" s="627"/>
      <c r="R23" s="627"/>
      <c r="S23" s="627"/>
      <c r="T23" s="284" t="s">
        <v>85</v>
      </c>
      <c r="U23" s="167" t="s">
        <v>49</v>
      </c>
      <c r="V23" s="340"/>
      <c r="W23" s="345" t="str">
        <f>F23</f>
        <v>総合設計</v>
      </c>
      <c r="X23" s="348">
        <f>IF(E23="■",1,0)</f>
        <v>0</v>
      </c>
      <c r="Y23" s="345" t="str">
        <f>J23</f>
        <v>その他　（</v>
      </c>
      <c r="Z23" s="348">
        <f>IF(I23="■",1,0)</f>
        <v>0</v>
      </c>
      <c r="AA23" s="340"/>
      <c r="AB23" s="340"/>
      <c r="AC23" s="340"/>
      <c r="AD23" s="340"/>
      <c r="AE23" s="340"/>
      <c r="AF23" s="340"/>
      <c r="AG23" s="340"/>
      <c r="AH23" s="340"/>
      <c r="AI23" s="340"/>
      <c r="AJ23" s="340"/>
    </row>
    <row r="24" spans="2:36" ht="13.7" customHeight="1" thickBot="1" x14ac:dyDescent="0.2">
      <c r="B24" s="559" t="s">
        <v>14</v>
      </c>
      <c r="C24" s="657" t="s">
        <v>15</v>
      </c>
      <c r="D24" s="658"/>
      <c r="E24" s="285" t="s">
        <v>941</v>
      </c>
      <c r="F24" s="286" t="s">
        <v>543</v>
      </c>
      <c r="G24" s="286"/>
      <c r="H24" s="286"/>
      <c r="I24" s="287"/>
      <c r="J24" s="287"/>
      <c r="K24" s="286"/>
      <c r="L24" s="405"/>
      <c r="M24" s="288" t="s">
        <v>272</v>
      </c>
      <c r="N24" s="405" t="s">
        <v>75</v>
      </c>
      <c r="O24" s="406"/>
      <c r="P24" s="405"/>
      <c r="Q24" s="291" t="s">
        <v>272</v>
      </c>
      <c r="R24" s="405" t="s">
        <v>72</v>
      </c>
      <c r="S24" s="405"/>
      <c r="T24" s="289"/>
      <c r="U24" s="167" t="s">
        <v>49</v>
      </c>
      <c r="V24" s="340"/>
      <c r="W24" s="345" t="s">
        <v>543</v>
      </c>
      <c r="X24" s="342"/>
      <c r="Y24" s="342"/>
      <c r="Z24" s="348">
        <f>IF(E24="■",1,0)</f>
        <v>1</v>
      </c>
      <c r="AA24" s="345" t="s">
        <v>75</v>
      </c>
      <c r="AB24" s="348">
        <f>IF(M24="■",1,0)</f>
        <v>0</v>
      </c>
      <c r="AC24" s="345" t="s">
        <v>72</v>
      </c>
      <c r="AD24" s="348">
        <f>IF(Q24="■",1,0)</f>
        <v>0</v>
      </c>
      <c r="AE24" s="340"/>
      <c r="AF24" s="340"/>
      <c r="AG24" s="340"/>
      <c r="AH24" s="340"/>
      <c r="AI24" s="340"/>
      <c r="AJ24" s="340"/>
    </row>
    <row r="25" spans="2:36" ht="13.5" hidden="1" customHeight="1" x14ac:dyDescent="0.15">
      <c r="B25" s="560"/>
      <c r="C25" s="692" t="s">
        <v>16</v>
      </c>
      <c r="D25" s="693"/>
      <c r="E25" s="290" t="s">
        <v>272</v>
      </c>
      <c r="F25" s="274" t="s">
        <v>73</v>
      </c>
      <c r="G25" s="274"/>
      <c r="H25" s="274"/>
      <c r="I25" s="291" t="s">
        <v>272</v>
      </c>
      <c r="J25" s="274" t="s">
        <v>76</v>
      </c>
      <c r="K25" s="274"/>
      <c r="L25" s="274"/>
      <c r="M25" s="274"/>
      <c r="N25" s="291" t="s">
        <v>272</v>
      </c>
      <c r="O25" s="274" t="s">
        <v>78</v>
      </c>
      <c r="P25" s="274"/>
      <c r="Q25" s="274"/>
      <c r="R25" s="274"/>
      <c r="S25" s="274"/>
      <c r="T25" s="292"/>
      <c r="U25" s="167" t="s">
        <v>49</v>
      </c>
      <c r="V25" s="340"/>
      <c r="W25" s="340"/>
      <c r="X25" s="340"/>
      <c r="Y25" s="340"/>
      <c r="Z25" s="340"/>
      <c r="AA25" s="340"/>
      <c r="AB25" s="340"/>
      <c r="AC25" s="340"/>
      <c r="AD25" s="340"/>
      <c r="AE25" s="340"/>
      <c r="AF25" s="340"/>
      <c r="AG25" s="340"/>
      <c r="AH25" s="340"/>
      <c r="AI25" s="340"/>
      <c r="AJ25" s="340"/>
    </row>
    <row r="26" spans="2:36" ht="13.5" hidden="1" customHeight="1" x14ac:dyDescent="0.15">
      <c r="B26" s="560"/>
      <c r="C26" s="502"/>
      <c r="D26" s="503"/>
      <c r="E26" s="269" t="s">
        <v>272</v>
      </c>
      <c r="F26" s="177" t="s">
        <v>84</v>
      </c>
      <c r="G26" s="177"/>
      <c r="H26" s="686"/>
      <c r="I26" s="686"/>
      <c r="J26" s="686"/>
      <c r="K26" s="686"/>
      <c r="L26" s="686"/>
      <c r="M26" s="686"/>
      <c r="N26" s="686"/>
      <c r="O26" s="686"/>
      <c r="P26" s="686"/>
      <c r="Q26" s="686"/>
      <c r="R26" s="686"/>
      <c r="S26" s="686"/>
      <c r="T26" s="203" t="s">
        <v>85</v>
      </c>
      <c r="U26" s="167" t="s">
        <v>49</v>
      </c>
      <c r="V26" s="340"/>
      <c r="W26" s="340"/>
      <c r="X26" s="340"/>
      <c r="Y26" s="340"/>
      <c r="Z26" s="340"/>
      <c r="AA26" s="340"/>
      <c r="AB26" s="340"/>
      <c r="AC26" s="340"/>
      <c r="AD26" s="340"/>
      <c r="AE26" s="340"/>
      <c r="AF26" s="340"/>
      <c r="AG26" s="340"/>
      <c r="AH26" s="340"/>
      <c r="AI26" s="340"/>
      <c r="AJ26" s="340"/>
    </row>
    <row r="27" spans="2:36" ht="13.5" hidden="1" customHeight="1" x14ac:dyDescent="0.15">
      <c r="B27" s="188"/>
      <c r="C27" s="189" t="s">
        <v>17</v>
      </c>
      <c r="D27" s="190"/>
      <c r="E27" s="293" t="s">
        <v>272</v>
      </c>
      <c r="F27" s="294" t="s">
        <v>74</v>
      </c>
      <c r="G27" s="294"/>
      <c r="H27" s="294"/>
      <c r="I27" s="295" t="s">
        <v>272</v>
      </c>
      <c r="J27" s="294" t="s">
        <v>77</v>
      </c>
      <c r="K27" s="294"/>
      <c r="L27" s="294"/>
      <c r="M27" s="294"/>
      <c r="N27" s="295" t="s">
        <v>448</v>
      </c>
      <c r="O27" s="294" t="s">
        <v>79</v>
      </c>
      <c r="P27" s="294"/>
      <c r="Q27" s="294"/>
      <c r="R27" s="294"/>
      <c r="S27" s="294"/>
      <c r="T27" s="201"/>
      <c r="U27" s="167" t="s">
        <v>49</v>
      </c>
      <c r="V27" s="340"/>
      <c r="W27" s="340"/>
      <c r="X27" s="340"/>
      <c r="Y27" s="340"/>
      <c r="Z27" s="340"/>
      <c r="AA27" s="340"/>
      <c r="AB27" s="340"/>
      <c r="AC27" s="340"/>
      <c r="AD27" s="340"/>
      <c r="AE27" s="340"/>
      <c r="AF27" s="340"/>
      <c r="AG27" s="340"/>
      <c r="AH27" s="340"/>
      <c r="AI27" s="340"/>
      <c r="AJ27" s="340"/>
    </row>
    <row r="28" spans="2:36" ht="13.7" customHeight="1" thickBot="1" x14ac:dyDescent="0.2">
      <c r="B28" s="559" t="s">
        <v>665</v>
      </c>
      <c r="C28" s="498" t="s">
        <v>204</v>
      </c>
      <c r="D28" s="499"/>
      <c r="E28" s="269" t="s">
        <v>941</v>
      </c>
      <c r="F28" s="488" t="s">
        <v>476</v>
      </c>
      <c r="G28" s="569"/>
      <c r="H28" s="569"/>
      <c r="I28" s="295" t="s">
        <v>272</v>
      </c>
      <c r="J28" s="488" t="s">
        <v>125</v>
      </c>
      <c r="K28" s="569"/>
      <c r="L28" s="569"/>
      <c r="M28" s="208" t="s">
        <v>941</v>
      </c>
      <c r="N28" s="193" t="s">
        <v>948</v>
      </c>
      <c r="O28" s="194"/>
      <c r="P28" s="193"/>
      <c r="Q28" s="194"/>
      <c r="R28" s="194"/>
      <c r="S28" s="194"/>
      <c r="T28" s="195"/>
      <c r="U28" s="167" t="s">
        <v>49</v>
      </c>
      <c r="V28" s="341" t="s">
        <v>1015</v>
      </c>
      <c r="W28" s="337" t="str">
        <f>F28</f>
        <v>Low-E複層ガラス</v>
      </c>
      <c r="X28" s="354"/>
      <c r="Y28" s="355">
        <f t="shared" ref="Y28:Y33" si="0">IF(E28="■",1,0)</f>
        <v>1</v>
      </c>
      <c r="Z28" s="337" t="str">
        <f>J28</f>
        <v>複層ガラス</v>
      </c>
      <c r="AA28" s="355">
        <f>IF(I28="■",1,0)</f>
        <v>0</v>
      </c>
      <c r="AB28" s="345" t="str">
        <f>N28</f>
        <v>庇・ルーバー・バルコニー・ブラインド</v>
      </c>
      <c r="AC28" s="342"/>
      <c r="AD28" s="342"/>
      <c r="AE28" s="348">
        <f>IF(M28="■",1,0)</f>
        <v>1</v>
      </c>
      <c r="AF28" s="340"/>
      <c r="AG28" s="340"/>
      <c r="AH28" s="340"/>
      <c r="AI28" s="340"/>
      <c r="AJ28" s="340"/>
    </row>
    <row r="29" spans="2:36" ht="13.7" customHeight="1" x14ac:dyDescent="0.15">
      <c r="B29" s="560"/>
      <c r="C29" s="500"/>
      <c r="D29" s="501"/>
      <c r="E29" s="269" t="s">
        <v>941</v>
      </c>
      <c r="F29" s="517" t="s">
        <v>970</v>
      </c>
      <c r="G29" s="562"/>
      <c r="H29" s="562"/>
      <c r="I29" s="562"/>
      <c r="J29" s="562"/>
      <c r="K29" s="667" t="s">
        <v>944</v>
      </c>
      <c r="L29" s="667"/>
      <c r="M29" s="667"/>
      <c r="N29" s="667"/>
      <c r="O29" s="667"/>
      <c r="P29" s="667"/>
      <c r="Q29" s="667"/>
      <c r="R29" s="196" t="s">
        <v>270</v>
      </c>
      <c r="S29" s="197">
        <v>80</v>
      </c>
      <c r="T29" s="198" t="s">
        <v>269</v>
      </c>
      <c r="U29" s="167" t="s">
        <v>49</v>
      </c>
      <c r="V29" s="356" t="str">
        <f>C28</f>
        <v>省CO2建築手法</v>
      </c>
      <c r="W29" s="345" t="str">
        <f>F29</f>
        <v>屋根高断熱化  （屋根断熱材：</v>
      </c>
      <c r="X29" s="342"/>
      <c r="Y29" s="343">
        <f t="shared" si="0"/>
        <v>1</v>
      </c>
      <c r="Z29" s="346" t="s">
        <v>524</v>
      </c>
      <c r="AA29" s="348" t="str">
        <f>IF($K29="",0,_xlfn.XLOOKUP($K29,List!$F$1:$F$99,List!$E$1:$E$99,List!$E$101))</f>
        <v>0235</v>
      </c>
      <c r="AB29" s="340"/>
      <c r="AC29" s="340"/>
      <c r="AD29" s="340"/>
      <c r="AE29" s="340"/>
      <c r="AF29" s="340"/>
      <c r="AG29" s="340"/>
      <c r="AH29" s="340"/>
      <c r="AI29" s="340"/>
      <c r="AJ29" s="340"/>
    </row>
    <row r="30" spans="2:36" ht="13.7" customHeight="1" x14ac:dyDescent="0.15">
      <c r="B30" s="560"/>
      <c r="C30" s="502"/>
      <c r="D30" s="503"/>
      <c r="E30" s="293" t="s">
        <v>941</v>
      </c>
      <c r="F30" s="669" t="s">
        <v>971</v>
      </c>
      <c r="G30" s="670"/>
      <c r="H30" s="670"/>
      <c r="I30" s="670"/>
      <c r="J30" s="670"/>
      <c r="K30" s="570" t="s">
        <v>944</v>
      </c>
      <c r="L30" s="570"/>
      <c r="M30" s="570"/>
      <c r="N30" s="570"/>
      <c r="O30" s="570"/>
      <c r="P30" s="570"/>
      <c r="Q30" s="570"/>
      <c r="R30" s="199" t="s">
        <v>270</v>
      </c>
      <c r="S30" s="200">
        <v>50</v>
      </c>
      <c r="T30" s="201" t="s">
        <v>269</v>
      </c>
      <c r="U30" s="167" t="s">
        <v>49</v>
      </c>
      <c r="V30" s="357"/>
      <c r="W30" s="345" t="str">
        <f>F30</f>
        <v>壁高断熱化  　 （壁断熱材：</v>
      </c>
      <c r="X30" s="342"/>
      <c r="Y30" s="343">
        <f t="shared" si="0"/>
        <v>1</v>
      </c>
      <c r="Z30" s="346" t="s">
        <v>524</v>
      </c>
      <c r="AA30" s="348" t="str">
        <f>IF($K30="",0,_xlfn.XLOOKUP($K30,List!$F$1:$F$99,List!$E$1:$E$99,List!$E$101))</f>
        <v>0235</v>
      </c>
      <c r="AB30" s="340"/>
      <c r="AC30" s="340"/>
      <c r="AD30" s="340"/>
      <c r="AE30" s="340"/>
      <c r="AF30" s="340"/>
      <c r="AG30" s="340"/>
      <c r="AH30" s="340"/>
      <c r="AI30" s="340"/>
      <c r="AJ30" s="340"/>
    </row>
    <row r="31" spans="2:36" ht="13.7" customHeight="1" x14ac:dyDescent="0.15">
      <c r="B31" s="560"/>
      <c r="C31" s="563" t="s">
        <v>975</v>
      </c>
      <c r="D31" s="662" t="s">
        <v>529</v>
      </c>
      <c r="E31" s="290" t="s">
        <v>941</v>
      </c>
      <c r="F31" s="488" t="s">
        <v>206</v>
      </c>
      <c r="G31" s="569"/>
      <c r="H31" s="569"/>
      <c r="I31" s="296" t="s">
        <v>272</v>
      </c>
      <c r="J31" s="488" t="s">
        <v>207</v>
      </c>
      <c r="K31" s="569"/>
      <c r="L31" s="569"/>
      <c r="M31" s="296" t="s">
        <v>272</v>
      </c>
      <c r="N31" s="488" t="s">
        <v>608</v>
      </c>
      <c r="O31" s="569"/>
      <c r="P31" s="569"/>
      <c r="Q31" s="296" t="s">
        <v>941</v>
      </c>
      <c r="R31" s="574" t="s">
        <v>611</v>
      </c>
      <c r="S31" s="574"/>
      <c r="T31" s="640"/>
      <c r="U31" s="167" t="s">
        <v>49</v>
      </c>
      <c r="V31" s="358" t="str">
        <f>D31</f>
        <v>空調</v>
      </c>
      <c r="W31" s="345" t="str">
        <f>F31</f>
        <v>高効率分散熱源</v>
      </c>
      <c r="X31" s="342"/>
      <c r="Y31" s="348">
        <f t="shared" si="0"/>
        <v>1</v>
      </c>
      <c r="Z31" s="345" t="str">
        <f>J31</f>
        <v>高効率中央熱源</v>
      </c>
      <c r="AA31" s="342"/>
      <c r="AB31" s="348">
        <f>IF(I31="■",1,0)</f>
        <v>0</v>
      </c>
      <c r="AC31" s="345" t="str">
        <f>N31</f>
        <v>高効率空調機(中央熱源)</v>
      </c>
      <c r="AD31" s="342"/>
      <c r="AE31" s="348">
        <f>IF(M31="■",1,0)</f>
        <v>0</v>
      </c>
      <c r="AF31" s="345" t="str">
        <f>R31</f>
        <v>変流量制御(中央熱源)</v>
      </c>
      <c r="AG31" s="342"/>
      <c r="AH31" s="348">
        <f>IF(Q31="■",1,0)</f>
        <v>1</v>
      </c>
      <c r="AI31" s="340"/>
      <c r="AJ31" s="340"/>
    </row>
    <row r="32" spans="2:36" ht="13.7" customHeight="1" x14ac:dyDescent="0.15">
      <c r="B32" s="560"/>
      <c r="C32" s="564"/>
      <c r="D32" s="663"/>
      <c r="E32" s="269" t="s">
        <v>272</v>
      </c>
      <c r="F32" s="517" t="s">
        <v>609</v>
      </c>
      <c r="G32" s="517"/>
      <c r="H32" s="517"/>
      <c r="I32" s="208" t="s">
        <v>272</v>
      </c>
      <c r="J32" s="517" t="s">
        <v>610</v>
      </c>
      <c r="K32" s="517"/>
      <c r="L32" s="517"/>
      <c r="M32" s="208" t="s">
        <v>272</v>
      </c>
      <c r="N32" s="522" t="s">
        <v>126</v>
      </c>
      <c r="O32" s="562"/>
      <c r="P32" s="562"/>
      <c r="Q32" s="208" t="s">
        <v>272</v>
      </c>
      <c r="R32" s="177" t="s">
        <v>205</v>
      </c>
      <c r="S32" s="177"/>
      <c r="T32" s="198"/>
      <c r="U32" s="167" t="s">
        <v>49</v>
      </c>
      <c r="V32" s="356"/>
      <c r="W32" s="345" t="str">
        <f t="shared" ref="W32:W34" si="1">F32</f>
        <v>大温度差送水(中央熱源)</v>
      </c>
      <c r="X32" s="342"/>
      <c r="Y32" s="348">
        <f t="shared" si="0"/>
        <v>0</v>
      </c>
      <c r="Z32" s="345" t="str">
        <f>J32</f>
        <v>変風量制御(中央熱源)</v>
      </c>
      <c r="AA32" s="342"/>
      <c r="AB32" s="348">
        <f>IF(I32="■",1,0)</f>
        <v>0</v>
      </c>
      <c r="AC32" s="345" t="str">
        <f t="shared" ref="AC32:AC33" si="2">N32</f>
        <v>外気導入量制御</v>
      </c>
      <c r="AD32" s="342"/>
      <c r="AE32" s="348">
        <f>IF(M32="■",1,0)</f>
        <v>0</v>
      </c>
      <c r="AF32" s="345" t="str">
        <f>R32</f>
        <v>外気冷房</v>
      </c>
      <c r="AG32" s="342"/>
      <c r="AH32" s="348">
        <f>IF(Q32="■",1,0)</f>
        <v>0</v>
      </c>
      <c r="AI32" s="340"/>
      <c r="AJ32" s="340"/>
    </row>
    <row r="33" spans="2:36" ht="13.7" customHeight="1" x14ac:dyDescent="0.15">
      <c r="B33" s="560"/>
      <c r="C33" s="564"/>
      <c r="D33" s="664" t="s">
        <v>530</v>
      </c>
      <c r="E33" s="269" t="s">
        <v>272</v>
      </c>
      <c r="F33" s="274" t="s">
        <v>546</v>
      </c>
      <c r="G33" s="266"/>
      <c r="H33" s="266"/>
      <c r="I33" s="208" t="s">
        <v>941</v>
      </c>
      <c r="J33" s="274" t="s">
        <v>544</v>
      </c>
      <c r="K33" s="275"/>
      <c r="L33" s="275"/>
      <c r="M33" s="208" t="s">
        <v>272</v>
      </c>
      <c r="N33" s="177" t="s">
        <v>545</v>
      </c>
      <c r="O33" s="266"/>
      <c r="P33" s="266"/>
      <c r="Q33" s="275"/>
      <c r="R33" s="275"/>
      <c r="S33" s="267"/>
      <c r="T33" s="203"/>
      <c r="U33" s="167" t="s">
        <v>49</v>
      </c>
      <c r="V33" s="358" t="str">
        <f>D33</f>
        <v>換気</v>
      </c>
      <c r="W33" s="345" t="str">
        <f t="shared" si="1"/>
        <v>全熱交換器</v>
      </c>
      <c r="X33" s="342"/>
      <c r="Y33" s="348">
        <f t="shared" si="0"/>
        <v>0</v>
      </c>
      <c r="Z33" s="345" t="str">
        <f>J33</f>
        <v>高効率電動機</v>
      </c>
      <c r="AA33" s="342"/>
      <c r="AB33" s="348">
        <f>IF(I33="■",1,0)</f>
        <v>1</v>
      </c>
      <c r="AC33" s="345" t="str">
        <f t="shared" si="2"/>
        <v>自然換気(自動制御)</v>
      </c>
      <c r="AD33" s="342"/>
      <c r="AE33" s="348">
        <f>IF(M33="■",1,0)</f>
        <v>0</v>
      </c>
      <c r="AF33" s="340"/>
      <c r="AG33" s="340"/>
      <c r="AH33" s="340"/>
      <c r="AI33" s="340"/>
      <c r="AJ33" s="340"/>
    </row>
    <row r="34" spans="2:36" ht="13.7" customHeight="1" x14ac:dyDescent="0.15">
      <c r="B34" s="560"/>
      <c r="C34" s="564"/>
      <c r="D34" s="568"/>
      <c r="E34" s="269" t="s">
        <v>272</v>
      </c>
      <c r="F34" s="177" t="s">
        <v>949</v>
      </c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267"/>
      <c r="R34" s="267"/>
      <c r="S34" s="267"/>
      <c r="T34" s="203"/>
      <c r="U34" s="167" t="s">
        <v>49</v>
      </c>
      <c r="V34" s="356"/>
      <c r="W34" s="345" t="str">
        <f t="shared" si="1"/>
        <v>送風量制御（CO, CO2濃度・室内温度・インバータ制御等）</v>
      </c>
      <c r="X34" s="342"/>
      <c r="Y34" s="342"/>
      <c r="Z34" s="342"/>
      <c r="AA34" s="342"/>
      <c r="AB34" s="348">
        <f>IF(E34="■",1,0)</f>
        <v>0</v>
      </c>
      <c r="AC34" s="340"/>
      <c r="AD34" s="340"/>
      <c r="AE34" s="340"/>
      <c r="AF34" s="340"/>
      <c r="AG34" s="340"/>
      <c r="AH34" s="340"/>
      <c r="AI34" s="340"/>
      <c r="AJ34" s="340"/>
    </row>
    <row r="35" spans="2:36" ht="13.7" customHeight="1" x14ac:dyDescent="0.15">
      <c r="B35" s="560"/>
      <c r="C35" s="564"/>
      <c r="D35" s="567" t="s">
        <v>966</v>
      </c>
      <c r="E35" s="269" t="s">
        <v>941</v>
      </c>
      <c r="F35" s="177" t="s">
        <v>531</v>
      </c>
      <c r="G35" s="177"/>
      <c r="H35" s="297" t="s">
        <v>129</v>
      </c>
      <c r="I35" s="576" t="s">
        <v>708</v>
      </c>
      <c r="J35" s="576"/>
      <c r="K35" s="576"/>
      <c r="L35" s="576"/>
      <c r="M35" s="576"/>
      <c r="N35" s="576"/>
      <c r="O35" s="576"/>
      <c r="P35" s="576"/>
      <c r="Q35" s="576"/>
      <c r="R35" s="576"/>
      <c r="S35" s="576"/>
      <c r="T35" s="298" t="s">
        <v>85</v>
      </c>
      <c r="U35" s="167" t="s">
        <v>49</v>
      </c>
      <c r="V35" s="358" t="str">
        <f>D35</f>
        <v>照明</v>
      </c>
      <c r="W35" s="345" t="str">
        <f>F35</f>
        <v>人感センサ</v>
      </c>
      <c r="X35" s="342"/>
      <c r="Y35" s="348">
        <f>IF(E35="■",1,0)</f>
        <v>1</v>
      </c>
      <c r="Z35" s="340"/>
      <c r="AA35" s="340"/>
      <c r="AB35" s="340"/>
      <c r="AC35" s="340"/>
      <c r="AD35" s="340"/>
      <c r="AE35" s="340"/>
      <c r="AF35" s="340"/>
      <c r="AG35" s="340"/>
      <c r="AH35" s="340"/>
      <c r="AI35" s="340"/>
      <c r="AJ35" s="340"/>
    </row>
    <row r="36" spans="2:36" ht="13.7" customHeight="1" x14ac:dyDescent="0.15">
      <c r="B36" s="560"/>
      <c r="C36" s="564"/>
      <c r="D36" s="567"/>
      <c r="E36" s="269" t="s">
        <v>941</v>
      </c>
      <c r="F36" s="573" t="s">
        <v>532</v>
      </c>
      <c r="G36" s="573"/>
      <c r="H36" s="297" t="s">
        <v>129</v>
      </c>
      <c r="I36" s="576" t="s">
        <v>707</v>
      </c>
      <c r="J36" s="576"/>
      <c r="K36" s="576"/>
      <c r="L36" s="576"/>
      <c r="M36" s="576"/>
      <c r="N36" s="576"/>
      <c r="O36" s="576"/>
      <c r="P36" s="576"/>
      <c r="Q36" s="576"/>
      <c r="R36" s="576"/>
      <c r="S36" s="576"/>
      <c r="T36" s="298" t="s">
        <v>85</v>
      </c>
      <c r="U36" s="167" t="s">
        <v>49</v>
      </c>
      <c r="V36" s="359"/>
      <c r="W36" s="345" t="str">
        <f>F36</f>
        <v>明るさセンサ</v>
      </c>
      <c r="X36" s="342"/>
      <c r="Y36" s="348">
        <f>IF(E36="■",1,0)</f>
        <v>1</v>
      </c>
      <c r="Z36" s="340"/>
      <c r="AA36" s="340"/>
      <c r="AB36" s="340"/>
      <c r="AC36" s="340"/>
      <c r="AD36" s="340"/>
      <c r="AE36" s="340"/>
      <c r="AF36" s="340"/>
      <c r="AG36" s="340"/>
      <c r="AH36" s="340"/>
      <c r="AI36" s="340"/>
      <c r="AJ36" s="340"/>
    </row>
    <row r="37" spans="2:36" ht="13.7" customHeight="1" x14ac:dyDescent="0.15">
      <c r="B37" s="560"/>
      <c r="C37" s="564"/>
      <c r="D37" s="568"/>
      <c r="E37" s="269" t="s">
        <v>272</v>
      </c>
      <c r="F37" s="517" t="s">
        <v>533</v>
      </c>
      <c r="G37" s="517"/>
      <c r="H37" s="517"/>
      <c r="I37" s="299" t="s">
        <v>129</v>
      </c>
      <c r="J37" s="668"/>
      <c r="K37" s="668"/>
      <c r="L37" s="668"/>
      <c r="M37" s="668"/>
      <c r="N37" s="668"/>
      <c r="O37" s="668"/>
      <c r="P37" s="668"/>
      <c r="Q37" s="668"/>
      <c r="R37" s="668"/>
      <c r="S37" s="668"/>
      <c r="T37" s="298" t="s">
        <v>85</v>
      </c>
      <c r="U37" s="167" t="s">
        <v>49</v>
      </c>
      <c r="V37" s="356"/>
      <c r="W37" s="345" t="str">
        <f>F37</f>
        <v>スケジュール制御</v>
      </c>
      <c r="X37" s="342"/>
      <c r="Y37" s="348">
        <f>IF(E37="■",1,0)</f>
        <v>0</v>
      </c>
      <c r="Z37" s="340"/>
      <c r="AA37" s="340"/>
      <c r="AB37" s="340"/>
      <c r="AC37" s="340"/>
      <c r="AD37" s="340"/>
      <c r="AE37" s="340"/>
      <c r="AF37" s="340"/>
      <c r="AG37" s="340"/>
      <c r="AH37" s="340"/>
      <c r="AI37" s="340"/>
      <c r="AJ37" s="340"/>
    </row>
    <row r="38" spans="2:36" ht="13.7" customHeight="1" x14ac:dyDescent="0.15">
      <c r="B38" s="560"/>
      <c r="C38" s="564"/>
      <c r="D38" s="300" t="s">
        <v>534</v>
      </c>
      <c r="E38" s="269" t="s">
        <v>272</v>
      </c>
      <c r="F38" s="522" t="s">
        <v>243</v>
      </c>
      <c r="G38" s="562"/>
      <c r="H38" s="562"/>
      <c r="I38" s="208" t="s">
        <v>272</v>
      </c>
      <c r="J38" s="517" t="s">
        <v>536</v>
      </c>
      <c r="K38" s="517"/>
      <c r="L38" s="517"/>
      <c r="M38" s="208" t="s">
        <v>272</v>
      </c>
      <c r="N38" s="517" t="s">
        <v>930</v>
      </c>
      <c r="O38" s="517"/>
      <c r="P38" s="517"/>
      <c r="Q38" s="208" t="s">
        <v>272</v>
      </c>
      <c r="R38" s="517" t="s">
        <v>965</v>
      </c>
      <c r="S38" s="517"/>
      <c r="T38" s="534"/>
      <c r="U38" s="167" t="s">
        <v>49</v>
      </c>
      <c r="V38" s="360" t="str">
        <f>D38</f>
        <v>給湯</v>
      </c>
      <c r="W38" s="345" t="str">
        <f>F38</f>
        <v>高効率給湯機</v>
      </c>
      <c r="X38" s="342"/>
      <c r="Y38" s="348">
        <f>IF(E38="■",1,0)</f>
        <v>0</v>
      </c>
      <c r="Z38" s="345" t="str">
        <f>J38</f>
        <v>自動給湯栓</v>
      </c>
      <c r="AA38" s="342"/>
      <c r="AB38" s="348">
        <f>IF(I38="■",1,0)</f>
        <v>0</v>
      </c>
      <c r="AC38" s="345" t="str">
        <f>N38</f>
        <v>小流量シャワー</v>
      </c>
      <c r="AD38" s="342"/>
      <c r="AE38" s="348">
        <f>IF(M38="■",1,0)</f>
        <v>0</v>
      </c>
      <c r="AF38" s="345" t="str">
        <f>R38</f>
        <v>配管保温</v>
      </c>
      <c r="AG38" s="342"/>
      <c r="AH38" s="348">
        <f>IF(Q38="■",1,0)</f>
        <v>0</v>
      </c>
      <c r="AI38" s="340"/>
      <c r="AJ38" s="340"/>
    </row>
    <row r="39" spans="2:36" ht="13.7" customHeight="1" x14ac:dyDescent="0.15">
      <c r="B39" s="560"/>
      <c r="C39" s="564"/>
      <c r="D39" s="301" t="s">
        <v>916</v>
      </c>
      <c r="E39" s="269" t="s">
        <v>272</v>
      </c>
      <c r="F39" s="522" t="s">
        <v>917</v>
      </c>
      <c r="G39" s="522"/>
      <c r="H39" s="522"/>
      <c r="I39" s="208" t="s">
        <v>272</v>
      </c>
      <c r="J39" s="522" t="s">
        <v>918</v>
      </c>
      <c r="K39" s="522"/>
      <c r="L39" s="522"/>
      <c r="M39" s="270"/>
      <c r="N39" s="522"/>
      <c r="O39" s="522"/>
      <c r="P39" s="522"/>
      <c r="Q39" s="270"/>
      <c r="R39" s="267"/>
      <c r="S39" s="267"/>
      <c r="T39" s="203"/>
      <c r="U39" s="167" t="s">
        <v>49</v>
      </c>
      <c r="V39" s="360" t="str">
        <f>D39</f>
        <v>昇降機</v>
      </c>
      <c r="W39" s="345" t="str">
        <f>F39</f>
        <v>VVVF（回生なし）</v>
      </c>
      <c r="X39" s="342"/>
      <c r="Y39" s="348">
        <f>IF(E39="■",1,0)</f>
        <v>0</v>
      </c>
      <c r="Z39" s="345" t="str">
        <f>J39</f>
        <v>VVVF（回生あり）</v>
      </c>
      <c r="AA39" s="342"/>
      <c r="AB39" s="348">
        <f>IF(I39="■",1,0)</f>
        <v>0</v>
      </c>
      <c r="AC39" s="340"/>
      <c r="AD39" s="340"/>
      <c r="AE39" s="340"/>
      <c r="AF39" s="340"/>
      <c r="AG39" s="340"/>
      <c r="AH39" s="340"/>
      <c r="AI39" s="340"/>
      <c r="AJ39" s="340"/>
    </row>
    <row r="40" spans="2:36" ht="13.7" customHeight="1" x14ac:dyDescent="0.15">
      <c r="B40" s="560"/>
      <c r="C40" s="564"/>
      <c r="D40" s="665" t="s">
        <v>535</v>
      </c>
      <c r="E40" s="269" t="s">
        <v>272</v>
      </c>
      <c r="F40" s="302" t="s">
        <v>65</v>
      </c>
      <c r="G40" s="282"/>
      <c r="H40" s="282"/>
      <c r="I40" s="302"/>
      <c r="J40" s="302"/>
      <c r="K40" s="302"/>
      <c r="L40" s="302"/>
      <c r="M40" s="282"/>
      <c r="N40" s="282"/>
      <c r="O40" s="282"/>
      <c r="P40" s="282"/>
      <c r="Q40" s="274"/>
      <c r="R40" s="274"/>
      <c r="S40" s="274"/>
      <c r="T40" s="292"/>
      <c r="U40" s="167" t="s">
        <v>49</v>
      </c>
      <c r="V40" s="358" t="str">
        <f>D40</f>
        <v>その他</v>
      </c>
      <c r="W40" s="345" t="str">
        <f t="shared" ref="W40:W48" si="3">F40</f>
        <v>BEMS</v>
      </c>
      <c r="X40" s="342"/>
      <c r="Y40" s="348">
        <f t="shared" ref="Y40:Y51" si="4">IF(E40="■",1,0)</f>
        <v>0</v>
      </c>
      <c r="Z40" s="340"/>
      <c r="AA40" s="340"/>
      <c r="AB40" s="340"/>
      <c r="AC40" s="340"/>
      <c r="AD40" s="340"/>
      <c r="AE40" s="340"/>
      <c r="AF40" s="340"/>
      <c r="AG40" s="340"/>
      <c r="AH40" s="340"/>
      <c r="AI40" s="340"/>
      <c r="AJ40" s="340"/>
    </row>
    <row r="41" spans="2:36" ht="13.7" customHeight="1" x14ac:dyDescent="0.15">
      <c r="B41" s="560"/>
      <c r="C41" s="565"/>
      <c r="D41" s="666"/>
      <c r="E41" s="293" t="s">
        <v>272</v>
      </c>
      <c r="F41" s="204" t="s">
        <v>82</v>
      </c>
      <c r="G41" s="204"/>
      <c r="H41" s="515"/>
      <c r="I41" s="515"/>
      <c r="J41" s="515"/>
      <c r="K41" s="515"/>
      <c r="L41" s="515"/>
      <c r="M41" s="515"/>
      <c r="N41" s="515"/>
      <c r="O41" s="515"/>
      <c r="P41" s="515"/>
      <c r="Q41" s="515"/>
      <c r="R41" s="515"/>
      <c r="S41" s="515"/>
      <c r="T41" s="216" t="s">
        <v>85</v>
      </c>
      <c r="U41" s="167" t="s">
        <v>49</v>
      </c>
      <c r="V41" s="356"/>
      <c r="W41" s="345" t="str">
        <f t="shared" si="3"/>
        <v>その他　（</v>
      </c>
      <c r="X41" s="342"/>
      <c r="Y41" s="348">
        <f t="shared" si="4"/>
        <v>0</v>
      </c>
      <c r="Z41" s="340"/>
      <c r="AA41" s="340"/>
      <c r="AB41" s="340"/>
      <c r="AC41" s="340"/>
      <c r="AD41" s="340"/>
      <c r="AE41" s="340"/>
      <c r="AF41" s="340"/>
      <c r="AG41" s="340"/>
      <c r="AH41" s="340"/>
      <c r="AI41" s="340"/>
      <c r="AJ41" s="340"/>
    </row>
    <row r="42" spans="2:36" ht="13.7" customHeight="1" x14ac:dyDescent="0.15">
      <c r="B42" s="560"/>
      <c r="C42" s="498" t="s">
        <v>22</v>
      </c>
      <c r="D42" s="499"/>
      <c r="E42" s="290" t="s">
        <v>941</v>
      </c>
      <c r="F42" s="193" t="s">
        <v>67</v>
      </c>
      <c r="G42" s="193"/>
      <c r="H42" s="575">
        <v>20</v>
      </c>
      <c r="I42" s="575"/>
      <c r="J42" s="193" t="s">
        <v>61</v>
      </c>
      <c r="K42" s="193"/>
      <c r="L42" s="207"/>
      <c r="M42" s="296" t="s">
        <v>272</v>
      </c>
      <c r="N42" s="517" t="s">
        <v>66</v>
      </c>
      <c r="O42" s="517"/>
      <c r="P42" s="517"/>
      <c r="Q42" s="186"/>
      <c r="R42" s="186"/>
      <c r="S42" s="209"/>
      <c r="T42" s="210"/>
      <c r="U42" s="167" t="s">
        <v>49</v>
      </c>
      <c r="V42" s="358" t="str">
        <f>C42</f>
        <v>創エネ手法</v>
      </c>
      <c r="W42" s="345" t="str">
        <f t="shared" si="3"/>
        <v>太陽光発電</v>
      </c>
      <c r="X42" s="342"/>
      <c r="Y42" s="348">
        <f t="shared" si="4"/>
        <v>1</v>
      </c>
      <c r="Z42" s="345" t="str">
        <f>N42</f>
        <v>コージェネ</v>
      </c>
      <c r="AA42" s="342"/>
      <c r="AB42" s="348">
        <f>IF(M42="■",1,0)</f>
        <v>0</v>
      </c>
      <c r="AC42" s="340"/>
      <c r="AD42" s="340"/>
      <c r="AE42" s="340"/>
      <c r="AF42" s="340"/>
      <c r="AG42" s="340"/>
      <c r="AH42" s="340"/>
      <c r="AI42" s="340"/>
      <c r="AJ42" s="340"/>
    </row>
    <row r="43" spans="2:36" ht="13.7" customHeight="1" x14ac:dyDescent="0.15">
      <c r="B43" s="560"/>
      <c r="C43" s="502"/>
      <c r="D43" s="503"/>
      <c r="E43" s="293" t="s">
        <v>272</v>
      </c>
      <c r="F43" s="205" t="s">
        <v>82</v>
      </c>
      <c r="G43" s="205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206" t="s">
        <v>85</v>
      </c>
      <c r="U43" s="167" t="s">
        <v>49</v>
      </c>
      <c r="V43" s="356"/>
      <c r="W43" s="345" t="str">
        <f t="shared" si="3"/>
        <v>その他　（</v>
      </c>
      <c r="X43" s="342"/>
      <c r="Y43" s="348">
        <f t="shared" si="4"/>
        <v>0</v>
      </c>
      <c r="Z43" s="340"/>
      <c r="AA43" s="340"/>
      <c r="AB43" s="340"/>
      <c r="AC43" s="340"/>
      <c r="AD43" s="340"/>
      <c r="AE43" s="340"/>
      <c r="AF43" s="340"/>
      <c r="AG43" s="340"/>
      <c r="AH43" s="340"/>
      <c r="AI43" s="340"/>
      <c r="AJ43" s="340"/>
    </row>
    <row r="44" spans="2:36" ht="13.7" customHeight="1" x14ac:dyDescent="0.15">
      <c r="B44" s="560"/>
      <c r="C44" s="498" t="s">
        <v>451</v>
      </c>
      <c r="D44" s="499"/>
      <c r="E44" s="269" t="s">
        <v>272</v>
      </c>
      <c r="F44" s="186" t="s">
        <v>38</v>
      </c>
      <c r="G44" s="186"/>
      <c r="H44" s="186"/>
      <c r="I44" s="296" t="s">
        <v>272</v>
      </c>
      <c r="J44" s="211" t="s">
        <v>68</v>
      </c>
      <c r="K44" s="186"/>
      <c r="L44" s="211"/>
      <c r="M44" s="296" t="s">
        <v>272</v>
      </c>
      <c r="N44" s="211" t="s">
        <v>70</v>
      </c>
      <c r="O44" s="212"/>
      <c r="P44" s="211"/>
      <c r="Q44" s="296" t="s">
        <v>272</v>
      </c>
      <c r="R44" s="211" t="s">
        <v>209</v>
      </c>
      <c r="S44" s="211"/>
      <c r="T44" s="210"/>
      <c r="U44" s="167" t="s">
        <v>49</v>
      </c>
      <c r="V44" s="358" t="str">
        <f>C44</f>
        <v>未利用・再生可能エネルギーの活用</v>
      </c>
      <c r="W44" s="345" t="str">
        <f t="shared" si="3"/>
        <v>下水熱</v>
      </c>
      <c r="X44" s="342"/>
      <c r="Y44" s="348">
        <f t="shared" si="4"/>
        <v>0</v>
      </c>
      <c r="Z44" s="345" t="str">
        <f>J44</f>
        <v>河川水熱</v>
      </c>
      <c r="AA44" s="342"/>
      <c r="AB44" s="348">
        <f>IF(I44="■",1,0)</f>
        <v>0</v>
      </c>
      <c r="AC44" s="345" t="str">
        <f>N44</f>
        <v>地下鉄排熱</v>
      </c>
      <c r="AD44" s="342"/>
      <c r="AE44" s="348">
        <f>IF(M44="■",1,0)</f>
        <v>0</v>
      </c>
      <c r="AF44" s="345" t="str">
        <f>R44</f>
        <v>地中熱</v>
      </c>
      <c r="AG44" s="342"/>
      <c r="AH44" s="348">
        <f>IF(Q44="■",1,0)</f>
        <v>0</v>
      </c>
      <c r="AI44" s="340"/>
      <c r="AJ44" s="340"/>
    </row>
    <row r="45" spans="2:36" ht="13.7" customHeight="1" x14ac:dyDescent="0.15">
      <c r="B45" s="560"/>
      <c r="C45" s="502"/>
      <c r="D45" s="503"/>
      <c r="E45" s="293" t="s">
        <v>272</v>
      </c>
      <c r="F45" s="205" t="s">
        <v>69</v>
      </c>
      <c r="G45" s="205"/>
      <c r="H45" s="191"/>
      <c r="I45" s="295" t="s">
        <v>272</v>
      </c>
      <c r="J45" s="205" t="s">
        <v>84</v>
      </c>
      <c r="K45" s="191"/>
      <c r="L45" s="572"/>
      <c r="M45" s="572"/>
      <c r="N45" s="572"/>
      <c r="O45" s="572"/>
      <c r="P45" s="572"/>
      <c r="Q45" s="572"/>
      <c r="R45" s="572"/>
      <c r="S45" s="572"/>
      <c r="T45" s="206" t="s">
        <v>85</v>
      </c>
      <c r="U45" s="167" t="s">
        <v>49</v>
      </c>
      <c r="V45" s="356"/>
      <c r="W45" s="345" t="str">
        <f t="shared" si="3"/>
        <v>太陽熱利用</v>
      </c>
      <c r="X45" s="342"/>
      <c r="Y45" s="348">
        <f t="shared" si="4"/>
        <v>0</v>
      </c>
      <c r="Z45" s="345" t="str">
        <f>J45</f>
        <v>その他　（</v>
      </c>
      <c r="AA45" s="342"/>
      <c r="AB45" s="348">
        <f>IF(I45="■",1,0)</f>
        <v>0</v>
      </c>
      <c r="AC45" s="340"/>
      <c r="AD45" s="340"/>
      <c r="AE45" s="340"/>
      <c r="AF45" s="340"/>
      <c r="AG45" s="340"/>
      <c r="AH45" s="340"/>
      <c r="AI45" s="340"/>
      <c r="AJ45" s="340"/>
    </row>
    <row r="46" spans="2:36" ht="13.7" customHeight="1" x14ac:dyDescent="0.15">
      <c r="B46" s="560"/>
      <c r="C46" s="498" t="s">
        <v>641</v>
      </c>
      <c r="D46" s="499"/>
      <c r="E46" s="269" t="s">
        <v>272</v>
      </c>
      <c r="F46" s="661" t="s">
        <v>642</v>
      </c>
      <c r="G46" s="661"/>
      <c r="H46" s="661"/>
      <c r="I46" s="661"/>
      <c r="J46" s="186" t="s">
        <v>644</v>
      </c>
      <c r="K46" s="186"/>
      <c r="L46" s="660"/>
      <c r="M46" s="660"/>
      <c r="N46" s="660"/>
      <c r="O46" s="660"/>
      <c r="P46" s="660"/>
      <c r="Q46" s="660"/>
      <c r="R46" s="660"/>
      <c r="S46" s="660"/>
      <c r="T46" s="213" t="s">
        <v>85</v>
      </c>
      <c r="U46" s="167" t="s">
        <v>49</v>
      </c>
      <c r="V46" s="358" t="str">
        <f>C46</f>
        <v>面的エネルギーの活用</v>
      </c>
      <c r="W46" s="345" t="str">
        <f t="shared" si="3"/>
        <v>地域冷暖房(DHC)の導入</v>
      </c>
      <c r="X46" s="342"/>
      <c r="Y46" s="348">
        <f t="shared" si="4"/>
        <v>0</v>
      </c>
      <c r="Z46" s="340"/>
      <c r="AA46" s="340"/>
      <c r="AB46" s="340"/>
      <c r="AC46" s="340"/>
      <c r="AD46" s="340"/>
      <c r="AE46" s="340"/>
      <c r="AF46" s="340"/>
      <c r="AG46" s="340"/>
      <c r="AH46" s="340"/>
      <c r="AI46" s="340"/>
      <c r="AJ46" s="340"/>
    </row>
    <row r="47" spans="2:36" ht="13.7" customHeight="1" x14ac:dyDescent="0.15">
      <c r="B47" s="560"/>
      <c r="C47" s="500"/>
      <c r="D47" s="501"/>
      <c r="E47" s="269" t="s">
        <v>272</v>
      </c>
      <c r="F47" s="650" t="s">
        <v>643</v>
      </c>
      <c r="G47" s="650"/>
      <c r="H47" s="650"/>
      <c r="I47" s="650"/>
      <c r="J47" s="174" t="s">
        <v>644</v>
      </c>
      <c r="K47" s="174"/>
      <c r="L47" s="571"/>
      <c r="M47" s="571"/>
      <c r="N47" s="571"/>
      <c r="O47" s="571"/>
      <c r="P47" s="571"/>
      <c r="Q47" s="571"/>
      <c r="R47" s="571"/>
      <c r="S47" s="571"/>
      <c r="T47" s="175" t="s">
        <v>85</v>
      </c>
      <c r="U47" s="167" t="s">
        <v>49</v>
      </c>
      <c r="V47" s="359"/>
      <c r="W47" s="345" t="str">
        <f t="shared" si="3"/>
        <v>地域冷暖房(DHC)の受入</v>
      </c>
      <c r="X47" s="342"/>
      <c r="Y47" s="348">
        <f t="shared" si="4"/>
        <v>0</v>
      </c>
      <c r="Z47" s="340"/>
      <c r="AA47" s="340"/>
      <c r="AB47" s="340"/>
      <c r="AC47" s="340"/>
      <c r="AD47" s="340"/>
      <c r="AE47" s="340"/>
      <c r="AF47" s="340"/>
      <c r="AG47" s="340"/>
      <c r="AH47" s="340"/>
      <c r="AI47" s="340"/>
      <c r="AJ47" s="340"/>
    </row>
    <row r="48" spans="2:36" ht="13.7" customHeight="1" x14ac:dyDescent="0.15">
      <c r="B48" s="560"/>
      <c r="C48" s="500"/>
      <c r="D48" s="501"/>
      <c r="E48" s="269" t="s">
        <v>272</v>
      </c>
      <c r="F48" s="214" t="s">
        <v>634</v>
      </c>
      <c r="G48" s="215"/>
      <c r="H48" s="214"/>
      <c r="I48" s="208" t="s">
        <v>272</v>
      </c>
      <c r="J48" s="214" t="s">
        <v>635</v>
      </c>
      <c r="K48" s="214"/>
      <c r="L48" s="174"/>
      <c r="M48" s="208" t="s">
        <v>272</v>
      </c>
      <c r="N48" s="650" t="s">
        <v>645</v>
      </c>
      <c r="O48" s="650"/>
      <c r="P48" s="650"/>
      <c r="Q48" s="650"/>
      <c r="R48" s="650"/>
      <c r="S48" s="650"/>
      <c r="T48" s="659"/>
      <c r="U48" s="167" t="s">
        <v>49</v>
      </c>
      <c r="V48" s="359"/>
      <c r="W48" s="345" t="str">
        <f t="shared" si="3"/>
        <v>熱融通</v>
      </c>
      <c r="X48" s="342"/>
      <c r="Y48" s="348">
        <f t="shared" si="4"/>
        <v>0</v>
      </c>
      <c r="Z48" s="345" t="str">
        <f>J48</f>
        <v>電力融通</v>
      </c>
      <c r="AA48" s="342"/>
      <c r="AB48" s="348">
        <f>IF(I48="■",1,0)</f>
        <v>0</v>
      </c>
      <c r="AC48" s="345" t="str">
        <f>N48</f>
        <v>AEMS（エリアエネルギーマネジメントシステム）</v>
      </c>
      <c r="AD48" s="342"/>
      <c r="AE48" s="348">
        <f>IF(M48="■",1,0)</f>
        <v>0</v>
      </c>
      <c r="AF48" s="340"/>
      <c r="AG48" s="340"/>
      <c r="AH48" s="340"/>
      <c r="AI48" s="340"/>
      <c r="AJ48" s="340"/>
    </row>
    <row r="49" spans="2:36" ht="13.7" customHeight="1" x14ac:dyDescent="0.15">
      <c r="B49" s="561"/>
      <c r="C49" s="502"/>
      <c r="D49" s="503"/>
      <c r="E49" s="293" t="s">
        <v>272</v>
      </c>
      <c r="F49" s="205" t="s">
        <v>84</v>
      </c>
      <c r="G49" s="191"/>
      <c r="H49" s="566"/>
      <c r="I49" s="566"/>
      <c r="J49" s="566"/>
      <c r="K49" s="566"/>
      <c r="L49" s="566"/>
      <c r="M49" s="566"/>
      <c r="N49" s="566"/>
      <c r="O49" s="566"/>
      <c r="P49" s="566"/>
      <c r="Q49" s="566"/>
      <c r="R49" s="566"/>
      <c r="S49" s="566"/>
      <c r="T49" s="206" t="s">
        <v>85</v>
      </c>
      <c r="U49" s="167" t="s">
        <v>49</v>
      </c>
      <c r="V49" s="356"/>
      <c r="W49" s="345" t="str">
        <f>F49</f>
        <v>その他　（</v>
      </c>
      <c r="X49" s="342"/>
      <c r="Y49" s="348">
        <f t="shared" si="4"/>
        <v>0</v>
      </c>
      <c r="Z49" s="340"/>
      <c r="AA49" s="340"/>
      <c r="AB49" s="340"/>
      <c r="AC49" s="340"/>
      <c r="AD49" s="340"/>
      <c r="AE49" s="340"/>
      <c r="AF49" s="340"/>
      <c r="AG49" s="340"/>
      <c r="AH49" s="340"/>
      <c r="AI49" s="340"/>
      <c r="AJ49" s="340"/>
    </row>
    <row r="50" spans="2:36" ht="13.7" customHeight="1" x14ac:dyDescent="0.15">
      <c r="B50" s="476" t="s">
        <v>628</v>
      </c>
      <c r="C50" s="527" t="s">
        <v>681</v>
      </c>
      <c r="D50" s="528"/>
      <c r="E50" s="290" t="s">
        <v>941</v>
      </c>
      <c r="F50" s="574" t="s">
        <v>682</v>
      </c>
      <c r="G50" s="574"/>
      <c r="H50" s="574"/>
      <c r="I50" s="296" t="s">
        <v>272</v>
      </c>
      <c r="J50" s="488" t="s">
        <v>683</v>
      </c>
      <c r="K50" s="488"/>
      <c r="L50" s="488"/>
      <c r="M50" s="303"/>
      <c r="N50" s="303"/>
      <c r="O50" s="303"/>
      <c r="P50" s="303"/>
      <c r="Q50" s="303"/>
      <c r="R50" s="303"/>
      <c r="S50" s="303"/>
      <c r="T50" s="304"/>
      <c r="U50" s="167" t="s">
        <v>49</v>
      </c>
      <c r="V50" s="360" t="str">
        <f>C50</f>
        <v>ハザードマップ</v>
      </c>
      <c r="W50" s="345" t="str">
        <f>F50</f>
        <v>ハザードエリア内</v>
      </c>
      <c r="X50" s="342"/>
      <c r="Y50" s="348">
        <f t="shared" si="4"/>
        <v>1</v>
      </c>
      <c r="Z50" s="345" t="str">
        <f>J50</f>
        <v>ハザードエリア外</v>
      </c>
      <c r="AA50" s="342"/>
      <c r="AB50" s="348">
        <f>IF(I50="■",1,0)</f>
        <v>0</v>
      </c>
      <c r="AC50" s="340"/>
      <c r="AD50" s="340"/>
      <c r="AE50" s="340"/>
      <c r="AF50" s="340"/>
      <c r="AG50" s="340"/>
      <c r="AH50" s="340"/>
      <c r="AI50" s="340"/>
      <c r="AJ50" s="340"/>
    </row>
    <row r="51" spans="2:36" ht="13.7" customHeight="1" x14ac:dyDescent="0.15">
      <c r="B51" s="477"/>
      <c r="C51" s="641" t="s">
        <v>629</v>
      </c>
      <c r="D51" s="642"/>
      <c r="E51" s="269" t="s">
        <v>941</v>
      </c>
      <c r="F51" s="177" t="s">
        <v>621</v>
      </c>
      <c r="G51" s="177"/>
      <c r="H51" s="177"/>
      <c r="I51" s="208" t="s">
        <v>272</v>
      </c>
      <c r="J51" s="183" t="s">
        <v>622</v>
      </c>
      <c r="K51" s="177"/>
      <c r="L51" s="183"/>
      <c r="M51" s="208" t="s">
        <v>272</v>
      </c>
      <c r="N51" s="183" t="s">
        <v>623</v>
      </c>
      <c r="O51" s="268"/>
      <c r="P51" s="183"/>
      <c r="Q51" s="208" t="s">
        <v>272</v>
      </c>
      <c r="R51" s="183" t="s">
        <v>624</v>
      </c>
      <c r="S51" s="305"/>
      <c r="T51" s="306"/>
      <c r="U51" s="167" t="s">
        <v>49</v>
      </c>
      <c r="V51" s="360" t="str">
        <f>C51</f>
        <v>浸水深（エリア内時記入）</v>
      </c>
      <c r="W51" s="345" t="str">
        <f>F51</f>
        <v>0.5m未満</v>
      </c>
      <c r="X51" s="342"/>
      <c r="Y51" s="348">
        <f t="shared" si="4"/>
        <v>1</v>
      </c>
      <c r="Z51" s="345" t="str">
        <f>J51</f>
        <v>3m未満</v>
      </c>
      <c r="AA51" s="342"/>
      <c r="AB51" s="348">
        <f>IF(I51="■",1,0)</f>
        <v>0</v>
      </c>
      <c r="AC51" s="345" t="str">
        <f>N51</f>
        <v>5m未満</v>
      </c>
      <c r="AD51" s="342"/>
      <c r="AE51" s="348">
        <f>IF(M51="■",1,0)</f>
        <v>0</v>
      </c>
      <c r="AF51" s="345" t="str">
        <f>R51</f>
        <v>5m以上</v>
      </c>
      <c r="AG51" s="342"/>
      <c r="AH51" s="348">
        <f>IF(Q51="■",1,0)</f>
        <v>0</v>
      </c>
      <c r="AI51" s="340"/>
      <c r="AJ51" s="340"/>
    </row>
    <row r="52" spans="2:36" ht="13.7" customHeight="1" x14ac:dyDescent="0.15">
      <c r="B52" s="477"/>
      <c r="C52" s="643" t="s">
        <v>627</v>
      </c>
      <c r="D52" s="644"/>
      <c r="E52" s="269" t="s">
        <v>941</v>
      </c>
      <c r="F52" s="517" t="s">
        <v>625</v>
      </c>
      <c r="G52" s="517"/>
      <c r="H52" s="517"/>
      <c r="I52" s="517"/>
      <c r="J52" s="517"/>
      <c r="K52" s="517"/>
      <c r="L52" s="517"/>
      <c r="M52" s="208" t="s">
        <v>272</v>
      </c>
      <c r="N52" s="517" t="s">
        <v>686</v>
      </c>
      <c r="O52" s="517"/>
      <c r="P52" s="517"/>
      <c r="Q52" s="517"/>
      <c r="R52" s="517"/>
      <c r="S52" s="517"/>
      <c r="T52" s="534"/>
      <c r="U52" s="167" t="s">
        <v>49</v>
      </c>
      <c r="V52" s="358" t="str">
        <f>C52</f>
        <v>実施する浸水対策</v>
      </c>
      <c r="W52" s="345" t="str">
        <f>F52</f>
        <v>浸水リスクの低い場所への電気設備の設置</v>
      </c>
      <c r="X52" s="342"/>
      <c r="Z52" s="348">
        <f>IF(E52="■",1,0)</f>
        <v>1</v>
      </c>
      <c r="AA52" s="345" t="str">
        <f>N52</f>
        <v>出入口等における止水板の設置</v>
      </c>
      <c r="AB52" s="342"/>
      <c r="AC52" s="361"/>
      <c r="AD52" s="348">
        <f>IF(M52="■",1,0)</f>
        <v>0</v>
      </c>
      <c r="AE52" s="340"/>
      <c r="AF52" s="340"/>
      <c r="AG52" s="340"/>
      <c r="AH52" s="340"/>
      <c r="AI52" s="340"/>
      <c r="AJ52" s="340"/>
    </row>
    <row r="53" spans="2:36" ht="13.7" customHeight="1" x14ac:dyDescent="0.15">
      <c r="B53" s="477"/>
      <c r="C53" s="645"/>
      <c r="D53" s="646"/>
      <c r="E53" s="269" t="s">
        <v>941</v>
      </c>
      <c r="F53" s="497" t="s">
        <v>960</v>
      </c>
      <c r="G53" s="497"/>
      <c r="H53" s="497"/>
      <c r="I53" s="235" t="s">
        <v>956</v>
      </c>
      <c r="J53" s="496" t="s">
        <v>987</v>
      </c>
      <c r="K53" s="496"/>
      <c r="L53" s="496"/>
      <c r="M53" s="496"/>
      <c r="N53" s="496"/>
      <c r="O53" s="496"/>
      <c r="P53" s="496"/>
      <c r="Q53" s="496"/>
      <c r="R53" s="496"/>
      <c r="S53" s="496"/>
      <c r="T53" s="203" t="s">
        <v>85</v>
      </c>
      <c r="U53" s="167" t="s">
        <v>49</v>
      </c>
      <c r="V53" s="351"/>
      <c r="W53" s="345" t="str">
        <f t="shared" ref="W53:W54" si="5">F53</f>
        <v>ソフト面の対策</v>
      </c>
      <c r="X53" s="342"/>
      <c r="Y53" s="348">
        <f t="shared" ref="Y53:Y54" si="6">IF(E53="■",1,0)</f>
        <v>1</v>
      </c>
      <c r="Z53" s="340"/>
      <c r="AA53" s="340"/>
      <c r="AB53" s="340"/>
      <c r="AC53" s="340"/>
      <c r="AD53" s="340"/>
      <c r="AE53" s="340"/>
      <c r="AF53" s="340"/>
      <c r="AG53" s="340"/>
      <c r="AH53" s="340"/>
      <c r="AI53" s="340"/>
      <c r="AJ53" s="340"/>
    </row>
    <row r="54" spans="2:36" ht="13.7" customHeight="1" x14ac:dyDescent="0.15">
      <c r="B54" s="478"/>
      <c r="C54" s="647"/>
      <c r="D54" s="648"/>
      <c r="E54" s="293" t="s">
        <v>272</v>
      </c>
      <c r="F54" s="204" t="s">
        <v>84</v>
      </c>
      <c r="G54" s="294"/>
      <c r="H54" s="515"/>
      <c r="I54" s="516"/>
      <c r="J54" s="515"/>
      <c r="K54" s="515"/>
      <c r="L54" s="515"/>
      <c r="M54" s="515"/>
      <c r="N54" s="515"/>
      <c r="O54" s="515"/>
      <c r="P54" s="515"/>
      <c r="Q54" s="515"/>
      <c r="R54" s="515"/>
      <c r="S54" s="515"/>
      <c r="T54" s="216" t="s">
        <v>85</v>
      </c>
      <c r="U54" s="167" t="s">
        <v>49</v>
      </c>
      <c r="V54" s="352"/>
      <c r="W54" s="345" t="str">
        <f t="shared" si="5"/>
        <v>その他　（</v>
      </c>
      <c r="X54" s="342"/>
      <c r="Y54" s="348">
        <f t="shared" si="6"/>
        <v>0</v>
      </c>
      <c r="Z54" s="340"/>
      <c r="AA54" s="340"/>
      <c r="AB54" s="340"/>
      <c r="AC54" s="340"/>
      <c r="AD54" s="340"/>
      <c r="AE54" s="340"/>
      <c r="AF54" s="340"/>
      <c r="AG54" s="340"/>
      <c r="AH54" s="340"/>
      <c r="AI54" s="340"/>
      <c r="AJ54" s="340"/>
    </row>
    <row r="55" spans="2:36" ht="13.7" customHeight="1" x14ac:dyDescent="0.15">
      <c r="B55" s="479" t="s">
        <v>631</v>
      </c>
      <c r="C55" s="498" t="s">
        <v>689</v>
      </c>
      <c r="D55" s="499"/>
      <c r="E55" s="290" t="s">
        <v>941</v>
      </c>
      <c r="F55" s="217" t="s">
        <v>955</v>
      </c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8"/>
      <c r="U55" s="167" t="s">
        <v>49</v>
      </c>
      <c r="V55" s="358" t="str">
        <f>C55</f>
        <v>緑の量、質の確保
生態系への配慮</v>
      </c>
      <c r="W55" s="345" t="str">
        <f>F55</f>
        <v>建築物上の緑化、壁面の緑化</v>
      </c>
      <c r="X55" s="342"/>
      <c r="Y55" s="361"/>
      <c r="Z55" s="348">
        <f t="shared" ref="Z55:Z60" si="7">IF(E55="■",1,0)</f>
        <v>1</v>
      </c>
      <c r="AA55" s="340"/>
      <c r="AB55" s="340"/>
      <c r="AC55" s="340"/>
      <c r="AD55" s="340"/>
      <c r="AE55" s="340"/>
      <c r="AF55" s="340"/>
      <c r="AG55" s="340"/>
      <c r="AH55" s="340"/>
      <c r="AI55" s="340"/>
      <c r="AJ55" s="340"/>
    </row>
    <row r="56" spans="2:36" ht="13.7" customHeight="1" x14ac:dyDescent="0.15">
      <c r="B56" s="480"/>
      <c r="C56" s="502"/>
      <c r="D56" s="503"/>
      <c r="E56" s="269" t="s">
        <v>941</v>
      </c>
      <c r="F56" s="219" t="s">
        <v>684</v>
      </c>
      <c r="G56" s="219"/>
      <c r="H56" s="219"/>
      <c r="I56" s="219"/>
      <c r="J56" s="219"/>
      <c r="K56" s="219"/>
      <c r="L56" s="219"/>
      <c r="M56" s="219" t="s">
        <v>685</v>
      </c>
      <c r="N56" s="219"/>
      <c r="O56" s="219"/>
      <c r="P56" s="219"/>
      <c r="Q56" s="219"/>
      <c r="R56" s="219"/>
      <c r="S56" s="219"/>
      <c r="T56" s="220"/>
      <c r="U56" s="167" t="s">
        <v>49</v>
      </c>
      <c r="V56" s="351"/>
      <c r="W56" s="345" t="str">
        <f t="shared" ref="W56:W57" si="8">F56</f>
        <v>千代田区緑化推進要綱の基準を満足</v>
      </c>
      <c r="X56" s="342"/>
      <c r="Y56" s="361"/>
      <c r="Z56" s="348">
        <f t="shared" si="7"/>
        <v>1</v>
      </c>
      <c r="AA56" s="340"/>
      <c r="AB56" s="340"/>
      <c r="AC56" s="340"/>
      <c r="AD56" s="340"/>
      <c r="AE56" s="340"/>
      <c r="AF56" s="340"/>
      <c r="AG56" s="340"/>
      <c r="AH56" s="340"/>
      <c r="AI56" s="340"/>
      <c r="AJ56" s="340"/>
    </row>
    <row r="57" spans="2:36" ht="13.7" customHeight="1" x14ac:dyDescent="0.15">
      <c r="B57" s="481"/>
      <c r="C57" s="221"/>
      <c r="D57" s="222"/>
      <c r="E57" s="293" t="s">
        <v>272</v>
      </c>
      <c r="F57" s="523" t="s">
        <v>693</v>
      </c>
      <c r="G57" s="523"/>
      <c r="H57" s="523"/>
      <c r="I57" s="523"/>
      <c r="J57" s="523"/>
      <c r="K57" s="523"/>
      <c r="L57" s="523"/>
      <c r="M57" s="523"/>
      <c r="N57" s="295" t="s">
        <v>272</v>
      </c>
      <c r="O57" s="223" t="s">
        <v>108</v>
      </c>
      <c r="P57" s="224"/>
      <c r="Q57" s="224"/>
      <c r="R57" s="224"/>
      <c r="S57" s="224"/>
      <c r="T57" s="225"/>
      <c r="U57" s="167" t="s">
        <v>49</v>
      </c>
      <c r="V57" s="352"/>
      <c r="W57" s="362" t="str">
        <f t="shared" si="8"/>
        <v>地表面または屋上に保水性の高い被覆材を採用</v>
      </c>
      <c r="X57" s="349"/>
      <c r="Z57" s="363">
        <f t="shared" si="7"/>
        <v>0</v>
      </c>
      <c r="AA57" s="345" t="str">
        <f>O57</f>
        <v>屋上に高反射率塗料を塗布</v>
      </c>
      <c r="AB57" s="342"/>
      <c r="AC57" s="348">
        <f>IF(N57="■",1,0)</f>
        <v>0</v>
      </c>
      <c r="AD57" s="340"/>
      <c r="AE57" s="340"/>
      <c r="AF57" s="340"/>
      <c r="AG57" s="340"/>
      <c r="AH57" s="340"/>
      <c r="AI57" s="340"/>
      <c r="AJ57" s="340"/>
    </row>
    <row r="58" spans="2:36" ht="13.7" customHeight="1" x14ac:dyDescent="0.15">
      <c r="B58" s="498" t="s">
        <v>114</v>
      </c>
      <c r="C58" s="535"/>
      <c r="D58" s="499"/>
      <c r="E58" s="269" t="s">
        <v>272</v>
      </c>
      <c r="F58" s="217" t="s">
        <v>109</v>
      </c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8"/>
      <c r="U58" s="167" t="s">
        <v>49</v>
      </c>
      <c r="V58" s="358" t="str">
        <f>B58</f>
        <v>水循環</v>
      </c>
      <c r="W58" s="345" t="str">
        <f>F58</f>
        <v>雨水または中水を利用する設備を設置</v>
      </c>
      <c r="X58" s="342"/>
      <c r="Y58" s="361"/>
      <c r="Z58" s="348">
        <f>IF(E58="■",1,0)</f>
        <v>0</v>
      </c>
      <c r="AA58" s="340"/>
      <c r="AB58" s="340"/>
      <c r="AC58" s="340"/>
      <c r="AD58" s="340"/>
      <c r="AE58" s="340"/>
      <c r="AF58" s="340"/>
      <c r="AG58" s="340"/>
      <c r="AH58" s="340"/>
      <c r="AI58" s="340"/>
      <c r="AJ58" s="340"/>
    </row>
    <row r="59" spans="2:36" ht="13.7" customHeight="1" x14ac:dyDescent="0.15">
      <c r="B59" s="502"/>
      <c r="C59" s="536"/>
      <c r="D59" s="503"/>
      <c r="E59" s="293" t="s">
        <v>941</v>
      </c>
      <c r="F59" s="224" t="s">
        <v>238</v>
      </c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5"/>
      <c r="U59" s="167" t="s">
        <v>49</v>
      </c>
      <c r="V59" s="352"/>
      <c r="W59" s="345" t="str">
        <f>F59</f>
        <v>雨水を浸透させる施設を設置（雨水浸透ます、透水性舗装、地表面の緑化、玉石敷き　等）</v>
      </c>
      <c r="X59" s="342"/>
      <c r="Y59" s="361"/>
      <c r="Z59" s="348">
        <f>IF(E59="■",1,0)</f>
        <v>1</v>
      </c>
      <c r="AA59" s="340"/>
      <c r="AB59" s="340"/>
      <c r="AC59" s="340"/>
      <c r="AD59" s="340"/>
      <c r="AE59" s="340"/>
      <c r="AF59" s="340"/>
      <c r="AG59" s="340"/>
      <c r="AH59" s="340"/>
      <c r="AI59" s="340"/>
      <c r="AJ59" s="340"/>
    </row>
    <row r="60" spans="2:36" ht="13.7" customHeight="1" x14ac:dyDescent="0.15">
      <c r="B60" s="531" t="s">
        <v>589</v>
      </c>
      <c r="C60" s="532"/>
      <c r="D60" s="533"/>
      <c r="E60" s="293" t="s">
        <v>941</v>
      </c>
      <c r="F60" s="226" t="s">
        <v>590</v>
      </c>
      <c r="G60" s="226"/>
      <c r="H60" s="227"/>
      <c r="I60" s="227"/>
      <c r="J60" s="227"/>
      <c r="K60" s="228"/>
      <c r="L60" s="226"/>
      <c r="M60" s="229" t="s">
        <v>992</v>
      </c>
      <c r="N60" s="230"/>
      <c r="O60" s="226"/>
      <c r="P60" s="231"/>
      <c r="Q60" s="231"/>
      <c r="R60" s="231"/>
      <c r="S60" s="226"/>
      <c r="T60" s="232"/>
      <c r="U60" s="226" t="s">
        <v>49</v>
      </c>
      <c r="V60" s="360" t="str">
        <f>B60</f>
        <v>千代田区低炭素助成制度</v>
      </c>
      <c r="W60" s="345" t="str">
        <f>F60</f>
        <v>申請を検討している（もしくは申請予定）</v>
      </c>
      <c r="X60" s="342"/>
      <c r="Y60" s="361"/>
      <c r="Z60" s="348">
        <f t="shared" si="7"/>
        <v>1</v>
      </c>
      <c r="AA60" s="357"/>
      <c r="AB60" s="357"/>
      <c r="AC60" s="357"/>
      <c r="AD60" s="357"/>
      <c r="AE60" s="357"/>
      <c r="AF60" s="357"/>
      <c r="AG60" s="357"/>
      <c r="AH60" s="357"/>
      <c r="AI60" s="357"/>
      <c r="AJ60" s="357"/>
    </row>
    <row r="61" spans="2:36" ht="26.25" customHeight="1" x14ac:dyDescent="0.15">
      <c r="B61" s="651" t="s">
        <v>934</v>
      </c>
      <c r="C61" s="652"/>
      <c r="D61" s="653"/>
      <c r="E61" s="484"/>
      <c r="F61" s="485"/>
      <c r="G61" s="485"/>
      <c r="H61" s="485"/>
      <c r="I61" s="485"/>
      <c r="J61" s="485"/>
      <c r="K61" s="485"/>
      <c r="L61" s="485"/>
      <c r="M61" s="485"/>
      <c r="N61" s="485"/>
      <c r="O61" s="485"/>
      <c r="P61" s="485"/>
      <c r="Q61" s="485"/>
      <c r="R61" s="485"/>
      <c r="S61" s="485"/>
      <c r="T61" s="486"/>
      <c r="U61" s="226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  <c r="AG61" s="357"/>
      <c r="AH61" s="357"/>
      <c r="AI61" s="357"/>
      <c r="AJ61" s="357"/>
    </row>
    <row r="62" spans="2:36" ht="26.25" customHeight="1" thickBot="1" x14ac:dyDescent="0.2">
      <c r="B62" s="651" t="s">
        <v>935</v>
      </c>
      <c r="C62" s="652"/>
      <c r="D62" s="653"/>
      <c r="E62" s="484" t="s">
        <v>991</v>
      </c>
      <c r="F62" s="485"/>
      <c r="G62" s="485"/>
      <c r="H62" s="485"/>
      <c r="I62" s="485"/>
      <c r="J62" s="485"/>
      <c r="K62" s="485"/>
      <c r="L62" s="485"/>
      <c r="M62" s="485"/>
      <c r="N62" s="485"/>
      <c r="O62" s="485"/>
      <c r="P62" s="485"/>
      <c r="Q62" s="485"/>
      <c r="R62" s="485"/>
      <c r="S62" s="485"/>
      <c r="T62" s="486"/>
      <c r="U62" s="226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  <c r="AG62" s="357"/>
      <c r="AH62" s="357"/>
      <c r="AI62" s="357"/>
      <c r="AJ62" s="357"/>
    </row>
    <row r="63" spans="2:36" ht="13.7" customHeight="1" thickBot="1" x14ac:dyDescent="0.2">
      <c r="B63" s="654" t="s">
        <v>37</v>
      </c>
      <c r="C63" s="498" t="s">
        <v>50</v>
      </c>
      <c r="D63" s="499"/>
      <c r="E63" s="487" t="s">
        <v>931</v>
      </c>
      <c r="F63" s="488"/>
      <c r="G63" s="488"/>
      <c r="H63" s="488"/>
      <c r="I63" s="488"/>
      <c r="J63" s="488"/>
      <c r="K63" s="524">
        <v>4492</v>
      </c>
      <c r="L63" s="524"/>
      <c r="M63" s="194" t="s">
        <v>161</v>
      </c>
      <c r="N63" s="233"/>
      <c r="O63" s="634">
        <f>IF($O$16&gt;0,1000*K63/$O$16,0)</f>
        <v>898.4</v>
      </c>
      <c r="P63" s="634"/>
      <c r="Q63" s="574" t="s">
        <v>227</v>
      </c>
      <c r="R63" s="574"/>
      <c r="S63" s="574"/>
      <c r="T63" s="640"/>
      <c r="U63" s="234"/>
      <c r="V63" s="341" t="s">
        <v>1016</v>
      </c>
      <c r="W63" s="357"/>
      <c r="X63" s="357"/>
      <c r="Y63" s="415">
        <f>$K$63*$Y$75</f>
        <v>220.108</v>
      </c>
      <c r="Z63" s="342" t="s">
        <v>993</v>
      </c>
      <c r="AA63" s="342"/>
      <c r="AB63" s="342"/>
      <c r="AC63" s="412"/>
      <c r="AD63" s="413"/>
      <c r="AE63" s="364"/>
      <c r="AF63" s="364"/>
      <c r="AG63" s="364"/>
      <c r="AH63" s="364"/>
      <c r="AI63" s="364"/>
      <c r="AJ63" s="364"/>
    </row>
    <row r="64" spans="2:36" ht="13.7" customHeight="1" x14ac:dyDescent="0.15">
      <c r="B64" s="655"/>
      <c r="C64" s="500"/>
      <c r="D64" s="501"/>
      <c r="E64" s="521" t="s">
        <v>932</v>
      </c>
      <c r="F64" s="522"/>
      <c r="G64" s="522"/>
      <c r="H64" s="522"/>
      <c r="I64" s="522"/>
      <c r="J64" s="522"/>
      <c r="K64" s="525">
        <v>7092</v>
      </c>
      <c r="L64" s="526"/>
      <c r="M64" s="177" t="s">
        <v>226</v>
      </c>
      <c r="N64" s="235"/>
      <c r="O64" s="494">
        <f>IF($O$16&gt;0,1000*K64/$O$16,0)</f>
        <v>1418.4</v>
      </c>
      <c r="P64" s="495"/>
      <c r="Q64" s="517" t="s">
        <v>522</v>
      </c>
      <c r="R64" s="518"/>
      <c r="S64" s="518"/>
      <c r="T64" s="519"/>
      <c r="U64" s="167"/>
      <c r="V64" s="340"/>
      <c r="W64" s="357"/>
      <c r="X64" s="357"/>
      <c r="Y64" s="415">
        <f>$K$64*$Y$75</f>
        <v>347.50800000000004</v>
      </c>
      <c r="Z64" s="342" t="s">
        <v>994</v>
      </c>
      <c r="AA64" s="342"/>
      <c r="AB64" s="342"/>
      <c r="AC64" s="342"/>
      <c r="AD64" s="344"/>
      <c r="AE64" s="340"/>
      <c r="AF64" s="340"/>
      <c r="AG64" s="340"/>
      <c r="AH64" s="340"/>
      <c r="AI64" s="340"/>
      <c r="AJ64" s="340"/>
    </row>
    <row r="65" spans="2:36" ht="13.7" customHeight="1" x14ac:dyDescent="0.15">
      <c r="B65" s="655"/>
      <c r="C65" s="500"/>
      <c r="D65" s="501"/>
      <c r="E65" s="176" t="s">
        <v>42</v>
      </c>
      <c r="F65" s="174"/>
      <c r="G65" s="174"/>
      <c r="H65" s="236"/>
      <c r="I65" s="236"/>
      <c r="J65" s="236"/>
      <c r="K65" s="494">
        <f>ROUNDDOWN(K64-K63,1)</f>
        <v>2600</v>
      </c>
      <c r="L65" s="495"/>
      <c r="M65" s="177" t="s">
        <v>226</v>
      </c>
      <c r="N65" s="235"/>
      <c r="O65" s="494">
        <f>IF($O$16&gt;0,1000*K65/$O$16,0)</f>
        <v>520</v>
      </c>
      <c r="P65" s="495"/>
      <c r="Q65" s="177" t="s">
        <v>227</v>
      </c>
      <c r="R65" s="235"/>
      <c r="S65" s="177"/>
      <c r="T65" s="198"/>
      <c r="U65" s="167"/>
      <c r="V65" s="340"/>
      <c r="W65" s="357"/>
      <c r="X65" s="357"/>
      <c r="Y65" s="416">
        <f>ROUNDDOWN($K$65*$Y$75,0)</f>
        <v>127</v>
      </c>
      <c r="Z65" s="342" t="s">
        <v>995</v>
      </c>
      <c r="AA65" s="342"/>
      <c r="AB65" s="414"/>
      <c r="AC65" s="342"/>
      <c r="AD65" s="344"/>
      <c r="AE65" s="340"/>
      <c r="AF65" s="340"/>
      <c r="AG65" s="340"/>
      <c r="AH65" s="340"/>
      <c r="AI65" s="340"/>
      <c r="AJ65" s="340"/>
    </row>
    <row r="66" spans="2:36" ht="13.7" customHeight="1" x14ac:dyDescent="0.15">
      <c r="B66" s="655"/>
      <c r="C66" s="500"/>
      <c r="D66" s="501"/>
      <c r="E66" s="176" t="s">
        <v>51</v>
      </c>
      <c r="F66" s="174"/>
      <c r="G66" s="174"/>
      <c r="H66" s="236"/>
      <c r="I66" s="237"/>
      <c r="J66" s="237"/>
      <c r="K66" s="482">
        <f>IF(P66="モデル建物法",IF(AND(($K$63)&gt;0,($K$64)&gt;0),$K$63/$K$64,0),ROUNDUP(IF(AND(($K$63)&gt;0,($K$64)&gt;0),$K$63/$K$64,0),2))</f>
        <v>0.63338973491257755</v>
      </c>
      <c r="L66" s="483"/>
      <c r="M66" s="180" t="s">
        <v>219</v>
      </c>
      <c r="N66" s="238"/>
      <c r="O66" s="180"/>
      <c r="P66" s="635" t="s">
        <v>978</v>
      </c>
      <c r="Q66" s="635"/>
      <c r="R66" s="635"/>
      <c r="S66" s="635"/>
      <c r="T66" s="636"/>
      <c r="U66" s="167"/>
      <c r="V66" s="340"/>
      <c r="W66" s="357"/>
      <c r="X66" s="357"/>
      <c r="Y66" s="357"/>
      <c r="Z66" s="357"/>
      <c r="AA66" s="340"/>
      <c r="AB66" s="340"/>
      <c r="AC66" s="340"/>
      <c r="AD66" s="340"/>
      <c r="AE66" s="340"/>
      <c r="AF66" s="340"/>
      <c r="AG66" s="340"/>
      <c r="AH66" s="340"/>
      <c r="AI66" s="340"/>
      <c r="AJ66" s="340"/>
    </row>
    <row r="67" spans="2:36" ht="13.7" customHeight="1" x14ac:dyDescent="0.15">
      <c r="B67" s="655"/>
      <c r="C67" s="500"/>
      <c r="D67" s="501"/>
      <c r="E67" s="239"/>
      <c r="F67" s="240"/>
      <c r="G67" s="230"/>
      <c r="H67" s="241"/>
      <c r="I67" s="489" t="s">
        <v>228</v>
      </c>
      <c r="J67" s="490"/>
      <c r="K67" s="490"/>
      <c r="L67" s="491"/>
      <c r="M67" s="616" t="s">
        <v>229</v>
      </c>
      <c r="N67" s="617"/>
      <c r="O67" s="617"/>
      <c r="P67" s="618"/>
      <c r="Q67" s="507" t="s">
        <v>242</v>
      </c>
      <c r="R67" s="508"/>
      <c r="S67" s="508"/>
      <c r="T67" s="509"/>
      <c r="U67" s="167"/>
      <c r="V67" s="340"/>
      <c r="W67" s="357"/>
      <c r="X67" s="357"/>
      <c r="Y67" s="357"/>
      <c r="Z67" s="357"/>
      <c r="AA67" s="340"/>
      <c r="AB67" s="340"/>
      <c r="AC67" s="340"/>
      <c r="AD67" s="340"/>
      <c r="AE67" s="340"/>
      <c r="AF67" s="340"/>
      <c r="AG67" s="340"/>
      <c r="AH67" s="340"/>
      <c r="AI67" s="340"/>
      <c r="AJ67" s="340"/>
    </row>
    <row r="68" spans="2:36" ht="13.7" customHeight="1" x14ac:dyDescent="0.15">
      <c r="B68" s="655"/>
      <c r="C68" s="500"/>
      <c r="D68" s="501"/>
      <c r="E68" s="242"/>
      <c r="F68" s="178"/>
      <c r="G68" s="202"/>
      <c r="H68" s="187"/>
      <c r="I68" s="520" t="s">
        <v>280</v>
      </c>
      <c r="J68" s="492"/>
      <c r="K68" s="492" t="s">
        <v>279</v>
      </c>
      <c r="L68" s="493"/>
      <c r="M68" s="520" t="s">
        <v>280</v>
      </c>
      <c r="N68" s="492"/>
      <c r="O68" s="492" t="s">
        <v>279</v>
      </c>
      <c r="P68" s="493"/>
      <c r="Q68" s="510"/>
      <c r="R68" s="511"/>
      <c r="S68" s="511"/>
      <c r="T68" s="512"/>
      <c r="U68" s="167"/>
      <c r="V68" s="340"/>
      <c r="W68" s="340"/>
      <c r="X68" s="340"/>
      <c r="Y68" s="340"/>
      <c r="Z68" s="340"/>
      <c r="AA68" s="340"/>
      <c r="AB68" s="340"/>
      <c r="AC68" s="340"/>
      <c r="AD68" s="340"/>
      <c r="AE68" s="340"/>
      <c r="AF68" s="340"/>
      <c r="AG68" s="340"/>
      <c r="AH68" s="340"/>
      <c r="AI68" s="340"/>
      <c r="AJ68" s="340"/>
    </row>
    <row r="69" spans="2:36" ht="13.7" customHeight="1" x14ac:dyDescent="0.15">
      <c r="B69" s="655"/>
      <c r="C69" s="500"/>
      <c r="D69" s="501"/>
      <c r="E69" s="176" t="s">
        <v>232</v>
      </c>
      <c r="F69" s="174"/>
      <c r="G69" s="179"/>
      <c r="H69" s="174"/>
      <c r="I69" s="513" t="s">
        <v>237</v>
      </c>
      <c r="J69" s="514"/>
      <c r="K69" s="514" t="s">
        <v>237</v>
      </c>
      <c r="L69" s="622"/>
      <c r="M69" s="637" t="s">
        <v>907</v>
      </c>
      <c r="N69" s="638"/>
      <c r="O69" s="638" t="s">
        <v>907</v>
      </c>
      <c r="P69" s="639"/>
      <c r="Q69" s="504">
        <v>0.8</v>
      </c>
      <c r="R69" s="505"/>
      <c r="S69" s="505"/>
      <c r="T69" s="506"/>
      <c r="U69" s="167"/>
      <c r="V69" s="340"/>
      <c r="W69" s="340"/>
      <c r="X69" s="340"/>
      <c r="Y69" s="340"/>
      <c r="Z69" s="340"/>
      <c r="AA69" s="340"/>
      <c r="AB69" s="340"/>
      <c r="AC69" s="340"/>
      <c r="AD69" s="340"/>
      <c r="AE69" s="340"/>
      <c r="AF69" s="340"/>
      <c r="AG69" s="340"/>
      <c r="AH69" s="340"/>
      <c r="AI69" s="340"/>
      <c r="AJ69" s="340"/>
    </row>
    <row r="70" spans="2:36" ht="13.7" customHeight="1" x14ac:dyDescent="0.15">
      <c r="B70" s="655"/>
      <c r="C70" s="500"/>
      <c r="D70" s="501"/>
      <c r="E70" s="176" t="s">
        <v>44</v>
      </c>
      <c r="F70" s="174"/>
      <c r="G70" s="179"/>
      <c r="H70" s="174"/>
      <c r="I70" s="621">
        <v>2647</v>
      </c>
      <c r="J70" s="614"/>
      <c r="K70" s="614">
        <v>4569.5</v>
      </c>
      <c r="L70" s="615"/>
      <c r="M70" s="594">
        <f t="shared" ref="M70:M76" si="9">IF($O$16&gt;0,1000*I70/$O$16,0)</f>
        <v>529.4</v>
      </c>
      <c r="N70" s="592"/>
      <c r="O70" s="592">
        <f>IF($O$16&gt;0,1000*K70/$O$16,0)</f>
        <v>913.9</v>
      </c>
      <c r="P70" s="593"/>
      <c r="Q70" s="586">
        <f>IF(P66="モデル建物法",IF($K70&gt;0,$I70/$K70,0),ROUNDUP(IF($K70&gt;0,$I70/$K70,0),2))</f>
        <v>0.57927563190721088</v>
      </c>
      <c r="R70" s="587"/>
      <c r="S70" s="587"/>
      <c r="T70" s="588"/>
      <c r="U70" s="167"/>
      <c r="V70" s="340"/>
      <c r="W70" s="340"/>
      <c r="X70" s="340"/>
      <c r="Y70" s="340"/>
      <c r="Z70" s="340"/>
      <c r="AA70" s="340"/>
      <c r="AB70" s="340"/>
      <c r="AC70" s="340"/>
      <c r="AD70" s="340"/>
      <c r="AE70" s="340"/>
      <c r="AF70" s="340"/>
      <c r="AG70" s="340"/>
      <c r="AH70" s="340"/>
      <c r="AI70" s="340"/>
      <c r="AJ70" s="340"/>
    </row>
    <row r="71" spans="2:36" ht="13.7" customHeight="1" x14ac:dyDescent="0.15">
      <c r="B71" s="655"/>
      <c r="C71" s="500"/>
      <c r="D71" s="501"/>
      <c r="E71" s="176" t="s">
        <v>45</v>
      </c>
      <c r="F71" s="174"/>
      <c r="G71" s="179"/>
      <c r="H71" s="174"/>
      <c r="I71" s="621">
        <v>55</v>
      </c>
      <c r="J71" s="614"/>
      <c r="K71" s="614">
        <v>68.5</v>
      </c>
      <c r="L71" s="615"/>
      <c r="M71" s="594">
        <f t="shared" si="9"/>
        <v>11</v>
      </c>
      <c r="N71" s="592"/>
      <c r="O71" s="592">
        <f>IF($O$16&gt;0,1000*K71/$O$16,0)</f>
        <v>13.7</v>
      </c>
      <c r="P71" s="593"/>
      <c r="Q71" s="586">
        <f>IF(P66="モデル建物法",IF($K71&gt;0,$I71/$K71,0),ROUNDUP(IF($K71&gt;0,$I71/$K71,0),2))</f>
        <v>0.8029197080291971</v>
      </c>
      <c r="R71" s="587"/>
      <c r="S71" s="587"/>
      <c r="T71" s="588"/>
      <c r="U71" s="167"/>
      <c r="V71" s="340"/>
      <c r="W71" s="340"/>
      <c r="X71" s="340"/>
      <c r="Y71" s="340"/>
      <c r="Z71" s="340"/>
      <c r="AA71" s="340"/>
      <c r="AB71" s="340"/>
      <c r="AC71" s="340"/>
      <c r="AD71" s="340"/>
      <c r="AE71" s="340"/>
      <c r="AF71" s="340"/>
      <c r="AG71" s="340"/>
      <c r="AH71" s="340"/>
      <c r="AI71" s="340"/>
      <c r="AJ71" s="340"/>
    </row>
    <row r="72" spans="2:36" ht="13.7" customHeight="1" x14ac:dyDescent="0.15">
      <c r="B72" s="655"/>
      <c r="C72" s="500"/>
      <c r="D72" s="501"/>
      <c r="E72" s="176" t="s">
        <v>46</v>
      </c>
      <c r="F72" s="174"/>
      <c r="G72" s="179"/>
      <c r="H72" s="174"/>
      <c r="I72" s="621">
        <v>1801</v>
      </c>
      <c r="J72" s="614"/>
      <c r="K72" s="614">
        <v>2285</v>
      </c>
      <c r="L72" s="615"/>
      <c r="M72" s="594">
        <f t="shared" si="9"/>
        <v>360.2</v>
      </c>
      <c r="N72" s="592"/>
      <c r="O72" s="592">
        <f>IF($O$16&gt;0,1000*K72/$O$16,0)</f>
        <v>457</v>
      </c>
      <c r="P72" s="593"/>
      <c r="Q72" s="586">
        <f>IF(P66="モデル建物法",IF($K72&gt;0,$I72/$K72,0),ROUNDUP(IF($K72&gt;0,$I72/$K72,0),2))</f>
        <v>0.78818380743982497</v>
      </c>
      <c r="R72" s="587"/>
      <c r="S72" s="587"/>
      <c r="T72" s="588"/>
      <c r="U72" s="167"/>
      <c r="V72" s="340"/>
      <c r="W72" s="340"/>
      <c r="X72" s="340"/>
      <c r="Y72" s="340"/>
      <c r="Z72" s="340"/>
      <c r="AA72" s="340"/>
      <c r="AB72" s="340"/>
      <c r="AC72" s="340"/>
      <c r="AD72" s="340"/>
      <c r="AE72" s="340"/>
      <c r="AF72" s="340"/>
      <c r="AG72" s="340"/>
      <c r="AH72" s="340"/>
      <c r="AI72" s="340"/>
      <c r="AJ72" s="340"/>
    </row>
    <row r="73" spans="2:36" ht="13.7" customHeight="1" x14ac:dyDescent="0.15">
      <c r="B73" s="655"/>
      <c r="C73" s="500"/>
      <c r="D73" s="501"/>
      <c r="E73" s="176" t="s">
        <v>47</v>
      </c>
      <c r="F73" s="174"/>
      <c r="G73" s="179"/>
      <c r="H73" s="174"/>
      <c r="I73" s="621">
        <v>81.5</v>
      </c>
      <c r="J73" s="614"/>
      <c r="K73" s="614">
        <v>65</v>
      </c>
      <c r="L73" s="615"/>
      <c r="M73" s="594">
        <f t="shared" si="9"/>
        <v>16.3</v>
      </c>
      <c r="N73" s="592"/>
      <c r="O73" s="592">
        <f>IF($O$16&gt;0,1000*K73/$O$16,0)</f>
        <v>13</v>
      </c>
      <c r="P73" s="593"/>
      <c r="Q73" s="586">
        <f>IF(P66="モデル建物法",IF($K73&gt;0,$I73/$K73,0),ROUNDUP(IF($K73&gt;0,$I73/$K73,0),2))</f>
        <v>1.2538461538461538</v>
      </c>
      <c r="R73" s="587"/>
      <c r="S73" s="587"/>
      <c r="T73" s="588"/>
      <c r="U73" s="167"/>
      <c r="V73" s="340"/>
      <c r="Z73" s="340"/>
      <c r="AA73" s="340"/>
      <c r="AB73" s="340"/>
      <c r="AC73" s="340"/>
      <c r="AD73" s="340"/>
      <c r="AE73" s="340"/>
      <c r="AF73" s="340"/>
      <c r="AG73" s="340"/>
      <c r="AH73" s="340"/>
      <c r="AI73" s="340"/>
      <c r="AJ73" s="340"/>
    </row>
    <row r="74" spans="2:36" s="52" customFormat="1" ht="13.7" customHeight="1" thickBot="1" x14ac:dyDescent="0.2">
      <c r="B74" s="655"/>
      <c r="C74" s="500"/>
      <c r="D74" s="501"/>
      <c r="E74" s="176" t="s">
        <v>48</v>
      </c>
      <c r="F74" s="174"/>
      <c r="G74" s="179"/>
      <c r="H74" s="174"/>
      <c r="I74" s="621">
        <v>106</v>
      </c>
      <c r="J74" s="614"/>
      <c r="K74" s="614">
        <v>104</v>
      </c>
      <c r="L74" s="615"/>
      <c r="M74" s="594">
        <f t="shared" si="9"/>
        <v>21.2</v>
      </c>
      <c r="N74" s="592"/>
      <c r="O74" s="592">
        <f>IF($O$16&gt;0,1000*K74/$O$16,0)</f>
        <v>20.8</v>
      </c>
      <c r="P74" s="593"/>
      <c r="Q74" s="586">
        <f>IF(P66="モデル建物法",IF($K74&gt;0,$I74/$K74,0),ROUNDUP(IF($K74&gt;0,$I74/$K74,0),2))</f>
        <v>1.0192307692307692</v>
      </c>
      <c r="R74" s="587"/>
      <c r="S74" s="587"/>
      <c r="T74" s="588"/>
      <c r="U74" s="167"/>
      <c r="AE74" s="340"/>
      <c r="AF74" s="340"/>
      <c r="AG74" s="340"/>
      <c r="AH74" s="340"/>
      <c r="AI74" s="340"/>
      <c r="AJ74" s="340"/>
    </row>
    <row r="75" spans="2:36" ht="13.7" customHeight="1" thickBot="1" x14ac:dyDescent="0.2">
      <c r="B75" s="655"/>
      <c r="C75" s="500"/>
      <c r="D75" s="501"/>
      <c r="E75" s="649" t="s">
        <v>152</v>
      </c>
      <c r="F75" s="650"/>
      <c r="G75" s="650"/>
      <c r="H75" s="650"/>
      <c r="I75" s="621">
        <v>-198.5</v>
      </c>
      <c r="J75" s="614"/>
      <c r="K75" s="592"/>
      <c r="L75" s="593"/>
      <c r="M75" s="594">
        <f t="shared" si="9"/>
        <v>-39.700000000000003</v>
      </c>
      <c r="N75" s="592"/>
      <c r="O75" s="592"/>
      <c r="P75" s="593"/>
      <c r="Q75" s="589" t="s">
        <v>231</v>
      </c>
      <c r="R75" s="590"/>
      <c r="S75" s="590"/>
      <c r="T75" s="591"/>
      <c r="U75" s="167"/>
      <c r="V75" s="345" t="s">
        <v>1002</v>
      </c>
      <c r="W75" s="408">
        <f>$I$75*$Y$75</f>
        <v>-9.7264999999999997</v>
      </c>
      <c r="X75" s="340"/>
      <c r="Y75" s="409">
        <v>4.9000000000000002E-2</v>
      </c>
      <c r="Z75" s="410" t="s">
        <v>1040</v>
      </c>
      <c r="AA75" s="342"/>
      <c r="AB75" s="342"/>
      <c r="AC75" s="342"/>
      <c r="AD75" s="344"/>
      <c r="AE75" s="340"/>
      <c r="AF75" s="340"/>
      <c r="AG75" s="340"/>
      <c r="AH75" s="340"/>
      <c r="AI75" s="340"/>
      <c r="AJ75" s="340"/>
    </row>
    <row r="76" spans="2:36" ht="13.7" customHeight="1" x14ac:dyDescent="0.15">
      <c r="B76" s="655"/>
      <c r="C76" s="500"/>
      <c r="D76" s="501"/>
      <c r="E76" s="243" t="s">
        <v>64</v>
      </c>
      <c r="F76" s="191"/>
      <c r="G76" s="244"/>
      <c r="H76" s="191"/>
      <c r="I76" s="623">
        <v>1908</v>
      </c>
      <c r="J76" s="619"/>
      <c r="K76" s="619">
        <v>1908</v>
      </c>
      <c r="L76" s="620"/>
      <c r="M76" s="603">
        <f t="shared" si="9"/>
        <v>381.6</v>
      </c>
      <c r="N76" s="601"/>
      <c r="O76" s="601">
        <f>IF($O$16&gt;0,1000*K76/$O$16,0)</f>
        <v>381.6</v>
      </c>
      <c r="P76" s="602"/>
      <c r="Q76" s="595">
        <f>IF(P66="モデル建物法",IF($K76&gt;0,$I76/$K76,0),ROUNDUP(IF($K76&gt;0,$I76/$K76,0),2))</f>
        <v>1</v>
      </c>
      <c r="R76" s="596"/>
      <c r="S76" s="596"/>
      <c r="T76" s="597"/>
      <c r="U76" s="167"/>
      <c r="V76" s="340"/>
      <c r="W76" s="340"/>
      <c r="X76" s="340"/>
      <c r="Y76" s="362" t="s">
        <v>1044</v>
      </c>
      <c r="Z76" s="349"/>
      <c r="AA76" s="349"/>
      <c r="AB76" s="349"/>
      <c r="AC76" s="349"/>
      <c r="AD76" s="411"/>
      <c r="AE76" s="340"/>
      <c r="AF76" s="340"/>
      <c r="AG76" s="340"/>
      <c r="AH76" s="340"/>
      <c r="AI76" s="340"/>
      <c r="AJ76" s="340"/>
    </row>
    <row r="77" spans="2:36" ht="15" hidden="1" x14ac:dyDescent="0.15">
      <c r="B77" s="655"/>
      <c r="C77" s="502"/>
      <c r="D77" s="503"/>
      <c r="E77" s="242" t="s">
        <v>230</v>
      </c>
      <c r="F77" s="178"/>
      <c r="G77" s="245"/>
      <c r="H77" s="178"/>
      <c r="I77" s="598">
        <f>SUM(K70:L75)</f>
        <v>7092</v>
      </c>
      <c r="J77" s="599"/>
      <c r="K77" s="599">
        <f>SUM(I70:J75)</f>
        <v>4492</v>
      </c>
      <c r="L77" s="600"/>
      <c r="M77" s="598">
        <f>SUM($O$70:$P$75)</f>
        <v>1418.3999999999999</v>
      </c>
      <c r="N77" s="599"/>
      <c r="O77" s="599">
        <f>SUM($M$70:$N$75)</f>
        <v>898.39999999999986</v>
      </c>
      <c r="P77" s="600"/>
      <c r="Q77" s="583">
        <f>IF($I77&gt;0,$K77/$I77,0)</f>
        <v>0.63338973491257755</v>
      </c>
      <c r="R77" s="584"/>
      <c r="S77" s="584"/>
      <c r="T77" s="585"/>
      <c r="U77" s="167"/>
      <c r="V77" s="340"/>
      <c r="W77" s="340"/>
      <c r="X77" s="340"/>
      <c r="Y77" s="340"/>
      <c r="Z77" s="340"/>
      <c r="AA77" s="340"/>
      <c r="AB77" s="340"/>
      <c r="AC77" s="340"/>
      <c r="AD77" s="340"/>
      <c r="AE77" s="340"/>
      <c r="AF77" s="340"/>
      <c r="AG77" s="340"/>
      <c r="AH77" s="340"/>
      <c r="AI77" s="340"/>
      <c r="AJ77" s="340"/>
    </row>
    <row r="78" spans="2:36" ht="13.5" hidden="1" customHeight="1" x14ac:dyDescent="0.15">
      <c r="B78" s="655"/>
      <c r="C78" s="246" t="s">
        <v>86</v>
      </c>
      <c r="D78" s="247"/>
      <c r="E78" s="248" t="s">
        <v>18</v>
      </c>
      <c r="F78" s="249"/>
      <c r="G78" s="249"/>
      <c r="H78" s="250"/>
      <c r="I78" s="612"/>
      <c r="J78" s="612"/>
      <c r="K78" s="251" t="s">
        <v>61</v>
      </c>
      <c r="L78" s="251"/>
      <c r="M78" s="251"/>
      <c r="N78" s="251"/>
      <c r="O78" s="251"/>
      <c r="P78" s="251"/>
      <c r="Q78" s="251"/>
      <c r="R78" s="251"/>
      <c r="S78" s="251"/>
      <c r="T78" s="252"/>
      <c r="U78" s="167"/>
      <c r="V78" s="340"/>
      <c r="W78" s="340"/>
      <c r="X78" s="340"/>
      <c r="Y78" s="340"/>
      <c r="Z78" s="340"/>
      <c r="AA78" s="340"/>
      <c r="AB78" s="340"/>
      <c r="AC78" s="340"/>
      <c r="AD78" s="340"/>
      <c r="AE78" s="340"/>
      <c r="AF78" s="340"/>
      <c r="AG78" s="340"/>
      <c r="AH78" s="340"/>
      <c r="AI78" s="340"/>
      <c r="AJ78" s="340"/>
    </row>
    <row r="79" spans="2:36" ht="13.7" customHeight="1" x14ac:dyDescent="0.15">
      <c r="B79" s="655"/>
      <c r="C79" s="498" t="s">
        <v>151</v>
      </c>
      <c r="D79" s="499"/>
      <c r="E79" s="253" t="s">
        <v>633</v>
      </c>
      <c r="F79" s="186"/>
      <c r="G79" s="186"/>
      <c r="H79" s="254"/>
      <c r="I79" s="237"/>
      <c r="J79" s="237"/>
      <c r="K79" s="613">
        <f>IF(AND(($K$63)&gt;0,($K$64)&gt;0),(1-$K$66)*100,0)</f>
        <v>36.661026508742246</v>
      </c>
      <c r="L79" s="613"/>
      <c r="M79" s="180" t="s">
        <v>104</v>
      </c>
      <c r="N79" s="370" t="str">
        <f>IF($K$79&gt;=List!$K$2,List!$J$2,List!$J$3)</f>
        <v>努力目標達成</v>
      </c>
      <c r="O79" s="238"/>
      <c r="P79" s="238"/>
      <c r="Q79" s="238"/>
      <c r="R79" s="238"/>
      <c r="S79" s="180"/>
      <c r="T79" s="181"/>
      <c r="U79" s="167"/>
      <c r="V79" s="340"/>
      <c r="W79" s="365"/>
      <c r="X79" s="365"/>
      <c r="Y79" s="365"/>
      <c r="Z79" s="340"/>
      <c r="AA79" s="340"/>
      <c r="AB79" s="340"/>
      <c r="AC79" s="340"/>
      <c r="AD79" s="340"/>
      <c r="AE79" s="340"/>
      <c r="AF79" s="340"/>
      <c r="AG79" s="340"/>
      <c r="AH79" s="340"/>
      <c r="AI79" s="340"/>
      <c r="AJ79" s="340"/>
    </row>
    <row r="80" spans="2:36" ht="13.7" customHeight="1" x14ac:dyDescent="0.15">
      <c r="B80" s="655"/>
      <c r="C80" s="502"/>
      <c r="D80" s="503"/>
      <c r="E80" s="243" t="s">
        <v>43</v>
      </c>
      <c r="F80" s="191"/>
      <c r="G80" s="191"/>
      <c r="H80" s="255"/>
      <c r="I80" s="255"/>
      <c r="J80" s="255"/>
      <c r="K80" s="610">
        <f>$Y$65</f>
        <v>127</v>
      </c>
      <c r="L80" s="611"/>
      <c r="M80" s="191" t="s">
        <v>36</v>
      </c>
      <c r="N80" s="256"/>
      <c r="O80" s="256"/>
      <c r="P80" s="256"/>
      <c r="Q80" s="256"/>
      <c r="R80" s="256"/>
      <c r="S80" s="191"/>
      <c r="T80" s="192"/>
      <c r="U80" s="167"/>
      <c r="V80" s="340"/>
      <c r="X80" s="366">
        <f>ROUNDDOWN($K$65*$X$84,0)</f>
        <v>127</v>
      </c>
      <c r="Y80" s="342" t="s">
        <v>995</v>
      </c>
      <c r="Z80" s="367"/>
      <c r="AA80" s="342"/>
      <c r="AB80" s="342"/>
      <c r="AC80" s="342"/>
      <c r="AD80" s="344"/>
      <c r="AE80" s="340"/>
      <c r="AF80" s="340"/>
      <c r="AG80" s="340"/>
      <c r="AH80" s="340"/>
      <c r="AI80" s="340"/>
      <c r="AJ80" s="340"/>
    </row>
    <row r="81" spans="2:36" ht="13.7" customHeight="1" x14ac:dyDescent="0.15">
      <c r="B81" s="655"/>
      <c r="C81" s="604" t="s">
        <v>694</v>
      </c>
      <c r="D81" s="605"/>
      <c r="E81" s="269" t="s">
        <v>272</v>
      </c>
      <c r="F81" s="608" t="s">
        <v>695</v>
      </c>
      <c r="G81" s="608"/>
      <c r="H81" s="608"/>
      <c r="I81" s="296" t="s">
        <v>272</v>
      </c>
      <c r="J81" s="325" t="s">
        <v>700</v>
      </c>
      <c r="K81" s="325"/>
      <c r="L81" s="325"/>
      <c r="M81" s="325"/>
      <c r="N81" s="296" t="s">
        <v>272</v>
      </c>
      <c r="O81" s="324" t="s">
        <v>957</v>
      </c>
      <c r="P81" s="325"/>
      <c r="Q81" s="326"/>
      <c r="R81" s="325"/>
      <c r="S81" s="325"/>
      <c r="T81" s="327"/>
      <c r="U81" s="167"/>
      <c r="V81" s="360" t="str">
        <f>C81</f>
        <v>削減率35％未満の場合は理由</v>
      </c>
      <c r="W81" s="345" t="str">
        <f>F81</f>
        <v>建設コスト</v>
      </c>
      <c r="X81" s="348">
        <f>IF(E81="■",1,0)</f>
        <v>0</v>
      </c>
      <c r="Y81" s="345" t="str">
        <f>J81</f>
        <v>運用上の制約</v>
      </c>
      <c r="Z81" s="348">
        <f>IF(I81="■",1,0)</f>
        <v>0</v>
      </c>
      <c r="AA81" s="345" t="str">
        <f>O81</f>
        <v>スケルトン施工</v>
      </c>
      <c r="AB81" s="361"/>
      <c r="AC81" s="348">
        <f>IF(N81="■",1,0)</f>
        <v>0</v>
      </c>
      <c r="AD81" s="340"/>
      <c r="AF81" s="340"/>
      <c r="AG81" s="340"/>
      <c r="AH81" s="340"/>
      <c r="AI81" s="340"/>
      <c r="AJ81" s="340"/>
    </row>
    <row r="82" spans="2:36" ht="13.7" customHeight="1" x14ac:dyDescent="0.15">
      <c r="B82" s="656"/>
      <c r="C82" s="606"/>
      <c r="D82" s="607"/>
      <c r="E82" s="293" t="s">
        <v>272</v>
      </c>
      <c r="F82" s="257" t="s">
        <v>696</v>
      </c>
      <c r="G82" s="257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258" t="s">
        <v>632</v>
      </c>
      <c r="U82" s="167"/>
      <c r="V82" s="340"/>
      <c r="W82" s="345" t="str">
        <f>F82</f>
        <v>その他　（</v>
      </c>
      <c r="X82" s="348">
        <f>IF(E82="■",1,0)</f>
        <v>0</v>
      </c>
      <c r="Y82" s="340"/>
      <c r="Z82" s="340"/>
      <c r="AA82" s="340"/>
      <c r="AB82" s="340"/>
      <c r="AC82" s="340"/>
      <c r="AD82" s="340"/>
      <c r="AE82" s="340"/>
      <c r="AF82" s="340"/>
      <c r="AG82" s="340"/>
      <c r="AH82" s="340"/>
      <c r="AI82" s="340"/>
      <c r="AJ82" s="340"/>
    </row>
    <row r="83" spans="2:36" ht="13.5" customHeight="1" thickBot="1" x14ac:dyDescent="0.2">
      <c r="B83" s="167"/>
      <c r="C83" s="167"/>
      <c r="D83" s="167"/>
      <c r="E83" s="609" t="str">
        <f>IFERROR(CHOOSE(#REF!,List!$W$12,List!$W$13,List!$W$14),"")</f>
        <v/>
      </c>
      <c r="F83" s="609"/>
      <c r="G83" s="609"/>
      <c r="H83" s="609"/>
      <c r="I83" s="609"/>
      <c r="J83" s="609"/>
      <c r="K83" s="609"/>
      <c r="L83" s="609"/>
      <c r="M83" s="609"/>
      <c r="N83" s="609"/>
      <c r="O83" s="609"/>
      <c r="P83" s="609"/>
      <c r="Q83" s="609"/>
      <c r="R83" s="609"/>
      <c r="S83" s="609"/>
      <c r="T83" s="609"/>
      <c r="U83" s="167"/>
      <c r="V83" s="340"/>
      <c r="W83" s="340"/>
      <c r="X83" s="340"/>
      <c r="Y83" s="340"/>
      <c r="Z83" s="340"/>
      <c r="AA83" s="340"/>
      <c r="AB83" s="340"/>
      <c r="AC83" s="340"/>
      <c r="AD83" s="340"/>
      <c r="AE83" s="340"/>
      <c r="AF83" s="340"/>
      <c r="AG83" s="340"/>
      <c r="AH83" s="340"/>
      <c r="AI83" s="340"/>
      <c r="AJ83" s="340"/>
    </row>
    <row r="84" spans="2:36" ht="13.5" customHeight="1" thickTop="1" x14ac:dyDescent="0.15">
      <c r="B84" s="259" t="s">
        <v>19</v>
      </c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1"/>
      <c r="P84" s="262"/>
      <c r="Q84" s="259" t="s">
        <v>20</v>
      </c>
      <c r="R84" s="260"/>
      <c r="S84" s="261"/>
      <c r="T84" s="262"/>
      <c r="U84" s="167"/>
      <c r="X84" s="368">
        <v>4.9000000000000002E-2</v>
      </c>
      <c r="Y84" s="342" t="s">
        <v>1017</v>
      </c>
      <c r="Z84" s="369"/>
      <c r="AA84" s="342"/>
      <c r="AB84" s="342"/>
      <c r="AC84" s="342"/>
      <c r="AD84" s="344"/>
      <c r="AE84" s="340"/>
      <c r="AF84" s="340"/>
      <c r="AG84" s="340"/>
      <c r="AH84" s="340"/>
      <c r="AI84" s="340"/>
      <c r="AJ84" s="340"/>
    </row>
    <row r="85" spans="2:36" ht="13.5" customHeight="1" x14ac:dyDescent="0.15">
      <c r="B85" s="577"/>
      <c r="C85" s="578"/>
      <c r="D85" s="578"/>
      <c r="E85" s="578"/>
      <c r="F85" s="578"/>
      <c r="G85" s="578"/>
      <c r="H85" s="578"/>
      <c r="I85" s="578"/>
      <c r="J85" s="578"/>
      <c r="K85" s="578"/>
      <c r="L85" s="578"/>
      <c r="M85" s="578"/>
      <c r="N85" s="578"/>
      <c r="O85" s="578"/>
      <c r="P85" s="579"/>
      <c r="Q85" s="577"/>
      <c r="R85" s="578"/>
      <c r="S85" s="578"/>
      <c r="T85" s="579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</row>
    <row r="86" spans="2:36" ht="13.5" customHeight="1" x14ac:dyDescent="0.15">
      <c r="B86" s="577"/>
      <c r="C86" s="578"/>
      <c r="D86" s="578"/>
      <c r="E86" s="578"/>
      <c r="F86" s="578"/>
      <c r="G86" s="578"/>
      <c r="H86" s="578"/>
      <c r="I86" s="578"/>
      <c r="J86" s="578"/>
      <c r="K86" s="578"/>
      <c r="L86" s="578"/>
      <c r="M86" s="578"/>
      <c r="N86" s="578"/>
      <c r="O86" s="578"/>
      <c r="P86" s="579"/>
      <c r="Q86" s="577"/>
      <c r="R86" s="578"/>
      <c r="S86" s="578"/>
      <c r="T86" s="579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</row>
    <row r="87" spans="2:36" ht="13.5" customHeight="1" x14ac:dyDescent="0.15">
      <c r="B87" s="577"/>
      <c r="C87" s="578"/>
      <c r="D87" s="578"/>
      <c r="E87" s="578"/>
      <c r="F87" s="578"/>
      <c r="G87" s="578"/>
      <c r="H87" s="578"/>
      <c r="I87" s="578"/>
      <c r="J87" s="578"/>
      <c r="K87" s="578"/>
      <c r="L87" s="578"/>
      <c r="M87" s="578"/>
      <c r="N87" s="578"/>
      <c r="O87" s="578"/>
      <c r="P87" s="579"/>
      <c r="Q87" s="577"/>
      <c r="R87" s="578"/>
      <c r="S87" s="578"/>
      <c r="T87" s="579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</row>
    <row r="88" spans="2:36" ht="13.5" customHeight="1" x14ac:dyDescent="0.15">
      <c r="B88" s="577"/>
      <c r="C88" s="578"/>
      <c r="D88" s="578"/>
      <c r="E88" s="578"/>
      <c r="F88" s="578"/>
      <c r="G88" s="578"/>
      <c r="H88" s="578"/>
      <c r="I88" s="578"/>
      <c r="J88" s="578"/>
      <c r="K88" s="578"/>
      <c r="L88" s="578"/>
      <c r="M88" s="578"/>
      <c r="N88" s="578"/>
      <c r="O88" s="578"/>
      <c r="P88" s="579"/>
      <c r="Q88" s="577"/>
      <c r="R88" s="578"/>
      <c r="S88" s="578"/>
      <c r="T88" s="579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</row>
    <row r="89" spans="2:36" ht="13.5" customHeight="1" x14ac:dyDescent="0.15">
      <c r="B89" s="577"/>
      <c r="C89" s="578"/>
      <c r="D89" s="578"/>
      <c r="E89" s="578"/>
      <c r="F89" s="578"/>
      <c r="G89" s="578"/>
      <c r="H89" s="578"/>
      <c r="I89" s="578"/>
      <c r="J89" s="578"/>
      <c r="K89" s="578"/>
      <c r="L89" s="578"/>
      <c r="M89" s="578"/>
      <c r="N89" s="578"/>
      <c r="O89" s="578"/>
      <c r="P89" s="579"/>
      <c r="Q89" s="577"/>
      <c r="R89" s="578"/>
      <c r="S89" s="578"/>
      <c r="T89" s="579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</row>
    <row r="90" spans="2:36" ht="13.5" customHeight="1" thickBot="1" x14ac:dyDescent="0.2">
      <c r="B90" s="580"/>
      <c r="C90" s="581"/>
      <c r="D90" s="581"/>
      <c r="E90" s="581"/>
      <c r="F90" s="581"/>
      <c r="G90" s="581"/>
      <c r="H90" s="581"/>
      <c r="I90" s="581"/>
      <c r="J90" s="581"/>
      <c r="K90" s="581"/>
      <c r="L90" s="581"/>
      <c r="M90" s="581"/>
      <c r="N90" s="581"/>
      <c r="O90" s="581"/>
      <c r="P90" s="582"/>
      <c r="Q90" s="580"/>
      <c r="R90" s="581"/>
      <c r="S90" s="581"/>
      <c r="T90" s="582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</row>
    <row r="91" spans="2:36" ht="13.5" hidden="1" customHeight="1" thickTop="1" x14ac:dyDescent="0.15"/>
    <row r="92" spans="2:36" ht="13.5" customHeight="1" thickTop="1" x14ac:dyDescent="0.15">
      <c r="B92" s="167" t="s">
        <v>588</v>
      </c>
      <c r="Q92" s="3"/>
      <c r="R92" s="3"/>
      <c r="S92" s="3"/>
      <c r="T92" s="263" t="str">
        <f>List!$AD$1</f>
        <v>2026.04</v>
      </c>
    </row>
    <row r="93" spans="2:36" ht="13.5" customHeight="1" x14ac:dyDescent="0.15">
      <c r="B93" s="167" t="s">
        <v>477</v>
      </c>
      <c r="Q93" s="5"/>
      <c r="R93" s="5"/>
      <c r="S93" s="5"/>
      <c r="T93" s="5"/>
    </row>
    <row r="94" spans="2:36" ht="13.5" customHeight="1" x14ac:dyDescent="0.15">
      <c r="B94" s="167" t="s">
        <v>21</v>
      </c>
      <c r="Q94" s="4"/>
      <c r="R94" s="4"/>
      <c r="S94" s="4"/>
      <c r="T94" s="4"/>
    </row>
    <row r="95" spans="2:36" ht="13.5" customHeight="1" x14ac:dyDescent="0.15">
      <c r="B95" s="167" t="s">
        <v>478</v>
      </c>
      <c r="Q95" s="4"/>
      <c r="R95" s="4"/>
      <c r="S95" s="4"/>
      <c r="T95" s="4"/>
    </row>
    <row r="96" spans="2:36" ht="13.5" customHeight="1" x14ac:dyDescent="0.15">
      <c r="B96" s="167" t="s">
        <v>979</v>
      </c>
      <c r="Q96" s="5"/>
      <c r="R96" s="5"/>
      <c r="S96" s="5"/>
      <c r="T96" s="5"/>
    </row>
    <row r="97" spans="1:1" ht="9.9499999999999993" hidden="1" customHeight="1" x14ac:dyDescent="0.15"/>
    <row r="98" spans="1:1" ht="13.5" hidden="1" customHeight="1" x14ac:dyDescent="0.15"/>
    <row r="99" spans="1:1" ht="13.5" hidden="1" customHeight="1" x14ac:dyDescent="0.15">
      <c r="A99" s="15" t="s">
        <v>153</v>
      </c>
    </row>
    <row r="100" spans="1:1" ht="13.5" hidden="1" customHeight="1" x14ac:dyDescent="0.15"/>
    <row r="101" spans="1:1" ht="13.5" hidden="1" customHeight="1" x14ac:dyDescent="0.15"/>
  </sheetData>
  <sheetProtection algorithmName="SHA-512" hashValue="cRJai/ltdC4o/CXpuaV9ChRm6ioUPsvzQylUi/VjxzXjMuC9LweIN4XwUA8KWE7rKVGf0i2OcbDfnZBPNKUFlg==" saltValue="fBFY5rhx2hkjBBIfmj9fGQ==" spinCount="100000" sheet="1" selectLockedCells="1"/>
  <mergeCells count="197">
    <mergeCell ref="B2:T2"/>
    <mergeCell ref="B4:B5"/>
    <mergeCell ref="E9:T9"/>
    <mergeCell ref="E4:T4"/>
    <mergeCell ref="E5:T5"/>
    <mergeCell ref="E6:T6"/>
    <mergeCell ref="E7:T7"/>
    <mergeCell ref="E8:T8"/>
    <mergeCell ref="H26:S26"/>
    <mergeCell ref="B6:B7"/>
    <mergeCell ref="M20:O20"/>
    <mergeCell ref="F21:H21"/>
    <mergeCell ref="F23:H23"/>
    <mergeCell ref="H12:S12"/>
    <mergeCell ref="E3:H3"/>
    <mergeCell ref="B24:B26"/>
    <mergeCell ref="L19:S19"/>
    <mergeCell ref="B8:B23"/>
    <mergeCell ref="C25:D26"/>
    <mergeCell ref="C22:D23"/>
    <mergeCell ref="I21:J21"/>
    <mergeCell ref="C16:D16"/>
    <mergeCell ref="P20:Q20"/>
    <mergeCell ref="H13:K13"/>
    <mergeCell ref="C24:D24"/>
    <mergeCell ref="J28:L28"/>
    <mergeCell ref="N48:T48"/>
    <mergeCell ref="L46:S46"/>
    <mergeCell ref="F46:I46"/>
    <mergeCell ref="F47:I47"/>
    <mergeCell ref="C28:D30"/>
    <mergeCell ref="D31:D32"/>
    <mergeCell ref="D33:D34"/>
    <mergeCell ref="D40:D41"/>
    <mergeCell ref="F28:H28"/>
    <mergeCell ref="F37:H37"/>
    <mergeCell ref="N31:P31"/>
    <mergeCell ref="J32:L32"/>
    <mergeCell ref="H41:S41"/>
    <mergeCell ref="K29:Q29"/>
    <mergeCell ref="R31:T31"/>
    <mergeCell ref="J37:S37"/>
    <mergeCell ref="F32:H32"/>
    <mergeCell ref="F30:J30"/>
    <mergeCell ref="F31:H31"/>
    <mergeCell ref="R38:T38"/>
    <mergeCell ref="O63:P63"/>
    <mergeCell ref="P66:T66"/>
    <mergeCell ref="M69:N69"/>
    <mergeCell ref="O69:P69"/>
    <mergeCell ref="Q63:T63"/>
    <mergeCell ref="C51:D51"/>
    <mergeCell ref="C52:D54"/>
    <mergeCell ref="I71:J71"/>
    <mergeCell ref="M75:N75"/>
    <mergeCell ref="E75:H75"/>
    <mergeCell ref="I74:J74"/>
    <mergeCell ref="I75:J75"/>
    <mergeCell ref="I73:J73"/>
    <mergeCell ref="K75:L75"/>
    <mergeCell ref="O72:P72"/>
    <mergeCell ref="K74:L74"/>
    <mergeCell ref="O75:P75"/>
    <mergeCell ref="I68:J68"/>
    <mergeCell ref="B62:D62"/>
    <mergeCell ref="E62:T62"/>
    <mergeCell ref="B63:B82"/>
    <mergeCell ref="O68:P68"/>
    <mergeCell ref="F52:L52"/>
    <mergeCell ref="B61:D61"/>
    <mergeCell ref="O13:R13"/>
    <mergeCell ref="F22:K22"/>
    <mergeCell ref="M22:O22"/>
    <mergeCell ref="L23:S23"/>
    <mergeCell ref="G15:I15"/>
    <mergeCell ref="G16:I16"/>
    <mergeCell ref="O15:Q15"/>
    <mergeCell ref="O16:Q16"/>
    <mergeCell ref="C4:D4"/>
    <mergeCell ref="M21:O21"/>
    <mergeCell ref="C5:D5"/>
    <mergeCell ref="C6:D6"/>
    <mergeCell ref="I20:J20"/>
    <mergeCell ref="K72:L72"/>
    <mergeCell ref="M67:P67"/>
    <mergeCell ref="M72:N72"/>
    <mergeCell ref="K76:L76"/>
    <mergeCell ref="M71:N71"/>
    <mergeCell ref="O71:P71"/>
    <mergeCell ref="O70:P70"/>
    <mergeCell ref="I72:J72"/>
    <mergeCell ref="K69:L69"/>
    <mergeCell ref="K71:L71"/>
    <mergeCell ref="K73:L73"/>
    <mergeCell ref="I76:J76"/>
    <mergeCell ref="I70:J70"/>
    <mergeCell ref="M70:N70"/>
    <mergeCell ref="K70:L70"/>
    <mergeCell ref="K77:L77"/>
    <mergeCell ref="I77:J77"/>
    <mergeCell ref="C81:D82"/>
    <mergeCell ref="F81:H81"/>
    <mergeCell ref="H82:S82"/>
    <mergeCell ref="C79:D80"/>
    <mergeCell ref="E83:T83"/>
    <mergeCell ref="K80:L80"/>
    <mergeCell ref="I78:J78"/>
    <mergeCell ref="K79:L79"/>
    <mergeCell ref="F50:H50"/>
    <mergeCell ref="H42:I42"/>
    <mergeCell ref="I35:S35"/>
    <mergeCell ref="I36:S36"/>
    <mergeCell ref="L45:S45"/>
    <mergeCell ref="N42:P42"/>
    <mergeCell ref="Q85:T90"/>
    <mergeCell ref="Q77:T77"/>
    <mergeCell ref="Q73:T73"/>
    <mergeCell ref="Q70:T70"/>
    <mergeCell ref="Q71:T71"/>
    <mergeCell ref="Q75:T75"/>
    <mergeCell ref="Q72:T72"/>
    <mergeCell ref="O74:P74"/>
    <mergeCell ref="M74:N74"/>
    <mergeCell ref="Q74:T74"/>
    <mergeCell ref="Q76:T76"/>
    <mergeCell ref="O73:P73"/>
    <mergeCell ref="M73:N73"/>
    <mergeCell ref="M77:N77"/>
    <mergeCell ref="O77:P77"/>
    <mergeCell ref="O76:P76"/>
    <mergeCell ref="B85:P90"/>
    <mergeCell ref="M76:N76"/>
    <mergeCell ref="B28:B49"/>
    <mergeCell ref="C44:D45"/>
    <mergeCell ref="C46:D49"/>
    <mergeCell ref="F29:J29"/>
    <mergeCell ref="C31:C41"/>
    <mergeCell ref="H49:S49"/>
    <mergeCell ref="D35:D37"/>
    <mergeCell ref="N38:P38"/>
    <mergeCell ref="F38:H38"/>
    <mergeCell ref="J31:L31"/>
    <mergeCell ref="J38:L38"/>
    <mergeCell ref="N32:P32"/>
    <mergeCell ref="K30:Q30"/>
    <mergeCell ref="C42:D43"/>
    <mergeCell ref="L47:S47"/>
    <mergeCell ref="H43:S43"/>
    <mergeCell ref="F36:G36"/>
    <mergeCell ref="S3:T3"/>
    <mergeCell ref="F39:H39"/>
    <mergeCell ref="J39:L39"/>
    <mergeCell ref="N39:P39"/>
    <mergeCell ref="B60:D60"/>
    <mergeCell ref="J50:L50"/>
    <mergeCell ref="N52:T52"/>
    <mergeCell ref="B58:D59"/>
    <mergeCell ref="C55:D56"/>
    <mergeCell ref="I3:L3"/>
    <mergeCell ref="M3:P3"/>
    <mergeCell ref="C7:D7"/>
    <mergeCell ref="C8:D8"/>
    <mergeCell ref="C9:D9"/>
    <mergeCell ref="C13:D13"/>
    <mergeCell ref="C14:D14"/>
    <mergeCell ref="C15:D15"/>
    <mergeCell ref="C10:D12"/>
    <mergeCell ref="F20:H20"/>
    <mergeCell ref="C20:D21"/>
    <mergeCell ref="C17:D17"/>
    <mergeCell ref="C18:D19"/>
    <mergeCell ref="L16:N16"/>
    <mergeCell ref="P21:Q21"/>
    <mergeCell ref="B50:B54"/>
    <mergeCell ref="B55:B57"/>
    <mergeCell ref="K66:L66"/>
    <mergeCell ref="E61:T61"/>
    <mergeCell ref="E63:J63"/>
    <mergeCell ref="I67:L67"/>
    <mergeCell ref="K68:L68"/>
    <mergeCell ref="O64:P64"/>
    <mergeCell ref="J53:S53"/>
    <mergeCell ref="F53:H53"/>
    <mergeCell ref="C63:D77"/>
    <mergeCell ref="Q69:T69"/>
    <mergeCell ref="Q67:T68"/>
    <mergeCell ref="I69:J69"/>
    <mergeCell ref="H54:S54"/>
    <mergeCell ref="O65:P65"/>
    <mergeCell ref="Q64:T64"/>
    <mergeCell ref="M68:N68"/>
    <mergeCell ref="E64:J64"/>
    <mergeCell ref="F57:M57"/>
    <mergeCell ref="K65:L65"/>
    <mergeCell ref="K63:L63"/>
    <mergeCell ref="K64:L64"/>
    <mergeCell ref="C50:D50"/>
  </mergeCells>
  <phoneticPr fontId="5"/>
  <conditionalFormatting sqref="I74:L74">
    <cfRule type="expression" dxfId="17" priority="13">
      <formula>#REF!=1</formula>
    </cfRule>
  </conditionalFormatting>
  <conditionalFormatting sqref="Q69:T69">
    <cfRule type="expression" dxfId="16" priority="14">
      <formula>#REF!=1</formula>
    </cfRule>
    <cfRule type="expression" dxfId="15" priority="15">
      <formula>$P$66=OR(Val_CalcPrg_Hyojun,Val_CalcPrg_BEST)</formula>
    </cfRule>
    <cfRule type="expression" dxfId="14" priority="16">
      <formula>$P$66=Val_CalcPrg_Model</formula>
    </cfRule>
  </conditionalFormatting>
  <dataValidations xWindow="750" yWindow="600" count="2">
    <dataValidation type="list" allowBlank="1" showInputMessage="1" showErrorMessage="1" errorTitle="値エラー" error="プルダウンから選択して下さい。" sqref="I27 Q81 N25 I25 N27 E25:E27" xr:uid="{00000000-0002-0000-0000-000003000000}">
      <formula1>List_Select</formula1>
    </dataValidation>
    <dataValidation allowBlank="1" showInputMessage="1" showErrorMessage="1" errorTitle="値エラー" error="プルダウンから選択して下さい。" sqref="Q11 Q39 M39" xr:uid="{00000000-0002-0000-0000-000005000000}"/>
  </dataValidations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7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750" yWindow="600" count="6">
        <x14:dataValidation type="list" allowBlank="1" showInputMessage="1" prompt="計算プログラムを選択して下さい。_x000a_選択肢にない場合は、記述して下さい。" xr:uid="{00000000-0002-0000-0000-000001000000}">
          <x14:formula1>
            <xm:f>List!$W$2:$W$5</xm:f>
          </x14:formula1>
          <xm:sqref>P66:T66</xm:sqref>
        </x14:dataValidation>
        <x14:dataValidation type="list" allowBlank="1" showInputMessage="1" showErrorMessage="1" xr:uid="{00000000-0002-0000-0000-000002000000}">
          <x14:formula1>
            <xm:f>List!$B$2:$B$6</xm:f>
          </x14:formula1>
          <xm:sqref>M3:P3</xm:sqref>
        </x14:dataValidation>
        <x14:dataValidation type="list" allowBlank="1" showInputMessage="1" showErrorMessage="1" errorTitle="値エラー" error="プルダウンから選択して下さい。" xr:uid="{D0CDCFEE-8AD4-4411-B0DC-B04E83AB5929}">
          <x14:formula1>
            <xm:f>List!$J$12:$J$13</xm:f>
          </x14:formula1>
          <xm:sqref>E10:E12 E14 E18:E19 E22:E24 I10:I11 M10:M11 Q10 M18 I18:I19 I23 L22 Q22 M24 Q24 M28 I28 M48 I31:I33 M31:M33 Q31:Q32 I38:I39 M38 Q38 M42 I44:I45 M44 Q44 I48 E28:E60 I50:I51 M51:M52 Q51 N57 E81:E82 I81 N81</xm:sqref>
        </x14:dataValidation>
        <x14:dataValidation type="list" allowBlank="1" showInputMessage="1" showErrorMessage="1" xr:uid="{183595DE-29A9-4837-8361-7F80C0C39089}">
          <x14:formula1>
            <xm:f>List!$C$14:$C$16</xm:f>
          </x14:formula1>
          <xm:sqref>S3:T3</xm:sqref>
        </x14:dataValidation>
        <x14:dataValidation type="list" allowBlank="1" showInputMessage="1" showErrorMessage="1" errorTitle="建物用途" error="リストより選択して下さい。" xr:uid="{CE89D490-7B0D-4F65-9B8D-1525C70D4731}">
          <x14:formula1>
            <xm:f>List!$C$2:$C$11</xm:f>
          </x14:formula1>
          <xm:sqref>F20:H21 M20:O21</xm:sqref>
        </x14:dataValidation>
        <x14:dataValidation type="list" allowBlank="1" showInputMessage="1" xr:uid="{EDA009A6-694B-4DF9-B726-CB36E0545B9B}">
          <x14:formula1>
            <xm:f>List!$F$2:$F$99</xm:f>
          </x14:formula1>
          <xm:sqref>K29:Q30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CCFFCC"/>
  </sheetPr>
  <dimension ref="A1:AN25"/>
  <sheetViews>
    <sheetView workbookViewId="0"/>
  </sheetViews>
  <sheetFormatPr defaultRowHeight="11.25" x14ac:dyDescent="0.15"/>
  <cols>
    <col min="1" max="6" width="9" style="1"/>
    <col min="7" max="7" width="9" style="1" customWidth="1"/>
    <col min="8" max="16384" width="9" style="1"/>
  </cols>
  <sheetData>
    <row r="1" spans="1:40" s="375" customFormat="1" ht="57" thickBot="1" x14ac:dyDescent="0.2">
      <c r="A1" s="375" t="s">
        <v>293</v>
      </c>
      <c r="B1" s="375" t="s">
        <v>295</v>
      </c>
      <c r="C1" s="375" t="s">
        <v>321</v>
      </c>
      <c r="D1" s="375" t="s">
        <v>322</v>
      </c>
      <c r="E1" s="375" t="s">
        <v>323</v>
      </c>
      <c r="F1" s="375" t="s">
        <v>324</v>
      </c>
      <c r="G1" s="375" t="s">
        <v>325</v>
      </c>
      <c r="H1" s="375" t="s">
        <v>326</v>
      </c>
      <c r="I1" s="375" t="s">
        <v>327</v>
      </c>
      <c r="J1" s="375" t="s">
        <v>328</v>
      </c>
      <c r="K1" s="375" t="s">
        <v>329</v>
      </c>
      <c r="L1" s="375" t="s">
        <v>330</v>
      </c>
      <c r="M1" s="375" t="s">
        <v>331</v>
      </c>
      <c r="N1" s="375" t="s">
        <v>332</v>
      </c>
      <c r="O1" s="375" t="s">
        <v>333</v>
      </c>
      <c r="P1" s="375" t="s">
        <v>334</v>
      </c>
      <c r="Q1" s="384" t="s">
        <v>464</v>
      </c>
      <c r="R1" s="376" t="s">
        <v>335</v>
      </c>
      <c r="S1" s="384" t="s">
        <v>465</v>
      </c>
      <c r="T1" s="376" t="s">
        <v>336</v>
      </c>
      <c r="U1" s="375" t="s">
        <v>337</v>
      </c>
      <c r="V1" s="375" t="s">
        <v>338</v>
      </c>
      <c r="W1" s="375" t="s">
        <v>339</v>
      </c>
      <c r="X1" s="385" t="s">
        <v>340</v>
      </c>
      <c r="Y1" s="385" t="s">
        <v>341</v>
      </c>
      <c r="Z1" s="385" t="s">
        <v>342</v>
      </c>
      <c r="AA1" s="385" t="s">
        <v>343</v>
      </c>
      <c r="AB1" s="385" t="s">
        <v>344</v>
      </c>
      <c r="AC1" s="386" t="s">
        <v>345</v>
      </c>
      <c r="AD1" s="386" t="s">
        <v>346</v>
      </c>
      <c r="AE1" s="386" t="s">
        <v>347</v>
      </c>
      <c r="AF1" s="387" t="s">
        <v>667</v>
      </c>
      <c r="AG1" s="388" t="s">
        <v>638</v>
      </c>
      <c r="AH1" s="388" t="s">
        <v>639</v>
      </c>
      <c r="AI1" s="388" t="s">
        <v>640</v>
      </c>
      <c r="AJ1" s="383" t="s">
        <v>1022</v>
      </c>
      <c r="AK1" s="383" t="s">
        <v>1023</v>
      </c>
      <c r="AL1" s="375" t="s">
        <v>924</v>
      </c>
      <c r="AM1" s="375" t="s">
        <v>925</v>
      </c>
      <c r="AN1" s="375" t="s">
        <v>926</v>
      </c>
    </row>
    <row r="2" spans="1:40" ht="15" customHeight="1" x14ac:dyDescent="0.15">
      <c r="A2" s="26" t="e">
        <f>事前協議書!#REF!</f>
        <v>#REF!</v>
      </c>
      <c r="B2" s="1" t="e">
        <f>事前協議書!#REF!</f>
        <v>#REF!</v>
      </c>
      <c r="C2" s="1" t="e">
        <f>事前協議書!#REF!</f>
        <v>#REF!</v>
      </c>
      <c r="D2" s="1" t="e">
        <f>事前協議書!#REF!</f>
        <v>#REF!</v>
      </c>
      <c r="E2" s="1" t="e">
        <f>事前協議書!#REF!</f>
        <v>#REF!</v>
      </c>
      <c r="F2" s="1" t="e">
        <f>事前協議書!#REF!</f>
        <v>#REF!</v>
      </c>
      <c r="G2" s="1" t="e">
        <f>事前協議書!#REF!</f>
        <v>#REF!</v>
      </c>
      <c r="H2" s="1" t="e">
        <f>事前協議書!#REF!</f>
        <v>#REF!</v>
      </c>
      <c r="I2" s="1" t="e">
        <f>事前協議書!#REF!</f>
        <v>#REF!</v>
      </c>
      <c r="J2" s="1" t="e">
        <f>事前協議書!#REF!</f>
        <v>#REF!</v>
      </c>
      <c r="K2" s="1" t="e">
        <f>事前協議書!#REF!</f>
        <v>#REF!</v>
      </c>
      <c r="L2" s="1" t="e">
        <f>事前協議書!#REF!</f>
        <v>#REF!</v>
      </c>
      <c r="M2" s="1" t="e">
        <f>事前協議書!#REF!</f>
        <v>#REF!</v>
      </c>
      <c r="N2" s="1" t="e">
        <f>事前協議書!#REF!</f>
        <v>#REF!</v>
      </c>
      <c r="O2" s="1" t="e">
        <f>事前協議書!#REF!</f>
        <v>#REF!</v>
      </c>
      <c r="P2" s="1" t="e">
        <f>事前協議書!#REF!</f>
        <v>#REF!</v>
      </c>
      <c r="Q2" s="40"/>
      <c r="R2" s="40"/>
      <c r="S2" s="40"/>
      <c r="T2" s="40"/>
      <c r="U2" s="1" t="e">
        <f>事前協議書!#REF!</f>
        <v>#REF!</v>
      </c>
      <c r="V2" s="1" t="e">
        <f>事前協議書!#REF!</f>
        <v>#REF!</v>
      </c>
      <c r="W2" s="1" t="e">
        <f>事前協議書!#REF!</f>
        <v>#REF!</v>
      </c>
      <c r="X2" s="1" t="e">
        <f>事前協議書!#REF!</f>
        <v>#REF!</v>
      </c>
      <c r="Y2" s="1" t="e">
        <f>事前協議書!#REF!</f>
        <v>#REF!</v>
      </c>
      <c r="Z2" s="1" t="e">
        <f>事前協議書!#REF!</f>
        <v>#REF!</v>
      </c>
      <c r="AA2" s="1" t="e">
        <f>事前協議書!#REF!</f>
        <v>#REF!</v>
      </c>
      <c r="AB2" s="1" t="e">
        <f>事前協議書!#REF!</f>
        <v>#REF!</v>
      </c>
      <c r="AC2" s="40"/>
      <c r="AD2" s="40"/>
      <c r="AE2" s="40"/>
      <c r="AF2" s="1" t="e">
        <f>事前協議書!#REF!</f>
        <v>#REF!</v>
      </c>
      <c r="AG2" s="1" t="e">
        <f>事前協議書!#REF!</f>
        <v>#REF!</v>
      </c>
      <c r="AH2" s="1" t="e">
        <f>事前協議書!#REF!</f>
        <v>#REF!</v>
      </c>
      <c r="AI2" s="1" t="e">
        <f>事前協議書!#REF!</f>
        <v>#REF!</v>
      </c>
      <c r="AL2" s="1" t="e">
        <f>事前協議書!#REF!</f>
        <v>#REF!</v>
      </c>
      <c r="AM2" s="1" t="e">
        <f>事前協議書!#REF!</f>
        <v>#REF!</v>
      </c>
      <c r="AN2" s="1" t="e">
        <f>事前協議書!#REF!</f>
        <v>#REF!</v>
      </c>
    </row>
    <row r="3" spans="1:40" ht="15" customHeight="1" x14ac:dyDescent="0.15">
      <c r="A3" s="379" t="str">
        <f>事前協議書!$X$2</f>
        <v>2017998</v>
      </c>
      <c r="B3" s="372">
        <f>事前協議書!$X$3</f>
        <v>3</v>
      </c>
      <c r="C3" s="372">
        <f>事前協議書!$X$18</f>
        <v>1</v>
      </c>
      <c r="D3" s="372">
        <f>事前協議書!$Z$18</f>
        <v>0</v>
      </c>
      <c r="E3" s="372">
        <f>事前協議書!$AB$18</f>
        <v>0</v>
      </c>
      <c r="F3" s="372">
        <f>事前協議書!$X$19</f>
        <v>0</v>
      </c>
      <c r="G3" s="372">
        <f>事前協議書!$Z$19</f>
        <v>0</v>
      </c>
      <c r="H3" s="372">
        <f>事前協議書!$L$19</f>
        <v>0</v>
      </c>
      <c r="I3" s="372" t="str">
        <f>事前協議書!$F$20</f>
        <v>事務所</v>
      </c>
      <c r="J3" s="372">
        <f>事前協議書!$I$20</f>
        <v>4000</v>
      </c>
      <c r="K3" s="372" t="str">
        <f>事前協議書!$M$20</f>
        <v>ホテル</v>
      </c>
      <c r="L3" s="372">
        <f>事前協議書!$P$20</f>
        <v>1000</v>
      </c>
      <c r="M3" s="372">
        <f>事前協議書!$F$21</f>
        <v>0</v>
      </c>
      <c r="N3" s="372">
        <f>事前協議書!$I$21</f>
        <v>0</v>
      </c>
      <c r="O3" s="372">
        <f>事前協議書!$M$21</f>
        <v>0</v>
      </c>
      <c r="P3" s="372">
        <f>事前協議書!$P$21</f>
        <v>0</v>
      </c>
      <c r="Q3" s="40"/>
      <c r="R3" s="40"/>
      <c r="S3" s="40"/>
      <c r="T3" s="40"/>
      <c r="U3" s="372">
        <f>事前協議書!$AD$24</f>
        <v>0</v>
      </c>
      <c r="V3" s="372">
        <f>事前協議書!$AB$24</f>
        <v>0</v>
      </c>
      <c r="W3" s="372">
        <f>事前協議書!$Z$24</f>
        <v>1</v>
      </c>
      <c r="X3" s="40"/>
      <c r="Y3" s="40"/>
      <c r="Z3" s="40"/>
      <c r="AA3" s="40"/>
      <c r="AB3" s="40"/>
      <c r="AC3" s="40"/>
      <c r="AD3" s="40"/>
      <c r="AE3" s="40"/>
      <c r="AF3" s="372">
        <f>事前協議書!$Z$22</f>
        <v>0</v>
      </c>
      <c r="AG3" s="372">
        <f>事前協議書!$AB$22</f>
        <v>0</v>
      </c>
      <c r="AH3" s="372">
        <f>事前協議書!$AD$22</f>
        <v>0</v>
      </c>
      <c r="AI3" s="372">
        <f>事前協議書!$X$23</f>
        <v>0</v>
      </c>
      <c r="AJ3" s="372">
        <f>事前協議書!$Z$23</f>
        <v>0</v>
      </c>
      <c r="AK3" s="372">
        <f>事前協議書!$L$23</f>
        <v>0</v>
      </c>
      <c r="AL3" s="372">
        <f>事前協議書!$AE$3</f>
        <v>1</v>
      </c>
      <c r="AM3" s="372">
        <f>事前協議書!$AG$3</f>
        <v>0</v>
      </c>
      <c r="AN3" s="372">
        <f>事前協議書!$AI$3</f>
        <v>0</v>
      </c>
    </row>
    <row r="4" spans="1:40" ht="15" customHeight="1" x14ac:dyDescent="0.15">
      <c r="A4" s="373" t="e">
        <f>A2=A3</f>
        <v>#REF!</v>
      </c>
      <c r="B4" s="373" t="e">
        <f t="shared" ref="B4:AN4" si="0">B2=B3</f>
        <v>#REF!</v>
      </c>
      <c r="C4" s="373" t="e">
        <f t="shared" si="0"/>
        <v>#REF!</v>
      </c>
      <c r="D4" s="373" t="e">
        <f t="shared" si="0"/>
        <v>#REF!</v>
      </c>
      <c r="E4" s="373" t="e">
        <f t="shared" si="0"/>
        <v>#REF!</v>
      </c>
      <c r="F4" s="373" t="e">
        <f t="shared" si="0"/>
        <v>#REF!</v>
      </c>
      <c r="G4" s="373" t="e">
        <f t="shared" si="0"/>
        <v>#REF!</v>
      </c>
      <c r="H4" s="373" t="e">
        <f t="shared" si="0"/>
        <v>#REF!</v>
      </c>
      <c r="I4" s="373" t="e">
        <f t="shared" si="0"/>
        <v>#REF!</v>
      </c>
      <c r="J4" s="373" t="e">
        <f t="shared" si="0"/>
        <v>#REF!</v>
      </c>
      <c r="K4" s="373" t="e">
        <f t="shared" si="0"/>
        <v>#REF!</v>
      </c>
      <c r="L4" s="373" t="e">
        <f t="shared" si="0"/>
        <v>#REF!</v>
      </c>
      <c r="M4" s="373" t="e">
        <f t="shared" si="0"/>
        <v>#REF!</v>
      </c>
      <c r="N4" s="373" t="e">
        <f t="shared" si="0"/>
        <v>#REF!</v>
      </c>
      <c r="O4" s="373" t="e">
        <f t="shared" si="0"/>
        <v>#REF!</v>
      </c>
      <c r="P4" s="373" t="e">
        <f t="shared" si="0"/>
        <v>#REF!</v>
      </c>
      <c r="Q4" s="373" t="b">
        <f t="shared" si="0"/>
        <v>1</v>
      </c>
      <c r="R4" s="373" t="b">
        <f t="shared" si="0"/>
        <v>1</v>
      </c>
      <c r="S4" s="373" t="b">
        <f t="shared" si="0"/>
        <v>1</v>
      </c>
      <c r="T4" s="373" t="b">
        <f t="shared" si="0"/>
        <v>1</v>
      </c>
      <c r="U4" s="373" t="e">
        <f t="shared" si="0"/>
        <v>#REF!</v>
      </c>
      <c r="V4" s="373" t="e">
        <f t="shared" si="0"/>
        <v>#REF!</v>
      </c>
      <c r="W4" s="373" t="e">
        <f t="shared" si="0"/>
        <v>#REF!</v>
      </c>
      <c r="X4" s="373" t="e">
        <f t="shared" si="0"/>
        <v>#REF!</v>
      </c>
      <c r="Y4" s="373" t="e">
        <f t="shared" si="0"/>
        <v>#REF!</v>
      </c>
      <c r="Z4" s="373" t="e">
        <f t="shared" si="0"/>
        <v>#REF!</v>
      </c>
      <c r="AA4" s="373" t="e">
        <f t="shared" si="0"/>
        <v>#REF!</v>
      </c>
      <c r="AB4" s="373" t="e">
        <f t="shared" si="0"/>
        <v>#REF!</v>
      </c>
      <c r="AC4" s="373" t="b">
        <f t="shared" si="0"/>
        <v>1</v>
      </c>
      <c r="AD4" s="373" t="b">
        <f t="shared" si="0"/>
        <v>1</v>
      </c>
      <c r="AE4" s="373" t="b">
        <f t="shared" si="0"/>
        <v>1</v>
      </c>
      <c r="AF4" s="373" t="e">
        <f t="shared" si="0"/>
        <v>#REF!</v>
      </c>
      <c r="AG4" s="373" t="e">
        <f t="shared" si="0"/>
        <v>#REF!</v>
      </c>
      <c r="AH4" s="373" t="e">
        <f t="shared" si="0"/>
        <v>#REF!</v>
      </c>
      <c r="AI4" s="373" t="e">
        <f t="shared" si="0"/>
        <v>#REF!</v>
      </c>
      <c r="AJ4" s="373" t="b">
        <f t="shared" si="0"/>
        <v>1</v>
      </c>
      <c r="AK4" s="373" t="b">
        <f t="shared" si="0"/>
        <v>1</v>
      </c>
      <c r="AL4" s="373" t="e">
        <f t="shared" si="0"/>
        <v>#REF!</v>
      </c>
      <c r="AM4" s="373" t="e">
        <f t="shared" si="0"/>
        <v>#REF!</v>
      </c>
      <c r="AN4" s="373" t="e">
        <f t="shared" si="0"/>
        <v>#REF!</v>
      </c>
    </row>
    <row r="5" spans="1:40" ht="60" x14ac:dyDescent="0.15">
      <c r="A5" s="381"/>
      <c r="B5" s="381"/>
      <c r="C5" s="381"/>
      <c r="D5" s="381"/>
      <c r="E5" s="381"/>
      <c r="F5" s="381"/>
      <c r="G5" s="381"/>
      <c r="H5" s="381" t="s">
        <v>1021</v>
      </c>
      <c r="I5" s="381"/>
      <c r="J5" s="381"/>
      <c r="K5" s="381"/>
      <c r="L5" s="381"/>
      <c r="M5" s="381" t="s">
        <v>1021</v>
      </c>
      <c r="N5" s="381" t="s">
        <v>1021</v>
      </c>
      <c r="O5" s="381" t="s">
        <v>1021</v>
      </c>
      <c r="P5" s="381" t="s">
        <v>1021</v>
      </c>
      <c r="Q5" s="381"/>
      <c r="R5" s="381"/>
      <c r="S5" s="381"/>
      <c r="T5" s="381"/>
      <c r="U5" s="381"/>
      <c r="V5" s="381"/>
      <c r="W5" s="381"/>
      <c r="X5" s="381" t="s">
        <v>1025</v>
      </c>
      <c r="Y5" s="381" t="s">
        <v>1025</v>
      </c>
      <c r="Z5" s="381" t="s">
        <v>1025</v>
      </c>
      <c r="AA5" s="381" t="s">
        <v>1025</v>
      </c>
      <c r="AB5" s="381" t="s">
        <v>1025</v>
      </c>
      <c r="AJ5" s="374" t="s">
        <v>1019</v>
      </c>
      <c r="AK5" s="374" t="s">
        <v>1019</v>
      </c>
      <c r="AL5" s="374" t="s">
        <v>1024</v>
      </c>
      <c r="AM5" s="374" t="s">
        <v>1024</v>
      </c>
      <c r="AN5" s="374" t="s">
        <v>1024</v>
      </c>
    </row>
    <row r="6" spans="1:40" ht="15" customHeight="1" x14ac:dyDescent="0.15"/>
    <row r="7" spans="1:40" ht="15" customHeight="1" x14ac:dyDescent="0.15"/>
    <row r="8" spans="1:40" ht="15" customHeight="1" x14ac:dyDescent="0.15"/>
    <row r="9" spans="1:40" ht="15" customHeight="1" x14ac:dyDescent="0.15"/>
    <row r="10" spans="1:40" ht="15" customHeight="1" x14ac:dyDescent="0.15"/>
    <row r="11" spans="1:40" ht="15" customHeight="1" x14ac:dyDescent="0.15"/>
    <row r="12" spans="1:40" ht="15" customHeight="1" x14ac:dyDescent="0.15"/>
    <row r="13" spans="1:40" ht="15" customHeight="1" x14ac:dyDescent="0.15"/>
    <row r="14" spans="1:40" ht="15" customHeight="1" x14ac:dyDescent="0.15"/>
    <row r="15" spans="1:40" ht="15" customHeight="1" x14ac:dyDescent="0.15"/>
    <row r="16" spans="1:40" ht="15" customHeight="1" x14ac:dyDescent="0.15"/>
    <row r="17" ht="15" customHeight="1" x14ac:dyDescent="0.15"/>
    <row r="18" ht="15" customHeight="1" x14ac:dyDescent="0.15"/>
    <row r="19" ht="15" customHeight="1" x14ac:dyDescent="0.15"/>
    <row r="20" ht="15" customHeight="1" x14ac:dyDescent="0.15"/>
    <row r="21" ht="15" customHeight="1" x14ac:dyDescent="0.15"/>
    <row r="22" ht="15" customHeight="1" x14ac:dyDescent="0.15"/>
    <row r="23" ht="15" customHeight="1" x14ac:dyDescent="0.15"/>
    <row r="24" ht="15" customHeight="1" x14ac:dyDescent="0.15"/>
    <row r="25" ht="15" customHeight="1" x14ac:dyDescent="0.15"/>
  </sheetData>
  <phoneticPr fontId="5"/>
  <conditionalFormatting sqref="A4:AN4">
    <cfRule type="containsText" dxfId="3" priority="1" operator="containsText" text="FALSE">
      <formula>NOT(ISERROR(SEARCH("FALSE",A4)))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CCFFCC"/>
  </sheetPr>
  <dimension ref="A1:DJ25"/>
  <sheetViews>
    <sheetView workbookViewId="0"/>
  </sheetViews>
  <sheetFormatPr defaultRowHeight="11.25" x14ac:dyDescent="0.15"/>
  <cols>
    <col min="1" max="5" width="9" style="1"/>
    <col min="6" max="6" width="9" style="1" customWidth="1"/>
    <col min="7" max="16384" width="9" style="1"/>
  </cols>
  <sheetData>
    <row r="1" spans="1:114" s="375" customFormat="1" ht="57" thickBot="1" x14ac:dyDescent="0.2">
      <c r="A1" s="375" t="s">
        <v>293</v>
      </c>
      <c r="B1" s="375" t="s">
        <v>295</v>
      </c>
      <c r="C1" s="376" t="s">
        <v>300</v>
      </c>
      <c r="D1" s="376" t="s">
        <v>348</v>
      </c>
      <c r="E1" s="375" t="s">
        <v>349</v>
      </c>
      <c r="F1" s="375" t="s">
        <v>350</v>
      </c>
      <c r="G1" s="375" t="s">
        <v>351</v>
      </c>
      <c r="H1" s="375" t="s">
        <v>352</v>
      </c>
      <c r="I1" s="371" t="s">
        <v>1026</v>
      </c>
      <c r="J1" s="371" t="s">
        <v>1027</v>
      </c>
      <c r="K1" s="389" t="s">
        <v>479</v>
      </c>
      <c r="L1" s="389" t="s">
        <v>480</v>
      </c>
      <c r="M1" s="390" t="s">
        <v>525</v>
      </c>
      <c r="N1" s="389" t="s">
        <v>481</v>
      </c>
      <c r="O1" s="389" t="s">
        <v>482</v>
      </c>
      <c r="P1" s="390" t="s">
        <v>526</v>
      </c>
      <c r="Q1" s="375" t="s">
        <v>353</v>
      </c>
      <c r="R1" s="375" t="s">
        <v>354</v>
      </c>
      <c r="S1" s="375" t="s">
        <v>355</v>
      </c>
      <c r="T1" s="375" t="s">
        <v>356</v>
      </c>
      <c r="U1" s="375" t="s">
        <v>357</v>
      </c>
      <c r="V1" s="375" t="s">
        <v>358</v>
      </c>
      <c r="W1" s="375" t="s">
        <v>359</v>
      </c>
      <c r="X1" s="375" t="s">
        <v>360</v>
      </c>
      <c r="Y1" s="375" t="s">
        <v>361</v>
      </c>
      <c r="Z1" s="375" t="s">
        <v>362</v>
      </c>
      <c r="AA1" s="376" t="s">
        <v>363</v>
      </c>
      <c r="AB1" s="376" t="s">
        <v>364</v>
      </c>
      <c r="AC1" s="375" t="s">
        <v>365</v>
      </c>
      <c r="AD1" s="375" t="s">
        <v>366</v>
      </c>
      <c r="AE1" s="376" t="s">
        <v>367</v>
      </c>
      <c r="AF1" s="376" t="s">
        <v>368</v>
      </c>
      <c r="AG1" s="375" t="s">
        <v>369</v>
      </c>
      <c r="AH1" s="404" t="s">
        <v>998</v>
      </c>
      <c r="AI1" s="404" t="s">
        <v>999</v>
      </c>
      <c r="AJ1" s="377" t="s">
        <v>1000</v>
      </c>
      <c r="AK1" s="375" t="s">
        <v>370</v>
      </c>
      <c r="AL1" s="376" t="s">
        <v>371</v>
      </c>
      <c r="AM1" s="375" t="s">
        <v>372</v>
      </c>
      <c r="AN1" s="375" t="s">
        <v>373</v>
      </c>
      <c r="AO1" s="375" t="s">
        <v>374</v>
      </c>
      <c r="AP1" s="375" t="s">
        <v>375</v>
      </c>
      <c r="AQ1" s="375" t="s">
        <v>376</v>
      </c>
      <c r="AR1" s="375" t="s">
        <v>377</v>
      </c>
      <c r="AS1" s="375" t="s">
        <v>378</v>
      </c>
      <c r="AT1" s="375" t="s">
        <v>379</v>
      </c>
      <c r="AU1" s="375" t="s">
        <v>380</v>
      </c>
      <c r="AV1" s="375" t="s">
        <v>381</v>
      </c>
      <c r="AW1" s="375" t="s">
        <v>382</v>
      </c>
      <c r="AX1" s="376" t="s">
        <v>383</v>
      </c>
      <c r="AY1" s="375" t="s">
        <v>384</v>
      </c>
      <c r="AZ1" s="375" t="s">
        <v>385</v>
      </c>
      <c r="BA1" s="375" t="s">
        <v>386</v>
      </c>
      <c r="BB1" s="384" t="s">
        <v>466</v>
      </c>
      <c r="BC1" s="384" t="s">
        <v>495</v>
      </c>
      <c r="BD1" s="384" t="s">
        <v>467</v>
      </c>
      <c r="BE1" s="384" t="s">
        <v>387</v>
      </c>
      <c r="BF1" s="384" t="s">
        <v>484</v>
      </c>
      <c r="BG1" s="384" t="s">
        <v>468</v>
      </c>
      <c r="BH1" s="384" t="s">
        <v>668</v>
      </c>
      <c r="BI1" s="384" t="s">
        <v>469</v>
      </c>
      <c r="BJ1" s="386" t="s">
        <v>472</v>
      </c>
      <c r="BK1" s="391" t="s">
        <v>470</v>
      </c>
      <c r="BL1" s="391" t="s">
        <v>471</v>
      </c>
      <c r="BM1" s="386" t="s">
        <v>388</v>
      </c>
      <c r="BN1" s="376" t="s">
        <v>389</v>
      </c>
      <c r="BO1" s="376" t="s">
        <v>390</v>
      </c>
      <c r="BP1" s="376" t="s">
        <v>391</v>
      </c>
      <c r="BQ1" s="376" t="s">
        <v>392</v>
      </c>
      <c r="BR1" s="386" t="s">
        <v>393</v>
      </c>
      <c r="BS1" s="386" t="s">
        <v>394</v>
      </c>
      <c r="BT1" s="375" t="s">
        <v>395</v>
      </c>
      <c r="BU1" s="375" t="s">
        <v>396</v>
      </c>
      <c r="BV1" s="375" t="s">
        <v>397</v>
      </c>
      <c r="BW1" s="375" t="s">
        <v>398</v>
      </c>
      <c r="BX1" s="375" t="s">
        <v>399</v>
      </c>
      <c r="BY1" s="387" t="s">
        <v>301</v>
      </c>
      <c r="BZ1" s="392" t="s">
        <v>553</v>
      </c>
      <c r="CA1" s="376" t="s">
        <v>554</v>
      </c>
      <c r="CB1" s="392" t="s">
        <v>555</v>
      </c>
      <c r="CC1" s="392" t="s">
        <v>537</v>
      </c>
      <c r="CD1" s="392" t="s">
        <v>538</v>
      </c>
      <c r="CE1" s="392" t="s">
        <v>539</v>
      </c>
      <c r="CF1" s="392" t="s">
        <v>540</v>
      </c>
      <c r="CG1" s="392" t="s">
        <v>541</v>
      </c>
      <c r="CH1" s="392" t="s">
        <v>542</v>
      </c>
      <c r="CI1" s="393" t="s">
        <v>556</v>
      </c>
      <c r="CJ1" s="394" t="s">
        <v>557</v>
      </c>
      <c r="CK1" s="395" t="s">
        <v>602</v>
      </c>
      <c r="CL1" s="375" t="s">
        <v>653</v>
      </c>
      <c r="CM1" s="375" t="s">
        <v>654</v>
      </c>
      <c r="CN1" s="375" t="s">
        <v>655</v>
      </c>
      <c r="CO1" s="375" t="s">
        <v>656</v>
      </c>
      <c r="CP1" s="375" t="s">
        <v>657</v>
      </c>
      <c r="CQ1" s="375" t="s">
        <v>658</v>
      </c>
      <c r="CR1" s="375" t="s">
        <v>659</v>
      </c>
      <c r="CS1" s="375" t="s">
        <v>652</v>
      </c>
      <c r="CT1" s="375" t="s">
        <v>660</v>
      </c>
      <c r="CU1" s="375" t="s">
        <v>646</v>
      </c>
      <c r="CV1" s="375" t="s">
        <v>647</v>
      </c>
      <c r="CW1" s="375" t="s">
        <v>648</v>
      </c>
      <c r="CX1" s="375" t="s">
        <v>649</v>
      </c>
      <c r="CY1" s="375" t="s">
        <v>650</v>
      </c>
      <c r="CZ1" s="375" t="s">
        <v>651</v>
      </c>
      <c r="DA1" s="375" t="s">
        <v>661</v>
      </c>
      <c r="DB1" s="375" t="s">
        <v>687</v>
      </c>
      <c r="DC1" s="375" t="s">
        <v>662</v>
      </c>
      <c r="DD1" s="375" t="s">
        <v>663</v>
      </c>
      <c r="DE1" s="395" t="s">
        <v>962</v>
      </c>
      <c r="DF1" s="395" t="s">
        <v>963</v>
      </c>
      <c r="DG1" s="375" t="s">
        <v>664</v>
      </c>
      <c r="DH1" s="375" t="s">
        <v>919</v>
      </c>
      <c r="DI1" s="375" t="s">
        <v>920</v>
      </c>
      <c r="DJ1" s="375" t="s">
        <v>921</v>
      </c>
    </row>
    <row r="2" spans="1:114" ht="15" customHeight="1" x14ac:dyDescent="0.15">
      <c r="A2" s="26" t="e">
        <f>事前協議書!#REF!</f>
        <v>#REF!</v>
      </c>
      <c r="B2" s="1" t="e">
        <f>事前協議書!#REF!</f>
        <v>#REF!</v>
      </c>
      <c r="C2" s="40"/>
      <c r="D2" s="40"/>
      <c r="E2" s="1" t="e">
        <f>事前協議書!#REF!</f>
        <v>#REF!</v>
      </c>
      <c r="F2" s="1" t="e">
        <f>事前協議書!#REF!</f>
        <v>#REF!</v>
      </c>
      <c r="G2" s="1" t="e">
        <f>事前協議書!#REF!</f>
        <v>#REF!</v>
      </c>
      <c r="H2" s="1" t="e">
        <f>事前協議書!#REF!</f>
        <v>#REF!</v>
      </c>
      <c r="K2" s="1" t="e">
        <f>事前協議書!#REF!</f>
        <v>#REF!</v>
      </c>
      <c r="L2" s="1" t="e">
        <f>事前協議書!#REF!</f>
        <v>#REF!</v>
      </c>
      <c r="M2" s="1" t="e">
        <f>事前協議書!#REF!</f>
        <v>#REF!</v>
      </c>
      <c r="N2" s="1" t="e">
        <f>事前協議書!#REF!</f>
        <v>#REF!</v>
      </c>
      <c r="O2" s="1" t="e">
        <f>事前協議書!#REF!</f>
        <v>#REF!</v>
      </c>
      <c r="P2" s="1" t="e">
        <f>事前協議書!#REF!</f>
        <v>#REF!</v>
      </c>
      <c r="Q2" s="1" t="e">
        <f>事前協議書!#REF!</f>
        <v>#REF!</v>
      </c>
      <c r="R2" s="1" t="e">
        <f>事前協議書!#REF!</f>
        <v>#REF!</v>
      </c>
      <c r="S2" s="1" t="e">
        <f>事前協議書!#REF!</f>
        <v>#REF!</v>
      </c>
      <c r="T2" s="1" t="e">
        <f>事前協議書!#REF!</f>
        <v>#REF!</v>
      </c>
      <c r="U2" s="1" t="e">
        <f>事前協議書!#REF!</f>
        <v>#REF!</v>
      </c>
      <c r="V2" s="1" t="e">
        <f>事前協議書!#REF!</f>
        <v>#REF!</v>
      </c>
      <c r="W2" s="1" t="e">
        <f>事前協議書!#REF!</f>
        <v>#REF!</v>
      </c>
      <c r="X2" s="1" t="e">
        <f>事前協議書!#REF!</f>
        <v>#REF!</v>
      </c>
      <c r="Y2" s="1" t="e">
        <f>事前協議書!#REF!</f>
        <v>#REF!</v>
      </c>
      <c r="Z2" s="1" t="e">
        <f>事前協議書!#REF!</f>
        <v>#REF!</v>
      </c>
      <c r="AA2" s="40"/>
      <c r="AB2" s="40"/>
      <c r="AC2" s="1" t="e">
        <f>事前協議書!#REF!</f>
        <v>#REF!</v>
      </c>
      <c r="AD2" s="1" t="e">
        <f>事前協議書!#REF!</f>
        <v>#REF!</v>
      </c>
      <c r="AE2" s="40"/>
      <c r="AF2" s="40"/>
      <c r="AG2" s="1" t="e">
        <f>事前協議書!#REF!</f>
        <v>#REF!</v>
      </c>
      <c r="AH2" s="396" t="e">
        <f>事前協議書!#REF!</f>
        <v>#REF!</v>
      </c>
      <c r="AI2" s="396" t="e">
        <f>事前協議書!#REF!</f>
        <v>#REF!</v>
      </c>
      <c r="AJ2" s="1" t="e">
        <f>事前協議書!#REF!</f>
        <v>#REF!</v>
      </c>
      <c r="AK2" s="1" t="e">
        <f>事前協議書!#REF!</f>
        <v>#REF!</v>
      </c>
      <c r="AL2" s="40"/>
      <c r="AM2" s="1" t="e">
        <f>事前協議書!#REF!</f>
        <v>#REF!</v>
      </c>
      <c r="AN2" s="1" t="e">
        <f>事前協議書!#REF!</f>
        <v>#REF!</v>
      </c>
      <c r="AO2" s="1" t="e">
        <f>事前協議書!#REF!</f>
        <v>#REF!</v>
      </c>
      <c r="AP2" s="1" t="e">
        <f>事前協議書!#REF!</f>
        <v>#REF!</v>
      </c>
      <c r="AQ2" s="1" t="e">
        <f>事前協議書!#REF!</f>
        <v>#REF!</v>
      </c>
      <c r="AR2" s="1" t="e">
        <f>事前協議書!#REF!</f>
        <v>#REF!</v>
      </c>
      <c r="AS2" s="1" t="e">
        <f>事前協議書!#REF!</f>
        <v>#REF!</v>
      </c>
      <c r="AT2" s="1" t="e">
        <f>事前協議書!#REF!</f>
        <v>#REF!</v>
      </c>
      <c r="AU2" s="1" t="e">
        <f>事前協議書!#REF!</f>
        <v>#REF!</v>
      </c>
      <c r="AV2" s="1" t="e">
        <f>事前協議書!#REF!</f>
        <v>#REF!</v>
      </c>
      <c r="AW2" s="1" t="e">
        <f>事前協議書!#REF!</f>
        <v>#REF!</v>
      </c>
      <c r="AX2" s="40"/>
      <c r="AY2" s="1" t="e">
        <f>事前協議書!#REF!</f>
        <v>#REF!</v>
      </c>
      <c r="AZ2" s="1" t="e">
        <f>事前協議書!#REF!</f>
        <v>#REF!</v>
      </c>
      <c r="BA2" s="1" t="e">
        <f>事前協議書!#REF!</f>
        <v>#REF!</v>
      </c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1" t="e">
        <f>事前協議書!#REF!</f>
        <v>#REF!</v>
      </c>
      <c r="BU2" s="1" t="e">
        <f>事前協議書!#REF!</f>
        <v>#REF!</v>
      </c>
      <c r="BV2" s="1" t="e">
        <f>事前協議書!#REF!</f>
        <v>#REF!</v>
      </c>
      <c r="BW2" s="1" t="e">
        <f>事前協議書!#REF!</f>
        <v>#REF!</v>
      </c>
      <c r="BX2" s="1" t="e">
        <f>事前協議書!#REF!</f>
        <v>#REF!</v>
      </c>
      <c r="BY2" s="1" t="e">
        <f>事前協議書!#REF!</f>
        <v>#REF!</v>
      </c>
      <c r="BZ2" s="41" t="e">
        <f>事前協議書!#REF!</f>
        <v>#REF!</v>
      </c>
      <c r="CA2" s="40"/>
      <c r="CB2" s="41" t="e">
        <f>事前協議書!#REF!</f>
        <v>#REF!</v>
      </c>
      <c r="CC2" s="41" t="e">
        <f>事前協議書!#REF!</f>
        <v>#REF!</v>
      </c>
      <c r="CD2" s="41" t="e">
        <f>事前協議書!#REF!</f>
        <v>#REF!</v>
      </c>
      <c r="CE2" s="41" t="e">
        <f>事前協議書!#REF!</f>
        <v>#REF!</v>
      </c>
      <c r="CF2" s="41" t="e">
        <f>事前協議書!#REF!</f>
        <v>#REF!</v>
      </c>
      <c r="CG2" s="41" t="e">
        <f>事前協議書!#REF!</f>
        <v>#REF!</v>
      </c>
      <c r="CH2" s="41" t="e">
        <f>事前協議書!#REF!</f>
        <v>#REF!</v>
      </c>
      <c r="CI2" s="41" t="e">
        <f>事前協議書!#REF!</f>
        <v>#REF!</v>
      </c>
      <c r="CJ2" s="44" t="e">
        <f>事前協議書!#REF!</f>
        <v>#REF!</v>
      </c>
      <c r="CK2" s="56" t="e">
        <f>事前協議書!#REF!</f>
        <v>#REF!</v>
      </c>
      <c r="CL2" s="1" t="e">
        <f>事前協議書!#REF!</f>
        <v>#REF!</v>
      </c>
      <c r="CM2" s="1" t="e">
        <f>事前協議書!#REF!</f>
        <v>#REF!</v>
      </c>
      <c r="CN2" s="1" t="e">
        <f>事前協議書!#REF!</f>
        <v>#REF!</v>
      </c>
      <c r="CO2" s="1" t="e">
        <f>事前協議書!#REF!</f>
        <v>#REF!</v>
      </c>
      <c r="CP2" s="1" t="e">
        <f>事前協議書!#REF!</f>
        <v>#REF!</v>
      </c>
      <c r="CQ2" s="1" t="e">
        <f>事前協議書!#REF!</f>
        <v>#REF!</v>
      </c>
      <c r="CR2" s="1" t="e">
        <f>事前協議書!#REF!</f>
        <v>#REF!</v>
      </c>
      <c r="CS2" s="1" t="e">
        <f>事前協議書!#REF!</f>
        <v>#REF!</v>
      </c>
      <c r="CT2" s="1" t="e">
        <f>事前協議書!#REF!</f>
        <v>#REF!</v>
      </c>
      <c r="CU2" s="1" t="e">
        <f>事前協議書!#REF!</f>
        <v>#REF!</v>
      </c>
      <c r="CV2" s="1" t="e">
        <f>事前協議書!#REF!</f>
        <v>#REF!</v>
      </c>
      <c r="CW2" s="1" t="e">
        <f>事前協議書!#REF!</f>
        <v>#REF!</v>
      </c>
      <c r="CX2" s="1" t="e">
        <f>事前協議書!#REF!</f>
        <v>#REF!</v>
      </c>
      <c r="CY2" s="1" t="e">
        <f>事前協議書!#REF!</f>
        <v>#REF!</v>
      </c>
      <c r="CZ2" s="1" t="e">
        <f>事前協議書!#REF!</f>
        <v>#REF!</v>
      </c>
      <c r="DA2" s="1" t="e">
        <f>事前協議書!#REF!</f>
        <v>#REF!</v>
      </c>
      <c r="DB2" s="1" t="e">
        <f>事前協議書!#REF!</f>
        <v>#REF!</v>
      </c>
      <c r="DC2" s="1" t="e">
        <f>事前協議書!#REF!</f>
        <v>#REF!</v>
      </c>
      <c r="DD2" s="1" t="e">
        <f>事前協議書!#REF!</f>
        <v>#REF!</v>
      </c>
      <c r="DE2" s="1" t="e">
        <f>事前協議書!#REF!</f>
        <v>#REF!</v>
      </c>
      <c r="DF2" s="1" t="e">
        <f>事前協議書!#REF!</f>
        <v>#REF!</v>
      </c>
      <c r="DG2" s="1" t="e">
        <f>事前協議書!#REF!</f>
        <v>#REF!</v>
      </c>
      <c r="DH2" s="1" t="e">
        <f>事前協議書!#REF!</f>
        <v>#REF!</v>
      </c>
      <c r="DI2" s="1" t="e">
        <f>事前協議書!#REF!</f>
        <v>#REF!</v>
      </c>
      <c r="DJ2" s="1" t="e">
        <f>事前協議書!#REF!</f>
        <v>#REF!</v>
      </c>
    </row>
    <row r="3" spans="1:114" ht="15" customHeight="1" x14ac:dyDescent="0.15">
      <c r="A3" s="379" t="str">
        <f>事前協議書!$X$2</f>
        <v>2017998</v>
      </c>
      <c r="B3" s="372">
        <f>事前協議書!$X$3</f>
        <v>3</v>
      </c>
      <c r="C3" s="40"/>
      <c r="D3" s="40"/>
      <c r="E3" s="372">
        <f>事前協議書!$Y$28</f>
        <v>1</v>
      </c>
      <c r="F3" s="372">
        <f>事前協議書!$AA$28</f>
        <v>0</v>
      </c>
      <c r="G3" s="372">
        <f>事前協議書!$AE$28</f>
        <v>1</v>
      </c>
      <c r="H3" s="40"/>
      <c r="I3" s="372">
        <f>事前協議書!$Y$29</f>
        <v>1</v>
      </c>
      <c r="J3" s="372">
        <f>事前協議書!$Y$30</f>
        <v>1</v>
      </c>
      <c r="K3" s="372" t="str">
        <f>事前協議書!$AA$29</f>
        <v>0235</v>
      </c>
      <c r="L3" s="372">
        <f>事前協議書!$S$29</f>
        <v>80</v>
      </c>
      <c r="M3" s="372" t="str">
        <f>事前協議書!$K$29</f>
        <v>標準_硬質ウレタンフォーム  保温板  2種2号[0.024]</v>
      </c>
      <c r="N3" s="372" t="str">
        <f>事前協議書!$AA$30</f>
        <v>0235</v>
      </c>
      <c r="O3" s="372">
        <f>事前協議書!$S$30</f>
        <v>50</v>
      </c>
      <c r="P3" s="372" t="str">
        <f>事前協議書!$K$30</f>
        <v>標準_硬質ウレタンフォーム  保温板  2種2号[0.024]</v>
      </c>
      <c r="Q3" s="372">
        <f>事前協議書!$Y$31</f>
        <v>1</v>
      </c>
      <c r="R3" s="372">
        <f>事前協議書!$AB$31</f>
        <v>0</v>
      </c>
      <c r="S3" s="372">
        <f>事前協議書!$AE$31</f>
        <v>0</v>
      </c>
      <c r="T3" s="372">
        <f>事前協議書!$AH$31</f>
        <v>1</v>
      </c>
      <c r="U3" s="372">
        <f>事前協議書!$Y$32</f>
        <v>0</v>
      </c>
      <c r="V3" s="372">
        <f>事前協議書!$AB$32</f>
        <v>0</v>
      </c>
      <c r="W3" s="372">
        <f>事前協議書!$AE$32</f>
        <v>0</v>
      </c>
      <c r="X3" s="372">
        <f>事前協議書!$AH$32</f>
        <v>0</v>
      </c>
      <c r="Y3" s="372">
        <f>事前協議書!$AE$33</f>
        <v>0</v>
      </c>
      <c r="Z3" s="372">
        <f>事前協議書!$Y$33</f>
        <v>0</v>
      </c>
      <c r="AA3" s="40"/>
      <c r="AB3" s="40"/>
      <c r="AC3" s="40"/>
      <c r="AD3" s="40"/>
      <c r="AE3" s="40"/>
      <c r="AF3" s="40"/>
      <c r="AG3" s="372">
        <f>事前協議書!$Y$38</f>
        <v>0</v>
      </c>
      <c r="AH3" s="396"/>
      <c r="AI3" s="396"/>
      <c r="AJ3" s="372">
        <f>事前協議書!$AH$38</f>
        <v>0</v>
      </c>
      <c r="AK3" s="372">
        <f>事前協議書!$Y$40</f>
        <v>0</v>
      </c>
      <c r="AL3" s="40"/>
      <c r="AM3" s="372">
        <f>事前協議書!$Y$41</f>
        <v>0</v>
      </c>
      <c r="AN3" s="372">
        <f>事前協議書!$H$41</f>
        <v>0</v>
      </c>
      <c r="AO3" s="372">
        <f>事前協議書!$AB$42</f>
        <v>0</v>
      </c>
      <c r="AP3" s="372">
        <f>事前協議書!$Y$42</f>
        <v>1</v>
      </c>
      <c r="AQ3" s="372">
        <f>事前協議書!$H$42</f>
        <v>20</v>
      </c>
      <c r="AR3" s="372">
        <f>事前協議書!$Y$43</f>
        <v>0</v>
      </c>
      <c r="AS3" s="372">
        <f>事前協議書!$H$43</f>
        <v>0</v>
      </c>
      <c r="AT3" s="372">
        <f>事前協議書!$Y$44</f>
        <v>0</v>
      </c>
      <c r="AU3" s="372">
        <f>事前協議書!$AB$44</f>
        <v>0</v>
      </c>
      <c r="AV3" s="372">
        <f>事前協議書!$AE$44</f>
        <v>0</v>
      </c>
      <c r="AW3" s="372">
        <f>事前協議書!$AH$44</f>
        <v>0</v>
      </c>
      <c r="AX3" s="40"/>
      <c r="AY3" s="372">
        <f>事前協議書!$Y$45</f>
        <v>0</v>
      </c>
      <c r="AZ3" s="372">
        <f>事前協議書!$AB$45</f>
        <v>0</v>
      </c>
      <c r="BA3" s="372">
        <f>事前協議書!$L$45</f>
        <v>0</v>
      </c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372">
        <f>事前協議書!$Z$57</f>
        <v>0</v>
      </c>
      <c r="BU3" s="372">
        <f>事前協議書!$Z$55</f>
        <v>1</v>
      </c>
      <c r="BV3" s="372">
        <f>事前協議書!$AC$57</f>
        <v>0</v>
      </c>
      <c r="BW3" s="372">
        <f>事前協議書!$Z$58</f>
        <v>0</v>
      </c>
      <c r="BX3" s="372">
        <f>事前協議書!$Z$59</f>
        <v>1</v>
      </c>
      <c r="BY3" s="372">
        <f>事前協議書!$Z$56</f>
        <v>1</v>
      </c>
      <c r="BZ3" s="372">
        <f>事前協議書!$AB$33</f>
        <v>1</v>
      </c>
      <c r="CA3" s="40"/>
      <c r="CB3" s="372">
        <f>事前協議書!$AB$34</f>
        <v>0</v>
      </c>
      <c r="CC3" s="372">
        <f>事前協議書!$Y$35</f>
        <v>1</v>
      </c>
      <c r="CD3" s="372" t="str">
        <f>事前協議書!$I$35</f>
        <v>トイレ</v>
      </c>
      <c r="CE3" s="372">
        <f>事前協議書!$Y$36</f>
        <v>1</v>
      </c>
      <c r="CF3" s="372" t="str">
        <f>事前協議書!$I$36</f>
        <v>共用部</v>
      </c>
      <c r="CG3" s="372">
        <f>事前協議書!$Y$37</f>
        <v>0</v>
      </c>
      <c r="CH3" s="40"/>
      <c r="CI3" s="372">
        <f>事前協議書!$AB$38</f>
        <v>0</v>
      </c>
      <c r="CJ3" s="372">
        <f>事前協議書!$AE$38</f>
        <v>0</v>
      </c>
      <c r="CK3" s="372">
        <f>事前協議書!$J$37</f>
        <v>0</v>
      </c>
      <c r="CL3" s="372">
        <f>事前協議書!$Y$46</f>
        <v>0</v>
      </c>
      <c r="CM3" s="372">
        <f>事前協議書!$L$46</f>
        <v>0</v>
      </c>
      <c r="CN3" s="372">
        <f>事前協議書!$Y$47</f>
        <v>0</v>
      </c>
      <c r="CO3" s="372">
        <f>事前協議書!$L$47</f>
        <v>0</v>
      </c>
      <c r="CP3" s="372">
        <f>事前協議書!$Y$48</f>
        <v>0</v>
      </c>
      <c r="CQ3" s="372">
        <f>事前協議書!$AB$48</f>
        <v>0</v>
      </c>
      <c r="CR3" s="372">
        <f>事前協議書!$AE$48</f>
        <v>0</v>
      </c>
      <c r="CS3" s="372">
        <f>事前協議書!$Y$49</f>
        <v>0</v>
      </c>
      <c r="CT3" s="372">
        <f>事前協議書!$H$49</f>
        <v>0</v>
      </c>
      <c r="CU3" s="372">
        <f>事前協議書!$Y$50</f>
        <v>1</v>
      </c>
      <c r="CV3" s="372">
        <f>事前協議書!$AB$50</f>
        <v>0</v>
      </c>
      <c r="CW3" s="372">
        <f>事前協議書!$Y$51</f>
        <v>1</v>
      </c>
      <c r="CX3" s="372">
        <f>事前協議書!$AB$51</f>
        <v>0</v>
      </c>
      <c r="CY3" s="372">
        <f>事前協議書!$AE$51</f>
        <v>0</v>
      </c>
      <c r="CZ3" s="372">
        <f>事前協議書!$AH$51</f>
        <v>0</v>
      </c>
      <c r="DA3" s="372">
        <f>事前協議書!$Z$52</f>
        <v>1</v>
      </c>
      <c r="DB3" s="372">
        <f>事前協議書!$AD$52</f>
        <v>0</v>
      </c>
      <c r="DC3" s="372">
        <f>事前協議書!$Y$54</f>
        <v>0</v>
      </c>
      <c r="DD3" s="372">
        <f>事前協議書!$H$54</f>
        <v>0</v>
      </c>
      <c r="DE3" s="372">
        <f>事前協議書!$Y$53</f>
        <v>1</v>
      </c>
      <c r="DF3" s="372" t="str">
        <f>事前協議書!$J$53</f>
        <v>入居者へ浸水リスクの周知、訓練の実施、土のう袋の準備</v>
      </c>
      <c r="DG3" s="372">
        <f>事前協議書!$E$61</f>
        <v>0</v>
      </c>
      <c r="DH3" s="40"/>
      <c r="DI3" s="372">
        <f>事前協議書!$Y$39</f>
        <v>0</v>
      </c>
      <c r="DJ3" s="372">
        <f>事前協議書!$AB$39</f>
        <v>0</v>
      </c>
    </row>
    <row r="4" spans="1:114" ht="15" customHeight="1" x14ac:dyDescent="0.15">
      <c r="A4" s="373" t="e">
        <f>A2=A3</f>
        <v>#REF!</v>
      </c>
      <c r="B4" s="373" t="e">
        <f t="shared" ref="B4:BN4" si="0">B2=B3</f>
        <v>#REF!</v>
      </c>
      <c r="C4" s="373" t="b">
        <f t="shared" si="0"/>
        <v>1</v>
      </c>
      <c r="D4" s="373" t="b">
        <f t="shared" si="0"/>
        <v>1</v>
      </c>
      <c r="E4" s="373" t="e">
        <f t="shared" si="0"/>
        <v>#REF!</v>
      </c>
      <c r="F4" s="373" t="e">
        <f t="shared" si="0"/>
        <v>#REF!</v>
      </c>
      <c r="G4" s="373" t="e">
        <f t="shared" si="0"/>
        <v>#REF!</v>
      </c>
      <c r="H4" s="373" t="e">
        <f t="shared" si="0"/>
        <v>#REF!</v>
      </c>
      <c r="I4" s="373" t="b">
        <f t="shared" si="0"/>
        <v>0</v>
      </c>
      <c r="J4" s="373" t="b">
        <f t="shared" si="0"/>
        <v>0</v>
      </c>
      <c r="K4" s="373" t="e">
        <f t="shared" si="0"/>
        <v>#REF!</v>
      </c>
      <c r="L4" s="373" t="e">
        <f t="shared" si="0"/>
        <v>#REF!</v>
      </c>
      <c r="M4" s="373" t="e">
        <f t="shared" si="0"/>
        <v>#REF!</v>
      </c>
      <c r="N4" s="373" t="e">
        <f t="shared" si="0"/>
        <v>#REF!</v>
      </c>
      <c r="O4" s="373" t="e">
        <f t="shared" si="0"/>
        <v>#REF!</v>
      </c>
      <c r="P4" s="373" t="e">
        <f t="shared" si="0"/>
        <v>#REF!</v>
      </c>
      <c r="Q4" s="373" t="e">
        <f t="shared" si="0"/>
        <v>#REF!</v>
      </c>
      <c r="R4" s="373" t="e">
        <f t="shared" si="0"/>
        <v>#REF!</v>
      </c>
      <c r="S4" s="373" t="e">
        <f t="shared" si="0"/>
        <v>#REF!</v>
      </c>
      <c r="T4" s="373" t="e">
        <f t="shared" si="0"/>
        <v>#REF!</v>
      </c>
      <c r="U4" s="373" t="e">
        <f t="shared" si="0"/>
        <v>#REF!</v>
      </c>
      <c r="V4" s="373" t="e">
        <f t="shared" si="0"/>
        <v>#REF!</v>
      </c>
      <c r="W4" s="373" t="e">
        <f t="shared" si="0"/>
        <v>#REF!</v>
      </c>
      <c r="X4" s="373" t="e">
        <f t="shared" si="0"/>
        <v>#REF!</v>
      </c>
      <c r="Y4" s="373" t="e">
        <f t="shared" si="0"/>
        <v>#REF!</v>
      </c>
      <c r="Z4" s="373" t="e">
        <f t="shared" si="0"/>
        <v>#REF!</v>
      </c>
      <c r="AA4" s="373" t="b">
        <f t="shared" si="0"/>
        <v>1</v>
      </c>
      <c r="AB4" s="373" t="b">
        <f t="shared" si="0"/>
        <v>1</v>
      </c>
      <c r="AC4" s="373" t="e">
        <f t="shared" si="0"/>
        <v>#REF!</v>
      </c>
      <c r="AD4" s="373" t="e">
        <f t="shared" si="0"/>
        <v>#REF!</v>
      </c>
      <c r="AE4" s="373" t="b">
        <f t="shared" si="0"/>
        <v>1</v>
      </c>
      <c r="AF4" s="373" t="b">
        <f t="shared" si="0"/>
        <v>1</v>
      </c>
      <c r="AG4" s="373" t="e">
        <f t="shared" si="0"/>
        <v>#REF!</v>
      </c>
      <c r="AH4" s="373" t="e">
        <f t="shared" si="0"/>
        <v>#REF!</v>
      </c>
      <c r="AI4" s="373" t="e">
        <f t="shared" si="0"/>
        <v>#REF!</v>
      </c>
      <c r="AJ4" s="373" t="e">
        <f t="shared" si="0"/>
        <v>#REF!</v>
      </c>
      <c r="AK4" s="373" t="e">
        <f t="shared" si="0"/>
        <v>#REF!</v>
      </c>
      <c r="AL4" s="373" t="b">
        <f t="shared" si="0"/>
        <v>1</v>
      </c>
      <c r="AM4" s="373" t="e">
        <f t="shared" si="0"/>
        <v>#REF!</v>
      </c>
      <c r="AN4" s="373" t="e">
        <f t="shared" si="0"/>
        <v>#REF!</v>
      </c>
      <c r="AO4" s="373" t="e">
        <f t="shared" si="0"/>
        <v>#REF!</v>
      </c>
      <c r="AP4" s="373" t="e">
        <f t="shared" si="0"/>
        <v>#REF!</v>
      </c>
      <c r="AQ4" s="373" t="e">
        <f t="shared" si="0"/>
        <v>#REF!</v>
      </c>
      <c r="AR4" s="373" t="e">
        <f t="shared" si="0"/>
        <v>#REF!</v>
      </c>
      <c r="AS4" s="373" t="e">
        <f t="shared" si="0"/>
        <v>#REF!</v>
      </c>
      <c r="AT4" s="373" t="e">
        <f t="shared" si="0"/>
        <v>#REF!</v>
      </c>
      <c r="AU4" s="373" t="e">
        <f t="shared" si="0"/>
        <v>#REF!</v>
      </c>
      <c r="AV4" s="373" t="e">
        <f t="shared" si="0"/>
        <v>#REF!</v>
      </c>
      <c r="AW4" s="373" t="e">
        <f t="shared" si="0"/>
        <v>#REF!</v>
      </c>
      <c r="AX4" s="373" t="b">
        <f t="shared" si="0"/>
        <v>1</v>
      </c>
      <c r="AY4" s="373" t="e">
        <f t="shared" si="0"/>
        <v>#REF!</v>
      </c>
      <c r="AZ4" s="373" t="e">
        <f t="shared" si="0"/>
        <v>#REF!</v>
      </c>
      <c r="BA4" s="373" t="e">
        <f t="shared" si="0"/>
        <v>#REF!</v>
      </c>
      <c r="BB4" s="373" t="b">
        <f t="shared" si="0"/>
        <v>1</v>
      </c>
      <c r="BC4" s="373" t="b">
        <f t="shared" si="0"/>
        <v>1</v>
      </c>
      <c r="BD4" s="373" t="b">
        <f t="shared" si="0"/>
        <v>1</v>
      </c>
      <c r="BE4" s="373" t="b">
        <f t="shared" si="0"/>
        <v>1</v>
      </c>
      <c r="BF4" s="373" t="b">
        <f t="shared" si="0"/>
        <v>1</v>
      </c>
      <c r="BG4" s="373" t="b">
        <f t="shared" si="0"/>
        <v>1</v>
      </c>
      <c r="BH4" s="373" t="b">
        <f t="shared" si="0"/>
        <v>1</v>
      </c>
      <c r="BI4" s="373" t="b">
        <f t="shared" si="0"/>
        <v>1</v>
      </c>
      <c r="BJ4" s="373" t="b">
        <f t="shared" si="0"/>
        <v>1</v>
      </c>
      <c r="BK4" s="373" t="b">
        <f t="shared" si="0"/>
        <v>1</v>
      </c>
      <c r="BL4" s="373" t="b">
        <f t="shared" si="0"/>
        <v>1</v>
      </c>
      <c r="BM4" s="373" t="b">
        <f t="shared" si="0"/>
        <v>1</v>
      </c>
      <c r="BN4" s="373" t="b">
        <f t="shared" si="0"/>
        <v>1</v>
      </c>
      <c r="BO4" s="373" t="b">
        <f t="shared" ref="BO4:DJ4" si="1">BO2=BO3</f>
        <v>1</v>
      </c>
      <c r="BP4" s="373" t="b">
        <f t="shared" si="1"/>
        <v>1</v>
      </c>
      <c r="BQ4" s="373" t="b">
        <f t="shared" si="1"/>
        <v>1</v>
      </c>
      <c r="BR4" s="373" t="b">
        <f t="shared" si="1"/>
        <v>1</v>
      </c>
      <c r="BS4" s="373" t="b">
        <f t="shared" si="1"/>
        <v>1</v>
      </c>
      <c r="BT4" s="373" t="e">
        <f t="shared" si="1"/>
        <v>#REF!</v>
      </c>
      <c r="BU4" s="373" t="e">
        <f t="shared" si="1"/>
        <v>#REF!</v>
      </c>
      <c r="BV4" s="373" t="e">
        <f t="shared" si="1"/>
        <v>#REF!</v>
      </c>
      <c r="BW4" s="373" t="e">
        <f t="shared" si="1"/>
        <v>#REF!</v>
      </c>
      <c r="BX4" s="373" t="e">
        <f t="shared" si="1"/>
        <v>#REF!</v>
      </c>
      <c r="BY4" s="373" t="e">
        <f t="shared" si="1"/>
        <v>#REF!</v>
      </c>
      <c r="BZ4" s="373" t="e">
        <f t="shared" si="1"/>
        <v>#REF!</v>
      </c>
      <c r="CA4" s="373" t="b">
        <f t="shared" si="1"/>
        <v>1</v>
      </c>
      <c r="CB4" s="373" t="e">
        <f t="shared" si="1"/>
        <v>#REF!</v>
      </c>
      <c r="CC4" s="373" t="e">
        <f t="shared" si="1"/>
        <v>#REF!</v>
      </c>
      <c r="CD4" s="373" t="e">
        <f t="shared" si="1"/>
        <v>#REF!</v>
      </c>
      <c r="CE4" s="373" t="e">
        <f t="shared" si="1"/>
        <v>#REF!</v>
      </c>
      <c r="CF4" s="373" t="e">
        <f t="shared" si="1"/>
        <v>#REF!</v>
      </c>
      <c r="CG4" s="373" t="e">
        <f t="shared" si="1"/>
        <v>#REF!</v>
      </c>
      <c r="CH4" s="373" t="e">
        <f t="shared" si="1"/>
        <v>#REF!</v>
      </c>
      <c r="CI4" s="373" t="e">
        <f t="shared" si="1"/>
        <v>#REF!</v>
      </c>
      <c r="CJ4" s="373" t="e">
        <f t="shared" si="1"/>
        <v>#REF!</v>
      </c>
      <c r="CK4" s="373" t="e">
        <f t="shared" si="1"/>
        <v>#REF!</v>
      </c>
      <c r="CL4" s="373" t="e">
        <f t="shared" si="1"/>
        <v>#REF!</v>
      </c>
      <c r="CM4" s="373" t="e">
        <f t="shared" si="1"/>
        <v>#REF!</v>
      </c>
      <c r="CN4" s="373" t="e">
        <f t="shared" si="1"/>
        <v>#REF!</v>
      </c>
      <c r="CO4" s="373" t="e">
        <f t="shared" si="1"/>
        <v>#REF!</v>
      </c>
      <c r="CP4" s="373" t="e">
        <f t="shared" si="1"/>
        <v>#REF!</v>
      </c>
      <c r="CQ4" s="373" t="e">
        <f t="shared" si="1"/>
        <v>#REF!</v>
      </c>
      <c r="CR4" s="373" t="e">
        <f t="shared" si="1"/>
        <v>#REF!</v>
      </c>
      <c r="CS4" s="373" t="e">
        <f t="shared" si="1"/>
        <v>#REF!</v>
      </c>
      <c r="CT4" s="373" t="e">
        <f t="shared" si="1"/>
        <v>#REF!</v>
      </c>
      <c r="CU4" s="373" t="e">
        <f t="shared" si="1"/>
        <v>#REF!</v>
      </c>
      <c r="CV4" s="373" t="e">
        <f t="shared" si="1"/>
        <v>#REF!</v>
      </c>
      <c r="CW4" s="373" t="e">
        <f t="shared" si="1"/>
        <v>#REF!</v>
      </c>
      <c r="CX4" s="373" t="e">
        <f t="shared" si="1"/>
        <v>#REF!</v>
      </c>
      <c r="CY4" s="373" t="e">
        <f t="shared" si="1"/>
        <v>#REF!</v>
      </c>
      <c r="CZ4" s="373" t="e">
        <f t="shared" si="1"/>
        <v>#REF!</v>
      </c>
      <c r="DA4" s="373" t="e">
        <f t="shared" si="1"/>
        <v>#REF!</v>
      </c>
      <c r="DB4" s="373" t="e">
        <f t="shared" si="1"/>
        <v>#REF!</v>
      </c>
      <c r="DC4" s="373" t="e">
        <f t="shared" si="1"/>
        <v>#REF!</v>
      </c>
      <c r="DD4" s="373" t="e">
        <f t="shared" si="1"/>
        <v>#REF!</v>
      </c>
      <c r="DE4" s="373" t="e">
        <f t="shared" si="1"/>
        <v>#REF!</v>
      </c>
      <c r="DF4" s="373" t="e">
        <f t="shared" si="1"/>
        <v>#REF!</v>
      </c>
      <c r="DG4" s="373" t="e">
        <f t="shared" si="1"/>
        <v>#REF!</v>
      </c>
      <c r="DH4" s="373" t="e">
        <f t="shared" si="1"/>
        <v>#REF!</v>
      </c>
      <c r="DI4" s="373" t="e">
        <f t="shared" si="1"/>
        <v>#REF!</v>
      </c>
      <c r="DJ4" s="373" t="e">
        <f t="shared" si="1"/>
        <v>#REF!</v>
      </c>
    </row>
    <row r="5" spans="1:114" s="399" customFormat="1" ht="75" x14ac:dyDescent="0.15">
      <c r="A5" s="381"/>
      <c r="B5" s="381"/>
      <c r="C5" s="381"/>
      <c r="D5" s="381"/>
      <c r="E5" s="381"/>
      <c r="F5" s="381"/>
      <c r="G5" s="381"/>
      <c r="H5" s="381" t="s">
        <v>1028</v>
      </c>
      <c r="I5" s="374" t="s">
        <v>1019</v>
      </c>
      <c r="J5" s="374" t="s">
        <v>1019</v>
      </c>
      <c r="K5" s="381"/>
      <c r="L5" s="381" t="s">
        <v>1029</v>
      </c>
      <c r="M5" s="381" t="s">
        <v>1021</v>
      </c>
      <c r="N5" s="381"/>
      <c r="O5" s="381" t="s">
        <v>1029</v>
      </c>
      <c r="P5" s="381" t="s">
        <v>1021</v>
      </c>
      <c r="Q5" s="381"/>
      <c r="R5" s="381"/>
      <c r="S5" s="381"/>
      <c r="T5" s="381"/>
      <c r="U5" s="381"/>
      <c r="V5" s="381"/>
      <c r="W5" s="381"/>
      <c r="X5" s="381"/>
      <c r="Y5" s="381"/>
      <c r="Z5" s="381"/>
      <c r="AA5" s="381"/>
      <c r="AB5" s="381"/>
      <c r="AC5" s="381" t="s">
        <v>1030</v>
      </c>
      <c r="AD5" s="381" t="s">
        <v>1030</v>
      </c>
      <c r="AE5" s="381"/>
      <c r="AF5" s="381"/>
      <c r="AG5" s="381"/>
      <c r="AH5" s="398" t="s">
        <v>1037</v>
      </c>
      <c r="AI5" s="398" t="s">
        <v>1037</v>
      </c>
      <c r="AJ5" s="374"/>
      <c r="AK5" s="381"/>
      <c r="AL5" s="381"/>
      <c r="AM5" s="381"/>
      <c r="AN5" s="381" t="s">
        <v>1021</v>
      </c>
      <c r="AO5" s="381" t="s">
        <v>1020</v>
      </c>
      <c r="AP5" s="381" t="s">
        <v>1020</v>
      </c>
      <c r="AQ5" s="381" t="s">
        <v>1021</v>
      </c>
      <c r="AR5" s="382"/>
      <c r="AS5" s="381" t="s">
        <v>1021</v>
      </c>
      <c r="AT5" s="381"/>
      <c r="AU5" s="381"/>
      <c r="AV5" s="381"/>
      <c r="AW5" s="381"/>
      <c r="AX5" s="381"/>
      <c r="AY5" s="381"/>
      <c r="AZ5" s="381"/>
      <c r="BA5" s="381" t="s">
        <v>1021</v>
      </c>
      <c r="BB5" s="381"/>
      <c r="BC5" s="381"/>
      <c r="BD5" s="381"/>
      <c r="BE5" s="381"/>
      <c r="BF5" s="381"/>
      <c r="BG5" s="381"/>
      <c r="BH5" s="381"/>
      <c r="BI5" s="381"/>
      <c r="BJ5" s="381"/>
      <c r="BK5" s="381"/>
      <c r="BL5" s="381"/>
      <c r="BM5" s="381"/>
      <c r="BN5" s="381"/>
      <c r="BO5" s="381"/>
      <c r="BP5" s="381"/>
      <c r="BQ5" s="381"/>
      <c r="BR5" s="381"/>
      <c r="BS5" s="381"/>
      <c r="BT5" s="381" t="s">
        <v>1031</v>
      </c>
      <c r="BU5" s="381" t="s">
        <v>1031</v>
      </c>
      <c r="BV5" s="374"/>
      <c r="BW5" s="381"/>
      <c r="BX5" s="381" t="s">
        <v>1032</v>
      </c>
      <c r="BY5" s="381"/>
      <c r="BZ5" s="381"/>
      <c r="CA5" s="381"/>
      <c r="CB5" s="381"/>
      <c r="CC5" s="381"/>
      <c r="CD5" s="381"/>
      <c r="CE5" s="381"/>
      <c r="CF5" s="381"/>
      <c r="CG5" s="381"/>
      <c r="CH5" s="381" t="s">
        <v>1030</v>
      </c>
      <c r="CI5" s="381"/>
      <c r="CJ5" s="381"/>
      <c r="CK5" s="381" t="s">
        <v>1021</v>
      </c>
      <c r="CL5" s="381"/>
      <c r="CM5" s="381" t="s">
        <v>1021</v>
      </c>
      <c r="CN5" s="381"/>
      <c r="CO5" s="381" t="s">
        <v>1021</v>
      </c>
      <c r="CP5" s="381"/>
      <c r="CQ5" s="381"/>
      <c r="CR5" s="381"/>
      <c r="CS5" s="381"/>
      <c r="CT5" s="381" t="s">
        <v>1021</v>
      </c>
      <c r="CU5" s="381"/>
      <c r="CV5" s="381"/>
      <c r="CW5" s="381"/>
      <c r="CX5" s="381"/>
      <c r="CY5" s="381"/>
      <c r="CZ5" s="381"/>
      <c r="DA5" s="381"/>
      <c r="DB5" s="381"/>
      <c r="DC5" s="381"/>
      <c r="DD5" s="381" t="s">
        <v>1021</v>
      </c>
      <c r="DE5" s="374"/>
      <c r="DF5" s="374"/>
      <c r="DG5" s="381" t="s">
        <v>1021</v>
      </c>
      <c r="DH5" s="381"/>
      <c r="DI5" s="374"/>
      <c r="DJ5" s="374"/>
    </row>
    <row r="6" spans="1:114" ht="15" customHeight="1" x14ac:dyDescent="0.15"/>
    <row r="7" spans="1:114" ht="15" customHeight="1" x14ac:dyDescent="0.15"/>
    <row r="8" spans="1:114" ht="15" customHeight="1" x14ac:dyDescent="0.15"/>
    <row r="9" spans="1:114" ht="15" customHeight="1" x14ac:dyDescent="0.15"/>
    <row r="10" spans="1:114" ht="15" customHeight="1" x14ac:dyDescent="0.15"/>
    <row r="11" spans="1:114" ht="15" customHeight="1" x14ac:dyDescent="0.15"/>
    <row r="12" spans="1:114" ht="15" customHeight="1" x14ac:dyDescent="0.15"/>
    <row r="13" spans="1:114" ht="15" customHeight="1" x14ac:dyDescent="0.15"/>
    <row r="14" spans="1:114" ht="15" customHeight="1" x14ac:dyDescent="0.15"/>
    <row r="15" spans="1:114" ht="15" customHeight="1" x14ac:dyDescent="0.15"/>
    <row r="16" spans="1:114" ht="15" customHeight="1" x14ac:dyDescent="0.15"/>
    <row r="17" ht="15" customHeight="1" x14ac:dyDescent="0.15"/>
    <row r="18" ht="15" customHeight="1" x14ac:dyDescent="0.15"/>
    <row r="19" ht="15" customHeight="1" x14ac:dyDescent="0.15"/>
    <row r="20" ht="15" customHeight="1" x14ac:dyDescent="0.15"/>
    <row r="21" ht="15" customHeight="1" x14ac:dyDescent="0.15"/>
    <row r="22" ht="15" customHeight="1" x14ac:dyDescent="0.15"/>
    <row r="23" ht="15" customHeight="1" x14ac:dyDescent="0.15"/>
    <row r="24" ht="15" customHeight="1" x14ac:dyDescent="0.15"/>
    <row r="25" ht="15" customHeight="1" x14ac:dyDescent="0.15"/>
  </sheetData>
  <phoneticPr fontId="5"/>
  <conditionalFormatting sqref="A4:DJ4">
    <cfRule type="containsText" dxfId="2" priority="2" operator="containsText" text="FALSE">
      <formula>NOT(ISERROR(SEARCH("FALSE",A4)))</formula>
    </cfRule>
  </conditionalFormatting>
  <conditionalFormatting sqref="AH5:AI5">
    <cfRule type="containsText" dxfId="1" priority="1" operator="containsText" text="FALSE">
      <formula>NOT(ISERROR(SEARCH("FALSE",AH5)))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CCFFCC"/>
  </sheetPr>
  <dimension ref="A1:BC25"/>
  <sheetViews>
    <sheetView workbookViewId="0"/>
  </sheetViews>
  <sheetFormatPr defaultRowHeight="11.25" x14ac:dyDescent="0.15"/>
  <cols>
    <col min="1" max="2" width="9" style="1"/>
    <col min="3" max="4" width="9" style="1" customWidth="1"/>
    <col min="5" max="5" width="9" style="1"/>
    <col min="6" max="6" width="9" style="1" customWidth="1"/>
    <col min="7" max="16384" width="9" style="1"/>
  </cols>
  <sheetData>
    <row r="1" spans="1:55" s="375" customFormat="1" ht="45.75" thickBot="1" x14ac:dyDescent="0.2">
      <c r="A1" s="375" t="s">
        <v>293</v>
      </c>
      <c r="B1" s="375" t="s">
        <v>295</v>
      </c>
      <c r="C1" s="375" t="s">
        <v>400</v>
      </c>
      <c r="D1" s="375" t="s">
        <v>401</v>
      </c>
      <c r="E1" s="375" t="s">
        <v>402</v>
      </c>
      <c r="F1" s="375" t="s">
        <v>403</v>
      </c>
      <c r="G1" s="375" t="s">
        <v>404</v>
      </c>
      <c r="H1" s="375" t="s">
        <v>405</v>
      </c>
      <c r="I1" s="375" t="s">
        <v>406</v>
      </c>
      <c r="J1" s="375" t="s">
        <v>219</v>
      </c>
      <c r="K1" s="375" t="s">
        <v>407</v>
      </c>
      <c r="L1" s="375" t="s">
        <v>408</v>
      </c>
      <c r="M1" s="375" t="s">
        <v>409</v>
      </c>
      <c r="N1" s="375" t="s">
        <v>410</v>
      </c>
      <c r="O1" s="375" t="s">
        <v>411</v>
      </c>
      <c r="P1" s="375" t="s">
        <v>412</v>
      </c>
      <c r="Q1" s="375" t="s">
        <v>413</v>
      </c>
      <c r="R1" s="375" t="s">
        <v>414</v>
      </c>
      <c r="S1" s="375" t="s">
        <v>415</v>
      </c>
      <c r="T1" s="375" t="s">
        <v>416</v>
      </c>
      <c r="U1" s="375" t="s">
        <v>417</v>
      </c>
      <c r="V1" s="375" t="s">
        <v>418</v>
      </c>
      <c r="W1" s="375" t="s">
        <v>419</v>
      </c>
      <c r="X1" s="375" t="s">
        <v>420</v>
      </c>
      <c r="Y1" s="375" t="s">
        <v>421</v>
      </c>
      <c r="Z1" s="375" t="s">
        <v>422</v>
      </c>
      <c r="AA1" s="375" t="s">
        <v>423</v>
      </c>
      <c r="AB1" s="375" t="s">
        <v>424</v>
      </c>
      <c r="AC1" s="375" t="s">
        <v>425</v>
      </c>
      <c r="AD1" s="375" t="s">
        <v>426</v>
      </c>
      <c r="AE1" s="375" t="s">
        <v>427</v>
      </c>
      <c r="AF1" s="375" t="s">
        <v>428</v>
      </c>
      <c r="AG1" s="375" t="s">
        <v>429</v>
      </c>
      <c r="AH1" s="375" t="s">
        <v>430</v>
      </c>
      <c r="AI1" s="375" t="s">
        <v>431</v>
      </c>
      <c r="AJ1" s="375" t="s">
        <v>432</v>
      </c>
      <c r="AK1" s="375" t="s">
        <v>433</v>
      </c>
      <c r="AL1" s="375" t="s">
        <v>434</v>
      </c>
      <c r="AM1" s="375" t="s">
        <v>435</v>
      </c>
      <c r="AN1" s="375" t="s">
        <v>436</v>
      </c>
      <c r="AO1" s="375" t="s">
        <v>437</v>
      </c>
      <c r="AP1" s="375" t="s">
        <v>438</v>
      </c>
      <c r="AQ1" s="375" t="s">
        <v>439</v>
      </c>
      <c r="AR1" s="375" t="s">
        <v>440</v>
      </c>
      <c r="AS1" s="375" t="s">
        <v>441</v>
      </c>
      <c r="AT1" s="375" t="s">
        <v>442</v>
      </c>
      <c r="AU1" s="375" t="s">
        <v>443</v>
      </c>
      <c r="AV1" s="375" t="s">
        <v>444</v>
      </c>
      <c r="AW1" s="375" t="s">
        <v>445</v>
      </c>
      <c r="AX1" s="395" t="s">
        <v>964</v>
      </c>
      <c r="AY1" s="395" t="s">
        <v>1033</v>
      </c>
      <c r="AZ1" s="371" t="s">
        <v>1035</v>
      </c>
      <c r="BA1" s="371" t="s">
        <v>1036</v>
      </c>
      <c r="BB1" s="395" t="s">
        <v>1034</v>
      </c>
      <c r="BC1" s="377" t="s">
        <v>1001</v>
      </c>
    </row>
    <row r="2" spans="1:55" ht="15" customHeight="1" x14ac:dyDescent="0.15">
      <c r="A2" s="26" t="e">
        <f>事前協議書!#REF!</f>
        <v>#REF!</v>
      </c>
      <c r="B2" s="1" t="e">
        <f>事前協議書!#REF!</f>
        <v>#REF!</v>
      </c>
      <c r="C2" s="1" t="e">
        <f>事前協議書!#REF!</f>
        <v>#REF!</v>
      </c>
      <c r="D2" s="1" t="e">
        <f>事前協議書!#REF!</f>
        <v>#REF!</v>
      </c>
      <c r="E2" s="1" t="e">
        <f>事前協議書!#REF!</f>
        <v>#REF!</v>
      </c>
      <c r="F2" s="1" t="e">
        <f>事前協議書!#REF!</f>
        <v>#REF!</v>
      </c>
      <c r="G2" s="1" t="e">
        <f>事前協議書!#REF!</f>
        <v>#REF!</v>
      </c>
      <c r="H2" s="1" t="e">
        <f>事前協議書!#REF!</f>
        <v>#REF!</v>
      </c>
      <c r="I2" s="1" t="e">
        <f>事前協議書!#REF!</f>
        <v>#REF!</v>
      </c>
      <c r="J2" s="1" t="e">
        <f>事前協議書!#REF!</f>
        <v>#REF!</v>
      </c>
      <c r="K2" s="1" t="e">
        <f>事前協議書!#REF!</f>
        <v>#REF!</v>
      </c>
      <c r="L2" s="1" t="e">
        <f>事前協議書!#REF!</f>
        <v>#REF!</v>
      </c>
      <c r="M2" s="1" t="e">
        <f>事前協議書!#REF!</f>
        <v>#REF!</v>
      </c>
      <c r="N2" s="1" t="e">
        <f>事前協議書!#REF!</f>
        <v>#REF!</v>
      </c>
      <c r="O2" s="1" t="e">
        <f>事前協議書!#REF!</f>
        <v>#REF!</v>
      </c>
      <c r="P2" s="1" t="e">
        <f>事前協議書!#REF!</f>
        <v>#REF!</v>
      </c>
      <c r="Q2" s="1" t="e">
        <f>事前協議書!#REF!</f>
        <v>#REF!</v>
      </c>
      <c r="R2" s="1" t="e">
        <f>事前協議書!#REF!</f>
        <v>#REF!</v>
      </c>
      <c r="S2" s="1" t="e">
        <f>事前協議書!#REF!</f>
        <v>#REF!</v>
      </c>
      <c r="T2" s="1" t="e">
        <f>事前協議書!#REF!</f>
        <v>#REF!</v>
      </c>
      <c r="U2" s="1" t="e">
        <f>事前協議書!#REF!</f>
        <v>#REF!</v>
      </c>
      <c r="V2" s="1" t="e">
        <f>事前協議書!#REF!</f>
        <v>#REF!</v>
      </c>
      <c r="W2" s="1" t="e">
        <f>事前協議書!#REF!</f>
        <v>#REF!</v>
      </c>
      <c r="X2" s="1" t="e">
        <f>事前協議書!#REF!</f>
        <v>#REF!</v>
      </c>
      <c r="Y2" s="1" t="e">
        <f>事前協議書!#REF!</f>
        <v>#REF!</v>
      </c>
      <c r="Z2" s="1" t="e">
        <f>事前協議書!#REF!</f>
        <v>#REF!</v>
      </c>
      <c r="AA2" s="1" t="e">
        <f>事前協議書!#REF!</f>
        <v>#REF!</v>
      </c>
      <c r="AB2" s="1" t="e">
        <f>事前協議書!#REF!</f>
        <v>#REF!</v>
      </c>
      <c r="AC2" s="1" t="e">
        <f>事前協議書!#REF!</f>
        <v>#REF!</v>
      </c>
      <c r="AD2" s="1" t="e">
        <f>事前協議書!#REF!</f>
        <v>#REF!</v>
      </c>
      <c r="AE2" s="1" t="e">
        <f>事前協議書!#REF!</f>
        <v>#REF!</v>
      </c>
      <c r="AF2" s="1" t="e">
        <f>事前協議書!#REF!</f>
        <v>#REF!</v>
      </c>
      <c r="AG2" s="1" t="e">
        <f>事前協議書!#REF!</f>
        <v>#REF!</v>
      </c>
      <c r="AH2" s="1" t="e">
        <f>事前協議書!#REF!</f>
        <v>#REF!</v>
      </c>
      <c r="AI2" s="1" t="e">
        <f>事前協議書!#REF!</f>
        <v>#REF!</v>
      </c>
      <c r="AJ2" s="1" t="e">
        <f>事前協議書!#REF!</f>
        <v>#REF!</v>
      </c>
      <c r="AK2" s="1" t="e">
        <f>事前協議書!#REF!</f>
        <v>#REF!</v>
      </c>
      <c r="AL2" s="1" t="e">
        <f>事前協議書!#REF!</f>
        <v>#REF!</v>
      </c>
      <c r="AM2" s="1" t="e">
        <f>事前協議書!#REF!</f>
        <v>#REF!</v>
      </c>
      <c r="AN2" s="1" t="e">
        <f>事前協議書!#REF!</f>
        <v>#REF!</v>
      </c>
      <c r="AO2" s="1" t="e">
        <f>事前協議書!#REF!</f>
        <v>#REF!</v>
      </c>
      <c r="AP2" s="1" t="e">
        <f>事前協議書!#REF!</f>
        <v>#REF!</v>
      </c>
      <c r="AQ2" s="1" t="e">
        <f>事前協議書!#REF!</f>
        <v>#REF!</v>
      </c>
      <c r="AR2" s="1" t="e">
        <f>事前協議書!#REF!</f>
        <v>#REF!</v>
      </c>
      <c r="AS2" s="1" t="e">
        <f>事前協議書!#REF!</f>
        <v>#REF!</v>
      </c>
      <c r="AT2" s="1" t="e">
        <f>事前協議書!#REF!</f>
        <v>#REF!</v>
      </c>
      <c r="AU2" s="1" t="e">
        <f>事前協議書!#REF!</f>
        <v>#REF!</v>
      </c>
      <c r="AV2" s="1" t="e">
        <f>事前協議書!#REF!</f>
        <v>#REF!</v>
      </c>
      <c r="AW2" s="1" t="e">
        <f>事前協議書!#REF!</f>
        <v>#REF!</v>
      </c>
      <c r="AX2" s="1" t="e">
        <f>事前協議書!#REF!</f>
        <v>#REF!</v>
      </c>
      <c r="AY2" s="1" t="e">
        <f>事前協議書!#REF!</f>
        <v>#REF!</v>
      </c>
      <c r="BB2" s="1" t="e">
        <f>事前協議書!#REF!</f>
        <v>#REF!</v>
      </c>
      <c r="BC2" s="1" t="e">
        <f>事前協議書!#REF!</f>
        <v>#REF!</v>
      </c>
    </row>
    <row r="3" spans="1:55" ht="15" customHeight="1" x14ac:dyDescent="0.15">
      <c r="A3" s="379" t="str">
        <f>事前協議書!$X$2</f>
        <v>2017998</v>
      </c>
      <c r="B3" s="372">
        <f>事前協議書!$X$3</f>
        <v>3</v>
      </c>
      <c r="C3" s="372">
        <f>事前協議書!$K$64</f>
        <v>7092</v>
      </c>
      <c r="D3" s="372">
        <f>事前協議書!$O$64</f>
        <v>1418.4</v>
      </c>
      <c r="E3" s="372">
        <f>事前協議書!$K$63</f>
        <v>4492</v>
      </c>
      <c r="F3" s="372">
        <f>事前協議書!$O$63</f>
        <v>898.4</v>
      </c>
      <c r="G3" s="372">
        <f>事前協議書!$K$65</f>
        <v>2600</v>
      </c>
      <c r="H3" s="372">
        <f>事前協議書!$O$65</f>
        <v>520</v>
      </c>
      <c r="I3" s="372">
        <f>事前協議書!$K$66</f>
        <v>0.63338973491257755</v>
      </c>
      <c r="J3" s="400" t="str">
        <f>事前協議書!$P$66</f>
        <v>モデル建物法</v>
      </c>
      <c r="K3" s="372" t="str">
        <f>事前協議書!$O$69</f>
        <v>-</v>
      </c>
      <c r="L3" s="372" t="str">
        <f>事前協議書!$M$69</f>
        <v>-</v>
      </c>
      <c r="M3" s="401">
        <f>事前協議書!$Q$69</f>
        <v>0.8</v>
      </c>
      <c r="N3" s="372">
        <f>事前協議書!$K$70</f>
        <v>4569.5</v>
      </c>
      <c r="O3" s="372">
        <f>事前協議書!$I$70</f>
        <v>2647</v>
      </c>
      <c r="P3" s="372">
        <f>事前協議書!$O$70</f>
        <v>913.9</v>
      </c>
      <c r="Q3" s="372">
        <f>事前協議書!$M$70</f>
        <v>529.4</v>
      </c>
      <c r="R3" s="402">
        <f>事前協議書!$Q$70</f>
        <v>0.57927563190721088</v>
      </c>
      <c r="S3" s="372">
        <f>事前協議書!$K$71</f>
        <v>68.5</v>
      </c>
      <c r="T3" s="372">
        <f>事前協議書!$I$71</f>
        <v>55</v>
      </c>
      <c r="U3" s="372">
        <f>事前協議書!$O$71</f>
        <v>13.7</v>
      </c>
      <c r="V3" s="372">
        <f>事前協議書!$M$71</f>
        <v>11</v>
      </c>
      <c r="W3" s="402">
        <f>事前協議書!$Q$71</f>
        <v>0.8029197080291971</v>
      </c>
      <c r="X3" s="372">
        <f>事前協議書!$K$72</f>
        <v>2285</v>
      </c>
      <c r="Y3" s="372">
        <f>事前協議書!$I$72</f>
        <v>1801</v>
      </c>
      <c r="Z3" s="372">
        <f>事前協議書!$O$72</f>
        <v>457</v>
      </c>
      <c r="AA3" s="372">
        <f>事前協議書!$M$72</f>
        <v>360.2</v>
      </c>
      <c r="AB3" s="402">
        <f>事前協議書!$Q$72</f>
        <v>0.78818380743982497</v>
      </c>
      <c r="AC3" s="372">
        <f>事前協議書!$K$73</f>
        <v>65</v>
      </c>
      <c r="AD3" s="372">
        <f>事前協議書!$I$73</f>
        <v>81.5</v>
      </c>
      <c r="AE3" s="372">
        <f>事前協議書!$O$73</f>
        <v>13</v>
      </c>
      <c r="AF3" s="372">
        <f>事前協議書!$M$73</f>
        <v>16.3</v>
      </c>
      <c r="AG3" s="402">
        <f>事前協議書!$Q$73</f>
        <v>1.2538461538461538</v>
      </c>
      <c r="AH3" s="372">
        <f>事前協議書!$K$74</f>
        <v>104</v>
      </c>
      <c r="AI3" s="372">
        <f>事前協議書!$I$74</f>
        <v>106</v>
      </c>
      <c r="AJ3" s="372">
        <f>事前協議書!$O$74</f>
        <v>20.8</v>
      </c>
      <c r="AK3" s="372">
        <f>事前協議書!$M$74</f>
        <v>21.2</v>
      </c>
      <c r="AL3" s="402">
        <f>事前協議書!$Q$74</f>
        <v>1.0192307692307692</v>
      </c>
      <c r="AM3" s="372">
        <f>事前協議書!$I$75</f>
        <v>-198.5</v>
      </c>
      <c r="AN3" s="372">
        <f>事前協議書!$M$75</f>
        <v>-39.700000000000003</v>
      </c>
      <c r="AO3" s="372">
        <f>事前協議書!$K$76</f>
        <v>1908</v>
      </c>
      <c r="AP3" s="372">
        <f>事前協議書!$I$76</f>
        <v>1908</v>
      </c>
      <c r="AQ3" s="372">
        <f>事前協議書!$O$76</f>
        <v>381.6</v>
      </c>
      <c r="AR3" s="372">
        <f>事前協議書!$M$76</f>
        <v>381.6</v>
      </c>
      <c r="AS3" s="402">
        <f>事前協議書!$Q$76</f>
        <v>1</v>
      </c>
      <c r="AT3" s="40"/>
      <c r="AU3" s="403">
        <f>事前協議書!$K$79</f>
        <v>36.661026508742246</v>
      </c>
      <c r="AV3" s="400" t="str">
        <f>事前協議書!$N$79</f>
        <v>努力目標達成</v>
      </c>
      <c r="AW3" s="403">
        <f>事前協議書!$K$80</f>
        <v>127</v>
      </c>
      <c r="AX3" s="372">
        <f>事前協議書!$X$81</f>
        <v>0</v>
      </c>
      <c r="AY3" s="372">
        <f>事前協議書!$Z$81</f>
        <v>0</v>
      </c>
      <c r="AZ3" s="372">
        <f>事前協議書!$X$82</f>
        <v>0</v>
      </c>
      <c r="BA3" s="372">
        <f>事前協議書!$H$82</f>
        <v>0</v>
      </c>
      <c r="BB3" s="372">
        <f>事前協議書!$AC$81</f>
        <v>0</v>
      </c>
      <c r="BC3" s="372">
        <f>事前協議書!$Z$60</f>
        <v>1</v>
      </c>
    </row>
    <row r="4" spans="1:55" ht="15" customHeight="1" x14ac:dyDescent="0.15">
      <c r="A4" s="373" t="e">
        <f t="shared" ref="A4:BC4" si="0">A2=A3</f>
        <v>#REF!</v>
      </c>
      <c r="B4" s="373" t="e">
        <f t="shared" si="0"/>
        <v>#REF!</v>
      </c>
      <c r="C4" s="373" t="e">
        <f t="shared" si="0"/>
        <v>#REF!</v>
      </c>
      <c r="D4" s="373" t="e">
        <f t="shared" si="0"/>
        <v>#REF!</v>
      </c>
      <c r="E4" s="373" t="e">
        <f t="shared" si="0"/>
        <v>#REF!</v>
      </c>
      <c r="F4" s="373" t="e">
        <f t="shared" si="0"/>
        <v>#REF!</v>
      </c>
      <c r="G4" s="373" t="e">
        <f t="shared" si="0"/>
        <v>#REF!</v>
      </c>
      <c r="H4" s="373" t="e">
        <f t="shared" si="0"/>
        <v>#REF!</v>
      </c>
      <c r="I4" s="373" t="e">
        <f t="shared" si="0"/>
        <v>#REF!</v>
      </c>
      <c r="J4" s="373" t="e">
        <f t="shared" si="0"/>
        <v>#REF!</v>
      </c>
      <c r="K4" s="373" t="e">
        <f t="shared" si="0"/>
        <v>#REF!</v>
      </c>
      <c r="L4" s="373" t="e">
        <f t="shared" si="0"/>
        <v>#REF!</v>
      </c>
      <c r="M4" s="373" t="e">
        <f t="shared" si="0"/>
        <v>#REF!</v>
      </c>
      <c r="N4" s="373" t="e">
        <f t="shared" si="0"/>
        <v>#REF!</v>
      </c>
      <c r="O4" s="373" t="e">
        <f t="shared" si="0"/>
        <v>#REF!</v>
      </c>
      <c r="P4" s="373" t="e">
        <f t="shared" si="0"/>
        <v>#REF!</v>
      </c>
      <c r="Q4" s="373" t="e">
        <f t="shared" si="0"/>
        <v>#REF!</v>
      </c>
      <c r="R4" s="373" t="e">
        <f t="shared" si="0"/>
        <v>#REF!</v>
      </c>
      <c r="S4" s="373" t="e">
        <f t="shared" si="0"/>
        <v>#REF!</v>
      </c>
      <c r="T4" s="373" t="e">
        <f t="shared" si="0"/>
        <v>#REF!</v>
      </c>
      <c r="U4" s="373" t="e">
        <f t="shared" si="0"/>
        <v>#REF!</v>
      </c>
      <c r="V4" s="373" t="e">
        <f t="shared" si="0"/>
        <v>#REF!</v>
      </c>
      <c r="W4" s="373" t="e">
        <f t="shared" si="0"/>
        <v>#REF!</v>
      </c>
      <c r="X4" s="373" t="e">
        <f t="shared" si="0"/>
        <v>#REF!</v>
      </c>
      <c r="Y4" s="373" t="e">
        <f t="shared" si="0"/>
        <v>#REF!</v>
      </c>
      <c r="Z4" s="373" t="e">
        <f t="shared" si="0"/>
        <v>#REF!</v>
      </c>
      <c r="AA4" s="373" t="e">
        <f t="shared" si="0"/>
        <v>#REF!</v>
      </c>
      <c r="AB4" s="373" t="e">
        <f t="shared" si="0"/>
        <v>#REF!</v>
      </c>
      <c r="AC4" s="373" t="e">
        <f t="shared" si="0"/>
        <v>#REF!</v>
      </c>
      <c r="AD4" s="373" t="e">
        <f t="shared" si="0"/>
        <v>#REF!</v>
      </c>
      <c r="AE4" s="373" t="e">
        <f t="shared" si="0"/>
        <v>#REF!</v>
      </c>
      <c r="AF4" s="373" t="e">
        <f t="shared" si="0"/>
        <v>#REF!</v>
      </c>
      <c r="AG4" s="373" t="e">
        <f t="shared" si="0"/>
        <v>#REF!</v>
      </c>
      <c r="AH4" s="373" t="e">
        <f t="shared" si="0"/>
        <v>#REF!</v>
      </c>
      <c r="AI4" s="373" t="e">
        <f t="shared" si="0"/>
        <v>#REF!</v>
      </c>
      <c r="AJ4" s="373" t="e">
        <f t="shared" si="0"/>
        <v>#REF!</v>
      </c>
      <c r="AK4" s="373" t="e">
        <f t="shared" si="0"/>
        <v>#REF!</v>
      </c>
      <c r="AL4" s="373" t="e">
        <f t="shared" si="0"/>
        <v>#REF!</v>
      </c>
      <c r="AM4" s="373" t="e">
        <f t="shared" si="0"/>
        <v>#REF!</v>
      </c>
      <c r="AN4" s="373" t="e">
        <f t="shared" si="0"/>
        <v>#REF!</v>
      </c>
      <c r="AO4" s="373" t="e">
        <f t="shared" si="0"/>
        <v>#REF!</v>
      </c>
      <c r="AP4" s="373" t="e">
        <f t="shared" si="0"/>
        <v>#REF!</v>
      </c>
      <c r="AQ4" s="373" t="e">
        <f t="shared" si="0"/>
        <v>#REF!</v>
      </c>
      <c r="AR4" s="373" t="e">
        <f t="shared" si="0"/>
        <v>#REF!</v>
      </c>
      <c r="AS4" s="373" t="e">
        <f t="shared" si="0"/>
        <v>#REF!</v>
      </c>
      <c r="AT4" s="373" t="e">
        <f t="shared" si="0"/>
        <v>#REF!</v>
      </c>
      <c r="AU4" s="373" t="e">
        <f t="shared" si="0"/>
        <v>#REF!</v>
      </c>
      <c r="AV4" s="373" t="e">
        <f t="shared" si="0"/>
        <v>#REF!</v>
      </c>
      <c r="AW4" s="373" t="e">
        <f t="shared" si="0"/>
        <v>#REF!</v>
      </c>
      <c r="AX4" s="373" t="e">
        <f t="shared" si="0"/>
        <v>#REF!</v>
      </c>
      <c r="AY4" s="373" t="e">
        <f t="shared" si="0"/>
        <v>#REF!</v>
      </c>
      <c r="AZ4" s="373"/>
      <c r="BA4" s="373"/>
      <c r="BB4" s="373" t="e">
        <f t="shared" si="0"/>
        <v>#REF!</v>
      </c>
      <c r="BC4" s="373" t="e">
        <f t="shared" si="0"/>
        <v>#REF!</v>
      </c>
    </row>
    <row r="5" spans="1:55" s="58" customFormat="1" ht="75" x14ac:dyDescent="0.15">
      <c r="A5" s="397"/>
      <c r="B5" s="397"/>
      <c r="C5" s="381" t="s">
        <v>1020</v>
      </c>
      <c r="D5" s="381" t="s">
        <v>1020</v>
      </c>
      <c r="E5" s="381" t="s">
        <v>1020</v>
      </c>
      <c r="F5" s="381" t="s">
        <v>1020</v>
      </c>
      <c r="G5" s="397"/>
      <c r="H5" s="397"/>
      <c r="I5" s="397"/>
      <c r="J5" s="397"/>
      <c r="K5" s="381" t="s">
        <v>1021</v>
      </c>
      <c r="L5" s="381" t="s">
        <v>1021</v>
      </c>
      <c r="M5" s="381" t="s">
        <v>1021</v>
      </c>
      <c r="N5" s="397"/>
      <c r="O5" s="397"/>
      <c r="P5" s="397"/>
      <c r="Q5" s="397"/>
      <c r="R5" s="397"/>
      <c r="S5" s="397"/>
      <c r="T5" s="397"/>
      <c r="U5" s="397"/>
      <c r="V5" s="397"/>
      <c r="W5" s="397"/>
      <c r="X5" s="397"/>
      <c r="Y5" s="397"/>
      <c r="Z5" s="397"/>
      <c r="AA5" s="397"/>
      <c r="AB5" s="397"/>
      <c r="AC5" s="397"/>
      <c r="AD5" s="397"/>
      <c r="AE5" s="397"/>
      <c r="AF5" s="397"/>
      <c r="AG5" s="397"/>
      <c r="AH5" s="397"/>
      <c r="AI5" s="397"/>
      <c r="AJ5" s="397"/>
      <c r="AK5" s="397"/>
      <c r="AL5" s="397"/>
      <c r="AM5" s="397"/>
      <c r="AN5" s="397"/>
      <c r="AO5" s="397"/>
      <c r="AP5" s="397"/>
      <c r="AQ5" s="397"/>
      <c r="AR5" s="397"/>
      <c r="AS5" s="397"/>
      <c r="AT5" s="381" t="s">
        <v>1030</v>
      </c>
      <c r="AU5" s="397"/>
      <c r="AV5" s="397"/>
      <c r="AW5" s="397"/>
      <c r="AX5" s="374"/>
      <c r="AY5" s="374"/>
      <c r="AZ5" s="374" t="s">
        <v>1019</v>
      </c>
      <c r="BA5" s="374" t="s">
        <v>1019</v>
      </c>
      <c r="BB5" s="374"/>
      <c r="BC5" s="374"/>
    </row>
    <row r="6" spans="1:55" ht="15" customHeight="1" x14ac:dyDescent="0.15"/>
    <row r="7" spans="1:55" ht="15" customHeight="1" x14ac:dyDescent="0.15"/>
    <row r="8" spans="1:55" ht="15" customHeight="1" x14ac:dyDescent="0.15"/>
    <row r="9" spans="1:55" ht="15" customHeight="1" x14ac:dyDescent="0.15"/>
    <row r="10" spans="1:55" ht="15" customHeight="1" x14ac:dyDescent="0.15"/>
    <row r="11" spans="1:55" ht="15" customHeight="1" x14ac:dyDescent="0.15"/>
    <row r="12" spans="1:55" ht="15" customHeight="1" x14ac:dyDescent="0.15"/>
    <row r="13" spans="1:55" ht="15" customHeight="1" x14ac:dyDescent="0.15"/>
    <row r="14" spans="1:55" ht="15" customHeight="1" x14ac:dyDescent="0.15"/>
    <row r="15" spans="1:55" ht="15" customHeight="1" x14ac:dyDescent="0.15"/>
    <row r="16" spans="1:55" ht="15" customHeight="1" x14ac:dyDescent="0.15"/>
    <row r="17" ht="15" customHeight="1" x14ac:dyDescent="0.15"/>
    <row r="18" ht="15" customHeight="1" x14ac:dyDescent="0.15"/>
    <row r="19" ht="15" customHeight="1" x14ac:dyDescent="0.15"/>
    <row r="20" ht="15" customHeight="1" x14ac:dyDescent="0.15"/>
    <row r="21" ht="15" customHeight="1" x14ac:dyDescent="0.15"/>
    <row r="22" ht="15" customHeight="1" x14ac:dyDescent="0.15"/>
    <row r="23" ht="15" customHeight="1" x14ac:dyDescent="0.15"/>
    <row r="24" ht="15" customHeight="1" x14ac:dyDescent="0.15"/>
    <row r="25" ht="15" customHeight="1" x14ac:dyDescent="0.15"/>
  </sheetData>
  <phoneticPr fontId="5"/>
  <conditionalFormatting sqref="A4:BC4">
    <cfRule type="containsText" dxfId="0" priority="1" operator="containsText" text="FALSE">
      <formula>NOT(ISERROR(SEARCH("FALSE",A4)))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CCFFCC"/>
  </sheetPr>
  <dimension ref="A1:E2"/>
  <sheetViews>
    <sheetView workbookViewId="0"/>
  </sheetViews>
  <sheetFormatPr defaultRowHeight="11.25" x14ac:dyDescent="0.15"/>
  <cols>
    <col min="1" max="2" width="9" style="1"/>
    <col min="3" max="3" width="15.125" style="1" customWidth="1"/>
    <col min="4" max="4" width="22.375" style="1" bestFit="1" customWidth="1"/>
    <col min="5" max="16384" width="9" style="1"/>
  </cols>
  <sheetData>
    <row r="1" spans="1:5" x14ac:dyDescent="0.15">
      <c r="A1" s="1" t="s">
        <v>293</v>
      </c>
      <c r="B1" s="1" t="s">
        <v>295</v>
      </c>
      <c r="C1" s="1" t="s">
        <v>446</v>
      </c>
      <c r="D1" s="40" t="s">
        <v>447</v>
      </c>
      <c r="E1" s="1" t="s">
        <v>239</v>
      </c>
    </row>
    <row r="2" spans="1:5" x14ac:dyDescent="0.15">
      <c r="A2" s="26" t="e">
        <f>事前協議書!#REF!</f>
        <v>#REF!</v>
      </c>
      <c r="B2" s="1" t="e">
        <f>事前協議書!#REF!</f>
        <v>#REF!</v>
      </c>
      <c r="C2" s="1" t="e">
        <f>事前協議書!#REF!</f>
        <v>#REF!</v>
      </c>
      <c r="D2" s="40"/>
      <c r="E2" s="1" t="e">
        <f>事前協議書!#REF!</f>
        <v>#REF!</v>
      </c>
    </row>
  </sheetData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P69"/>
  <sheetViews>
    <sheetView showGridLines="0" topLeftCell="A2" zoomScaleNormal="100" zoomScaleSheetLayoutView="115" workbookViewId="0">
      <selection activeCell="B2" sqref="B2:D2"/>
    </sheetView>
  </sheetViews>
  <sheetFormatPr defaultColWidth="0" defaultRowHeight="16.5" zeroHeight="1" x14ac:dyDescent="0.15"/>
  <cols>
    <col min="1" max="1" width="2.125" style="1" customWidth="1"/>
    <col min="2" max="17" width="3.625" style="111" customWidth="1"/>
    <col min="18" max="18" width="5" style="111" customWidth="1"/>
    <col min="19" max="19" width="5.25" style="111" customWidth="1"/>
    <col min="20" max="20" width="4.75" style="111" customWidth="1"/>
    <col min="21" max="21" width="5.5" style="111" customWidth="1"/>
    <col min="22" max="22" width="3.625" style="111" customWidth="1"/>
    <col min="23" max="23" width="5" style="111" customWidth="1"/>
    <col min="24" max="24" width="4.625" style="111" customWidth="1"/>
    <col min="25" max="25" width="3.625" style="111" customWidth="1"/>
    <col min="26" max="26" width="2.125" style="111" customWidth="1"/>
    <col min="27" max="28" width="10.625" style="111" hidden="1" customWidth="1"/>
    <col min="29" max="29" width="10.625" style="419" hidden="1" customWidth="1"/>
    <col min="30" max="30" width="10.625" style="373" hidden="1" customWidth="1"/>
    <col min="31" max="34" width="10.625" style="419" hidden="1" customWidth="1"/>
    <col min="35" max="36" width="10.625" style="111" hidden="1" customWidth="1"/>
    <col min="37" max="37" width="11.375" style="111" hidden="1" customWidth="1"/>
    <col min="38" max="39" width="10.625" style="111" hidden="1" customWidth="1"/>
    <col min="40" max="42" width="9.5" style="111" hidden="1" customWidth="1"/>
    <col min="43" max="16384" width="9" style="1" hidden="1"/>
  </cols>
  <sheetData>
    <row r="1" spans="2:42" ht="5.0999999999999996" customHeight="1" thickBot="1" x14ac:dyDescent="0.2"/>
    <row r="2" spans="2:42" ht="15.95" customHeight="1" thickBot="1" x14ac:dyDescent="0.2">
      <c r="B2" s="711"/>
      <c r="C2" s="711"/>
      <c r="D2" s="711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40" t="str">
        <f>$AB2</f>
        <v>■</v>
      </c>
      <c r="W2" s="123" t="s">
        <v>909</v>
      </c>
      <c r="X2" s="265"/>
      <c r="Y2" s="314"/>
      <c r="AA2" s="420" t="str">
        <f>W2</f>
        <v>計画時</v>
      </c>
      <c r="AB2" s="422" t="str">
        <f>IF(事前協議書!$M$3=環境評価書!$AA2,"■","□")</f>
        <v>■</v>
      </c>
      <c r="AC2" s="475">
        <f>IF(AB2="■",2,IF(AB3="■",3,IF(AB4="■",4,0)))</f>
        <v>2</v>
      </c>
      <c r="AD2" s="419"/>
    </row>
    <row r="3" spans="2:42" x14ac:dyDescent="0.15">
      <c r="B3" s="729" t="str">
        <f>IF(事前協議書!$Y$14=1,$AD$4,$AD$3)</f>
        <v>千代田区建築物環境計画書制度　環境評価書（非住宅）</v>
      </c>
      <c r="C3" s="729"/>
      <c r="D3" s="729"/>
      <c r="E3" s="729"/>
      <c r="F3" s="729"/>
      <c r="G3" s="729"/>
      <c r="H3" s="729"/>
      <c r="I3" s="729"/>
      <c r="J3" s="729"/>
      <c r="K3" s="729"/>
      <c r="L3" s="729"/>
      <c r="M3" s="729"/>
      <c r="N3" s="729"/>
      <c r="O3" s="729"/>
      <c r="P3" s="729"/>
      <c r="Q3" s="729"/>
      <c r="R3" s="729"/>
      <c r="S3" s="729"/>
      <c r="V3" s="141" t="str">
        <f t="shared" ref="V3:V4" si="0">$AB3</f>
        <v>□</v>
      </c>
      <c r="W3" s="111" t="s">
        <v>180</v>
      </c>
      <c r="Y3" s="126"/>
      <c r="AA3" s="420" t="str">
        <f>W3</f>
        <v>変更時</v>
      </c>
      <c r="AB3" s="421" t="str">
        <f>IF(事前協議書!$M$3=環境評価書!$AA3,"■","□")</f>
        <v>□</v>
      </c>
      <c r="AD3" s="373" t="s">
        <v>942</v>
      </c>
    </row>
    <row r="4" spans="2:42" ht="15.95" customHeight="1" x14ac:dyDescent="0.15"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2" t="str">
        <f t="shared" si="0"/>
        <v>□</v>
      </c>
      <c r="W4" s="128" t="s">
        <v>181</v>
      </c>
      <c r="X4" s="442"/>
      <c r="Y4" s="443"/>
      <c r="AA4" s="420" t="str">
        <f>W4</f>
        <v>工事完了時</v>
      </c>
      <c r="AB4" s="421" t="str">
        <f>IF(事前協議書!$M$3=環境評価書!$AA4,"■","□")</f>
        <v>□</v>
      </c>
      <c r="AD4" s="373" t="s">
        <v>943</v>
      </c>
    </row>
    <row r="5" spans="2:42" ht="5.0999999999999996" customHeight="1" x14ac:dyDescent="0.15"/>
    <row r="6" spans="2:42" x14ac:dyDescent="0.15">
      <c r="B6" s="128" t="s">
        <v>100</v>
      </c>
      <c r="C6" s="128"/>
      <c r="D6" s="128"/>
      <c r="E6" s="128"/>
      <c r="F6" s="730" t="str">
        <f>事前協議書!$E$8</f>
        <v>○●○●ビル</v>
      </c>
      <c r="G6" s="730"/>
      <c r="H6" s="730"/>
      <c r="I6" s="730"/>
      <c r="J6" s="730"/>
      <c r="K6" s="730"/>
      <c r="L6" s="730"/>
      <c r="M6" s="730"/>
      <c r="N6" s="730"/>
      <c r="O6" s="730"/>
      <c r="P6" s="730"/>
      <c r="Q6" s="730"/>
      <c r="R6" s="730"/>
      <c r="S6" s="730"/>
      <c r="T6" s="730"/>
      <c r="U6" s="730"/>
      <c r="V6" s="730"/>
      <c r="W6" s="730"/>
      <c r="X6" s="730"/>
      <c r="Y6" s="730"/>
      <c r="AM6" s="1" t="s">
        <v>1038</v>
      </c>
      <c r="AN6" s="1"/>
      <c r="AO6" s="1"/>
      <c r="AP6" s="1"/>
    </row>
    <row r="7" spans="2:42" ht="5.0999999999999996" customHeight="1" x14ac:dyDescent="0.15">
      <c r="AM7" s="1"/>
      <c r="AN7" s="1"/>
      <c r="AO7" s="1"/>
      <c r="AP7" s="1"/>
    </row>
    <row r="8" spans="2:42" ht="14.1" customHeight="1" x14ac:dyDescent="0.15">
      <c r="B8" s="122" t="s">
        <v>23</v>
      </c>
      <c r="C8" s="123"/>
      <c r="D8" s="124"/>
      <c r="E8" s="735" t="str">
        <f>$AB$8</f>
        <v>事務所, ホテル, 駐輪場</v>
      </c>
      <c r="F8" s="736"/>
      <c r="G8" s="736"/>
      <c r="H8" s="736"/>
      <c r="I8" s="736"/>
      <c r="J8" s="736"/>
      <c r="K8" s="736"/>
      <c r="L8" s="736"/>
      <c r="M8" s="736"/>
      <c r="N8" s="737"/>
      <c r="O8" s="739" t="s">
        <v>25</v>
      </c>
      <c r="P8" s="740"/>
      <c r="Q8" s="741"/>
      <c r="R8" s="731">
        <f>事前協議書!$O$15</f>
        <v>1500</v>
      </c>
      <c r="S8" s="732"/>
      <c r="T8" s="123" t="s">
        <v>30</v>
      </c>
      <c r="U8" s="143"/>
      <c r="V8" s="143"/>
      <c r="W8" s="123"/>
      <c r="X8" s="123"/>
      <c r="Y8" s="124"/>
      <c r="AA8" s="420" t="str">
        <f>B8</f>
        <v>建物用途</v>
      </c>
      <c r="AB8" s="422" t="str">
        <f>_xlfn.TEXTJOIN(", ",TRUE,IF(事前協議書!$X$10=1,事前協議書!$W$10,""),IF(事前協議書!$Z$10=1,事前協議書!$Y$10,""),IF(事前協議書!$AB$10=1,事前協議書!$AA$10,""),IF(事前協議書!$AD$10=1,事前協議書!$AC$10,""),IF(事前協議書!$X$11=1,事前協議書!$W$11,""),IF(事前協議書!$Z$11=1,事前協議書!$Y$11,""),IF(事前協議書!$AB$11=1,事前協議書!$AA$11,""),IF(事前協議書!$X$12=1,事前協議書!$W$12&amp;事前協議書!$H$12&amp;事前協議書!$T$12,""))</f>
        <v>事務所, ホテル, 駐輪場</v>
      </c>
      <c r="AC8" s="444"/>
      <c r="AD8" s="422"/>
      <c r="AE8" s="445"/>
      <c r="AF8" s="446"/>
      <c r="AM8" s="710">
        <v>0</v>
      </c>
      <c r="AN8" s="708"/>
      <c r="AO8" s="708"/>
      <c r="AP8" s="708"/>
    </row>
    <row r="9" spans="2:42" ht="14.1" customHeight="1" x14ac:dyDescent="0.15">
      <c r="B9" s="742" t="s">
        <v>102</v>
      </c>
      <c r="C9" s="738"/>
      <c r="D9" s="743"/>
      <c r="E9" s="744" t="str">
        <f>事前協議書!$E$9</f>
        <v>千代田区九段北○丁目○番地○号</v>
      </c>
      <c r="F9" s="745"/>
      <c r="G9" s="745"/>
      <c r="H9" s="745"/>
      <c r="I9" s="745"/>
      <c r="J9" s="745"/>
      <c r="K9" s="745"/>
      <c r="L9" s="745"/>
      <c r="M9" s="745"/>
      <c r="N9" s="746"/>
      <c r="O9" s="723" t="s">
        <v>26</v>
      </c>
      <c r="P9" s="724"/>
      <c r="Q9" s="725"/>
      <c r="R9" s="733">
        <f>事前協議書!$G$15</f>
        <v>1000</v>
      </c>
      <c r="S9" s="734"/>
      <c r="T9" s="111" t="s">
        <v>234</v>
      </c>
      <c r="U9" s="144"/>
      <c r="V9" s="144"/>
      <c r="Y9" s="126"/>
      <c r="AE9" s="440"/>
      <c r="AM9" s="710"/>
      <c r="AN9" s="708"/>
      <c r="AO9" s="708"/>
      <c r="AP9" s="708"/>
    </row>
    <row r="10" spans="2:42" ht="14.1" customHeight="1" x14ac:dyDescent="0.15">
      <c r="B10" s="125"/>
      <c r="D10" s="126"/>
      <c r="E10" s="744"/>
      <c r="F10" s="745"/>
      <c r="G10" s="745"/>
      <c r="H10" s="745"/>
      <c r="I10" s="745"/>
      <c r="J10" s="745"/>
      <c r="K10" s="745"/>
      <c r="L10" s="745"/>
      <c r="M10" s="745"/>
      <c r="N10" s="746"/>
      <c r="O10" s="723" t="s">
        <v>972</v>
      </c>
      <c r="P10" s="724"/>
      <c r="Q10" s="725"/>
      <c r="R10" s="733">
        <f>事前協議書!$G$16</f>
        <v>6000</v>
      </c>
      <c r="S10" s="734"/>
      <c r="T10" s="738" t="s">
        <v>233</v>
      </c>
      <c r="U10" s="738"/>
      <c r="V10" s="738"/>
      <c r="W10" s="734">
        <f>事前協議書!$O$16</f>
        <v>5000</v>
      </c>
      <c r="X10" s="734"/>
      <c r="Y10" s="126" t="s">
        <v>234</v>
      </c>
      <c r="AE10" s="440"/>
      <c r="AM10" s="710"/>
      <c r="AN10" s="708"/>
      <c r="AO10" s="708"/>
      <c r="AP10" s="708"/>
    </row>
    <row r="11" spans="2:42" ht="14.1" customHeight="1" x14ac:dyDescent="0.15">
      <c r="B11" s="125"/>
      <c r="D11" s="126"/>
      <c r="E11" s="744"/>
      <c r="F11" s="745"/>
      <c r="G11" s="745"/>
      <c r="H11" s="745"/>
      <c r="I11" s="745"/>
      <c r="J11" s="745"/>
      <c r="K11" s="745"/>
      <c r="L11" s="745"/>
      <c r="M11" s="745"/>
      <c r="N11" s="746"/>
      <c r="O11" s="723" t="s">
        <v>27</v>
      </c>
      <c r="P11" s="724"/>
      <c r="Q11" s="725"/>
      <c r="R11" s="125" t="s">
        <v>31</v>
      </c>
      <c r="S11" s="111">
        <f>事前協議書!$F$17</f>
        <v>6</v>
      </c>
      <c r="T11" s="111" t="s">
        <v>32</v>
      </c>
      <c r="U11" s="111" t="s">
        <v>34</v>
      </c>
      <c r="V11" s="111">
        <f>事前協議書!$K$17</f>
        <v>1</v>
      </c>
      <c r="W11" s="111" t="s">
        <v>32</v>
      </c>
      <c r="Y11" s="126"/>
      <c r="AE11" s="440"/>
      <c r="AM11" s="710"/>
      <c r="AN11" s="708"/>
      <c r="AO11" s="708"/>
      <c r="AP11" s="708"/>
    </row>
    <row r="12" spans="2:42" ht="14.1" customHeight="1" x14ac:dyDescent="0.15">
      <c r="B12" s="127" t="s">
        <v>24</v>
      </c>
      <c r="C12" s="128"/>
      <c r="D12" s="129"/>
      <c r="E12" s="758">
        <f>事前協議書!$O$13</f>
        <v>46630</v>
      </c>
      <c r="F12" s="759"/>
      <c r="G12" s="759"/>
      <c r="H12" s="759"/>
      <c r="I12" s="759"/>
      <c r="J12" s="759"/>
      <c r="K12" s="145"/>
      <c r="L12" s="145"/>
      <c r="M12" s="331"/>
      <c r="N12" s="332"/>
      <c r="O12" s="726" t="s">
        <v>28</v>
      </c>
      <c r="P12" s="727"/>
      <c r="Q12" s="728"/>
      <c r="R12" s="726" t="str">
        <f>$AB$12</f>
        <v>ＲＣ造</v>
      </c>
      <c r="S12" s="727"/>
      <c r="T12" s="727"/>
      <c r="U12" s="727"/>
      <c r="V12" s="727"/>
      <c r="W12" s="727"/>
      <c r="X12" s="727"/>
      <c r="Y12" s="728"/>
      <c r="AA12" s="420" t="str">
        <f>O12</f>
        <v>構造</v>
      </c>
      <c r="AB12" s="422" t="str">
        <f>_xlfn.TEXTJOIN(", ",TRUE,IF(事前協議書!$X$18=1,事前協議書!$W$18,""),IF(事前協議書!$Z$18=1,事前協議書!$Y$18,""),IF(事前協議書!$AB$18=1,事前協議書!$AA$18,""),IF(事前協議書!$X$19=1,事前協議書!$W$19,""),IF(事前協議書!$Z$19=1,事前協議書!$Y$19&amp;事前協議書!L19&amp;事前協議書!T19,""))</f>
        <v>ＲＣ造</v>
      </c>
      <c r="AC12" s="444"/>
      <c r="AD12" s="422"/>
      <c r="AE12" s="445"/>
      <c r="AF12" s="446"/>
      <c r="AM12" s="710"/>
      <c r="AN12" s="708"/>
      <c r="AO12" s="708"/>
      <c r="AP12" s="708"/>
    </row>
    <row r="13" spans="2:42" ht="4.5" customHeight="1" x14ac:dyDescent="0.15">
      <c r="AE13" s="440"/>
      <c r="AM13" s="710"/>
      <c r="AN13" s="708"/>
      <c r="AO13" s="708"/>
      <c r="AP13" s="708"/>
    </row>
    <row r="14" spans="2:42" ht="13.5" customHeight="1" x14ac:dyDescent="0.15">
      <c r="B14" s="146" t="s">
        <v>111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8"/>
      <c r="AE14" s="440"/>
      <c r="AM14" s="710">
        <v>20</v>
      </c>
      <c r="AN14" s="709" t="e" vm="1">
        <v>#VALUE!</v>
      </c>
      <c r="AO14" s="709"/>
      <c r="AP14" s="709"/>
    </row>
    <row r="15" spans="2:42" s="21" customFormat="1" ht="14.1" customHeight="1" x14ac:dyDescent="0.15">
      <c r="B15" s="149"/>
      <c r="C15" s="150"/>
      <c r="D15" s="150"/>
      <c r="E15" s="151"/>
      <c r="F15" s="151"/>
      <c r="G15" s="150"/>
      <c r="H15" s="150"/>
      <c r="I15" s="151"/>
      <c r="J15" s="151"/>
      <c r="K15" s="150"/>
      <c r="L15" s="152"/>
      <c r="M15" s="155" t="s">
        <v>211</v>
      </c>
      <c r="N15" s="157"/>
      <c r="O15" s="157"/>
      <c r="P15" s="157"/>
      <c r="Q15" s="111"/>
      <c r="R15" s="111"/>
      <c r="S15" s="111"/>
      <c r="T15" s="111"/>
      <c r="U15" s="157"/>
      <c r="V15" s="111"/>
      <c r="W15" s="111"/>
      <c r="X15" s="111"/>
      <c r="Y15" s="156"/>
      <c r="Z15" s="154"/>
      <c r="AA15" s="420" t="s">
        <v>120</v>
      </c>
      <c r="AB15" s="422" t="str">
        <f>IF($C$18&gt;=List!$M$3,INDEX(List!$N$2:$N$4,3),IF($C$18&gt;=List!$M$2,INDEX(List!$N$2:$N$4,2),INDEX(List!$N$2:$N$4,1)))</f>
        <v>Grade_mark_Best</v>
      </c>
      <c r="AC15" s="421"/>
      <c r="AD15" s="373"/>
      <c r="AE15" s="440"/>
      <c r="AF15" s="419"/>
      <c r="AG15" s="419"/>
      <c r="AH15" s="419"/>
      <c r="AI15" s="111"/>
      <c r="AJ15" s="111"/>
      <c r="AK15" s="111"/>
      <c r="AL15" s="111"/>
      <c r="AM15" s="710"/>
      <c r="AN15" s="709"/>
      <c r="AO15" s="709"/>
      <c r="AP15" s="709"/>
    </row>
    <row r="16" spans="2:42" ht="14.1" customHeight="1" x14ac:dyDescent="0.15">
      <c r="B16" s="125"/>
      <c r="C16" s="111" t="s">
        <v>35</v>
      </c>
      <c r="G16" s="757" t="e" vm="2">
        <f>IF(C18&gt;=35,$AN$24,IF(C18&lt;=19,"",$AN$14))</f>
        <v>#VALUE!</v>
      </c>
      <c r="H16" s="757"/>
      <c r="I16" s="757"/>
      <c r="J16" s="757"/>
      <c r="K16" s="757"/>
      <c r="L16" s="764"/>
      <c r="M16" s="155"/>
      <c r="N16" s="417" t="s">
        <v>41</v>
      </c>
      <c r="T16" s="722">
        <f>事前協議書!$K$63</f>
        <v>4492</v>
      </c>
      <c r="U16" s="722"/>
      <c r="V16" s="111" t="s">
        <v>235</v>
      </c>
      <c r="Y16" s="156"/>
      <c r="AE16" s="440"/>
      <c r="AM16" s="710"/>
      <c r="AN16" s="709"/>
      <c r="AO16" s="709"/>
      <c r="AP16" s="709"/>
    </row>
    <row r="17" spans="2:42" ht="14.1" customHeight="1" x14ac:dyDescent="0.15">
      <c r="B17" s="155"/>
      <c r="C17" s="157"/>
      <c r="G17" s="757"/>
      <c r="H17" s="757"/>
      <c r="I17" s="757"/>
      <c r="J17" s="757"/>
      <c r="K17" s="757"/>
      <c r="L17" s="764"/>
      <c r="M17" s="125"/>
      <c r="N17" s="417" t="s">
        <v>40</v>
      </c>
      <c r="T17" s="722">
        <f>事前協議書!$K$64</f>
        <v>7092</v>
      </c>
      <c r="U17" s="722"/>
      <c r="V17" s="111" t="s">
        <v>235</v>
      </c>
      <c r="Y17" s="156"/>
      <c r="AE17" s="440"/>
      <c r="AM17" s="710"/>
      <c r="AN17" s="709"/>
      <c r="AO17" s="709"/>
      <c r="AP17" s="709"/>
    </row>
    <row r="18" spans="2:42" ht="14.1" customHeight="1" x14ac:dyDescent="0.15">
      <c r="B18" s="125"/>
      <c r="C18" s="763">
        <f>事前協議書!$K$79</f>
        <v>36.661026508742246</v>
      </c>
      <c r="D18" s="763"/>
      <c r="E18" s="111" t="s">
        <v>33</v>
      </c>
      <c r="G18" s="757"/>
      <c r="H18" s="757"/>
      <c r="I18" s="757"/>
      <c r="J18" s="757"/>
      <c r="K18" s="757"/>
      <c r="L18" s="764"/>
      <c r="M18" s="125"/>
      <c r="N18" s="157" t="s">
        <v>51</v>
      </c>
      <c r="T18" s="747">
        <f>事前協議書!$K$66</f>
        <v>0.63338973491257755</v>
      </c>
      <c r="U18" s="747"/>
      <c r="Y18" s="156"/>
      <c r="AM18" s="710"/>
      <c r="AN18" s="709"/>
      <c r="AO18" s="709"/>
      <c r="AP18" s="709"/>
    </row>
    <row r="19" spans="2:42" ht="14.1" customHeight="1" x14ac:dyDescent="0.15">
      <c r="B19" s="125"/>
      <c r="G19" s="757"/>
      <c r="H19" s="757"/>
      <c r="I19" s="757"/>
      <c r="J19" s="757"/>
      <c r="K19" s="757"/>
      <c r="L19" s="764"/>
      <c r="M19" s="155"/>
      <c r="Y19" s="156"/>
      <c r="AM19" s="710"/>
      <c r="AN19" s="709"/>
      <c r="AO19" s="709"/>
      <c r="AP19" s="709"/>
    </row>
    <row r="20" spans="2:42" s="21" customFormat="1" ht="14.1" customHeight="1" x14ac:dyDescent="0.15">
      <c r="B20" s="760" t="str">
        <f>IF($AB$15=INDEX(List!$N$2:$N$4,1),"",VLOOKUP($AB$15,List!$N$2:$O$4,2,FALSE))</f>
        <v>特別優良環境建築</v>
      </c>
      <c r="C20" s="761"/>
      <c r="D20" s="761"/>
      <c r="E20" s="761"/>
      <c r="F20" s="761"/>
      <c r="G20" s="757"/>
      <c r="H20" s="757"/>
      <c r="I20" s="757"/>
      <c r="J20" s="757"/>
      <c r="K20" s="757"/>
      <c r="L20" s="764"/>
      <c r="M20" s="157" t="s">
        <v>210</v>
      </c>
      <c r="N20" s="157"/>
      <c r="O20" s="157"/>
      <c r="P20" s="111"/>
      <c r="Q20" s="111"/>
      <c r="R20" s="111"/>
      <c r="S20" s="111"/>
      <c r="T20" s="111"/>
      <c r="U20" s="111"/>
      <c r="V20" s="111"/>
      <c r="W20" s="111"/>
      <c r="X20" s="111"/>
      <c r="Y20" s="156"/>
      <c r="Z20" s="154"/>
      <c r="AA20" s="111"/>
      <c r="AB20" s="111"/>
      <c r="AC20" s="419"/>
      <c r="AD20" s="373"/>
      <c r="AE20" s="419"/>
      <c r="AF20" s="419"/>
      <c r="AG20" s="419"/>
      <c r="AH20" s="419"/>
      <c r="AI20" s="111"/>
      <c r="AJ20" s="111"/>
      <c r="AK20" s="111"/>
      <c r="AL20" s="111"/>
      <c r="AM20" s="710"/>
      <c r="AN20" s="709"/>
      <c r="AO20" s="709"/>
      <c r="AP20" s="709"/>
    </row>
    <row r="21" spans="2:42" ht="14.1" customHeight="1" thickBot="1" x14ac:dyDescent="0.2">
      <c r="B21" s="125"/>
      <c r="G21" s="757"/>
      <c r="H21" s="757"/>
      <c r="I21" s="757"/>
      <c r="J21" s="757"/>
      <c r="K21" s="757"/>
      <c r="L21" s="764"/>
      <c r="M21" s="157"/>
      <c r="N21" s="418" t="s">
        <v>302</v>
      </c>
      <c r="O21" s="157"/>
      <c r="P21" s="157"/>
      <c r="T21" s="722">
        <f>ROUNDDOWN(事前協議書!$Y$63,1)</f>
        <v>220.1</v>
      </c>
      <c r="U21" s="722"/>
      <c r="V21" s="111" t="s">
        <v>52</v>
      </c>
      <c r="W21" s="309"/>
      <c r="Y21" s="156"/>
      <c r="AM21" s="710"/>
      <c r="AN21" s="709"/>
      <c r="AO21" s="709"/>
      <c r="AP21" s="709"/>
    </row>
    <row r="22" spans="2:42" ht="14.1" customHeight="1" thickBot="1" x14ac:dyDescent="0.2">
      <c r="B22" s="155"/>
      <c r="D22" s="157"/>
      <c r="G22" s="757"/>
      <c r="H22" s="757"/>
      <c r="I22" s="757"/>
      <c r="J22" s="757"/>
      <c r="K22" s="757"/>
      <c r="L22" s="764"/>
      <c r="M22" s="157"/>
      <c r="N22" s="418" t="s">
        <v>933</v>
      </c>
      <c r="T22" s="722">
        <f>ROUNDDOWN(事前協議書!$Y$64,1)</f>
        <v>347.5</v>
      </c>
      <c r="U22" s="722"/>
      <c r="V22" s="111" t="s">
        <v>52</v>
      </c>
      <c r="W22" s="309"/>
      <c r="Y22" s="156"/>
      <c r="AA22" s="420" t="s">
        <v>1004</v>
      </c>
      <c r="AB22" s="423"/>
      <c r="AC22" s="424">
        <f>事前協議書!$Y$75</f>
        <v>4.9000000000000002E-2</v>
      </c>
      <c r="AD22" s="425" t="s">
        <v>1040</v>
      </c>
      <c r="AE22" s="373"/>
      <c r="AM22" s="710"/>
      <c r="AN22" s="709"/>
      <c r="AO22" s="709"/>
      <c r="AP22" s="709"/>
    </row>
    <row r="23" spans="2:42" ht="14.1" customHeight="1" x14ac:dyDescent="0.15">
      <c r="B23" s="155"/>
      <c r="D23" s="157"/>
      <c r="G23" s="757"/>
      <c r="H23" s="757"/>
      <c r="I23" s="757"/>
      <c r="J23" s="757"/>
      <c r="K23" s="757"/>
      <c r="L23" s="764"/>
      <c r="M23" s="157"/>
      <c r="N23" s="111" t="s">
        <v>83</v>
      </c>
      <c r="T23" s="721">
        <f>事前協議書!$Y$65</f>
        <v>127</v>
      </c>
      <c r="U23" s="721"/>
      <c r="V23" s="111" t="s">
        <v>52</v>
      </c>
      <c r="W23" s="309"/>
      <c r="Y23" s="156"/>
      <c r="AA23" s="420" t="str">
        <f>N23</f>
        <v>削減量</v>
      </c>
      <c r="AB23" s="423"/>
      <c r="AC23" s="426" t="str">
        <f>"削減量"&amp;T23&amp;"t-CO2"</f>
        <v>削減量127t-CO2</v>
      </c>
      <c r="AD23" s="421"/>
      <c r="AE23" s="373"/>
      <c r="AM23" s="710"/>
      <c r="AN23" s="709"/>
      <c r="AO23" s="709"/>
      <c r="AP23" s="709"/>
    </row>
    <row r="24" spans="2:42" ht="14.1" customHeight="1" x14ac:dyDescent="0.15">
      <c r="B24" s="155"/>
      <c r="D24" s="157"/>
      <c r="G24" s="757"/>
      <c r="H24" s="757"/>
      <c r="I24" s="757"/>
      <c r="J24" s="757"/>
      <c r="K24" s="757"/>
      <c r="L24" s="764"/>
      <c r="M24" s="157"/>
      <c r="N24" s="111" t="s">
        <v>87</v>
      </c>
      <c r="O24" s="157"/>
      <c r="P24" s="157"/>
      <c r="Q24" s="157"/>
      <c r="T24" s="762">
        <f>事前協議書!$K$79</f>
        <v>36.661026508742246</v>
      </c>
      <c r="U24" s="762"/>
      <c r="V24" s="157" t="s">
        <v>33</v>
      </c>
      <c r="W24" s="157"/>
      <c r="Y24" s="156"/>
      <c r="AA24" s="373"/>
      <c r="AB24" s="373"/>
      <c r="AC24" s="373"/>
      <c r="AE24" s="373"/>
      <c r="AM24" s="710">
        <v>35</v>
      </c>
      <c r="AN24" s="708" t="e" vm="3">
        <v>#VALUE!</v>
      </c>
      <c r="AO24" s="708"/>
      <c r="AP24" s="708"/>
    </row>
    <row r="25" spans="2:42" s="21" customFormat="1" ht="14.1" customHeight="1" x14ac:dyDescent="0.15">
      <c r="B25" s="158"/>
      <c r="C25" s="159"/>
      <c r="D25" s="159"/>
      <c r="E25" s="159"/>
      <c r="F25" s="159"/>
      <c r="G25" s="159"/>
      <c r="H25" s="159"/>
      <c r="I25" s="159"/>
      <c r="J25" s="159"/>
      <c r="K25" s="159"/>
      <c r="L25" s="160"/>
      <c r="M25" s="157"/>
      <c r="N25" s="157"/>
      <c r="O25" s="157"/>
      <c r="P25" s="157"/>
      <c r="Q25" s="157"/>
      <c r="R25" s="157"/>
      <c r="S25" s="111"/>
      <c r="T25" s="111"/>
      <c r="U25" s="111"/>
      <c r="V25" s="111"/>
      <c r="W25" s="157"/>
      <c r="X25" s="111"/>
      <c r="Y25" s="156"/>
      <c r="Z25" s="154"/>
      <c r="AA25" s="373"/>
      <c r="AB25" s="373"/>
      <c r="AC25" s="373"/>
      <c r="AD25" s="373"/>
      <c r="AE25" s="373"/>
      <c r="AF25" s="419"/>
      <c r="AG25" s="419"/>
      <c r="AH25" s="419"/>
      <c r="AI25" s="111"/>
      <c r="AJ25" s="111"/>
      <c r="AK25" s="111"/>
      <c r="AL25" s="111"/>
      <c r="AM25" s="710"/>
      <c r="AN25" s="708"/>
      <c r="AO25" s="708"/>
      <c r="AP25" s="708"/>
    </row>
    <row r="26" spans="2:42" ht="15" customHeight="1" x14ac:dyDescent="0.15">
      <c r="B26" s="712"/>
      <c r="C26" s="713"/>
      <c r="D26" s="713"/>
      <c r="E26" s="713"/>
      <c r="F26" s="713"/>
      <c r="G26" s="713"/>
      <c r="H26" s="713"/>
      <c r="I26" s="713"/>
      <c r="J26" s="713"/>
      <c r="K26" s="713"/>
      <c r="L26" s="714"/>
      <c r="M26" s="161"/>
      <c r="N26" s="161"/>
      <c r="O26" s="161"/>
      <c r="P26" s="157"/>
      <c r="Q26" s="157"/>
      <c r="R26" s="157"/>
      <c r="W26" s="157"/>
      <c r="Y26" s="156"/>
      <c r="AA26" s="373" t="str">
        <f>"CO2排出量[t-CO2・年]"</f>
        <v>CO2排出量[t-CO2・年]</v>
      </c>
      <c r="AB26" s="373"/>
      <c r="AC26" s="373"/>
      <c r="AD26" s="427" t="s">
        <v>927</v>
      </c>
      <c r="AE26" s="428"/>
      <c r="AM26" s="710"/>
      <c r="AN26" s="708"/>
      <c r="AO26" s="708"/>
      <c r="AP26" s="708"/>
    </row>
    <row r="27" spans="2:42" ht="12" customHeight="1" x14ac:dyDescent="0.15">
      <c r="B27" s="715"/>
      <c r="C27" s="716"/>
      <c r="D27" s="716"/>
      <c r="E27" s="716"/>
      <c r="F27" s="716"/>
      <c r="G27" s="716"/>
      <c r="H27" s="716"/>
      <c r="I27" s="716"/>
      <c r="J27" s="716"/>
      <c r="K27" s="716"/>
      <c r="L27" s="717"/>
      <c r="M27" s="161"/>
      <c r="N27" s="161"/>
      <c r="O27" s="161"/>
      <c r="P27" s="157"/>
      <c r="Q27" s="157"/>
      <c r="R27" s="157"/>
      <c r="W27" s="157"/>
      <c r="Y27" s="156"/>
      <c r="AA27" s="373"/>
      <c r="AB27" s="407" t="s">
        <v>928</v>
      </c>
      <c r="AC27" s="407" t="s">
        <v>302</v>
      </c>
      <c r="AD27" s="407" t="s">
        <v>928</v>
      </c>
      <c r="AE27" s="407" t="s">
        <v>302</v>
      </c>
      <c r="AM27" s="710"/>
      <c r="AN27" s="708"/>
      <c r="AO27" s="708"/>
      <c r="AP27" s="708"/>
    </row>
    <row r="28" spans="2:42" ht="14.25" customHeight="1" x14ac:dyDescent="0.15">
      <c r="B28" s="715"/>
      <c r="C28" s="716"/>
      <c r="D28" s="716"/>
      <c r="E28" s="716"/>
      <c r="F28" s="716"/>
      <c r="G28" s="716"/>
      <c r="H28" s="716"/>
      <c r="I28" s="716"/>
      <c r="J28" s="716"/>
      <c r="K28" s="716"/>
      <c r="L28" s="717"/>
      <c r="M28" s="161"/>
      <c r="N28" s="161"/>
      <c r="O28" s="161"/>
      <c r="P28" s="157"/>
      <c r="Q28" s="153"/>
      <c r="Y28" s="156"/>
      <c r="AA28" s="429" t="s">
        <v>44</v>
      </c>
      <c r="AB28" s="430">
        <f>事前協議書!$K70</f>
        <v>4569.5</v>
      </c>
      <c r="AC28" s="431">
        <f>事前協議書!$I70</f>
        <v>2647</v>
      </c>
      <c r="AD28" s="430">
        <f>AB28*$AC$22</f>
        <v>223.90550000000002</v>
      </c>
      <c r="AE28" s="430">
        <f>AC28*$AC$22</f>
        <v>129.703</v>
      </c>
      <c r="AM28" s="710"/>
      <c r="AN28" s="708"/>
      <c r="AO28" s="708"/>
      <c r="AP28" s="708"/>
    </row>
    <row r="29" spans="2:42" ht="13.5" customHeight="1" x14ac:dyDescent="0.15">
      <c r="B29" s="715"/>
      <c r="C29" s="716"/>
      <c r="D29" s="716"/>
      <c r="E29" s="716"/>
      <c r="F29" s="716"/>
      <c r="G29" s="716"/>
      <c r="H29" s="716"/>
      <c r="I29" s="716"/>
      <c r="J29" s="716"/>
      <c r="K29" s="716"/>
      <c r="L29" s="717"/>
      <c r="M29" s="161"/>
      <c r="N29" s="161"/>
      <c r="O29" s="161"/>
      <c r="W29" s="157"/>
      <c r="Y29" s="156"/>
      <c r="AA29" s="432" t="s">
        <v>530</v>
      </c>
      <c r="AB29" s="430">
        <f>事前協議書!$K71</f>
        <v>68.5</v>
      </c>
      <c r="AC29" s="431">
        <f>事前協議書!$I71</f>
        <v>55</v>
      </c>
      <c r="AD29" s="430">
        <f t="shared" ref="AD29:AD33" si="1">AB29*$AC$22</f>
        <v>3.3565</v>
      </c>
      <c r="AE29" s="430">
        <f t="shared" ref="AE29:AE33" si="2">AC29*$AC$22</f>
        <v>2.6950000000000003</v>
      </c>
      <c r="AM29" s="710"/>
      <c r="AN29" s="708"/>
      <c r="AO29" s="708"/>
      <c r="AP29" s="708"/>
    </row>
    <row r="30" spans="2:42" ht="13.5" customHeight="1" x14ac:dyDescent="0.15">
      <c r="B30" s="715"/>
      <c r="C30" s="716"/>
      <c r="D30" s="716"/>
      <c r="E30" s="716"/>
      <c r="F30" s="716"/>
      <c r="G30" s="716"/>
      <c r="H30" s="716"/>
      <c r="I30" s="716"/>
      <c r="J30" s="716"/>
      <c r="K30" s="716"/>
      <c r="L30" s="717"/>
      <c r="M30" s="161"/>
      <c r="N30" s="161"/>
      <c r="O30" s="161"/>
      <c r="W30" s="157"/>
      <c r="Y30" s="156"/>
      <c r="AA30" s="433" t="s">
        <v>46</v>
      </c>
      <c r="AB30" s="430">
        <f>事前協議書!$K72</f>
        <v>2285</v>
      </c>
      <c r="AC30" s="431">
        <f>事前協議書!$I72</f>
        <v>1801</v>
      </c>
      <c r="AD30" s="430">
        <f t="shared" si="1"/>
        <v>111.965</v>
      </c>
      <c r="AE30" s="430">
        <f t="shared" si="2"/>
        <v>88.249000000000009</v>
      </c>
      <c r="AM30" s="710"/>
      <c r="AN30" s="708"/>
      <c r="AO30" s="708"/>
      <c r="AP30" s="708"/>
    </row>
    <row r="31" spans="2:42" ht="13.5" customHeight="1" x14ac:dyDescent="0.15">
      <c r="B31" s="715"/>
      <c r="C31" s="716"/>
      <c r="D31" s="716"/>
      <c r="E31" s="716"/>
      <c r="F31" s="716"/>
      <c r="G31" s="716"/>
      <c r="H31" s="716"/>
      <c r="I31" s="716"/>
      <c r="J31" s="716"/>
      <c r="K31" s="716"/>
      <c r="L31" s="717"/>
      <c r="M31" s="161"/>
      <c r="N31" s="161"/>
      <c r="O31" s="161"/>
      <c r="P31" s="157"/>
      <c r="Q31" s="157"/>
      <c r="R31" s="157"/>
      <c r="Y31" s="156"/>
      <c r="AA31" s="434" t="s">
        <v>47</v>
      </c>
      <c r="AB31" s="430">
        <f>事前協議書!$K73</f>
        <v>65</v>
      </c>
      <c r="AC31" s="431">
        <f>事前協議書!$I73</f>
        <v>81.5</v>
      </c>
      <c r="AD31" s="430">
        <f t="shared" si="1"/>
        <v>3.1850000000000001</v>
      </c>
      <c r="AE31" s="430">
        <f t="shared" si="2"/>
        <v>3.9935</v>
      </c>
      <c r="AM31" s="710"/>
      <c r="AN31" s="708"/>
      <c r="AO31" s="708"/>
      <c r="AP31" s="708"/>
    </row>
    <row r="32" spans="2:42" ht="13.5" customHeight="1" x14ac:dyDescent="0.15">
      <c r="B32" s="715"/>
      <c r="C32" s="716"/>
      <c r="D32" s="716"/>
      <c r="E32" s="716"/>
      <c r="F32" s="716"/>
      <c r="G32" s="716"/>
      <c r="H32" s="716"/>
      <c r="I32" s="716"/>
      <c r="J32" s="716"/>
      <c r="K32" s="716"/>
      <c r="L32" s="717"/>
      <c r="M32" s="157"/>
      <c r="V32" s="757"/>
      <c r="W32" s="757"/>
      <c r="Y32" s="156"/>
      <c r="AA32" s="435" t="s">
        <v>48</v>
      </c>
      <c r="AB32" s="430">
        <f>事前協議書!$K74</f>
        <v>104</v>
      </c>
      <c r="AC32" s="431">
        <f>事前協議書!$I74</f>
        <v>106</v>
      </c>
      <c r="AD32" s="430">
        <f t="shared" si="1"/>
        <v>5.0960000000000001</v>
      </c>
      <c r="AE32" s="430">
        <f t="shared" si="2"/>
        <v>5.194</v>
      </c>
      <c r="AM32" s="710"/>
      <c r="AN32" s="708"/>
      <c r="AO32" s="708"/>
      <c r="AP32" s="708"/>
    </row>
    <row r="33" spans="2:42" ht="13.5" customHeight="1" x14ac:dyDescent="0.15">
      <c r="B33" s="715"/>
      <c r="C33" s="716"/>
      <c r="D33" s="716"/>
      <c r="E33" s="716"/>
      <c r="F33" s="716"/>
      <c r="G33" s="716"/>
      <c r="H33" s="716"/>
      <c r="I33" s="716"/>
      <c r="J33" s="716"/>
      <c r="K33" s="716"/>
      <c r="L33" s="717"/>
      <c r="M33" s="157"/>
      <c r="N33" s="157"/>
      <c r="O33" s="157"/>
      <c r="Y33" s="156"/>
      <c r="AA33" s="436" t="s">
        <v>1003</v>
      </c>
      <c r="AB33" s="430">
        <f>事前協議書!$K75</f>
        <v>0</v>
      </c>
      <c r="AC33" s="431">
        <f>事前協議書!$I75</f>
        <v>-198.5</v>
      </c>
      <c r="AD33" s="430">
        <f t="shared" si="1"/>
        <v>0</v>
      </c>
      <c r="AE33" s="430">
        <f t="shared" si="2"/>
        <v>-9.7264999999999997</v>
      </c>
      <c r="AM33" s="710"/>
      <c r="AN33" s="708"/>
      <c r="AO33" s="708"/>
      <c r="AP33" s="708"/>
    </row>
    <row r="34" spans="2:42" x14ac:dyDescent="0.15">
      <c r="B34" s="715"/>
      <c r="C34" s="716"/>
      <c r="D34" s="716"/>
      <c r="E34" s="716"/>
      <c r="F34" s="716"/>
      <c r="G34" s="716"/>
      <c r="H34" s="716"/>
      <c r="I34" s="716"/>
      <c r="J34" s="716"/>
      <c r="K34" s="716"/>
      <c r="L34" s="717"/>
      <c r="Y34" s="126"/>
      <c r="AA34" s="437" t="s">
        <v>929</v>
      </c>
      <c r="AB34" s="438">
        <f>SUM(AB28:AB33)</f>
        <v>7092</v>
      </c>
      <c r="AC34" s="438">
        <f>SUM(AC28:AC33)</f>
        <v>4492</v>
      </c>
      <c r="AD34" s="439">
        <f>SUM(AD28:AD33)</f>
        <v>347.50800000000004</v>
      </c>
      <c r="AE34" s="439">
        <f>SUM(AE28:AE33)</f>
        <v>220.108</v>
      </c>
    </row>
    <row r="35" spans="2:42" x14ac:dyDescent="0.15">
      <c r="B35" s="715"/>
      <c r="C35" s="716"/>
      <c r="D35" s="716"/>
      <c r="E35" s="716"/>
      <c r="F35" s="716"/>
      <c r="G35" s="716"/>
      <c r="H35" s="716"/>
      <c r="I35" s="716"/>
      <c r="J35" s="716"/>
      <c r="K35" s="716"/>
      <c r="L35" s="717"/>
      <c r="Y35" s="126"/>
    </row>
    <row r="36" spans="2:42" x14ac:dyDescent="0.15">
      <c r="B36" s="715"/>
      <c r="C36" s="716"/>
      <c r="D36" s="716"/>
      <c r="E36" s="716"/>
      <c r="F36" s="716"/>
      <c r="G36" s="716"/>
      <c r="H36" s="716"/>
      <c r="I36" s="716"/>
      <c r="J36" s="716"/>
      <c r="K36" s="716"/>
      <c r="L36" s="717"/>
      <c r="Y36" s="126"/>
    </row>
    <row r="37" spans="2:42" x14ac:dyDescent="0.15">
      <c r="B37" s="715"/>
      <c r="C37" s="716"/>
      <c r="D37" s="716"/>
      <c r="E37" s="716"/>
      <c r="F37" s="716"/>
      <c r="G37" s="716"/>
      <c r="H37" s="716"/>
      <c r="I37" s="716"/>
      <c r="J37" s="716"/>
      <c r="K37" s="716"/>
      <c r="L37" s="717"/>
      <c r="Y37" s="126"/>
    </row>
    <row r="38" spans="2:42" x14ac:dyDescent="0.15">
      <c r="B38" s="715"/>
      <c r="C38" s="716"/>
      <c r="D38" s="716"/>
      <c r="E38" s="716"/>
      <c r="F38" s="716"/>
      <c r="G38" s="716"/>
      <c r="H38" s="716"/>
      <c r="I38" s="716"/>
      <c r="J38" s="716"/>
      <c r="K38" s="716"/>
      <c r="L38" s="717"/>
      <c r="Y38" s="126"/>
    </row>
    <row r="39" spans="2:42" x14ac:dyDescent="0.15">
      <c r="B39" s="718"/>
      <c r="C39" s="719"/>
      <c r="D39" s="719"/>
      <c r="E39" s="719"/>
      <c r="F39" s="719"/>
      <c r="G39" s="719"/>
      <c r="H39" s="719"/>
      <c r="I39" s="719"/>
      <c r="J39" s="719"/>
      <c r="K39" s="719"/>
      <c r="L39" s="720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9"/>
    </row>
    <row r="40" spans="2:42" ht="13.5" customHeight="1" x14ac:dyDescent="0.15">
      <c r="B40" s="146" t="s">
        <v>124</v>
      </c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8"/>
      <c r="N40" s="146" t="s">
        <v>936</v>
      </c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8"/>
    </row>
    <row r="41" spans="2:42" s="21" customFormat="1" ht="13.5" customHeight="1" x14ac:dyDescent="0.15">
      <c r="B41" s="162" t="str">
        <f>$AC41</f>
        <v>■</v>
      </c>
      <c r="C41" s="461" t="s">
        <v>206</v>
      </c>
      <c r="D41" s="461"/>
      <c r="E41" s="461"/>
      <c r="F41" s="461"/>
      <c r="G41" s="461"/>
      <c r="H41" s="165" t="str">
        <f>$AE41</f>
        <v>■</v>
      </c>
      <c r="I41" s="418" t="s">
        <v>531</v>
      </c>
      <c r="J41" s="418"/>
      <c r="K41" s="418"/>
      <c r="L41" s="418"/>
      <c r="M41" s="462"/>
      <c r="N41" s="748" t="str">
        <f>IF(事前協議書!E61="","",事前協議書!E61)</f>
        <v/>
      </c>
      <c r="O41" s="749"/>
      <c r="P41" s="749"/>
      <c r="Q41" s="749"/>
      <c r="R41" s="749"/>
      <c r="S41" s="749"/>
      <c r="T41" s="749"/>
      <c r="U41" s="749"/>
      <c r="V41" s="749"/>
      <c r="W41" s="749"/>
      <c r="X41" s="749"/>
      <c r="Y41" s="750"/>
      <c r="Z41" s="154"/>
      <c r="AA41" s="450" t="str">
        <f>C41</f>
        <v>高効率分散熱源</v>
      </c>
      <c r="AB41" s="451"/>
      <c r="AC41" s="451" t="str">
        <f>事前協議書!$E$31</f>
        <v>■</v>
      </c>
      <c r="AD41" s="451" t="str">
        <f>I41</f>
        <v>人感センサ</v>
      </c>
      <c r="AE41" s="452" t="str">
        <f>事前協議書!$E$35</f>
        <v>■</v>
      </c>
      <c r="AF41" s="373"/>
      <c r="AG41" s="373"/>
      <c r="AH41" s="373"/>
      <c r="AI41" s="373"/>
      <c r="AJ41" s="373"/>
      <c r="AK41" s="373"/>
      <c r="AL41" s="111"/>
      <c r="AM41" s="154"/>
      <c r="AN41" s="154"/>
      <c r="AO41" s="154"/>
      <c r="AP41" s="154"/>
    </row>
    <row r="42" spans="2:42" s="21" customFormat="1" ht="13.5" customHeight="1" x14ac:dyDescent="0.15">
      <c r="B42" s="164" t="str">
        <f t="shared" ref="B42:B53" si="3">$AC42</f>
        <v>□</v>
      </c>
      <c r="C42" s="418" t="s">
        <v>207</v>
      </c>
      <c r="D42" s="418"/>
      <c r="E42" s="418"/>
      <c r="F42" s="418"/>
      <c r="G42" s="418"/>
      <c r="H42" s="165" t="str">
        <f t="shared" ref="H42:H43" si="4">$AE42</f>
        <v>■</v>
      </c>
      <c r="I42" s="111" t="s">
        <v>549</v>
      </c>
      <c r="J42" s="463"/>
      <c r="K42" s="463"/>
      <c r="L42" s="463"/>
      <c r="M42" s="464"/>
      <c r="N42" s="751"/>
      <c r="O42" s="752"/>
      <c r="P42" s="752"/>
      <c r="Q42" s="752"/>
      <c r="R42" s="752"/>
      <c r="S42" s="752"/>
      <c r="T42" s="752"/>
      <c r="U42" s="752"/>
      <c r="V42" s="752"/>
      <c r="W42" s="752"/>
      <c r="X42" s="752"/>
      <c r="Y42" s="753"/>
      <c r="Z42" s="154"/>
      <c r="AA42" s="453" t="str">
        <f t="shared" ref="AA42:AA54" si="5">C42</f>
        <v>高効率中央熱源</v>
      </c>
      <c r="AB42" s="373"/>
      <c r="AC42" s="373" t="str">
        <f>事前協議書!$I$31</f>
        <v>□</v>
      </c>
      <c r="AD42" s="373" t="str">
        <f>I42</f>
        <v>明るさセンサ</v>
      </c>
      <c r="AE42" s="454" t="str">
        <f>事前協議書!$E$36</f>
        <v>■</v>
      </c>
      <c r="AF42" s="373"/>
      <c r="AG42" s="373"/>
      <c r="AH42" s="373"/>
      <c r="AI42" s="373"/>
      <c r="AJ42" s="373"/>
      <c r="AK42" s="373"/>
      <c r="AL42" s="111"/>
      <c r="AM42" s="154"/>
      <c r="AN42" s="154"/>
      <c r="AO42" s="154"/>
      <c r="AP42" s="154"/>
    </row>
    <row r="43" spans="2:42" s="21" customFormat="1" ht="13.5" customHeight="1" x14ac:dyDescent="0.15">
      <c r="B43" s="164" t="str">
        <f t="shared" si="3"/>
        <v>□</v>
      </c>
      <c r="C43" s="700" t="s">
        <v>608</v>
      </c>
      <c r="D43" s="700"/>
      <c r="E43" s="700"/>
      <c r="F43" s="700"/>
      <c r="G43" s="700"/>
      <c r="H43" s="165" t="str">
        <f t="shared" si="4"/>
        <v>□</v>
      </c>
      <c r="I43" s="111" t="s">
        <v>550</v>
      </c>
      <c r="J43" s="111"/>
      <c r="K43" s="111"/>
      <c r="L43" s="111"/>
      <c r="M43" s="126"/>
      <c r="N43" s="751"/>
      <c r="O43" s="752"/>
      <c r="P43" s="752"/>
      <c r="Q43" s="752"/>
      <c r="R43" s="752"/>
      <c r="S43" s="752"/>
      <c r="T43" s="752"/>
      <c r="U43" s="752"/>
      <c r="V43" s="752"/>
      <c r="W43" s="752"/>
      <c r="X43" s="752"/>
      <c r="Y43" s="753"/>
      <c r="Z43" s="154"/>
      <c r="AA43" s="453" t="str">
        <f t="shared" si="5"/>
        <v>高効率空調機(中央熱源)</v>
      </c>
      <c r="AB43" s="373"/>
      <c r="AC43" s="373" t="str">
        <f>事前協議書!$M$31</f>
        <v>□</v>
      </c>
      <c r="AD43" s="373" t="str">
        <f>I43</f>
        <v>スケジュール制御</v>
      </c>
      <c r="AE43" s="454" t="str">
        <f>事前協議書!$E$37</f>
        <v>□</v>
      </c>
      <c r="AF43" s="373"/>
      <c r="AK43" s="373"/>
      <c r="AL43" s="111"/>
      <c r="AM43" s="154"/>
      <c r="AN43" s="154"/>
      <c r="AO43" s="154"/>
      <c r="AP43" s="154"/>
    </row>
    <row r="44" spans="2:42" s="21" customFormat="1" ht="13.5" customHeight="1" x14ac:dyDescent="0.15">
      <c r="B44" s="164" t="str">
        <f>$AC44</f>
        <v>■</v>
      </c>
      <c r="C44" s="418" t="s">
        <v>611</v>
      </c>
      <c r="D44" s="418"/>
      <c r="E44" s="418"/>
      <c r="F44" s="418"/>
      <c r="G44" s="418"/>
      <c r="H44" s="111"/>
      <c r="I44" s="463"/>
      <c r="J44" s="463"/>
      <c r="K44" s="463"/>
      <c r="L44" s="463"/>
      <c r="M44" s="464"/>
      <c r="N44" s="751"/>
      <c r="O44" s="752"/>
      <c r="P44" s="752"/>
      <c r="Q44" s="752"/>
      <c r="R44" s="752"/>
      <c r="S44" s="752"/>
      <c r="T44" s="752"/>
      <c r="U44" s="752"/>
      <c r="V44" s="752"/>
      <c r="W44" s="752"/>
      <c r="X44" s="752"/>
      <c r="Y44" s="753"/>
      <c r="Z44" s="154"/>
      <c r="AA44" s="453" t="str">
        <f t="shared" si="5"/>
        <v>変流量制御(中央熱源)</v>
      </c>
      <c r="AB44" s="373"/>
      <c r="AC44" s="373" t="str">
        <f>事前協議書!$Q$31</f>
        <v>■</v>
      </c>
      <c r="AD44" s="373"/>
      <c r="AE44" s="454"/>
      <c r="AF44" s="373"/>
      <c r="AG44" s="457"/>
      <c r="AH44" s="458" t="s">
        <v>1047</v>
      </c>
      <c r="AI44" s="373"/>
      <c r="AJ44" s="373"/>
      <c r="AK44" s="373"/>
      <c r="AL44" s="111"/>
      <c r="AM44" s="154"/>
      <c r="AN44" s="154"/>
      <c r="AO44" s="154"/>
      <c r="AP44" s="154"/>
    </row>
    <row r="45" spans="2:42" s="21" customFormat="1" ht="13.5" customHeight="1" x14ac:dyDescent="0.15">
      <c r="B45" s="164" t="str">
        <f t="shared" si="3"/>
        <v>□</v>
      </c>
      <c r="C45" s="700" t="s">
        <v>612</v>
      </c>
      <c r="D45" s="700"/>
      <c r="E45" s="700"/>
      <c r="F45" s="700"/>
      <c r="G45" s="700"/>
      <c r="H45" s="1"/>
      <c r="I45" s="1"/>
      <c r="J45" s="111"/>
      <c r="K45" s="111"/>
      <c r="L45" s="111"/>
      <c r="M45" s="126"/>
      <c r="N45" s="754"/>
      <c r="O45" s="755"/>
      <c r="P45" s="755"/>
      <c r="Q45" s="755"/>
      <c r="R45" s="755"/>
      <c r="S45" s="755"/>
      <c r="T45" s="755"/>
      <c r="U45" s="755"/>
      <c r="V45" s="755"/>
      <c r="W45" s="755"/>
      <c r="X45" s="755"/>
      <c r="Y45" s="756"/>
      <c r="Z45" s="154"/>
      <c r="AA45" s="453" t="str">
        <f t="shared" si="5"/>
        <v>大温度差送水(中央熱源)</v>
      </c>
      <c r="AB45" s="373"/>
      <c r="AC45" s="373" t="str">
        <f>事前協議書!$E$32</f>
        <v>□</v>
      </c>
      <c r="AD45" s="373"/>
      <c r="AE45" s="454"/>
      <c r="AF45" s="373"/>
      <c r="AG45" s="373"/>
      <c r="AH45" s="373"/>
      <c r="AI45" s="373"/>
      <c r="AJ45" s="373"/>
      <c r="AK45" s="373"/>
      <c r="AL45" s="111"/>
      <c r="AM45" s="154"/>
      <c r="AN45" s="154"/>
      <c r="AO45" s="154"/>
      <c r="AP45" s="154"/>
    </row>
    <row r="46" spans="2:42" s="21" customFormat="1" ht="13.5" customHeight="1" x14ac:dyDescent="0.15">
      <c r="B46" s="164" t="str">
        <f t="shared" si="3"/>
        <v>□</v>
      </c>
      <c r="C46" s="418" t="s">
        <v>610</v>
      </c>
      <c r="D46" s="418"/>
      <c r="E46" s="418"/>
      <c r="F46" s="418"/>
      <c r="G46" s="418"/>
      <c r="H46" s="1"/>
      <c r="I46" s="463"/>
      <c r="J46" s="463"/>
      <c r="K46" s="463"/>
      <c r="L46" s="463"/>
      <c r="M46" s="464"/>
      <c r="N46" s="146" t="s">
        <v>208</v>
      </c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8"/>
      <c r="Z46" s="154"/>
      <c r="AA46" s="453" t="str">
        <f t="shared" si="5"/>
        <v>変風量制御(中央熱源)</v>
      </c>
      <c r="AB46" s="373"/>
      <c r="AC46" s="373" t="str">
        <f>事前協議書!$I$32</f>
        <v>□</v>
      </c>
      <c r="AD46" s="373"/>
      <c r="AE46" s="454"/>
      <c r="AF46" s="373"/>
      <c r="AG46" s="373"/>
      <c r="AH46" s="373"/>
      <c r="AI46" s="373"/>
      <c r="AJ46" s="373"/>
      <c r="AK46" s="373"/>
      <c r="AL46" s="111"/>
      <c r="AM46" s="154"/>
      <c r="AN46" s="154"/>
      <c r="AO46" s="154"/>
      <c r="AP46" s="154"/>
    </row>
    <row r="47" spans="2:42" s="21" customFormat="1" ht="13.5" customHeight="1" x14ac:dyDescent="0.15">
      <c r="B47" s="164" t="str">
        <f t="shared" si="3"/>
        <v>□</v>
      </c>
      <c r="C47" s="418" t="s">
        <v>130</v>
      </c>
      <c r="D47" s="418"/>
      <c r="E47" s="418"/>
      <c r="F47" s="418"/>
      <c r="G47" s="418"/>
      <c r="H47" s="1"/>
      <c r="I47" s="1"/>
      <c r="J47" s="1"/>
      <c r="K47" s="1"/>
      <c r="L47" s="1"/>
      <c r="M47" s="1"/>
      <c r="N47" s="164" t="str">
        <f>$AI47</f>
        <v>■</v>
      </c>
      <c r="O47" s="418" t="s">
        <v>483</v>
      </c>
      <c r="P47" s="418"/>
      <c r="Q47" s="418"/>
      <c r="R47" s="418"/>
      <c r="S47" s="418"/>
      <c r="T47" s="418"/>
      <c r="U47" s="418"/>
      <c r="V47" s="418"/>
      <c r="W47" s="418"/>
      <c r="X47" s="418"/>
      <c r="Y47" s="462"/>
      <c r="Z47" s="154"/>
      <c r="AA47" s="453" t="str">
        <f t="shared" si="5"/>
        <v>外気導入量制御</v>
      </c>
      <c r="AB47" s="373"/>
      <c r="AC47" s="373" t="str">
        <f>事前協議書!$M$32</f>
        <v>□</v>
      </c>
      <c r="AD47" s="373"/>
      <c r="AE47" s="454"/>
      <c r="AF47" s="450" t="str">
        <f>O47</f>
        <v>Low-E複層ガラス</v>
      </c>
      <c r="AG47" s="451"/>
      <c r="AH47" s="451"/>
      <c r="AI47" s="451" t="str">
        <f>事前協議書!$E$28</f>
        <v>■</v>
      </c>
      <c r="AJ47" s="451"/>
      <c r="AK47" s="452"/>
      <c r="AL47" s="111"/>
      <c r="AM47" s="154"/>
      <c r="AN47" s="154"/>
      <c r="AO47" s="154"/>
      <c r="AP47" s="154"/>
    </row>
    <row r="48" spans="2:42" s="21" customFormat="1" ht="13.5" customHeight="1" x14ac:dyDescent="0.15">
      <c r="B48" s="164" t="str">
        <f t="shared" si="3"/>
        <v>□</v>
      </c>
      <c r="C48" s="418" t="s">
        <v>131</v>
      </c>
      <c r="D48" s="418"/>
      <c r="E48" s="418"/>
      <c r="F48" s="418"/>
      <c r="G48" s="418"/>
      <c r="H48" s="165"/>
      <c r="I48" s="1"/>
      <c r="J48" s="1"/>
      <c r="K48" s="1"/>
      <c r="L48" s="1"/>
      <c r="M48" s="1"/>
      <c r="N48" s="164" t="str">
        <f t="shared" ref="N48:N50" si="6">$AI48</f>
        <v>□</v>
      </c>
      <c r="O48" s="418" t="s">
        <v>125</v>
      </c>
      <c r="P48" s="418"/>
      <c r="Q48" s="418"/>
      <c r="R48" s="418"/>
      <c r="S48" s="418"/>
      <c r="T48" s="418"/>
      <c r="U48" s="418"/>
      <c r="V48" s="418"/>
      <c r="W48" s="418"/>
      <c r="X48" s="418"/>
      <c r="Y48" s="462"/>
      <c r="Z48" s="154"/>
      <c r="AA48" s="453" t="str">
        <f t="shared" si="5"/>
        <v>外気冷房</v>
      </c>
      <c r="AB48" s="373"/>
      <c r="AC48" s="373" t="str">
        <f>事前協議書!$Q$32</f>
        <v>□</v>
      </c>
      <c r="AD48" s="373"/>
      <c r="AE48" s="454"/>
      <c r="AF48" s="453" t="str">
        <f>O48</f>
        <v>複層ガラス</v>
      </c>
      <c r="AG48" s="373"/>
      <c r="AH48" s="373"/>
      <c r="AI48" s="373" t="str">
        <f>事前協議書!$I$28</f>
        <v>□</v>
      </c>
      <c r="AJ48" s="373"/>
      <c r="AK48" s="454"/>
      <c r="AL48" s="111"/>
      <c r="AM48" s="154"/>
      <c r="AN48" s="154"/>
      <c r="AO48" s="154"/>
      <c r="AP48" s="154"/>
    </row>
    <row r="49" spans="2:42" s="21" customFormat="1" ht="13.5" customHeight="1" x14ac:dyDescent="0.15">
      <c r="B49" s="164" t="str">
        <f t="shared" si="3"/>
        <v>□</v>
      </c>
      <c r="C49" s="418" t="s">
        <v>547</v>
      </c>
      <c r="D49" s="418"/>
      <c r="E49" s="418"/>
      <c r="F49" s="418"/>
      <c r="G49" s="418"/>
      <c r="H49" s="165" t="str">
        <f>$AE49</f>
        <v>□</v>
      </c>
      <c r="I49" s="418" t="s">
        <v>243</v>
      </c>
      <c r="J49" s="111"/>
      <c r="K49" s="111"/>
      <c r="L49" s="111"/>
      <c r="M49" s="126"/>
      <c r="N49" s="164" t="str">
        <f>$AI49</f>
        <v>■</v>
      </c>
      <c r="O49" s="418" t="s">
        <v>1045</v>
      </c>
      <c r="P49" s="418"/>
      <c r="Q49" s="418"/>
      <c r="R49" s="418"/>
      <c r="S49" s="418"/>
      <c r="T49" s="418"/>
      <c r="U49" s="418"/>
      <c r="V49" s="418"/>
      <c r="W49" s="418"/>
      <c r="X49" s="418"/>
      <c r="Y49" s="462"/>
      <c r="Z49" s="154"/>
      <c r="AA49" s="453" t="str">
        <f t="shared" si="5"/>
        <v>自然換気（自動制御）</v>
      </c>
      <c r="AB49" s="373"/>
      <c r="AC49" s="373" t="str">
        <f>事前協議書!$M$33</f>
        <v>□</v>
      </c>
      <c r="AD49" s="373" t="str">
        <f t="shared" ref="AD49:AD54" si="7">I49</f>
        <v>高効率給湯機</v>
      </c>
      <c r="AE49" s="454" t="str">
        <f>事前協議書!$E$38</f>
        <v>□</v>
      </c>
      <c r="AF49" s="453" t="str">
        <f>O49</f>
        <v>庇・ルーバー・バルコニー・ブラインド</v>
      </c>
      <c r="AG49" s="373"/>
      <c r="AH49" s="373"/>
      <c r="AI49" s="373" t="str">
        <f>事前協議書!$M$28</f>
        <v>■</v>
      </c>
      <c r="AJ49" s="373"/>
      <c r="AK49" s="454"/>
      <c r="AL49" s="111"/>
      <c r="AM49" s="154"/>
      <c r="AN49" s="154"/>
      <c r="AO49" s="154"/>
      <c r="AP49" s="154"/>
    </row>
    <row r="50" spans="2:42" s="21" customFormat="1" ht="13.5" customHeight="1" x14ac:dyDescent="0.15">
      <c r="B50" s="164" t="str">
        <f t="shared" si="3"/>
        <v>□</v>
      </c>
      <c r="C50" s="418" t="s">
        <v>127</v>
      </c>
      <c r="D50" s="418"/>
      <c r="E50" s="418"/>
      <c r="F50" s="418"/>
      <c r="G50" s="418"/>
      <c r="H50" s="165" t="str">
        <f t="shared" ref="H50:H54" si="8">$AE50</f>
        <v>□</v>
      </c>
      <c r="I50" s="111" t="s">
        <v>551</v>
      </c>
      <c r="J50" s="418"/>
      <c r="K50" s="418"/>
      <c r="L50" s="418"/>
      <c r="M50" s="462"/>
      <c r="N50" s="164" t="str">
        <f t="shared" si="6"/>
        <v>■</v>
      </c>
      <c r="O50" s="418" t="s">
        <v>973</v>
      </c>
      <c r="P50" s="418"/>
      <c r="Q50" s="418"/>
      <c r="R50" s="418"/>
      <c r="S50" s="418"/>
      <c r="T50" s="418"/>
      <c r="U50" s="442" t="str">
        <f>$AK50</f>
        <v>■</v>
      </c>
      <c r="V50" s="418" t="s">
        <v>974</v>
      </c>
      <c r="W50" s="418"/>
      <c r="X50" s="418"/>
      <c r="Y50" s="462"/>
      <c r="Z50" s="154"/>
      <c r="AA50" s="453" t="str">
        <f t="shared" si="5"/>
        <v>全熱交換器</v>
      </c>
      <c r="AB50" s="373"/>
      <c r="AC50" s="373" t="str">
        <f>事前協議書!$E$33</f>
        <v>□</v>
      </c>
      <c r="AD50" s="373" t="str">
        <f t="shared" si="7"/>
        <v>自動給湯栓</v>
      </c>
      <c r="AE50" s="454" t="str">
        <f>事前協議書!$I$38</f>
        <v>□</v>
      </c>
      <c r="AF50" s="455" t="str">
        <f>O50</f>
        <v>屋根高断熱化</v>
      </c>
      <c r="AG50" s="441"/>
      <c r="AH50" s="441"/>
      <c r="AI50" s="441" t="str">
        <f>事前協議書!$E$29</f>
        <v>■</v>
      </c>
      <c r="AJ50" s="441" t="str">
        <f>V50</f>
        <v>壁高断熱化</v>
      </c>
      <c r="AK50" s="456" t="str">
        <f>事前協議書!$E$30</f>
        <v>■</v>
      </c>
      <c r="AL50" s="111"/>
      <c r="AM50" s="154"/>
      <c r="AN50" s="154"/>
      <c r="AO50" s="154"/>
      <c r="AP50" s="154"/>
    </row>
    <row r="51" spans="2:42" s="21" customFormat="1" ht="13.5" customHeight="1" x14ac:dyDescent="0.15">
      <c r="B51" s="164" t="str">
        <f t="shared" si="3"/>
        <v>■</v>
      </c>
      <c r="C51" s="418" t="s">
        <v>587</v>
      </c>
      <c r="D51" s="418"/>
      <c r="E51" s="418"/>
      <c r="F51" s="418"/>
      <c r="G51" s="418"/>
      <c r="H51" s="165" t="str">
        <f t="shared" si="8"/>
        <v>□</v>
      </c>
      <c r="I51" s="111" t="s">
        <v>552</v>
      </c>
      <c r="J51" s="111"/>
      <c r="K51" s="111"/>
      <c r="L51" s="111"/>
      <c r="M51" s="126"/>
      <c r="N51" s="146" t="s">
        <v>39</v>
      </c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8"/>
      <c r="Z51" s="154"/>
      <c r="AA51" s="453" t="str">
        <f t="shared" si="5"/>
        <v>高効率電動機</v>
      </c>
      <c r="AB51" s="373"/>
      <c r="AC51" s="373" t="str">
        <f>事前協議書!$I$33</f>
        <v>■</v>
      </c>
      <c r="AD51" s="373" t="str">
        <f t="shared" si="7"/>
        <v>小流量シャワー</v>
      </c>
      <c r="AE51" s="454" t="str">
        <f>事前協議書!$M$38</f>
        <v>□</v>
      </c>
      <c r="AF51" s="373"/>
      <c r="AG51" s="373"/>
      <c r="AH51" s="373"/>
      <c r="AI51" s="373"/>
      <c r="AJ51" s="373"/>
      <c r="AK51" s="373"/>
      <c r="AL51" s="111"/>
      <c r="AM51" s="154"/>
      <c r="AN51" s="154"/>
      <c r="AO51" s="154"/>
      <c r="AP51" s="154"/>
    </row>
    <row r="52" spans="2:42" s="21" customFormat="1" ht="13.5" customHeight="1" x14ac:dyDescent="0.15">
      <c r="B52" s="164" t="str">
        <f t="shared" si="3"/>
        <v>□</v>
      </c>
      <c r="C52" s="418" t="s">
        <v>548</v>
      </c>
      <c r="D52" s="418"/>
      <c r="E52" s="111"/>
      <c r="F52" s="418"/>
      <c r="G52" s="418"/>
      <c r="H52" s="165" t="str">
        <f t="shared" si="8"/>
        <v>□</v>
      </c>
      <c r="I52" s="111" t="s">
        <v>950</v>
      </c>
      <c r="J52" s="111"/>
      <c r="K52" s="111"/>
      <c r="L52" s="111"/>
      <c r="M52" s="126"/>
      <c r="N52" s="162" t="str">
        <f>$AI52</f>
        <v>□</v>
      </c>
      <c r="O52" s="461" t="s">
        <v>251</v>
      </c>
      <c r="P52" s="461"/>
      <c r="Q52" s="461"/>
      <c r="R52" s="461"/>
      <c r="S52" s="461"/>
      <c r="T52" s="461"/>
      <c r="U52" s="461"/>
      <c r="V52" s="461"/>
      <c r="W52" s="461"/>
      <c r="X52" s="461"/>
      <c r="Y52" s="465"/>
      <c r="Z52" s="154"/>
      <c r="AA52" s="453" t="str">
        <f t="shared" si="5"/>
        <v>送風量制御</v>
      </c>
      <c r="AB52" s="373"/>
      <c r="AC52" s="373" t="str">
        <f>事前協議書!$E$34</f>
        <v>□</v>
      </c>
      <c r="AD52" s="373" t="str">
        <f t="shared" si="7"/>
        <v>給湯配管保温</v>
      </c>
      <c r="AE52" s="454" t="str">
        <f>事前協議書!$Q$38</f>
        <v>□</v>
      </c>
      <c r="AF52" s="450" t="str">
        <f t="shared" ref="AF52:AF57" si="9">O52</f>
        <v>地域冷暖房(DHC)の導入</v>
      </c>
      <c r="AG52" s="451"/>
      <c r="AH52" s="451"/>
      <c r="AI52" s="451" t="str">
        <f>事前協議書!$E$46</f>
        <v>□</v>
      </c>
      <c r="AJ52" s="451"/>
      <c r="AK52" s="452"/>
      <c r="AL52" s="111"/>
      <c r="AM52" s="154"/>
      <c r="AN52" s="154"/>
      <c r="AO52" s="154"/>
      <c r="AP52" s="154"/>
    </row>
    <row r="53" spans="2:42" s="21" customFormat="1" ht="13.5" customHeight="1" x14ac:dyDescent="0.15">
      <c r="B53" s="164" t="str">
        <f t="shared" si="3"/>
        <v>□</v>
      </c>
      <c r="C53" s="418" t="s">
        <v>922</v>
      </c>
      <c r="D53" s="111"/>
      <c r="E53" s="418"/>
      <c r="F53" s="418"/>
      <c r="G53" s="418"/>
      <c r="H53" s="165" t="str">
        <f t="shared" si="8"/>
        <v>□</v>
      </c>
      <c r="I53" s="418" t="s">
        <v>63</v>
      </c>
      <c r="J53" s="418"/>
      <c r="K53" s="418"/>
      <c r="L53" s="418"/>
      <c r="M53" s="462"/>
      <c r="N53" s="164" t="str">
        <f t="shared" ref="N53:N57" si="10">$AI53</f>
        <v>□</v>
      </c>
      <c r="O53" s="418" t="s">
        <v>1046</v>
      </c>
      <c r="P53" s="418"/>
      <c r="Q53" s="418"/>
      <c r="R53" s="418"/>
      <c r="S53" s="418"/>
      <c r="T53" s="418"/>
      <c r="U53" s="418"/>
      <c r="V53" s="418"/>
      <c r="W53" s="418"/>
      <c r="X53" s="418"/>
      <c r="Y53" s="462"/>
      <c r="Z53" s="154"/>
      <c r="AA53" s="453" t="str">
        <f t="shared" si="5"/>
        <v>VVVF(回生なし)</v>
      </c>
      <c r="AB53" s="373"/>
      <c r="AC53" s="373" t="str">
        <f>事前協議書!$E$39</f>
        <v>□</v>
      </c>
      <c r="AD53" s="373" t="str">
        <f t="shared" si="7"/>
        <v>BEMS</v>
      </c>
      <c r="AE53" s="454" t="str">
        <f>事前協議書!$E$40</f>
        <v>□</v>
      </c>
      <c r="AF53" s="453" t="str">
        <f t="shared" si="9"/>
        <v>地域冷暖房(DHC)の受入</v>
      </c>
      <c r="AG53" s="373"/>
      <c r="AH53" s="373"/>
      <c r="AI53" s="373" t="str">
        <f>事前協議書!$E$47</f>
        <v>□</v>
      </c>
      <c r="AJ53" s="373"/>
      <c r="AK53" s="454"/>
      <c r="AL53" s="111"/>
      <c r="AM53" s="154"/>
      <c r="AN53" s="154"/>
      <c r="AO53" s="154"/>
      <c r="AP53" s="154"/>
    </row>
    <row r="54" spans="2:42" s="21" customFormat="1" ht="13.5" customHeight="1" x14ac:dyDescent="0.15">
      <c r="B54" s="164" t="str">
        <f>$AC54</f>
        <v>□</v>
      </c>
      <c r="C54" s="418" t="s">
        <v>923</v>
      </c>
      <c r="D54" s="418"/>
      <c r="E54" s="418"/>
      <c r="F54" s="418"/>
      <c r="G54" s="418"/>
      <c r="H54" s="165" t="str">
        <f t="shared" si="8"/>
        <v>□</v>
      </c>
      <c r="I54" s="418" t="s">
        <v>64</v>
      </c>
      <c r="J54" s="418"/>
      <c r="K54" s="418"/>
      <c r="L54" s="418"/>
      <c r="M54" s="462"/>
      <c r="N54" s="164" t="str">
        <f t="shared" si="10"/>
        <v>□</v>
      </c>
      <c r="O54" s="418" t="s">
        <v>262</v>
      </c>
      <c r="P54" s="418"/>
      <c r="Q54" s="418"/>
      <c r="R54" s="418"/>
      <c r="S54" s="418"/>
      <c r="T54" s="418"/>
      <c r="U54" s="418"/>
      <c r="V54" s="418"/>
      <c r="W54" s="418"/>
      <c r="X54" s="418"/>
      <c r="Y54" s="462"/>
      <c r="Z54" s="154"/>
      <c r="AA54" s="453" t="str">
        <f t="shared" si="5"/>
        <v>VVVF(回生あり)</v>
      </c>
      <c r="AB54" s="373"/>
      <c r="AC54" s="373" t="str">
        <f>事前協議書!$I$39</f>
        <v>□</v>
      </c>
      <c r="AD54" s="373" t="str">
        <f t="shared" si="7"/>
        <v>その他</v>
      </c>
      <c r="AE54" s="454" t="str">
        <f>事前協議書!$E$41</f>
        <v>□</v>
      </c>
      <c r="AF54" s="453" t="str">
        <f t="shared" si="9"/>
        <v>熱融通</v>
      </c>
      <c r="AG54" s="373"/>
      <c r="AH54" s="373"/>
      <c r="AI54" s="373" t="str">
        <f>事前協議書!$E$48</f>
        <v>□</v>
      </c>
      <c r="AJ54" s="373"/>
      <c r="AK54" s="454"/>
      <c r="AL54" s="111"/>
      <c r="AM54" s="154"/>
      <c r="AN54" s="154"/>
      <c r="AO54" s="154"/>
      <c r="AP54" s="154"/>
    </row>
    <row r="55" spans="2:42" s="21" customFormat="1" ht="13.5" customHeight="1" x14ac:dyDescent="0.15">
      <c r="B55" s="125"/>
      <c r="C55" s="111"/>
      <c r="D55" s="111"/>
      <c r="E55" s="111"/>
      <c r="F55" s="111"/>
      <c r="G55" s="111"/>
      <c r="H55" s="111"/>
      <c r="I55" s="700" t="str">
        <f>$AD$55</f>
        <v/>
      </c>
      <c r="J55" s="700"/>
      <c r="K55" s="700"/>
      <c r="L55" s="700"/>
      <c r="M55" s="701"/>
      <c r="N55" s="164" t="str">
        <f t="shared" si="10"/>
        <v>□</v>
      </c>
      <c r="O55" s="418" t="s">
        <v>263</v>
      </c>
      <c r="P55" s="418"/>
      <c r="Q55" s="418"/>
      <c r="R55" s="418"/>
      <c r="S55" s="418"/>
      <c r="T55" s="418"/>
      <c r="U55" s="418"/>
      <c r="V55" s="418"/>
      <c r="W55" s="418"/>
      <c r="X55" s="418"/>
      <c r="Y55" s="462"/>
      <c r="Z55" s="154"/>
      <c r="AA55" s="453"/>
      <c r="AB55" s="373"/>
      <c r="AC55" s="373"/>
      <c r="AD55" s="457" t="str">
        <f>IF(事前協議書!$H$41="","","（"&amp;事前協議書!$H$41&amp;"）")</f>
        <v/>
      </c>
      <c r="AE55" s="21" t="str">
        <f>$AE$54</f>
        <v>□</v>
      </c>
      <c r="AF55" s="453" t="str">
        <f t="shared" si="9"/>
        <v>電力融通</v>
      </c>
      <c r="AG55" s="373"/>
      <c r="AH55" s="373"/>
      <c r="AI55" s="373" t="str">
        <f>事前協議書!$I$48</f>
        <v>□</v>
      </c>
      <c r="AJ55" s="373"/>
      <c r="AK55" s="454"/>
      <c r="AL55" s="111"/>
      <c r="AM55" s="154"/>
      <c r="AN55" s="154"/>
      <c r="AO55" s="154"/>
      <c r="AP55" s="154"/>
    </row>
    <row r="56" spans="2:42" s="21" customFormat="1" ht="13.5" customHeight="1" x14ac:dyDescent="0.35">
      <c r="B56" s="125"/>
      <c r="C56" s="111"/>
      <c r="D56" s="111"/>
      <c r="E56" s="111"/>
      <c r="F56" s="111"/>
      <c r="G56" s="111"/>
      <c r="H56" s="111"/>
      <c r="I56" s="466"/>
      <c r="J56" s="466"/>
      <c r="K56" s="466"/>
      <c r="L56" s="466"/>
      <c r="M56" s="467"/>
      <c r="N56" s="164" t="str">
        <f t="shared" si="10"/>
        <v>□</v>
      </c>
      <c r="O56" s="418" t="s">
        <v>264</v>
      </c>
      <c r="P56" s="418"/>
      <c r="Q56" s="418"/>
      <c r="R56" s="418"/>
      <c r="S56" s="418"/>
      <c r="T56" s="418"/>
      <c r="U56" s="418"/>
      <c r="V56" s="418"/>
      <c r="W56" s="418"/>
      <c r="X56" s="418"/>
      <c r="Y56" s="462"/>
      <c r="Z56" s="154"/>
      <c r="AA56" s="453"/>
      <c r="AB56" s="373"/>
      <c r="AC56" s="373"/>
      <c r="AD56" s="459"/>
      <c r="AE56" s="373"/>
      <c r="AF56" s="453" t="str">
        <f t="shared" si="9"/>
        <v>AEMS</v>
      </c>
      <c r="AG56" s="373"/>
      <c r="AH56" s="373"/>
      <c r="AI56" s="373" t="str">
        <f>事前協議書!$M$48</f>
        <v>□</v>
      </c>
      <c r="AJ56" s="373"/>
      <c r="AK56" s="454"/>
      <c r="AL56" s="111"/>
      <c r="AM56" s="154"/>
      <c r="AN56" s="154"/>
      <c r="AO56" s="154"/>
      <c r="AP56" s="154"/>
    </row>
    <row r="57" spans="2:42" ht="13.5" customHeight="1" x14ac:dyDescent="0.15">
      <c r="B57" s="127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9"/>
      <c r="N57" s="166" t="str">
        <f t="shared" si="10"/>
        <v>□</v>
      </c>
      <c r="O57" s="418" t="s">
        <v>141</v>
      </c>
      <c r="P57" s="418"/>
      <c r="Q57" s="702" t="str">
        <f>$AJ$57</f>
        <v/>
      </c>
      <c r="R57" s="702"/>
      <c r="S57" s="702"/>
      <c r="T57" s="702"/>
      <c r="U57" s="702"/>
      <c r="V57" s="702"/>
      <c r="W57" s="702"/>
      <c r="X57" s="702"/>
      <c r="Y57" s="703"/>
      <c r="AA57" s="455"/>
      <c r="AB57" s="441"/>
      <c r="AC57" s="441"/>
      <c r="AD57" s="441"/>
      <c r="AE57" s="456"/>
      <c r="AF57" s="455" t="str">
        <f t="shared" si="9"/>
        <v>その他</v>
      </c>
      <c r="AG57" s="441"/>
      <c r="AH57" s="441"/>
      <c r="AI57" s="441" t="str">
        <f>事前協議書!$E$49</f>
        <v>□</v>
      </c>
      <c r="AJ57" s="457" t="str">
        <f>IF(事前協議書!$H$49="","","（"&amp;事前協議書!$H$49&amp;"）")</f>
        <v/>
      </c>
      <c r="AK57" s="456" t="str">
        <f>$AI$57</f>
        <v>□</v>
      </c>
    </row>
    <row r="58" spans="2:42" s="21" customFormat="1" ht="13.5" customHeight="1" x14ac:dyDescent="0.15">
      <c r="B58" s="146" t="s">
        <v>22</v>
      </c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8"/>
      <c r="N58" s="146" t="s">
        <v>626</v>
      </c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8"/>
      <c r="Z58" s="154"/>
      <c r="AA58" s="373"/>
      <c r="AB58" s="373"/>
      <c r="AC58" s="373"/>
      <c r="AD58" s="373"/>
      <c r="AE58" s="373"/>
      <c r="AF58" s="373"/>
      <c r="AG58" s="373"/>
      <c r="AH58" s="373"/>
      <c r="AI58" s="373"/>
      <c r="AJ58" s="373"/>
      <c r="AK58" s="373"/>
      <c r="AL58" s="111"/>
      <c r="AM58" s="154"/>
      <c r="AN58" s="154"/>
      <c r="AO58" s="154"/>
      <c r="AP58" s="154"/>
    </row>
    <row r="59" spans="2:42" s="21" customFormat="1" ht="13.5" customHeight="1" x14ac:dyDescent="0.15">
      <c r="B59" s="164" t="str">
        <f>$AC59</f>
        <v>■</v>
      </c>
      <c r="C59" s="418" t="s">
        <v>937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62"/>
      <c r="N59" s="447" t="str">
        <f>$AI59</f>
        <v>■</v>
      </c>
      <c r="O59" s="123" t="s">
        <v>630</v>
      </c>
      <c r="P59" s="123"/>
      <c r="Q59" s="123"/>
      <c r="R59" s="123"/>
      <c r="S59" s="461"/>
      <c r="T59" s="163"/>
      <c r="U59" s="265" t="str">
        <f>$AK59</f>
        <v>■</v>
      </c>
      <c r="V59" s="418" t="s">
        <v>960</v>
      </c>
      <c r="W59" s="123"/>
      <c r="X59" s="123"/>
      <c r="Y59" s="124"/>
      <c r="Z59" s="154"/>
      <c r="AA59" s="450" t="str">
        <f t="shared" ref="AA59:AA61" si="11">C59</f>
        <v>太陽光発電</v>
      </c>
      <c r="AB59" s="451"/>
      <c r="AC59" s="451" t="str">
        <f>事前協議書!$E$42</f>
        <v>■</v>
      </c>
      <c r="AD59" s="451"/>
      <c r="AE59" s="452"/>
      <c r="AF59" s="450" t="str">
        <f>O59</f>
        <v>ハザードマップエリア内</v>
      </c>
      <c r="AG59" s="451"/>
      <c r="AH59" s="451"/>
      <c r="AI59" s="451" t="str">
        <f>事前協議書!$E$50</f>
        <v>■</v>
      </c>
      <c r="AJ59" s="451" t="str">
        <f>V59</f>
        <v>ソフト面の対策</v>
      </c>
      <c r="AK59" s="452" t="str">
        <f>事前協議書!$E$53</f>
        <v>■</v>
      </c>
      <c r="AL59" s="111"/>
      <c r="AM59" s="154"/>
      <c r="AN59" s="154"/>
      <c r="AO59" s="154"/>
      <c r="AP59" s="154"/>
    </row>
    <row r="60" spans="2:42" s="21" customFormat="1" ht="13.5" customHeight="1" x14ac:dyDescent="0.15">
      <c r="B60" s="164" t="str">
        <f t="shared" ref="B60" si="12">$AC60</f>
        <v>□</v>
      </c>
      <c r="C60" s="418" t="s">
        <v>71</v>
      </c>
      <c r="D60" s="418"/>
      <c r="E60" s="418"/>
      <c r="F60" s="418"/>
      <c r="G60" s="418"/>
      <c r="H60" s="418"/>
      <c r="I60" s="418"/>
      <c r="J60" s="418"/>
      <c r="K60" s="418"/>
      <c r="L60" s="418"/>
      <c r="M60" s="462"/>
      <c r="N60" s="448" t="str">
        <f t="shared" ref="N60:N61" si="13">$AI60</f>
        <v>■</v>
      </c>
      <c r="O60" s="418" t="s">
        <v>625</v>
      </c>
      <c r="P60" s="111"/>
      <c r="Q60" s="111"/>
      <c r="R60" s="111"/>
      <c r="S60" s="418"/>
      <c r="T60" s="418"/>
      <c r="U60" s="418"/>
      <c r="V60" s="418"/>
      <c r="W60" s="418"/>
      <c r="X60" s="418"/>
      <c r="Y60" s="462"/>
      <c r="Z60" s="154"/>
      <c r="AA60" s="453" t="str">
        <f t="shared" si="11"/>
        <v>コージェネ</v>
      </c>
      <c r="AB60" s="373"/>
      <c r="AC60" s="373" t="str">
        <f>事前協議書!$M$42</f>
        <v>□</v>
      </c>
      <c r="AD60" s="373"/>
      <c r="AE60" s="454"/>
      <c r="AF60" s="453" t="str">
        <f>O60</f>
        <v>浸水リスクの低い場所への電気設備の設置</v>
      </c>
      <c r="AG60" s="373"/>
      <c r="AH60" s="373"/>
      <c r="AI60" s="373" t="str">
        <f>事前協議書!$E$52</f>
        <v>■</v>
      </c>
      <c r="AJ60" s="373"/>
      <c r="AK60" s="454"/>
      <c r="AL60" s="111"/>
      <c r="AM60" s="154"/>
      <c r="AN60" s="154"/>
      <c r="AO60" s="154"/>
      <c r="AP60" s="154"/>
    </row>
    <row r="61" spans="2:42" s="21" customFormat="1" ht="13.5" customHeight="1" x14ac:dyDescent="0.15">
      <c r="B61" s="164" t="str">
        <f>$AC61</f>
        <v>□</v>
      </c>
      <c r="C61" s="418" t="s">
        <v>64</v>
      </c>
      <c r="D61" s="418"/>
      <c r="E61" s="463"/>
      <c r="F61" s="463"/>
      <c r="G61" s="463"/>
      <c r="H61" s="463"/>
      <c r="I61" s="463"/>
      <c r="J61" s="463"/>
      <c r="K61" s="463"/>
      <c r="L61" s="463"/>
      <c r="M61" s="464"/>
      <c r="N61" s="448" t="str">
        <f t="shared" si="13"/>
        <v>□</v>
      </c>
      <c r="O61" s="320" t="s">
        <v>688</v>
      </c>
      <c r="P61" s="468"/>
      <c r="Q61" s="468"/>
      <c r="R61" s="468"/>
      <c r="S61" s="468"/>
      <c r="T61" s="468"/>
      <c r="U61" s="468"/>
      <c r="V61" s="468"/>
      <c r="W61" s="468"/>
      <c r="X61" s="468"/>
      <c r="Y61" s="469"/>
      <c r="Z61" s="154"/>
      <c r="AA61" s="453" t="str">
        <f t="shared" si="11"/>
        <v>その他</v>
      </c>
      <c r="AB61" s="373"/>
      <c r="AC61" s="373" t="str">
        <f>事前協議書!$E$43</f>
        <v>□</v>
      </c>
      <c r="AD61" s="373"/>
      <c r="AE61" s="454"/>
      <c r="AF61" s="453" t="str">
        <f>O61</f>
        <v>出入口等における止水板の設置</v>
      </c>
      <c r="AG61" s="373"/>
      <c r="AH61" s="373"/>
      <c r="AI61" s="373" t="str">
        <f>事前協議書!$M$52</f>
        <v>□</v>
      </c>
      <c r="AJ61" s="373"/>
      <c r="AK61" s="454"/>
      <c r="AL61" s="111"/>
      <c r="AM61" s="154"/>
      <c r="AN61" s="154"/>
      <c r="AO61" s="154"/>
      <c r="AP61" s="154"/>
    </row>
    <row r="62" spans="2:42" ht="13.5" customHeight="1" x14ac:dyDescent="0.35">
      <c r="B62" s="470"/>
      <c r="C62" s="704" t="str">
        <f>$AA$62</f>
        <v/>
      </c>
      <c r="D62" s="704"/>
      <c r="E62" s="704"/>
      <c r="F62" s="704"/>
      <c r="G62" s="704"/>
      <c r="H62" s="704"/>
      <c r="I62" s="704"/>
      <c r="J62" s="704"/>
      <c r="K62" s="704"/>
      <c r="L62" s="704"/>
      <c r="M62" s="705"/>
      <c r="N62" s="449" t="str">
        <f>$AI62</f>
        <v>□</v>
      </c>
      <c r="O62" s="418" t="s">
        <v>64</v>
      </c>
      <c r="Q62" s="702" t="str">
        <f>$AJ$62</f>
        <v/>
      </c>
      <c r="R62" s="702"/>
      <c r="S62" s="702"/>
      <c r="T62" s="702"/>
      <c r="U62" s="702"/>
      <c r="V62" s="702"/>
      <c r="W62" s="702"/>
      <c r="X62" s="702"/>
      <c r="Y62" s="703"/>
      <c r="AA62" s="457" t="str">
        <f>IF(事前協議書!$H$43="","","（"&amp;事前協議書!$H$43&amp;"）")</f>
        <v/>
      </c>
      <c r="AB62" s="460"/>
      <c r="AC62" s="441" t="str">
        <f>$AC$61</f>
        <v>□</v>
      </c>
      <c r="AD62" s="441"/>
      <c r="AE62" s="456"/>
      <c r="AF62" s="455" t="str">
        <f>O62</f>
        <v>その他</v>
      </c>
      <c r="AG62" s="441"/>
      <c r="AH62" s="441"/>
      <c r="AI62" s="441" t="str">
        <f>事前協議書!$E$54</f>
        <v>□</v>
      </c>
      <c r="AJ62" s="457" t="str">
        <f>IF(事前協議書!$H$54="","","（"&amp;事前協議書!$H$54&amp;"）")</f>
        <v/>
      </c>
      <c r="AK62" s="456" t="str">
        <f>$AI$62</f>
        <v>□</v>
      </c>
    </row>
    <row r="63" spans="2:42" s="21" customFormat="1" ht="13.5" customHeight="1" x14ac:dyDescent="0.15">
      <c r="B63" s="146" t="s">
        <v>128</v>
      </c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8"/>
      <c r="N63" s="146" t="s">
        <v>110</v>
      </c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8"/>
      <c r="Z63" s="154"/>
      <c r="AA63" s="373"/>
      <c r="AB63" s="373"/>
      <c r="AC63" s="373"/>
      <c r="AD63" s="373"/>
      <c r="AE63" s="373"/>
      <c r="AF63" s="373"/>
      <c r="AG63" s="373"/>
      <c r="AH63" s="373"/>
      <c r="AI63" s="373"/>
      <c r="AJ63" s="373"/>
      <c r="AK63" s="373"/>
      <c r="AL63" s="111"/>
      <c r="AM63" s="154"/>
      <c r="AN63" s="154"/>
      <c r="AO63" s="154"/>
      <c r="AP63" s="154"/>
    </row>
    <row r="64" spans="2:42" s="21" customFormat="1" ht="13.5" customHeight="1" x14ac:dyDescent="0.15">
      <c r="B64" s="164" t="str">
        <f>$AC64</f>
        <v>□</v>
      </c>
      <c r="C64" s="418" t="s">
        <v>38</v>
      </c>
      <c r="D64" s="418"/>
      <c r="E64" s="418"/>
      <c r="F64" s="418"/>
      <c r="G64" s="418"/>
      <c r="H64" s="165" t="str">
        <f>$AE64</f>
        <v>□</v>
      </c>
      <c r="I64" s="418" t="s">
        <v>69</v>
      </c>
      <c r="J64" s="418"/>
      <c r="K64" s="418"/>
      <c r="L64" s="418"/>
      <c r="M64" s="462"/>
      <c r="N64" s="162" t="str">
        <f>$AI64</f>
        <v>■</v>
      </c>
      <c r="O64" s="461" t="s">
        <v>697</v>
      </c>
      <c r="P64" s="461"/>
      <c r="Q64" s="461"/>
      <c r="R64" s="461"/>
      <c r="S64" s="461"/>
      <c r="T64" s="163"/>
      <c r="U64" s="418"/>
      <c r="V64" s="461"/>
      <c r="W64" s="461"/>
      <c r="X64" s="461"/>
      <c r="Y64" s="465"/>
      <c r="Z64" s="154"/>
      <c r="AA64" s="450" t="str">
        <f t="shared" ref="AA64:AA67" si="14">C64</f>
        <v>下水熱</v>
      </c>
      <c r="AB64" s="451"/>
      <c r="AC64" s="451" t="str">
        <f>事前協議書!$E$44</f>
        <v>□</v>
      </c>
      <c r="AD64" s="451" t="str">
        <f>I64</f>
        <v>太陽熱利用</v>
      </c>
      <c r="AE64" s="452" t="str">
        <f>事前協議書!$E$45</f>
        <v>□</v>
      </c>
      <c r="AF64" s="450" t="str">
        <f>O64</f>
        <v>緑の量・質の確保、生態系への配慮</v>
      </c>
      <c r="AG64" s="451"/>
      <c r="AH64" s="451"/>
      <c r="AI64" s="451" t="str">
        <f>事前協議書!$E$55</f>
        <v>■</v>
      </c>
      <c r="AJ64" s="451" t="s">
        <v>1041</v>
      </c>
      <c r="AK64" s="452"/>
      <c r="AL64" s="111"/>
      <c r="AM64" s="154"/>
      <c r="AN64" s="154"/>
      <c r="AO64" s="154"/>
      <c r="AP64" s="154"/>
    </row>
    <row r="65" spans="1:42" s="21" customFormat="1" ht="13.5" customHeight="1" x14ac:dyDescent="0.15">
      <c r="B65" s="164" t="str">
        <f t="shared" ref="B65:B67" si="15">$AC65</f>
        <v>□</v>
      </c>
      <c r="C65" s="418" t="s">
        <v>68</v>
      </c>
      <c r="D65" s="418"/>
      <c r="E65" s="418"/>
      <c r="F65" s="418"/>
      <c r="G65" s="418"/>
      <c r="H65" s="165" t="str">
        <f>$AE65</f>
        <v>□</v>
      </c>
      <c r="I65" s="418" t="s">
        <v>64</v>
      </c>
      <c r="J65" s="418"/>
      <c r="K65" s="418"/>
      <c r="L65" s="418"/>
      <c r="M65" s="462"/>
      <c r="N65" s="164" t="str">
        <f t="shared" ref="N65" si="16">$AI65</f>
        <v>■</v>
      </c>
      <c r="O65" s="418" t="s">
        <v>698</v>
      </c>
      <c r="P65" s="418"/>
      <c r="Q65" s="418"/>
      <c r="R65" s="418"/>
      <c r="S65" s="418"/>
      <c r="T65" s="165"/>
      <c r="U65" s="418"/>
      <c r="V65" s="418"/>
      <c r="W65" s="418"/>
      <c r="X65" s="418"/>
      <c r="Y65" s="462"/>
      <c r="Z65" s="154"/>
      <c r="AA65" s="453" t="str">
        <f t="shared" si="14"/>
        <v>河川水熱</v>
      </c>
      <c r="AB65" s="373"/>
      <c r="AC65" s="373" t="str">
        <f>事前協議書!$I$44</f>
        <v>□</v>
      </c>
      <c r="AD65" s="373" t="str">
        <f>I65</f>
        <v>その他</v>
      </c>
      <c r="AE65" s="454" t="str">
        <f>事前協議書!$I$45</f>
        <v>□</v>
      </c>
      <c r="AF65" s="453" t="str">
        <f>O65</f>
        <v>被覆対策</v>
      </c>
      <c r="AG65" s="373"/>
      <c r="AH65" s="373"/>
      <c r="AI65" s="373" t="str">
        <f>IF(OR(事前協議書!$E$55="■",事前協議書!$E$56="■",事前協議書!$E$57="■",事前協議書!$N$57="■"),"■","□")</f>
        <v>■</v>
      </c>
      <c r="AJ65" s="373" t="s">
        <v>1042</v>
      </c>
      <c r="AK65" s="454"/>
      <c r="AL65" s="111"/>
      <c r="AM65" s="154"/>
      <c r="AN65" s="154"/>
      <c r="AO65" s="154"/>
      <c r="AP65" s="154"/>
    </row>
    <row r="66" spans="1:42" s="21" customFormat="1" ht="13.5" customHeight="1" x14ac:dyDescent="0.15">
      <c r="B66" s="164" t="str">
        <f t="shared" si="15"/>
        <v>□</v>
      </c>
      <c r="C66" s="418" t="s">
        <v>70</v>
      </c>
      <c r="D66" s="418"/>
      <c r="E66" s="418"/>
      <c r="F66" s="418"/>
      <c r="G66" s="418"/>
      <c r="H66" s="111"/>
      <c r="I66" s="706" t="str">
        <f>$AD$66</f>
        <v/>
      </c>
      <c r="J66" s="706"/>
      <c r="K66" s="706"/>
      <c r="L66" s="706"/>
      <c r="M66" s="707"/>
      <c r="N66" s="164" t="str">
        <f>$AI66</f>
        <v>■</v>
      </c>
      <c r="O66" s="418" t="s">
        <v>699</v>
      </c>
      <c r="P66" s="418"/>
      <c r="Q66" s="418"/>
      <c r="R66" s="165"/>
      <c r="S66" s="418"/>
      <c r="T66" s="418"/>
      <c r="U66" s="418"/>
      <c r="V66" s="418"/>
      <c r="W66" s="418"/>
      <c r="X66" s="418"/>
      <c r="Y66" s="462"/>
      <c r="Z66" s="154"/>
      <c r="AA66" s="453" t="str">
        <f t="shared" si="14"/>
        <v>地下鉄排熱</v>
      </c>
      <c r="AB66" s="373"/>
      <c r="AC66" s="373" t="str">
        <f>事前協議書!$M$44</f>
        <v>□</v>
      </c>
      <c r="AD66" s="457" t="str">
        <f>IF(事前協議書!$L$45="","","（"&amp;事前協議書!$L$45&amp;"）")</f>
        <v/>
      </c>
      <c r="AE66" s="454" t="str">
        <f>$AE$65</f>
        <v>□</v>
      </c>
      <c r="AF66" s="453" t="str">
        <f>O66</f>
        <v>水循環</v>
      </c>
      <c r="AG66" s="373"/>
      <c r="AH66" s="373"/>
      <c r="AI66" s="373" t="str">
        <f>IF(OR(事前協議書!$E$58="■",事前協議書!$E$59="■"),"■","□")</f>
        <v>■</v>
      </c>
      <c r="AJ66" s="373" t="s">
        <v>1043</v>
      </c>
      <c r="AK66" s="454"/>
      <c r="AL66" s="111"/>
      <c r="AM66" s="154"/>
      <c r="AN66" s="154"/>
      <c r="AO66" s="154"/>
      <c r="AP66" s="154"/>
    </row>
    <row r="67" spans="1:42" s="21" customFormat="1" ht="13.5" customHeight="1" x14ac:dyDescent="0.15">
      <c r="B67" s="166" t="str">
        <f t="shared" si="15"/>
        <v>□</v>
      </c>
      <c r="C67" s="471" t="s">
        <v>209</v>
      </c>
      <c r="D67" s="471"/>
      <c r="E67" s="471"/>
      <c r="F67" s="471"/>
      <c r="G67" s="471"/>
      <c r="H67" s="471"/>
      <c r="I67" s="472"/>
      <c r="J67" s="472"/>
      <c r="K67" s="472"/>
      <c r="L67" s="472"/>
      <c r="M67" s="473"/>
      <c r="N67" s="166"/>
      <c r="O67" s="471"/>
      <c r="P67" s="471"/>
      <c r="Q67" s="471"/>
      <c r="R67" s="471"/>
      <c r="S67" s="471"/>
      <c r="T67" s="471"/>
      <c r="U67" s="471"/>
      <c r="V67" s="471"/>
      <c r="W67" s="471"/>
      <c r="X67" s="471"/>
      <c r="Y67" s="474"/>
      <c r="Z67" s="154"/>
      <c r="AA67" s="455" t="str">
        <f t="shared" si="14"/>
        <v>地中熱</v>
      </c>
      <c r="AB67" s="441"/>
      <c r="AC67" s="441" t="str">
        <f>事前協議書!$Q$44</f>
        <v>□</v>
      </c>
      <c r="AD67" s="441"/>
      <c r="AE67" s="456"/>
      <c r="AF67" s="455"/>
      <c r="AG67" s="441"/>
      <c r="AH67" s="441"/>
      <c r="AI67" s="441"/>
      <c r="AJ67" s="441"/>
      <c r="AK67" s="456"/>
      <c r="AL67" s="111"/>
      <c r="AM67" s="154"/>
      <c r="AN67" s="154"/>
      <c r="AO67" s="154"/>
      <c r="AP67" s="154"/>
    </row>
    <row r="68" spans="1:42" ht="8.1" customHeight="1" x14ac:dyDescent="0.15"/>
    <row r="69" spans="1:42" ht="16.5" hidden="1" customHeight="1" x14ac:dyDescent="0.15">
      <c r="A69" s="15" t="s">
        <v>153</v>
      </c>
    </row>
  </sheetData>
  <sheetProtection algorithmName="SHA-512" hashValue="Gko4BCIYGVxLGXp+4EsZC3oN3Zp7nB3BAZwYiZ29rNnZ6bdQu5DRs/tKPwhUQUCNCxdjwJknZyRZ6qfM/Mrj+Q==" saltValue="Ae0ug0c9KtqvOf5U25cy0A==" spinCount="100000" sheet="1" selectLockedCells="1"/>
  <mergeCells count="44">
    <mergeCell ref="R12:Y12"/>
    <mergeCell ref="T18:U18"/>
    <mergeCell ref="N41:Y45"/>
    <mergeCell ref="V32:W32"/>
    <mergeCell ref="E12:J12"/>
    <mergeCell ref="B20:F20"/>
    <mergeCell ref="T24:U24"/>
    <mergeCell ref="C18:D18"/>
    <mergeCell ref="C45:G45"/>
    <mergeCell ref="C43:G43"/>
    <mergeCell ref="G16:L24"/>
    <mergeCell ref="E8:N8"/>
    <mergeCell ref="T10:V10"/>
    <mergeCell ref="O8:Q8"/>
    <mergeCell ref="B9:D9"/>
    <mergeCell ref="R10:S10"/>
    <mergeCell ref="E9:N11"/>
    <mergeCell ref="B2:D2"/>
    <mergeCell ref="B26:L39"/>
    <mergeCell ref="T23:U23"/>
    <mergeCell ref="T22:U22"/>
    <mergeCell ref="T21:U21"/>
    <mergeCell ref="O9:Q9"/>
    <mergeCell ref="O10:Q10"/>
    <mergeCell ref="T17:U17"/>
    <mergeCell ref="O11:Q11"/>
    <mergeCell ref="O12:Q12"/>
    <mergeCell ref="T16:U16"/>
    <mergeCell ref="B3:S3"/>
    <mergeCell ref="F6:Y6"/>
    <mergeCell ref="R8:S8"/>
    <mergeCell ref="R9:S9"/>
    <mergeCell ref="W10:X10"/>
    <mergeCell ref="AN8:AP13"/>
    <mergeCell ref="AN14:AP23"/>
    <mergeCell ref="AN24:AP33"/>
    <mergeCell ref="AM8:AM13"/>
    <mergeCell ref="AM14:AM23"/>
    <mergeCell ref="AM24:AM33"/>
    <mergeCell ref="I55:M55"/>
    <mergeCell ref="Q57:Y57"/>
    <mergeCell ref="C62:M62"/>
    <mergeCell ref="Q62:Y62"/>
    <mergeCell ref="I66:M66"/>
  </mergeCells>
  <phoneticPr fontId="5"/>
  <conditionalFormatting sqref="C64:C67">
    <cfRule type="expression" dxfId="13" priority="8">
      <formula>AC64="□"</formula>
    </cfRule>
  </conditionalFormatting>
  <conditionalFormatting sqref="C41:G61">
    <cfRule type="expression" dxfId="12" priority="10">
      <formula>AC41="□"</formula>
    </cfRule>
  </conditionalFormatting>
  <conditionalFormatting sqref="C62:M62">
    <cfRule type="expression" dxfId="11" priority="9">
      <formula>AC62="□"</formula>
    </cfRule>
  </conditionalFormatting>
  <conditionalFormatting sqref="I64:I66">
    <cfRule type="expression" dxfId="10" priority="6">
      <formula>AE64="□"</formula>
    </cfRule>
  </conditionalFormatting>
  <conditionalFormatting sqref="I41:M55">
    <cfRule type="expression" dxfId="9" priority="7">
      <formula>AE41="□"</formula>
    </cfRule>
  </conditionalFormatting>
  <conditionalFormatting sqref="O47:O66 Q57:V57 Q62:V62">
    <cfRule type="expression" dxfId="8" priority="5">
      <formula>AI47="□"</formula>
    </cfRule>
  </conditionalFormatting>
  <conditionalFormatting sqref="V50">
    <cfRule type="expression" dxfId="7" priority="2">
      <formula>AK50="□"</formula>
    </cfRule>
  </conditionalFormatting>
  <conditionalFormatting sqref="V59">
    <cfRule type="expression" dxfId="6" priority="1">
      <formula>AK57="□"</formula>
    </cfRule>
  </conditionalFormatting>
  <conditionalFormatting sqref="W57:Y57 W62:Y62">
    <cfRule type="expression" dxfId="5" priority="12">
      <formula>#REF!="□"</formula>
    </cfRule>
  </conditionalFormatting>
  <printOptions horizontalCentered="1" verticalCentered="1"/>
  <pageMargins left="0.39370078740157483" right="0.39370078740157483" top="0.78740157480314965" bottom="0.59055118110236227" header="0.39370078740157483" footer="0.19685039370078741"/>
  <pageSetup paperSize="9" scale="90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DAE26-9B9C-4F0A-9F5B-975F661579D7}">
  <sheetPr codeName="Sheet3"/>
  <dimension ref="A1:O19"/>
  <sheetViews>
    <sheetView showGridLines="0" zoomScaleNormal="100" workbookViewId="0">
      <selection activeCell="E62" sqref="E62:T62"/>
    </sheetView>
  </sheetViews>
  <sheetFormatPr defaultColWidth="0" defaultRowHeight="13.5" zeroHeight="1" x14ac:dyDescent="0.15"/>
  <cols>
    <col min="1" max="1" width="9" customWidth="1"/>
    <col min="2" max="12" width="3.625" customWidth="1"/>
    <col min="13" max="14" width="9" customWidth="1"/>
    <col min="15" max="15" width="9" style="328" customWidth="1"/>
    <col min="16" max="16384" width="9" hidden="1"/>
  </cols>
  <sheetData>
    <row r="1" spans="1:14" ht="28.5" customHeight="1" x14ac:dyDescent="0.15">
      <c r="A1" s="328"/>
      <c r="B1" s="329" t="s">
        <v>996</v>
      </c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</row>
    <row r="2" spans="1:14" ht="13.5" customHeight="1" x14ac:dyDescent="0.15">
      <c r="A2" s="328"/>
      <c r="B2" s="765"/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328"/>
      <c r="N2" s="328"/>
    </row>
    <row r="3" spans="1:14" ht="13.5" customHeight="1" x14ac:dyDescent="0.15">
      <c r="A3" s="328"/>
      <c r="B3" s="765"/>
      <c r="C3" s="765"/>
      <c r="D3" s="765"/>
      <c r="E3" s="765"/>
      <c r="F3" s="765"/>
      <c r="G3" s="765"/>
      <c r="H3" s="765"/>
      <c r="I3" s="765"/>
      <c r="J3" s="765"/>
      <c r="K3" s="765"/>
      <c r="L3" s="765"/>
      <c r="M3" s="328"/>
      <c r="N3" s="328"/>
    </row>
    <row r="4" spans="1:14" ht="13.5" customHeight="1" x14ac:dyDescent="0.15">
      <c r="A4" s="328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328"/>
      <c r="N4" s="328"/>
    </row>
    <row r="5" spans="1:14" ht="13.5" customHeight="1" x14ac:dyDescent="0.15">
      <c r="A5" s="328"/>
      <c r="B5" s="765"/>
      <c r="C5" s="765"/>
      <c r="D5" s="765"/>
      <c r="E5" s="765"/>
      <c r="F5" s="765"/>
      <c r="G5" s="765"/>
      <c r="H5" s="765"/>
      <c r="I5" s="765"/>
      <c r="J5" s="765"/>
      <c r="K5" s="765"/>
      <c r="L5" s="765"/>
      <c r="M5" s="328"/>
      <c r="N5" s="328"/>
    </row>
    <row r="6" spans="1:14" ht="13.5" customHeight="1" x14ac:dyDescent="0.15">
      <c r="A6" s="328"/>
      <c r="B6" s="765"/>
      <c r="C6" s="765"/>
      <c r="D6" s="765"/>
      <c r="E6" s="765"/>
      <c r="F6" s="765"/>
      <c r="G6" s="765"/>
      <c r="H6" s="765"/>
      <c r="I6" s="765"/>
      <c r="J6" s="765"/>
      <c r="K6" s="765"/>
      <c r="L6" s="765"/>
      <c r="M6" s="328"/>
      <c r="N6" s="328"/>
    </row>
    <row r="7" spans="1:14" ht="13.5" customHeight="1" x14ac:dyDescent="0.15">
      <c r="A7" s="328"/>
      <c r="B7" s="765"/>
      <c r="C7" s="765"/>
      <c r="D7" s="765"/>
      <c r="E7" s="765"/>
      <c r="F7" s="765"/>
      <c r="G7" s="765"/>
      <c r="H7" s="765"/>
      <c r="I7" s="765"/>
      <c r="J7" s="765"/>
      <c r="K7" s="765"/>
      <c r="L7" s="765"/>
      <c r="M7" s="328"/>
      <c r="N7" s="328"/>
    </row>
    <row r="8" spans="1:14" ht="13.5" customHeight="1" x14ac:dyDescent="0.15">
      <c r="A8" s="328"/>
      <c r="B8" s="765"/>
      <c r="C8" s="765"/>
      <c r="D8" s="765"/>
      <c r="E8" s="765"/>
      <c r="F8" s="765"/>
      <c r="G8" s="765"/>
      <c r="H8" s="765"/>
      <c r="I8" s="765"/>
      <c r="J8" s="765"/>
      <c r="K8" s="765"/>
      <c r="L8" s="765"/>
      <c r="M8" s="328"/>
      <c r="N8" s="328"/>
    </row>
    <row r="9" spans="1:14" ht="13.5" customHeight="1" x14ac:dyDescent="0.15">
      <c r="A9" s="328"/>
      <c r="B9" s="765"/>
      <c r="C9" s="765"/>
      <c r="D9" s="765"/>
      <c r="E9" s="765"/>
      <c r="F9" s="765"/>
      <c r="G9" s="765"/>
      <c r="H9" s="765"/>
      <c r="I9" s="765"/>
      <c r="J9" s="765"/>
      <c r="K9" s="765"/>
      <c r="L9" s="765"/>
      <c r="M9" s="328"/>
      <c r="N9" s="328"/>
    </row>
    <row r="10" spans="1:14" ht="13.5" customHeight="1" x14ac:dyDescent="0.15">
      <c r="A10" s="328"/>
      <c r="B10" s="765"/>
      <c r="C10" s="765"/>
      <c r="D10" s="765"/>
      <c r="E10" s="765"/>
      <c r="F10" s="765"/>
      <c r="G10" s="765"/>
      <c r="H10" s="765"/>
      <c r="I10" s="765"/>
      <c r="J10" s="765"/>
      <c r="K10" s="765"/>
      <c r="L10" s="765"/>
      <c r="M10" s="328"/>
      <c r="N10" s="328"/>
    </row>
    <row r="11" spans="1:14" ht="13.5" customHeight="1" x14ac:dyDescent="0.15">
      <c r="A11" s="328"/>
      <c r="B11" s="765"/>
      <c r="C11" s="765"/>
      <c r="D11" s="765"/>
      <c r="E11" s="765"/>
      <c r="F11" s="765"/>
      <c r="G11" s="765"/>
      <c r="H11" s="765"/>
      <c r="I11" s="765"/>
      <c r="J11" s="765"/>
      <c r="K11" s="765"/>
      <c r="L11" s="765"/>
      <c r="M11" s="328"/>
      <c r="N11" s="328"/>
    </row>
    <row r="12" spans="1:14" ht="13.5" customHeight="1" x14ac:dyDescent="0.15">
      <c r="A12" s="328"/>
      <c r="B12" s="765"/>
      <c r="C12" s="765"/>
      <c r="D12" s="765"/>
      <c r="E12" s="765"/>
      <c r="F12" s="765"/>
      <c r="G12" s="765"/>
      <c r="H12" s="765"/>
      <c r="I12" s="765"/>
      <c r="J12" s="765"/>
      <c r="K12" s="765"/>
      <c r="L12" s="765"/>
      <c r="M12" s="328"/>
      <c r="N12" s="328"/>
    </row>
    <row r="13" spans="1:14" ht="13.5" customHeight="1" x14ac:dyDescent="0.15">
      <c r="A13" s="328"/>
      <c r="B13" s="765"/>
      <c r="C13" s="765"/>
      <c r="D13" s="765"/>
      <c r="E13" s="765"/>
      <c r="F13" s="765"/>
      <c r="G13" s="765"/>
      <c r="H13" s="765"/>
      <c r="I13" s="765"/>
      <c r="J13" s="765"/>
      <c r="K13" s="765"/>
      <c r="L13" s="765"/>
      <c r="M13" s="328"/>
      <c r="N13" s="328"/>
    </row>
    <row r="14" spans="1:14" ht="13.5" customHeight="1" x14ac:dyDescent="0.15">
      <c r="A14" s="328"/>
      <c r="B14" s="765"/>
      <c r="C14" s="765"/>
      <c r="D14" s="765"/>
      <c r="E14" s="765"/>
      <c r="F14" s="765"/>
      <c r="G14" s="765"/>
      <c r="H14" s="765"/>
      <c r="I14" s="765"/>
      <c r="J14" s="765"/>
      <c r="K14" s="765"/>
      <c r="L14" s="765"/>
      <c r="M14" s="328"/>
      <c r="N14" s="328"/>
    </row>
    <row r="15" spans="1:14" ht="9" customHeight="1" x14ac:dyDescent="0.15">
      <c r="A15" s="328"/>
      <c r="B15" s="765"/>
      <c r="C15" s="765"/>
      <c r="D15" s="765"/>
      <c r="E15" s="765"/>
      <c r="F15" s="765"/>
      <c r="G15" s="765"/>
      <c r="H15" s="765"/>
      <c r="I15" s="765"/>
      <c r="J15" s="765"/>
      <c r="K15" s="765"/>
      <c r="L15" s="765"/>
      <c r="M15" s="328"/>
      <c r="N15" s="328"/>
    </row>
    <row r="16" spans="1:14" x14ac:dyDescent="0.15">
      <c r="A16" s="328"/>
      <c r="B16" s="328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8"/>
      <c r="N16" s="328"/>
    </row>
    <row r="17" spans="1:14" x14ac:dyDescent="0.15">
      <c r="A17" s="328"/>
      <c r="B17" s="328"/>
      <c r="C17" s="328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</row>
    <row r="18" spans="1:14" x14ac:dyDescent="0.15">
      <c r="A18" s="328"/>
      <c r="B18" s="328"/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</row>
    <row r="19" spans="1:14" x14ac:dyDescent="0.15">
      <c r="A19" s="328"/>
      <c r="B19" s="328"/>
      <c r="C19" s="328"/>
      <c r="D19" s="328"/>
      <c r="E19" s="328"/>
      <c r="F19" s="328"/>
      <c r="G19" s="328"/>
      <c r="H19" s="328"/>
      <c r="I19" s="328"/>
      <c r="J19" s="328"/>
      <c r="K19" s="328"/>
      <c r="L19" s="328"/>
      <c r="M19" s="328"/>
      <c r="N19" s="328"/>
    </row>
  </sheetData>
  <sheetProtection algorithmName="SHA-512" hashValue="taasCKRNWyMimExq49ksAKXHkRaab9YT2di510g9GT11T6MagDHlOS1hLzIbExwc6GTopVAu3VDXXcNyexdhBw==" saltValue="3y0QMu/QRjBeVQCffRT59w==" spinCount="100000" sheet="1" formatColumns="0" formatRows="0" insertColumns="0" insertRows="0" deleteColumns="0" deleteRows="0" selectLockedCells="1" sort="0"/>
  <mergeCells count="1">
    <mergeCell ref="B2:L15"/>
  </mergeCells>
  <phoneticPr fontId="5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B2:AA49"/>
  <sheetViews>
    <sheetView showGridLines="0" view="pageBreakPreview" zoomScaleNormal="85" zoomScaleSheetLayoutView="100" workbookViewId="0">
      <selection activeCell="E62" sqref="E62:T62"/>
    </sheetView>
  </sheetViews>
  <sheetFormatPr defaultRowHeight="13.5" x14ac:dyDescent="0.15"/>
  <cols>
    <col min="1" max="1" width="2.125" style="111" customWidth="1"/>
    <col min="2" max="8" width="3.625" style="111" customWidth="1"/>
    <col min="9" max="9" width="6.125" style="111" customWidth="1"/>
    <col min="10" max="25" width="3.625" style="111" customWidth="1"/>
    <col min="26" max="26" width="2.125" style="111" customWidth="1"/>
    <col min="27" max="45" width="5.625" style="111" customWidth="1"/>
    <col min="46" max="16384" width="9" style="111"/>
  </cols>
  <sheetData>
    <row r="2" spans="2:25" x14ac:dyDescent="0.15">
      <c r="B2" s="111" t="s">
        <v>199</v>
      </c>
    </row>
    <row r="4" spans="2:25" ht="16.5" x14ac:dyDescent="0.15">
      <c r="K4" s="766" t="s">
        <v>200</v>
      </c>
      <c r="L4" s="766"/>
      <c r="M4" s="766"/>
      <c r="N4" s="766"/>
      <c r="O4" s="766"/>
      <c r="P4" s="766"/>
      <c r="Q4" s="766"/>
    </row>
    <row r="5" spans="2:25" x14ac:dyDescent="0.15">
      <c r="L5" s="757" t="str">
        <f>IF(環境評価書!AC2=2,"(計画)",IF(環境評価書!AC2=3,"(変更)",IF(環境評価書!AC2=4,"(完了)","(計画、変更、完了)")))</f>
        <v>(計画)</v>
      </c>
      <c r="M5" s="757"/>
      <c r="N5" s="757"/>
      <c r="O5" s="757"/>
      <c r="P5" s="757"/>
      <c r="Y5" s="118"/>
    </row>
    <row r="6" spans="2:25" x14ac:dyDescent="0.15">
      <c r="S6" s="767">
        <f>YEAR(事前協議書!E3)</f>
        <v>2026</v>
      </c>
      <c r="T6" s="767"/>
      <c r="U6" s="264" t="s">
        <v>80</v>
      </c>
      <c r="V6" s="322">
        <f>MONTH(事前協議書!E3)</f>
        <v>4</v>
      </c>
      <c r="W6" s="264" t="s">
        <v>196</v>
      </c>
      <c r="X6" s="322">
        <f>DAY(事前協議書!E3)</f>
        <v>1</v>
      </c>
      <c r="Y6" s="264" t="s">
        <v>195</v>
      </c>
    </row>
    <row r="7" spans="2:25" x14ac:dyDescent="0.15">
      <c r="B7" s="111" t="s">
        <v>163</v>
      </c>
    </row>
    <row r="8" spans="2:25" ht="13.5" customHeight="1" x14ac:dyDescent="0.15">
      <c r="H8" s="724" t="s">
        <v>499</v>
      </c>
      <c r="I8" s="724"/>
      <c r="J8" s="724"/>
      <c r="K8" s="724"/>
      <c r="L8" s="111" t="s">
        <v>500</v>
      </c>
      <c r="N8" s="768" t="str">
        <f>事前協議書!E5</f>
        <v>千代田区大手町一丁目○番地○号</v>
      </c>
      <c r="O8" s="768"/>
      <c r="P8" s="768"/>
      <c r="Q8" s="768"/>
      <c r="R8" s="768"/>
      <c r="S8" s="768"/>
      <c r="T8" s="768"/>
      <c r="U8" s="768"/>
      <c r="V8" s="768"/>
      <c r="W8" s="768"/>
      <c r="X8" s="768"/>
      <c r="Y8" s="768"/>
    </row>
    <row r="9" spans="2:25" x14ac:dyDescent="0.15">
      <c r="N9" s="768"/>
      <c r="O9" s="768"/>
      <c r="P9" s="768"/>
      <c r="Q9" s="768"/>
      <c r="R9" s="768"/>
      <c r="S9" s="768"/>
      <c r="T9" s="768"/>
      <c r="U9" s="768"/>
      <c r="V9" s="768"/>
      <c r="W9" s="768"/>
      <c r="X9" s="768"/>
      <c r="Y9" s="768"/>
    </row>
    <row r="10" spans="2:25" x14ac:dyDescent="0.15">
      <c r="L10" s="111" t="s">
        <v>501</v>
      </c>
      <c r="N10" s="787" t="str">
        <f>事前協議書!E4</f>
        <v>M株式会社</v>
      </c>
      <c r="O10" s="787"/>
      <c r="P10" s="787"/>
      <c r="Q10" s="787"/>
      <c r="R10" s="787"/>
      <c r="S10" s="787"/>
      <c r="T10" s="787"/>
      <c r="U10" s="787"/>
      <c r="V10" s="787"/>
      <c r="W10" s="787"/>
      <c r="X10" s="787"/>
      <c r="Y10" s="787"/>
    </row>
    <row r="11" spans="2:25" x14ac:dyDescent="0.15">
      <c r="N11" s="787"/>
      <c r="O11" s="787"/>
      <c r="P11" s="787"/>
      <c r="Q11" s="787"/>
      <c r="R11" s="787"/>
      <c r="S11" s="787"/>
      <c r="T11" s="787"/>
      <c r="U11" s="787"/>
      <c r="V11" s="787"/>
      <c r="W11" s="787"/>
      <c r="X11" s="787"/>
      <c r="Y11" s="787"/>
    </row>
    <row r="12" spans="2:25" x14ac:dyDescent="0.15">
      <c r="N12" s="787"/>
      <c r="O12" s="787"/>
      <c r="P12" s="787"/>
      <c r="Q12" s="787"/>
      <c r="R12" s="787"/>
      <c r="S12" s="787"/>
      <c r="T12" s="787"/>
      <c r="U12" s="787"/>
      <c r="V12" s="787"/>
      <c r="W12" s="787"/>
      <c r="X12" s="787"/>
      <c r="Y12" s="787"/>
    </row>
    <row r="14" spans="2:25" x14ac:dyDescent="0.15">
      <c r="M14" s="133" t="str">
        <f>IF(L5="(計画)","➀",1)</f>
        <v>➀</v>
      </c>
      <c r="N14" s="111" t="s">
        <v>945</v>
      </c>
    </row>
    <row r="15" spans="2:25" x14ac:dyDescent="0.15">
      <c r="B15" s="111" t="s">
        <v>502</v>
      </c>
      <c r="M15" s="133">
        <f>IF(L5="(変更)","➁",2)</f>
        <v>2</v>
      </c>
      <c r="N15" s="111" t="s">
        <v>946</v>
      </c>
    </row>
    <row r="16" spans="2:25" x14ac:dyDescent="0.15">
      <c r="M16" s="133">
        <f>IF(L5="(完了)","➂",3)</f>
        <v>3</v>
      </c>
      <c r="N16" s="111" t="s">
        <v>947</v>
      </c>
    </row>
    <row r="18" spans="2:25" ht="15.95" customHeight="1" x14ac:dyDescent="0.15">
      <c r="B18" s="119" t="s">
        <v>166</v>
      </c>
      <c r="C18" s="120"/>
      <c r="D18" s="120"/>
      <c r="E18" s="120"/>
      <c r="F18" s="120"/>
      <c r="G18" s="120"/>
      <c r="H18" s="120"/>
      <c r="I18" s="121"/>
      <c r="J18" s="784" t="str">
        <f>事前協議書!E8</f>
        <v>○●○●ビル</v>
      </c>
      <c r="K18" s="785"/>
      <c r="L18" s="785"/>
      <c r="M18" s="785"/>
      <c r="N18" s="785"/>
      <c r="O18" s="785"/>
      <c r="P18" s="785"/>
      <c r="Q18" s="785"/>
      <c r="R18" s="785"/>
      <c r="S18" s="785"/>
      <c r="T18" s="785"/>
      <c r="U18" s="785"/>
      <c r="V18" s="785"/>
      <c r="W18" s="785"/>
      <c r="X18" s="785"/>
      <c r="Y18" s="786"/>
    </row>
    <row r="19" spans="2:25" ht="15.95" customHeight="1" x14ac:dyDescent="0.15">
      <c r="B19" s="119" t="s">
        <v>167</v>
      </c>
      <c r="C19" s="120"/>
      <c r="D19" s="120"/>
      <c r="E19" s="120"/>
      <c r="F19" s="120"/>
      <c r="G19" s="120"/>
      <c r="H19" s="120"/>
      <c r="I19" s="121"/>
      <c r="J19" s="784" t="str">
        <f>事前協議書!E9</f>
        <v>千代田区九段北○丁目○番地○号</v>
      </c>
      <c r="K19" s="785"/>
      <c r="L19" s="785"/>
      <c r="M19" s="785"/>
      <c r="N19" s="785"/>
      <c r="O19" s="785"/>
      <c r="P19" s="785"/>
      <c r="Q19" s="785"/>
      <c r="R19" s="785"/>
      <c r="S19" s="785"/>
      <c r="T19" s="785"/>
      <c r="U19" s="785"/>
      <c r="V19" s="785"/>
      <c r="W19" s="785"/>
      <c r="X19" s="785"/>
      <c r="Y19" s="786"/>
    </row>
    <row r="20" spans="2:25" ht="15.95" customHeight="1" x14ac:dyDescent="0.15">
      <c r="B20" s="769" t="s">
        <v>168</v>
      </c>
      <c r="C20" s="122" t="s">
        <v>169</v>
      </c>
      <c r="D20" s="123"/>
      <c r="E20" s="123"/>
      <c r="F20" s="123"/>
      <c r="G20" s="123"/>
      <c r="H20" s="123"/>
      <c r="I20" s="124"/>
      <c r="J20" s="772" t="str">
        <f>事前協議書!E6</f>
        <v>株式会社N設計</v>
      </c>
      <c r="K20" s="773"/>
      <c r="L20" s="773"/>
      <c r="M20" s="773"/>
      <c r="N20" s="773"/>
      <c r="O20" s="773"/>
      <c r="P20" s="773"/>
      <c r="Q20" s="773"/>
      <c r="R20" s="773"/>
      <c r="S20" s="773"/>
      <c r="T20" s="773"/>
      <c r="U20" s="773"/>
      <c r="V20" s="773"/>
      <c r="W20" s="773"/>
      <c r="X20" s="773"/>
      <c r="Y20" s="774"/>
    </row>
    <row r="21" spans="2:25" ht="15.95" customHeight="1" x14ac:dyDescent="0.15">
      <c r="B21" s="770"/>
      <c r="C21" s="778" t="s">
        <v>503</v>
      </c>
      <c r="D21" s="779"/>
      <c r="E21" s="779"/>
      <c r="F21" s="779"/>
      <c r="G21" s="779"/>
      <c r="H21" s="779"/>
      <c r="I21" s="780"/>
      <c r="J21" s="775"/>
      <c r="K21" s="776"/>
      <c r="L21" s="776"/>
      <c r="M21" s="776"/>
      <c r="N21" s="776"/>
      <c r="O21" s="776"/>
      <c r="P21" s="776"/>
      <c r="Q21" s="776"/>
      <c r="R21" s="776"/>
      <c r="S21" s="776"/>
      <c r="T21" s="776"/>
      <c r="U21" s="776"/>
      <c r="V21" s="776"/>
      <c r="W21" s="776"/>
      <c r="X21" s="776"/>
      <c r="Y21" s="777"/>
    </row>
    <row r="22" spans="2:25" ht="15.95" customHeight="1" x14ac:dyDescent="0.15">
      <c r="B22" s="770"/>
      <c r="C22" s="122" t="s">
        <v>170</v>
      </c>
      <c r="D22" s="123"/>
      <c r="E22" s="123"/>
      <c r="F22" s="123"/>
      <c r="G22" s="123"/>
      <c r="H22" s="123"/>
      <c r="I22" s="124"/>
      <c r="J22" s="772" t="str">
        <f>事前協議書!E7</f>
        <v>千代田区飯田橋一丁目○番地○号</v>
      </c>
      <c r="K22" s="773"/>
      <c r="L22" s="773"/>
      <c r="M22" s="773"/>
      <c r="N22" s="773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4"/>
    </row>
    <row r="23" spans="2:25" ht="15.95" customHeight="1" x14ac:dyDescent="0.15">
      <c r="B23" s="771"/>
      <c r="C23" s="781" t="s">
        <v>504</v>
      </c>
      <c r="D23" s="782"/>
      <c r="E23" s="782"/>
      <c r="F23" s="782"/>
      <c r="G23" s="782"/>
      <c r="H23" s="782"/>
      <c r="I23" s="783"/>
      <c r="J23" s="775"/>
      <c r="K23" s="776"/>
      <c r="L23" s="776"/>
      <c r="M23" s="776"/>
      <c r="N23" s="776"/>
      <c r="O23" s="776"/>
      <c r="P23" s="776"/>
      <c r="Q23" s="776"/>
      <c r="R23" s="776"/>
      <c r="S23" s="776"/>
      <c r="T23" s="776"/>
      <c r="U23" s="776"/>
      <c r="V23" s="776"/>
      <c r="W23" s="776"/>
      <c r="X23" s="776"/>
      <c r="Y23" s="777"/>
    </row>
    <row r="24" spans="2:25" ht="15.95" customHeight="1" x14ac:dyDescent="0.15">
      <c r="B24" s="122"/>
      <c r="C24" s="123"/>
      <c r="D24" s="123"/>
      <c r="E24" s="123"/>
      <c r="F24" s="123"/>
      <c r="G24" s="124"/>
      <c r="H24" s="119" t="s">
        <v>172</v>
      </c>
      <c r="I24" s="120"/>
      <c r="J24" s="120"/>
      <c r="K24" s="120"/>
      <c r="L24" s="121"/>
      <c r="M24" s="788" t="s">
        <v>988</v>
      </c>
      <c r="N24" s="789"/>
      <c r="O24" s="789"/>
      <c r="P24" s="789"/>
      <c r="Q24" s="789"/>
      <c r="R24" s="789"/>
      <c r="S24" s="789"/>
      <c r="T24" s="789"/>
      <c r="U24" s="789"/>
      <c r="V24" s="789"/>
      <c r="W24" s="789"/>
      <c r="X24" s="789"/>
      <c r="Y24" s="790"/>
    </row>
    <row r="25" spans="2:25" ht="15.95" customHeight="1" x14ac:dyDescent="0.15">
      <c r="B25" s="125" t="s">
        <v>171</v>
      </c>
      <c r="G25" s="126"/>
      <c r="H25" s="119" t="s">
        <v>173</v>
      </c>
      <c r="I25" s="120"/>
      <c r="J25" s="120"/>
      <c r="K25" s="120"/>
      <c r="L25" s="121"/>
      <c r="M25" s="788" t="s">
        <v>989</v>
      </c>
      <c r="N25" s="789"/>
      <c r="O25" s="789"/>
      <c r="P25" s="789"/>
      <c r="Q25" s="789"/>
      <c r="R25" s="789"/>
      <c r="S25" s="789"/>
      <c r="T25" s="789"/>
      <c r="U25" s="789"/>
      <c r="V25" s="789"/>
      <c r="W25" s="789"/>
      <c r="X25" s="789"/>
      <c r="Y25" s="790"/>
    </row>
    <row r="26" spans="2:25" ht="15.95" customHeight="1" x14ac:dyDescent="0.15">
      <c r="B26" s="127"/>
      <c r="C26" s="128"/>
      <c r="D26" s="128"/>
      <c r="E26" s="128"/>
      <c r="F26" s="128"/>
      <c r="G26" s="129"/>
      <c r="H26" s="119" t="s">
        <v>174</v>
      </c>
      <c r="I26" s="120"/>
      <c r="J26" s="120"/>
      <c r="K26" s="120"/>
      <c r="L26" s="121"/>
      <c r="M26" s="788" t="s">
        <v>990</v>
      </c>
      <c r="N26" s="789"/>
      <c r="O26" s="789"/>
      <c r="P26" s="789"/>
      <c r="Q26" s="789"/>
      <c r="R26" s="789"/>
      <c r="S26" s="789"/>
      <c r="T26" s="789"/>
      <c r="U26" s="789"/>
      <c r="V26" s="789"/>
      <c r="W26" s="789"/>
      <c r="X26" s="789"/>
      <c r="Y26" s="790"/>
    </row>
    <row r="27" spans="2:25" ht="15.95" customHeight="1" x14ac:dyDescent="0.15">
      <c r="B27" s="122" t="str">
        <f>事前協議書!C13</f>
        <v>工事期間（予定）</v>
      </c>
      <c r="C27" s="123"/>
      <c r="D27" s="123"/>
      <c r="E27" s="123"/>
      <c r="F27" s="123"/>
      <c r="G27" s="131"/>
      <c r="H27" s="791" t="s">
        <v>505</v>
      </c>
      <c r="I27" s="792"/>
      <c r="J27" s="793">
        <f>YEAR(事前協議書!H13)</f>
        <v>2026</v>
      </c>
      <c r="K27" s="793"/>
      <c r="L27" s="265" t="s">
        <v>80</v>
      </c>
      <c r="M27" s="323">
        <f>MONTH(事前協議書!H13)</f>
        <v>5</v>
      </c>
      <c r="N27" s="265" t="s">
        <v>81</v>
      </c>
      <c r="O27" s="323">
        <f>DAY(事前協議書!H13)</f>
        <v>1</v>
      </c>
      <c r="P27" s="265" t="s">
        <v>195</v>
      </c>
      <c r="Q27" s="791" t="s">
        <v>506</v>
      </c>
      <c r="R27" s="792"/>
      <c r="S27" s="794">
        <f>YEAR(事前協議書!O13)</f>
        <v>2027</v>
      </c>
      <c r="T27" s="793"/>
      <c r="U27" s="265" t="s">
        <v>80</v>
      </c>
      <c r="V27" s="323">
        <f>MONTH(事前協議書!O13)</f>
        <v>8</v>
      </c>
      <c r="W27" s="265" t="s">
        <v>81</v>
      </c>
      <c r="X27" s="323">
        <f>DAY(事前協議書!O13)</f>
        <v>31</v>
      </c>
      <c r="Y27" s="314" t="s">
        <v>195</v>
      </c>
    </row>
    <row r="28" spans="2:25" ht="15.95" customHeight="1" x14ac:dyDescent="0.15">
      <c r="B28" s="122" t="s">
        <v>175</v>
      </c>
      <c r="C28" s="123"/>
      <c r="D28" s="123"/>
      <c r="E28" s="123"/>
      <c r="F28" s="123"/>
      <c r="G28" s="131"/>
      <c r="H28" s="795" t="s">
        <v>702</v>
      </c>
      <c r="I28" s="796"/>
      <c r="J28" s="796"/>
      <c r="K28" s="796"/>
      <c r="L28" s="796"/>
      <c r="M28" s="796"/>
      <c r="N28" s="796"/>
      <c r="O28" s="796"/>
      <c r="P28" s="797"/>
      <c r="Q28" s="800" t="s">
        <v>507</v>
      </c>
      <c r="R28" s="801"/>
      <c r="S28" s="801"/>
      <c r="T28" s="801"/>
      <c r="U28" s="801"/>
      <c r="V28" s="802" t="s">
        <v>508</v>
      </c>
      <c r="W28" s="802"/>
      <c r="X28" s="802"/>
      <c r="Y28" s="803"/>
    </row>
    <row r="29" spans="2:25" ht="15.95" customHeight="1" x14ac:dyDescent="0.15">
      <c r="B29" s="804" t="s">
        <v>509</v>
      </c>
      <c r="C29" s="730"/>
      <c r="D29" s="730"/>
      <c r="E29" s="730"/>
      <c r="F29" s="730"/>
      <c r="G29" s="805"/>
      <c r="H29" s="798"/>
      <c r="I29" s="702"/>
      <c r="J29" s="702"/>
      <c r="K29" s="702"/>
      <c r="L29" s="702"/>
      <c r="M29" s="702"/>
      <c r="N29" s="702"/>
      <c r="O29" s="702"/>
      <c r="P29" s="799"/>
      <c r="Q29" s="806" t="s">
        <v>510</v>
      </c>
      <c r="R29" s="807"/>
      <c r="S29" s="807"/>
      <c r="T29" s="807"/>
      <c r="U29" s="807"/>
      <c r="V29" s="808" t="s">
        <v>511</v>
      </c>
      <c r="W29" s="808"/>
      <c r="X29" s="808"/>
      <c r="Y29" s="809"/>
    </row>
    <row r="30" spans="2:25" ht="6.75" customHeight="1" x14ac:dyDescent="0.15">
      <c r="B30" s="307"/>
      <c r="C30" s="310"/>
      <c r="D30" s="310"/>
      <c r="E30" s="310"/>
      <c r="F30" s="310"/>
      <c r="G30" s="310"/>
      <c r="H30" s="311"/>
      <c r="I30" s="311"/>
      <c r="J30" s="311"/>
      <c r="K30" s="311"/>
      <c r="L30" s="311"/>
      <c r="M30" s="311"/>
      <c r="N30" s="311"/>
      <c r="O30" s="311"/>
      <c r="P30" s="311"/>
      <c r="Q30" s="312"/>
      <c r="R30" s="312"/>
      <c r="S30" s="312"/>
      <c r="T30" s="312"/>
      <c r="U30" s="312"/>
      <c r="V30" s="313"/>
      <c r="W30" s="313"/>
      <c r="X30" s="313"/>
      <c r="Y30" s="313"/>
    </row>
    <row r="31" spans="2:25" x14ac:dyDescent="0.15">
      <c r="B31" s="309"/>
      <c r="C31" s="810" t="s">
        <v>980</v>
      </c>
      <c r="D31" s="810"/>
      <c r="E31" s="810"/>
      <c r="F31" s="810"/>
      <c r="G31" s="810"/>
      <c r="H31" s="810"/>
      <c r="I31" s="810"/>
      <c r="J31" s="810"/>
      <c r="K31" s="810"/>
      <c r="L31" s="810"/>
      <c r="M31" s="810"/>
      <c r="N31" s="810"/>
      <c r="O31" s="810"/>
      <c r="P31" s="810"/>
      <c r="Q31" s="810"/>
      <c r="R31" s="810"/>
      <c r="S31" s="810"/>
      <c r="T31" s="810"/>
      <c r="U31" s="810"/>
      <c r="V31" s="810"/>
      <c r="W31" s="810"/>
      <c r="X31" s="810"/>
      <c r="Y31" s="810"/>
    </row>
    <row r="32" spans="2:25" ht="6.75" customHeight="1" x14ac:dyDescent="0.15">
      <c r="B32" s="309"/>
      <c r="C32" s="310"/>
      <c r="D32" s="310"/>
      <c r="E32" s="310"/>
      <c r="F32" s="310"/>
      <c r="G32" s="310"/>
      <c r="H32" s="311"/>
      <c r="I32" s="311"/>
      <c r="J32" s="311"/>
      <c r="K32" s="311"/>
      <c r="L32" s="311"/>
      <c r="M32" s="311"/>
      <c r="N32" s="311"/>
      <c r="O32" s="311"/>
      <c r="P32" s="311"/>
      <c r="Q32" s="312"/>
      <c r="R32" s="312"/>
      <c r="S32" s="312"/>
      <c r="T32" s="312"/>
      <c r="U32" s="312"/>
      <c r="V32" s="313"/>
      <c r="W32" s="313"/>
      <c r="X32" s="313"/>
      <c r="Y32" s="313"/>
    </row>
    <row r="33" spans="2:27" ht="21" customHeight="1" x14ac:dyDescent="0.15">
      <c r="B33" s="119" t="s">
        <v>981</v>
      </c>
      <c r="C33" s="315"/>
      <c r="D33" s="315"/>
      <c r="E33" s="315"/>
      <c r="F33" s="315"/>
      <c r="G33" s="316"/>
      <c r="H33" s="317" t="s">
        <v>982</v>
      </c>
      <c r="I33" s="318"/>
      <c r="J33" s="811"/>
      <c r="K33" s="811"/>
      <c r="L33" s="130" t="s">
        <v>80</v>
      </c>
      <c r="M33" s="308"/>
      <c r="N33" s="130" t="s">
        <v>81</v>
      </c>
      <c r="O33" s="308"/>
      <c r="P33" s="130" t="s">
        <v>195</v>
      </c>
      <c r="Q33" s="812" t="s">
        <v>983</v>
      </c>
      <c r="R33" s="812"/>
      <c r="S33" s="812"/>
      <c r="T33" s="812"/>
      <c r="U33" s="828"/>
      <c r="V33" s="828"/>
      <c r="W33" s="828"/>
      <c r="X33" s="828"/>
      <c r="Y33" s="829"/>
      <c r="AA33" s="111" t="s">
        <v>701</v>
      </c>
    </row>
    <row r="34" spans="2:27" x14ac:dyDescent="0.15">
      <c r="B34" s="122" t="s">
        <v>986</v>
      </c>
      <c r="C34" s="123"/>
      <c r="D34" s="123"/>
      <c r="E34" s="123"/>
      <c r="F34" s="123"/>
      <c r="G34" s="124"/>
      <c r="H34" s="816" t="s">
        <v>177</v>
      </c>
      <c r="I34" s="817"/>
      <c r="J34" s="817"/>
      <c r="K34" s="820"/>
      <c r="L34" s="820"/>
      <c r="M34" s="820"/>
      <c r="N34" s="820"/>
      <c r="O34" s="820"/>
      <c r="P34" s="820"/>
      <c r="Q34" s="820"/>
      <c r="R34" s="820"/>
      <c r="S34" s="820"/>
      <c r="T34" s="820"/>
      <c r="U34" s="820"/>
      <c r="V34" s="820"/>
      <c r="W34" s="820"/>
      <c r="X34" s="820"/>
      <c r="Y34" s="821"/>
    </row>
    <row r="35" spans="2:27" x14ac:dyDescent="0.15">
      <c r="B35" s="125"/>
      <c r="G35" s="126"/>
      <c r="H35" s="818"/>
      <c r="I35" s="819"/>
      <c r="J35" s="819"/>
      <c r="K35" s="822"/>
      <c r="L35" s="822"/>
      <c r="M35" s="822"/>
      <c r="N35" s="822"/>
      <c r="O35" s="822"/>
      <c r="P35" s="822"/>
      <c r="Q35" s="822"/>
      <c r="R35" s="822"/>
      <c r="S35" s="822"/>
      <c r="T35" s="822"/>
      <c r="U35" s="822"/>
      <c r="V35" s="822"/>
      <c r="W35" s="822"/>
      <c r="X35" s="822"/>
      <c r="Y35" s="823"/>
    </row>
    <row r="36" spans="2:27" x14ac:dyDescent="0.15">
      <c r="B36" s="125"/>
      <c r="C36" s="757" t="s">
        <v>512</v>
      </c>
      <c r="D36" s="757"/>
      <c r="E36" s="757"/>
      <c r="F36" s="757"/>
      <c r="G36" s="126"/>
      <c r="H36" s="818"/>
      <c r="I36" s="819"/>
      <c r="J36" s="819"/>
      <c r="K36" s="822"/>
      <c r="L36" s="822"/>
      <c r="M36" s="822"/>
      <c r="N36" s="822"/>
      <c r="O36" s="822"/>
      <c r="P36" s="822"/>
      <c r="Q36" s="822"/>
      <c r="R36" s="822"/>
      <c r="S36" s="822"/>
      <c r="T36" s="822"/>
      <c r="U36" s="822"/>
      <c r="V36" s="822"/>
      <c r="W36" s="822"/>
      <c r="X36" s="822"/>
      <c r="Y36" s="823"/>
    </row>
    <row r="37" spans="2:27" x14ac:dyDescent="0.15">
      <c r="B37" s="125"/>
      <c r="C37" s="757"/>
      <c r="D37" s="757"/>
      <c r="E37" s="757"/>
      <c r="F37" s="757"/>
      <c r="G37" s="126"/>
      <c r="H37" s="818" t="s">
        <v>178</v>
      </c>
      <c r="I37" s="819"/>
      <c r="J37" s="819"/>
      <c r="K37" s="822"/>
      <c r="L37" s="822"/>
      <c r="M37" s="822"/>
      <c r="N37" s="822"/>
      <c r="O37" s="822"/>
      <c r="P37" s="822"/>
      <c r="Q37" s="822"/>
      <c r="R37" s="822"/>
      <c r="S37" s="822"/>
      <c r="T37" s="822"/>
      <c r="U37" s="822"/>
      <c r="V37" s="822"/>
      <c r="W37" s="822"/>
      <c r="X37" s="822"/>
      <c r="Y37" s="823"/>
    </row>
    <row r="38" spans="2:27" x14ac:dyDescent="0.15">
      <c r="B38" s="125"/>
      <c r="C38" s="133"/>
      <c r="D38" s="133"/>
      <c r="E38" s="133"/>
      <c r="F38" s="133"/>
      <c r="G38" s="126"/>
      <c r="H38" s="818"/>
      <c r="I38" s="819"/>
      <c r="J38" s="819"/>
      <c r="K38" s="822"/>
      <c r="L38" s="822"/>
      <c r="M38" s="822"/>
      <c r="N38" s="822"/>
      <c r="O38" s="822"/>
      <c r="P38" s="822"/>
      <c r="Q38" s="822"/>
      <c r="R38" s="822"/>
      <c r="S38" s="822"/>
      <c r="T38" s="822"/>
      <c r="U38" s="822"/>
      <c r="V38" s="822"/>
      <c r="W38" s="822"/>
      <c r="X38" s="822"/>
      <c r="Y38" s="823"/>
    </row>
    <row r="39" spans="2:27" x14ac:dyDescent="0.15">
      <c r="B39" s="127"/>
      <c r="C39" s="128"/>
      <c r="D39" s="128"/>
      <c r="E39" s="128"/>
      <c r="F39" s="128"/>
      <c r="G39" s="129"/>
      <c r="H39" s="824"/>
      <c r="I39" s="825"/>
      <c r="J39" s="825"/>
      <c r="K39" s="826"/>
      <c r="L39" s="826"/>
      <c r="M39" s="826"/>
      <c r="N39" s="826"/>
      <c r="O39" s="826"/>
      <c r="P39" s="826"/>
      <c r="Q39" s="826"/>
      <c r="R39" s="826"/>
      <c r="S39" s="826"/>
      <c r="T39" s="826"/>
      <c r="U39" s="826"/>
      <c r="V39" s="826"/>
      <c r="W39" s="826"/>
      <c r="X39" s="826"/>
      <c r="Y39" s="827"/>
    </row>
    <row r="40" spans="2:27" ht="15.95" customHeight="1" x14ac:dyDescent="0.15">
      <c r="B40" s="127" t="s">
        <v>179</v>
      </c>
      <c r="C40" s="128"/>
      <c r="D40" s="128"/>
      <c r="E40" s="128"/>
      <c r="F40" s="128"/>
      <c r="G40" s="129"/>
      <c r="H40" s="813" t="s">
        <v>176</v>
      </c>
      <c r="I40" s="813"/>
      <c r="J40" s="813"/>
      <c r="K40" s="813"/>
      <c r="L40" s="813"/>
      <c r="M40" s="813"/>
      <c r="N40" s="813"/>
      <c r="O40" s="813"/>
      <c r="P40" s="813"/>
      <c r="Q40" s="813"/>
      <c r="R40" s="813"/>
      <c r="S40" s="813"/>
      <c r="T40" s="813"/>
      <c r="U40" s="813"/>
      <c r="V40" s="813"/>
      <c r="W40" s="813"/>
      <c r="X40" s="813"/>
      <c r="Y40" s="814"/>
    </row>
    <row r="41" spans="2:27" ht="15.95" customHeight="1" x14ac:dyDescent="0.15">
      <c r="B41" s="134" t="s">
        <v>984</v>
      </c>
      <c r="C41" s="135"/>
      <c r="D41" s="135"/>
      <c r="E41" s="135"/>
      <c r="F41" s="135"/>
      <c r="G41" s="137"/>
      <c r="H41" s="135"/>
      <c r="I41" s="135"/>
      <c r="J41" s="135"/>
      <c r="K41" s="135"/>
      <c r="L41" s="815"/>
      <c r="M41" s="815"/>
      <c r="N41" s="132" t="s">
        <v>80</v>
      </c>
      <c r="O41" s="136"/>
      <c r="P41" s="132" t="s">
        <v>81</v>
      </c>
      <c r="Q41" s="136"/>
      <c r="R41" s="132" t="s">
        <v>195</v>
      </c>
      <c r="S41" s="135"/>
      <c r="T41" s="135"/>
      <c r="U41" s="135"/>
      <c r="V41" s="135"/>
      <c r="W41" s="135"/>
      <c r="X41" s="135"/>
      <c r="Y41" s="137"/>
    </row>
    <row r="42" spans="2:27" ht="15.95" customHeight="1" x14ac:dyDescent="0.15">
      <c r="B42" s="138" t="s">
        <v>179</v>
      </c>
      <c r="C42" s="139"/>
      <c r="D42" s="139"/>
      <c r="E42" s="139"/>
      <c r="F42" s="139"/>
      <c r="G42" s="319"/>
      <c r="H42" s="830" t="s">
        <v>176</v>
      </c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30"/>
      <c r="Y42" s="831"/>
    </row>
    <row r="43" spans="2:27" ht="20.100000000000001" customHeight="1" x14ac:dyDescent="0.15">
      <c r="B43" s="848" t="s">
        <v>985</v>
      </c>
      <c r="C43" s="849"/>
      <c r="D43" s="849"/>
      <c r="E43" s="849"/>
      <c r="F43" s="849"/>
      <c r="G43" s="850"/>
      <c r="H43" s="119" t="s">
        <v>172</v>
      </c>
      <c r="I43" s="120"/>
      <c r="J43" s="120"/>
      <c r="K43" s="120"/>
      <c r="L43" s="121"/>
      <c r="M43" s="857"/>
      <c r="N43" s="858"/>
      <c r="O43" s="858"/>
      <c r="P43" s="858"/>
      <c r="Q43" s="858"/>
      <c r="R43" s="858"/>
      <c r="S43" s="858"/>
      <c r="T43" s="858"/>
      <c r="U43" s="858"/>
      <c r="V43" s="858"/>
      <c r="W43" s="858"/>
      <c r="X43" s="858"/>
      <c r="Y43" s="859"/>
    </row>
    <row r="44" spans="2:27" ht="20.100000000000001" customHeight="1" x14ac:dyDescent="0.15">
      <c r="B44" s="851"/>
      <c r="C44" s="852"/>
      <c r="D44" s="852"/>
      <c r="E44" s="852"/>
      <c r="F44" s="852"/>
      <c r="G44" s="853"/>
      <c r="H44" s="119" t="s">
        <v>173</v>
      </c>
      <c r="I44" s="120"/>
      <c r="J44" s="120"/>
      <c r="K44" s="120"/>
      <c r="L44" s="121"/>
      <c r="M44" s="857"/>
      <c r="N44" s="858"/>
      <c r="O44" s="858"/>
      <c r="P44" s="858"/>
      <c r="Q44" s="858"/>
      <c r="R44" s="858"/>
      <c r="S44" s="858"/>
      <c r="T44" s="858"/>
      <c r="U44" s="858"/>
      <c r="V44" s="858"/>
      <c r="W44" s="858"/>
      <c r="X44" s="858"/>
      <c r="Y44" s="859"/>
    </row>
    <row r="45" spans="2:27" ht="20.100000000000001" customHeight="1" x14ac:dyDescent="0.15">
      <c r="B45" s="854"/>
      <c r="C45" s="855"/>
      <c r="D45" s="855"/>
      <c r="E45" s="855"/>
      <c r="F45" s="855"/>
      <c r="G45" s="856"/>
      <c r="H45" s="119" t="s">
        <v>174</v>
      </c>
      <c r="I45" s="120"/>
      <c r="J45" s="120"/>
      <c r="K45" s="120"/>
      <c r="L45" s="121"/>
      <c r="M45" s="857"/>
      <c r="N45" s="858"/>
      <c r="O45" s="858"/>
      <c r="P45" s="858"/>
      <c r="Q45" s="858"/>
      <c r="R45" s="858"/>
      <c r="S45" s="858"/>
      <c r="T45" s="858"/>
      <c r="U45" s="858"/>
      <c r="V45" s="858"/>
      <c r="W45" s="858"/>
      <c r="X45" s="858"/>
      <c r="Y45" s="859"/>
    </row>
    <row r="46" spans="2:27" x14ac:dyDescent="0.15">
      <c r="B46" s="320"/>
      <c r="C46" s="321"/>
      <c r="D46" s="321"/>
      <c r="E46" s="321"/>
      <c r="F46" s="321"/>
      <c r="G46" s="321"/>
      <c r="H46" s="321"/>
    </row>
    <row r="47" spans="2:27" ht="15.95" customHeight="1" x14ac:dyDescent="0.15">
      <c r="B47" s="832" t="s">
        <v>241</v>
      </c>
      <c r="C47" s="833"/>
      <c r="D47" s="833"/>
      <c r="E47" s="833"/>
      <c r="F47" s="833"/>
      <c r="G47" s="834"/>
      <c r="H47" s="839" t="s">
        <v>239</v>
      </c>
      <c r="I47" s="840"/>
      <c r="J47" s="840"/>
      <c r="K47" s="840"/>
      <c r="L47" s="840"/>
      <c r="M47" s="840"/>
      <c r="N47" s="840"/>
      <c r="O47" s="840"/>
      <c r="P47" s="841"/>
      <c r="Q47" s="840" t="s">
        <v>240</v>
      </c>
      <c r="R47" s="840"/>
      <c r="S47" s="840"/>
      <c r="T47" s="840"/>
      <c r="U47" s="840"/>
      <c r="V47" s="840"/>
      <c r="W47" s="840"/>
      <c r="X47" s="840"/>
      <c r="Y47" s="841"/>
    </row>
    <row r="48" spans="2:27" ht="85.5" customHeight="1" x14ac:dyDescent="0.15">
      <c r="B48" s="835"/>
      <c r="C48" s="757"/>
      <c r="D48" s="757"/>
      <c r="E48" s="757"/>
      <c r="F48" s="757"/>
      <c r="G48" s="764"/>
      <c r="H48" s="842"/>
      <c r="I48" s="843"/>
      <c r="J48" s="843"/>
      <c r="K48" s="843"/>
      <c r="L48" s="843"/>
      <c r="M48" s="843"/>
      <c r="N48" s="843"/>
      <c r="O48" s="843"/>
      <c r="P48" s="844"/>
      <c r="Q48" s="842"/>
      <c r="R48" s="843"/>
      <c r="S48" s="843"/>
      <c r="T48" s="843"/>
      <c r="U48" s="843"/>
      <c r="V48" s="843"/>
      <c r="W48" s="843"/>
      <c r="X48" s="843"/>
      <c r="Y48" s="844"/>
    </row>
    <row r="49" spans="2:25" ht="66" customHeight="1" x14ac:dyDescent="0.15">
      <c r="B49" s="836"/>
      <c r="C49" s="837"/>
      <c r="D49" s="837"/>
      <c r="E49" s="837"/>
      <c r="F49" s="837"/>
      <c r="G49" s="838"/>
      <c r="H49" s="845"/>
      <c r="I49" s="846"/>
      <c r="J49" s="846"/>
      <c r="K49" s="846"/>
      <c r="L49" s="846"/>
      <c r="M49" s="846"/>
      <c r="N49" s="846"/>
      <c r="O49" s="846"/>
      <c r="P49" s="847"/>
      <c r="Q49" s="845"/>
      <c r="R49" s="846"/>
      <c r="S49" s="846"/>
      <c r="T49" s="846"/>
      <c r="U49" s="846"/>
      <c r="V49" s="846"/>
      <c r="W49" s="846"/>
      <c r="X49" s="846"/>
      <c r="Y49" s="847"/>
    </row>
  </sheetData>
  <sheetProtection algorithmName="SHA-512" hashValue="m1zsXMF7Ff40aaGOPp+fvKkokagV2YIFO/RyuVL7eedOZpGuBXq259gIzqnYSFZXvSLGlpzJBe8o19wX42MRpg==" saltValue="as2dHbrU8RJkbs1UsCLtKA==" spinCount="100000" sheet="1" formatCells="0" formatColumns="0" formatRows="0" insertColumns="0" insertRows="0" deleteColumns="0" deleteRows="0" selectLockedCells="1" sort="0"/>
  <mergeCells count="47">
    <mergeCell ref="H42:Y42"/>
    <mergeCell ref="B47:G49"/>
    <mergeCell ref="H47:P47"/>
    <mergeCell ref="Q47:Y47"/>
    <mergeCell ref="H48:P49"/>
    <mergeCell ref="Q48:Y49"/>
    <mergeCell ref="B43:G45"/>
    <mergeCell ref="M43:Y43"/>
    <mergeCell ref="M44:Y44"/>
    <mergeCell ref="M45:Y45"/>
    <mergeCell ref="C31:Y31"/>
    <mergeCell ref="J33:K33"/>
    <mergeCell ref="Q33:T33"/>
    <mergeCell ref="H40:Y40"/>
    <mergeCell ref="L41:M41"/>
    <mergeCell ref="H34:J36"/>
    <mergeCell ref="K34:Y36"/>
    <mergeCell ref="C36:F37"/>
    <mergeCell ref="H37:J39"/>
    <mergeCell ref="K37:Y39"/>
    <mergeCell ref="U33:Y33"/>
    <mergeCell ref="H28:P29"/>
    <mergeCell ref="Q28:U28"/>
    <mergeCell ref="V28:Y28"/>
    <mergeCell ref="B29:G29"/>
    <mergeCell ref="Q29:U29"/>
    <mergeCell ref="V29:Y29"/>
    <mergeCell ref="M26:Y26"/>
    <mergeCell ref="H27:I27"/>
    <mergeCell ref="J27:K27"/>
    <mergeCell ref="Q27:R27"/>
    <mergeCell ref="S27:T27"/>
    <mergeCell ref="J18:Y18"/>
    <mergeCell ref="J19:Y19"/>
    <mergeCell ref="N10:Y12"/>
    <mergeCell ref="M24:Y24"/>
    <mergeCell ref="M25:Y25"/>
    <mergeCell ref="B20:B23"/>
    <mergeCell ref="J20:Y21"/>
    <mergeCell ref="C21:I21"/>
    <mergeCell ref="J22:Y23"/>
    <mergeCell ref="C23:I23"/>
    <mergeCell ref="K4:Q4"/>
    <mergeCell ref="L5:P5"/>
    <mergeCell ref="S6:T6"/>
    <mergeCell ref="H8:K8"/>
    <mergeCell ref="N8:Y9"/>
  </mergeCells>
  <phoneticPr fontId="5"/>
  <printOptions horizontalCentered="1"/>
  <pageMargins left="0.70866141732283472" right="0.70866141732283472" top="0.74803149606299213" bottom="0.74803149606299213" header="0.31496062992125984" footer="0.31496062992125984"/>
  <pageSetup paperSize="9" scale="96" orientation="portrait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AB35"/>
  <sheetViews>
    <sheetView showGridLines="0" showZeros="0" zoomScaleNormal="100" zoomScaleSheetLayoutView="90" workbookViewId="0">
      <selection activeCell="J7" sqref="J7:S8"/>
    </sheetView>
  </sheetViews>
  <sheetFormatPr defaultRowHeight="13.5" x14ac:dyDescent="0.15"/>
  <cols>
    <col min="1" max="1" width="1.875" style="109" customWidth="1"/>
    <col min="2" max="5" width="2" style="109" customWidth="1"/>
    <col min="6" max="7" width="4.25" style="109" customWidth="1"/>
    <col min="8" max="8" width="7.75" style="109" customWidth="1"/>
    <col min="9" max="9" width="5.75" style="109" customWidth="1"/>
    <col min="10" max="10" width="4.375" style="109" customWidth="1"/>
    <col min="11" max="17" width="4.5" style="109" customWidth="1"/>
    <col min="18" max="18" width="4.125" style="109" customWidth="1"/>
    <col min="19" max="19" width="2.875" style="109" customWidth="1"/>
    <col min="20" max="20" width="4.25" style="60" customWidth="1"/>
    <col min="21" max="21" width="9" style="60"/>
    <col min="22" max="26" width="5" style="60" customWidth="1"/>
    <col min="27" max="16384" width="9" style="60"/>
  </cols>
  <sheetData>
    <row r="1" spans="1:25" ht="12.75" customHeight="1" x14ac:dyDescent="0.15"/>
    <row r="2" spans="1:25" ht="12.75" customHeight="1" x14ac:dyDescent="0.15"/>
    <row r="3" spans="1:25" ht="16.5" x14ac:dyDescent="0.15">
      <c r="G3" s="766" t="s">
        <v>200</v>
      </c>
      <c r="H3" s="766"/>
      <c r="I3" s="766"/>
      <c r="J3" s="766"/>
      <c r="K3" s="766"/>
      <c r="L3" s="766"/>
      <c r="M3" s="766"/>
    </row>
    <row r="4" spans="1:25" ht="22.5" customHeight="1" x14ac:dyDescent="0.15">
      <c r="G4" s="111"/>
      <c r="H4" s="757" t="str">
        <f>IF(環境評価書!AC2=2,"(計画)",IF(環境評価書!AC2=3,"(変更)",IF(環境評価書!AC2=4,"(完了)","(計画、変更、完了)")))</f>
        <v>(計画)</v>
      </c>
      <c r="I4" s="757"/>
      <c r="J4" s="757"/>
      <c r="K4" s="757"/>
      <c r="L4" s="757"/>
      <c r="M4" s="111"/>
    </row>
    <row r="5" spans="1:25" x14ac:dyDescent="0.15">
      <c r="K5" s="110"/>
      <c r="L5" s="767">
        <f>YEAR(事前協議書!E3)</f>
        <v>2026</v>
      </c>
      <c r="M5" s="767"/>
      <c r="N5" s="264" t="s">
        <v>80</v>
      </c>
      <c r="O5" s="322">
        <f>MONTH(事前協議書!E3)</f>
        <v>4</v>
      </c>
      <c r="P5" s="264" t="s">
        <v>196</v>
      </c>
      <c r="Q5" s="322">
        <f>DAY(事前協議書!E3)</f>
        <v>1</v>
      </c>
      <c r="R5" s="264" t="s">
        <v>195</v>
      </c>
      <c r="U5" s="62"/>
    </row>
    <row r="6" spans="1:25" ht="25.5" customHeight="1" x14ac:dyDescent="0.15">
      <c r="B6" s="109" t="s">
        <v>163</v>
      </c>
      <c r="U6" s="62"/>
      <c r="W6" s="61"/>
      <c r="Y6" s="63"/>
    </row>
    <row r="7" spans="1:25" ht="16.5" customHeight="1" x14ac:dyDescent="0.15">
      <c r="A7" s="112"/>
      <c r="B7" s="112"/>
      <c r="C7" s="112"/>
      <c r="D7" s="112"/>
      <c r="E7" s="113"/>
      <c r="F7" s="860" t="s">
        <v>499</v>
      </c>
      <c r="G7" s="860"/>
      <c r="H7" s="860"/>
      <c r="I7" s="861" t="s">
        <v>703</v>
      </c>
      <c r="J7" s="862"/>
      <c r="K7" s="862"/>
      <c r="L7" s="862"/>
      <c r="M7" s="862"/>
      <c r="N7" s="862"/>
      <c r="O7" s="862"/>
      <c r="P7" s="862"/>
      <c r="Q7" s="862"/>
      <c r="R7" s="862"/>
      <c r="S7" s="862"/>
      <c r="U7" s="62"/>
    </row>
    <row r="8" spans="1:25" ht="36.75" customHeight="1" x14ac:dyDescent="0.15">
      <c r="A8" s="112"/>
      <c r="B8" s="112"/>
      <c r="C8" s="112"/>
      <c r="D8" s="112"/>
      <c r="E8" s="113"/>
      <c r="F8" s="860"/>
      <c r="G8" s="860"/>
      <c r="H8" s="860"/>
      <c r="I8" s="861"/>
      <c r="J8" s="862"/>
      <c r="K8" s="862"/>
      <c r="L8" s="862"/>
      <c r="M8" s="862"/>
      <c r="N8" s="862"/>
      <c r="O8" s="862"/>
      <c r="P8" s="862"/>
      <c r="Q8" s="862"/>
      <c r="R8" s="862"/>
      <c r="S8" s="862"/>
    </row>
    <row r="9" spans="1:25" ht="17.25" customHeight="1" x14ac:dyDescent="0.15">
      <c r="A9" s="114"/>
      <c r="B9" s="114"/>
      <c r="C9" s="114"/>
      <c r="D9" s="114"/>
      <c r="E9" s="115"/>
      <c r="I9" s="861" t="s">
        <v>704</v>
      </c>
      <c r="J9" s="862"/>
      <c r="K9" s="862"/>
      <c r="L9" s="862"/>
      <c r="M9" s="862"/>
      <c r="N9" s="862"/>
      <c r="O9" s="862"/>
      <c r="P9" s="862"/>
      <c r="Q9" s="862"/>
      <c r="R9" s="862"/>
      <c r="S9" s="862"/>
    </row>
    <row r="10" spans="1:25" ht="42" customHeight="1" x14ac:dyDescent="0.15">
      <c r="A10" s="114"/>
      <c r="B10" s="114"/>
      <c r="C10" s="114"/>
      <c r="D10" s="116"/>
      <c r="I10" s="861"/>
      <c r="J10" s="862"/>
      <c r="K10" s="862"/>
      <c r="L10" s="862"/>
      <c r="M10" s="862"/>
      <c r="N10" s="862"/>
      <c r="O10" s="862"/>
      <c r="P10" s="862"/>
      <c r="Q10" s="862"/>
      <c r="R10" s="862"/>
      <c r="S10" s="862"/>
    </row>
    <row r="11" spans="1:25" x14ac:dyDescent="0.15">
      <c r="A11" s="114"/>
      <c r="B11" s="114"/>
      <c r="C11" s="114"/>
      <c r="D11" s="114"/>
      <c r="E11" s="117"/>
      <c r="H11" s="863"/>
      <c r="I11" s="863"/>
      <c r="J11" s="863"/>
      <c r="K11" s="863"/>
      <c r="L11" s="863"/>
      <c r="M11" s="863"/>
      <c r="N11" s="863"/>
      <c r="O11" s="863"/>
      <c r="P11" s="863"/>
      <c r="Q11" s="863"/>
      <c r="R11" s="863"/>
    </row>
    <row r="12" spans="1:25" ht="11.25" customHeight="1" x14ac:dyDescent="0.15"/>
    <row r="13" spans="1:25" ht="18.75" customHeight="1" x14ac:dyDescent="0.15">
      <c r="F13" s="860" t="s">
        <v>499</v>
      </c>
      <c r="G13" s="860"/>
      <c r="H13" s="860"/>
      <c r="I13" s="861" t="s">
        <v>703</v>
      </c>
      <c r="J13" s="862"/>
      <c r="K13" s="862"/>
      <c r="L13" s="862"/>
      <c r="M13" s="862"/>
      <c r="N13" s="862"/>
      <c r="O13" s="862"/>
      <c r="P13" s="862"/>
      <c r="Q13" s="862"/>
      <c r="R13" s="862"/>
      <c r="S13" s="862"/>
    </row>
    <row r="14" spans="1:25" ht="39" customHeight="1" x14ac:dyDescent="0.15">
      <c r="F14" s="860"/>
      <c r="G14" s="860"/>
      <c r="H14" s="860"/>
      <c r="I14" s="861"/>
      <c r="J14" s="862"/>
      <c r="K14" s="862"/>
      <c r="L14" s="862"/>
      <c r="M14" s="862"/>
      <c r="N14" s="862"/>
      <c r="O14" s="862"/>
      <c r="P14" s="862"/>
      <c r="Q14" s="862"/>
      <c r="R14" s="862"/>
      <c r="S14" s="862"/>
    </row>
    <row r="15" spans="1:25" ht="18.75" customHeight="1" x14ac:dyDescent="0.15">
      <c r="I15" s="861" t="s">
        <v>704</v>
      </c>
      <c r="J15" s="862"/>
      <c r="K15" s="862"/>
      <c r="L15" s="862"/>
      <c r="M15" s="862"/>
      <c r="N15" s="862"/>
      <c r="O15" s="862"/>
      <c r="P15" s="862"/>
      <c r="Q15" s="862"/>
      <c r="R15" s="862"/>
      <c r="S15" s="862"/>
    </row>
    <row r="16" spans="1:25" ht="40.5" customHeight="1" x14ac:dyDescent="0.15">
      <c r="I16" s="861"/>
      <c r="J16" s="862"/>
      <c r="K16" s="862"/>
      <c r="L16" s="862"/>
      <c r="M16" s="862"/>
      <c r="N16" s="862"/>
      <c r="O16" s="862"/>
      <c r="P16" s="862"/>
      <c r="Q16" s="862"/>
      <c r="R16" s="862"/>
      <c r="S16" s="862"/>
    </row>
    <row r="17" spans="6:19" x14ac:dyDescent="0.15">
      <c r="H17" s="863"/>
      <c r="I17" s="863"/>
      <c r="J17" s="863"/>
      <c r="K17" s="863"/>
      <c r="L17" s="863"/>
      <c r="M17" s="863"/>
      <c r="N17" s="863"/>
      <c r="O17" s="863"/>
      <c r="P17" s="863"/>
      <c r="Q17" s="863"/>
      <c r="R17" s="863"/>
    </row>
    <row r="18" spans="6:19" ht="9" customHeight="1" x14ac:dyDescent="0.15"/>
    <row r="19" spans="6:19" ht="18.75" customHeight="1" x14ac:dyDescent="0.15">
      <c r="F19" s="860" t="s">
        <v>499</v>
      </c>
      <c r="G19" s="860"/>
      <c r="H19" s="860"/>
      <c r="I19" s="861" t="s">
        <v>703</v>
      </c>
      <c r="J19" s="862"/>
      <c r="K19" s="862"/>
      <c r="L19" s="862"/>
      <c r="M19" s="862"/>
      <c r="N19" s="862"/>
      <c r="O19" s="862"/>
      <c r="P19" s="862"/>
      <c r="Q19" s="862"/>
      <c r="R19" s="862"/>
      <c r="S19" s="862"/>
    </row>
    <row r="20" spans="6:19" ht="39" customHeight="1" x14ac:dyDescent="0.15">
      <c r="F20" s="860"/>
      <c r="G20" s="860"/>
      <c r="H20" s="860"/>
      <c r="I20" s="861"/>
      <c r="J20" s="862"/>
      <c r="K20" s="862"/>
      <c r="L20" s="862"/>
      <c r="M20" s="862"/>
      <c r="N20" s="862"/>
      <c r="O20" s="862"/>
      <c r="P20" s="862"/>
      <c r="Q20" s="862"/>
      <c r="R20" s="862"/>
      <c r="S20" s="862"/>
    </row>
    <row r="21" spans="6:19" ht="18.75" customHeight="1" x14ac:dyDescent="0.15">
      <c r="I21" s="861" t="s">
        <v>704</v>
      </c>
      <c r="J21" s="862"/>
      <c r="K21" s="862"/>
      <c r="L21" s="862"/>
      <c r="M21" s="862"/>
      <c r="N21" s="862"/>
      <c r="O21" s="862"/>
      <c r="P21" s="862"/>
      <c r="Q21" s="862"/>
      <c r="R21" s="862"/>
      <c r="S21" s="862"/>
    </row>
    <row r="22" spans="6:19" ht="38.25" customHeight="1" x14ac:dyDescent="0.15">
      <c r="I22" s="861"/>
      <c r="J22" s="862"/>
      <c r="K22" s="862"/>
      <c r="L22" s="862"/>
      <c r="M22" s="862"/>
      <c r="N22" s="862"/>
      <c r="O22" s="862"/>
      <c r="P22" s="862"/>
      <c r="Q22" s="862"/>
      <c r="R22" s="862"/>
      <c r="S22" s="862"/>
    </row>
    <row r="23" spans="6:19" x14ac:dyDescent="0.15">
      <c r="H23" s="863"/>
      <c r="I23" s="863"/>
      <c r="J23" s="863"/>
      <c r="K23" s="863"/>
      <c r="L23" s="863"/>
      <c r="M23" s="863"/>
      <c r="N23" s="863"/>
      <c r="O23" s="863"/>
      <c r="P23" s="863"/>
      <c r="Q23" s="863"/>
      <c r="R23" s="863"/>
    </row>
    <row r="24" spans="6:19" ht="12.75" customHeight="1" x14ac:dyDescent="0.15"/>
    <row r="25" spans="6:19" ht="18.75" customHeight="1" x14ac:dyDescent="0.15">
      <c r="F25" s="860" t="s">
        <v>499</v>
      </c>
      <c r="G25" s="860"/>
      <c r="H25" s="860"/>
      <c r="I25" s="861" t="s">
        <v>703</v>
      </c>
      <c r="J25" s="862"/>
      <c r="K25" s="862"/>
      <c r="L25" s="862"/>
      <c r="M25" s="862"/>
      <c r="N25" s="862"/>
      <c r="O25" s="862"/>
      <c r="P25" s="862"/>
      <c r="Q25" s="862"/>
      <c r="R25" s="862"/>
      <c r="S25" s="862"/>
    </row>
    <row r="26" spans="6:19" ht="36" customHeight="1" x14ac:dyDescent="0.15">
      <c r="F26" s="860"/>
      <c r="G26" s="860"/>
      <c r="H26" s="860"/>
      <c r="I26" s="861"/>
      <c r="J26" s="862"/>
      <c r="K26" s="862"/>
      <c r="L26" s="862"/>
      <c r="M26" s="862"/>
      <c r="N26" s="862"/>
      <c r="O26" s="862"/>
      <c r="P26" s="862"/>
      <c r="Q26" s="862"/>
      <c r="R26" s="862"/>
      <c r="S26" s="862"/>
    </row>
    <row r="27" spans="6:19" ht="18.75" customHeight="1" x14ac:dyDescent="0.15">
      <c r="I27" s="861" t="s">
        <v>704</v>
      </c>
      <c r="J27" s="862"/>
      <c r="K27" s="862"/>
      <c r="L27" s="862"/>
      <c r="M27" s="862"/>
      <c r="N27" s="862"/>
      <c r="O27" s="862"/>
      <c r="P27" s="862"/>
      <c r="Q27" s="862"/>
      <c r="R27" s="862"/>
      <c r="S27" s="862"/>
    </row>
    <row r="28" spans="6:19" ht="34.5" customHeight="1" x14ac:dyDescent="0.15">
      <c r="I28" s="861"/>
      <c r="J28" s="862"/>
      <c r="K28" s="862"/>
      <c r="L28" s="862"/>
      <c r="M28" s="862"/>
      <c r="N28" s="862"/>
      <c r="O28" s="862"/>
      <c r="P28" s="862"/>
      <c r="Q28" s="862"/>
      <c r="R28" s="862"/>
      <c r="S28" s="862"/>
    </row>
    <row r="29" spans="6:19" x14ac:dyDescent="0.15">
      <c r="H29" s="863"/>
      <c r="I29" s="863"/>
      <c r="J29" s="863"/>
      <c r="K29" s="863"/>
      <c r="L29" s="863"/>
      <c r="M29" s="863"/>
      <c r="N29" s="863"/>
      <c r="O29" s="863"/>
      <c r="P29" s="863"/>
      <c r="Q29" s="863"/>
      <c r="R29" s="863"/>
    </row>
    <row r="30" spans="6:19" ht="12.75" customHeight="1" x14ac:dyDescent="0.15"/>
    <row r="31" spans="6:19" ht="12.75" customHeight="1" x14ac:dyDescent="0.15"/>
    <row r="32" spans="6:19" ht="12.75" customHeight="1" x14ac:dyDescent="0.15"/>
    <row r="33" spans="1:28" ht="18.75" customHeight="1" x14ac:dyDescent="0.15">
      <c r="B33" s="864" t="s">
        <v>705</v>
      </c>
      <c r="C33" s="865"/>
      <c r="D33" s="865"/>
      <c r="E33" s="865"/>
      <c r="F33" s="866"/>
      <c r="G33" s="872" t="s">
        <v>239</v>
      </c>
      <c r="H33" s="873"/>
      <c r="I33" s="873"/>
      <c r="J33" s="873"/>
      <c r="K33" s="873"/>
      <c r="L33" s="874"/>
      <c r="M33" s="875" t="s">
        <v>706</v>
      </c>
      <c r="N33" s="875"/>
      <c r="O33" s="875"/>
      <c r="P33" s="875"/>
      <c r="Q33" s="875"/>
      <c r="R33" s="875"/>
      <c r="S33" s="875"/>
      <c r="T33" s="64"/>
      <c r="U33" s="64"/>
      <c r="V33" s="64"/>
      <c r="W33" s="64"/>
      <c r="X33" s="64"/>
      <c r="Y33" s="64"/>
      <c r="Z33" s="64"/>
      <c r="AA33" s="64"/>
      <c r="AB33" s="64"/>
    </row>
    <row r="34" spans="1:28" ht="85.5" customHeight="1" x14ac:dyDescent="0.15">
      <c r="A34" s="114"/>
      <c r="B34" s="867"/>
      <c r="C34" s="860"/>
      <c r="D34" s="860"/>
      <c r="E34" s="860"/>
      <c r="F34" s="868"/>
      <c r="G34" s="876"/>
      <c r="H34" s="877"/>
      <c r="I34" s="877"/>
      <c r="J34" s="877"/>
      <c r="K34" s="877"/>
      <c r="L34" s="878"/>
      <c r="M34" s="882"/>
      <c r="N34" s="882"/>
      <c r="O34" s="882"/>
      <c r="P34" s="882"/>
      <c r="Q34" s="882"/>
      <c r="R34" s="882"/>
      <c r="S34" s="882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66" customHeight="1" x14ac:dyDescent="0.15">
      <c r="A35" s="114"/>
      <c r="B35" s="869"/>
      <c r="C35" s="870"/>
      <c r="D35" s="870"/>
      <c r="E35" s="870"/>
      <c r="F35" s="871"/>
      <c r="G35" s="879"/>
      <c r="H35" s="880"/>
      <c r="I35" s="880"/>
      <c r="J35" s="880"/>
      <c r="K35" s="880"/>
      <c r="L35" s="881"/>
      <c r="M35" s="882"/>
      <c r="N35" s="882"/>
      <c r="O35" s="882"/>
      <c r="P35" s="882"/>
      <c r="Q35" s="882"/>
      <c r="R35" s="882"/>
      <c r="S35" s="882"/>
      <c r="T35" s="65"/>
      <c r="U35" s="65"/>
      <c r="V35" s="65"/>
      <c r="W35" s="65"/>
      <c r="X35" s="65"/>
      <c r="Y35" s="65"/>
      <c r="Z35" s="65"/>
      <c r="AA35" s="65"/>
      <c r="AB35" s="65"/>
    </row>
  </sheetData>
  <sheetProtection algorithmName="SHA-512" hashValue="gu0HpsN6M8d0sWOERITZS+xaX500qky5cHkvSFOaaERZXeq6aSK9EH7KJHUznj1erI5jMcEABqaElqSws4xOww==" saltValue="sckqcTu266SLDQNaTrwRkQ==" spinCount="100000" sheet="1" formatCells="0" formatColumns="0" formatRows="0" insertColumns="0" insertRows="0" deleteColumns="0" deleteRows="0" selectLockedCells="1"/>
  <mergeCells count="32">
    <mergeCell ref="I27:I28"/>
    <mergeCell ref="J27:S28"/>
    <mergeCell ref="H29:R29"/>
    <mergeCell ref="B33:F35"/>
    <mergeCell ref="G33:L33"/>
    <mergeCell ref="M33:S33"/>
    <mergeCell ref="G34:L35"/>
    <mergeCell ref="M34:S35"/>
    <mergeCell ref="I21:I22"/>
    <mergeCell ref="J21:S22"/>
    <mergeCell ref="H23:R23"/>
    <mergeCell ref="F25:H26"/>
    <mergeCell ref="I25:I26"/>
    <mergeCell ref="J25:S26"/>
    <mergeCell ref="I15:I16"/>
    <mergeCell ref="J15:S16"/>
    <mergeCell ref="H17:R17"/>
    <mergeCell ref="F19:H20"/>
    <mergeCell ref="I19:I20"/>
    <mergeCell ref="J19:S20"/>
    <mergeCell ref="I9:I10"/>
    <mergeCell ref="J9:S10"/>
    <mergeCell ref="H11:R11"/>
    <mergeCell ref="F13:H14"/>
    <mergeCell ref="I13:I14"/>
    <mergeCell ref="J13:S14"/>
    <mergeCell ref="G3:M3"/>
    <mergeCell ref="H4:L4"/>
    <mergeCell ref="L5:M5"/>
    <mergeCell ref="F7:H8"/>
    <mergeCell ref="I7:I8"/>
    <mergeCell ref="J7:S8"/>
  </mergeCells>
  <phoneticPr fontId="5"/>
  <printOptions horizontalCentered="1"/>
  <pageMargins left="0.47244094488188981" right="0.19685039370078741" top="0.39370078740157483" bottom="0.19685039370078741" header="0" footer="0"/>
  <pageSetup paperSize="9" orientation="portrait" blackAndWhite="1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>
    <tabColor rgb="FFFFFFCC"/>
  </sheetPr>
  <dimension ref="A1:AE101"/>
  <sheetViews>
    <sheetView topLeftCell="L1" zoomScaleNormal="100" workbookViewId="0">
      <selection activeCell="AE1" sqref="AE1"/>
    </sheetView>
  </sheetViews>
  <sheetFormatPr defaultRowHeight="12" x14ac:dyDescent="0.15"/>
  <cols>
    <col min="1" max="1" width="3.625" style="1" customWidth="1"/>
    <col min="2" max="2" width="18.375" style="1" bestFit="1" customWidth="1"/>
    <col min="3" max="4" width="12.625" style="1" customWidth="1"/>
    <col min="5" max="5" width="8" style="1" bestFit="1" customWidth="1"/>
    <col min="6" max="6" width="40.625" style="99" customWidth="1"/>
    <col min="7" max="7" width="15.625" style="14" customWidth="1"/>
    <col min="8" max="8" width="3.625" style="6" customWidth="1"/>
    <col min="9" max="9" width="2.625" style="1" customWidth="1"/>
    <col min="10" max="10" width="10.5" style="1" bestFit="1" customWidth="1"/>
    <col min="11" max="11" width="9" style="1" bestFit="1" customWidth="1"/>
    <col min="12" max="12" width="2.625" style="1" customWidth="1"/>
    <col min="13" max="13" width="9" style="1"/>
    <col min="14" max="14" width="12.875" style="1" bestFit="1" customWidth="1"/>
    <col min="15" max="15" width="15.25" style="1" customWidth="1"/>
    <col min="16" max="18" width="7.125" style="1" customWidth="1"/>
    <col min="19" max="19" width="6.375" style="1" customWidth="1"/>
    <col min="20" max="20" width="13.125" style="1" customWidth="1"/>
    <col min="21" max="21" width="9" style="1"/>
    <col min="22" max="22" width="3.625" style="1" customWidth="1"/>
    <col min="23" max="23" width="30.625" style="1" customWidth="1"/>
    <col min="24" max="24" width="2.625" style="1" customWidth="1"/>
    <col min="25" max="25" width="34.25" style="1" customWidth="1"/>
    <col min="26" max="26" width="2.625" style="1" customWidth="1"/>
    <col min="27" max="27" width="10.625" style="1" customWidth="1"/>
    <col min="28" max="28" width="9.875" style="1" bestFit="1" customWidth="1"/>
    <col min="29" max="29" width="11.5" style="1" bestFit="1" customWidth="1"/>
    <col min="30" max="30" width="17.5" style="1" bestFit="1" customWidth="1"/>
    <col min="31" max="31" width="20.625" style="1" customWidth="1"/>
    <col min="32" max="16384" width="9" style="1"/>
  </cols>
  <sheetData>
    <row r="1" spans="1:31" x14ac:dyDescent="0.15">
      <c r="B1" s="13" t="s">
        <v>246</v>
      </c>
      <c r="C1" s="13" t="s">
        <v>142</v>
      </c>
      <c r="D1" s="13" t="s">
        <v>132</v>
      </c>
      <c r="E1" s="13" t="s">
        <v>559</v>
      </c>
      <c r="F1" s="97" t="s">
        <v>582</v>
      </c>
      <c r="G1" s="13" t="s">
        <v>584</v>
      </c>
      <c r="H1" s="47"/>
      <c r="J1" s="13" t="s">
        <v>106</v>
      </c>
      <c r="K1" s="13" t="s">
        <v>154</v>
      </c>
      <c r="M1" s="13" t="s">
        <v>155</v>
      </c>
      <c r="N1" s="13" t="s">
        <v>118</v>
      </c>
      <c r="O1" s="13" t="s">
        <v>117</v>
      </c>
      <c r="P1" s="13" t="s">
        <v>119</v>
      </c>
      <c r="Q1" s="13"/>
      <c r="T1" s="12" t="s">
        <v>156</v>
      </c>
      <c r="W1" s="13" t="s">
        <v>223</v>
      </c>
      <c r="Y1" s="34" t="s">
        <v>514</v>
      </c>
      <c r="AA1" s="24" t="s">
        <v>292</v>
      </c>
      <c r="AB1" s="24" t="s">
        <v>1005</v>
      </c>
      <c r="AC1" s="50" t="s">
        <v>585</v>
      </c>
      <c r="AD1" s="49" t="s">
        <v>1048</v>
      </c>
      <c r="AE1" s="32" t="s">
        <v>586</v>
      </c>
    </row>
    <row r="2" spans="1:31" x14ac:dyDescent="0.15">
      <c r="A2" s="1">
        <v>2</v>
      </c>
      <c r="B2" s="25" t="s">
        <v>449</v>
      </c>
      <c r="C2" s="10" t="s">
        <v>90</v>
      </c>
      <c r="D2" s="10" t="s">
        <v>133</v>
      </c>
      <c r="E2" s="10" t="s">
        <v>560</v>
      </c>
      <c r="F2" s="98" t="str">
        <f>"モデル"&amp;"_"&amp;モデル建物法_断熱材!D3&amp;"["&amp;モデル建物法_断熱材!E3&amp;"]"</f>
        <v>モデル_グラスウール断熱材１０K[0.05]</v>
      </c>
      <c r="I2" s="10"/>
      <c r="J2" s="1" t="s">
        <v>105</v>
      </c>
      <c r="K2" s="1">
        <v>35</v>
      </c>
      <c r="M2" s="1">
        <v>20</v>
      </c>
      <c r="N2" s="1" t="s">
        <v>121</v>
      </c>
      <c r="O2" s="1" t="s">
        <v>122</v>
      </c>
      <c r="P2" s="11"/>
      <c r="Q2" s="11"/>
      <c r="R2" s="11"/>
      <c r="S2" s="11"/>
      <c r="T2" s="1" t="s">
        <v>157</v>
      </c>
      <c r="W2" s="1" t="s">
        <v>220</v>
      </c>
      <c r="Y2" s="35" t="s">
        <v>282</v>
      </c>
      <c r="AA2" s="20" t="s">
        <v>182</v>
      </c>
      <c r="AC2" s="51" t="s">
        <v>675</v>
      </c>
      <c r="AD2" s="39" t="s">
        <v>594</v>
      </c>
    </row>
    <row r="3" spans="1:31" x14ac:dyDescent="0.15">
      <c r="A3" s="1">
        <v>2</v>
      </c>
      <c r="B3" s="1" t="s">
        <v>910</v>
      </c>
      <c r="C3" s="10" t="s">
        <v>91</v>
      </c>
      <c r="D3" s="10" t="s">
        <v>134</v>
      </c>
      <c r="E3" s="10" t="s">
        <v>561</v>
      </c>
      <c r="F3" s="98" t="str">
        <f>"モデル"&amp;"_"&amp;モデル建物法_断熱材!D4&amp;"["&amp;モデル建物法_断熱材!E4&amp;"]"</f>
        <v>モデル_グラスウール断熱材１２K[0.045]</v>
      </c>
      <c r="I3" s="10"/>
      <c r="J3" s="1" t="s">
        <v>107</v>
      </c>
      <c r="M3" s="1">
        <v>35</v>
      </c>
      <c r="N3" s="1" t="s">
        <v>113</v>
      </c>
      <c r="O3" s="1" t="s">
        <v>115</v>
      </c>
      <c r="P3" s="11"/>
      <c r="Q3" s="11"/>
      <c r="R3" s="11"/>
      <c r="S3" s="11"/>
      <c r="T3" s="16" t="s">
        <v>158</v>
      </c>
      <c r="U3" s="333" t="str">
        <f>ADDRESS(ROW(List!$K$2),COLUMN(List!$K$2))</f>
        <v>$K$2</v>
      </c>
      <c r="W3" s="1" t="s">
        <v>977</v>
      </c>
      <c r="Y3" s="36" t="s">
        <v>449</v>
      </c>
      <c r="AA3" s="29" t="s">
        <v>485</v>
      </c>
      <c r="AB3" s="29" t="s">
        <v>183</v>
      </c>
      <c r="AC3" s="29" t="s">
        <v>203</v>
      </c>
      <c r="AD3" s="29" t="s">
        <v>184</v>
      </c>
      <c r="AE3" s="29" t="s">
        <v>491</v>
      </c>
    </row>
    <row r="4" spans="1:31" x14ac:dyDescent="0.15">
      <c r="A4" s="1">
        <v>3</v>
      </c>
      <c r="B4" s="1" t="s">
        <v>909</v>
      </c>
      <c r="C4" s="10" t="s">
        <v>92</v>
      </c>
      <c r="D4" s="10" t="s">
        <v>135</v>
      </c>
      <c r="E4" s="10" t="s">
        <v>562</v>
      </c>
      <c r="F4" s="98" t="str">
        <f>"モデル"&amp;"_"&amp;モデル建物法_断熱材!D5&amp;"["&amp;モデル建物法_断熱材!E5&amp;"]"</f>
        <v>モデル_グラスウール断熱材１６K[0.045]</v>
      </c>
      <c r="I4" s="10"/>
      <c r="N4" s="1" t="s">
        <v>112</v>
      </c>
      <c r="O4" s="1" t="s">
        <v>116</v>
      </c>
      <c r="P4" s="11"/>
      <c r="Q4" s="11"/>
      <c r="R4" s="11"/>
      <c r="S4" s="11"/>
      <c r="T4" s="8" t="s">
        <v>159</v>
      </c>
      <c r="U4" s="334" t="str">
        <f>ADDRESS(ROW(List!$M$2),COLUMN(List!$M$2))</f>
        <v>$M$2</v>
      </c>
      <c r="W4" s="1" t="s">
        <v>221</v>
      </c>
      <c r="Y4" s="34" t="s">
        <v>289</v>
      </c>
      <c r="AA4" s="16" t="s">
        <v>88</v>
      </c>
      <c r="AB4" s="16" t="s">
        <v>188</v>
      </c>
      <c r="AC4" s="16"/>
      <c r="AD4" s="45" t="s">
        <v>597</v>
      </c>
      <c r="AE4" s="16" t="s">
        <v>558</v>
      </c>
    </row>
    <row r="5" spans="1:31" x14ac:dyDescent="0.15">
      <c r="A5" s="1">
        <v>4</v>
      </c>
      <c r="B5" s="1" t="s">
        <v>244</v>
      </c>
      <c r="C5" s="10" t="s">
        <v>93</v>
      </c>
      <c r="D5" s="10" t="s">
        <v>89</v>
      </c>
      <c r="E5" s="10" t="s">
        <v>563</v>
      </c>
      <c r="F5" s="98" t="str">
        <f>"モデル"&amp;"_"&amp;モデル建物法_断熱材!D6&amp;"["&amp;モデル建物法_断熱材!E6&amp;"]"</f>
        <v>モデル_グラスウール断熱材２０K[0.042]</v>
      </c>
      <c r="I5" s="10"/>
      <c r="P5" s="11"/>
      <c r="Q5" s="11"/>
      <c r="R5" s="11"/>
      <c r="S5" s="11"/>
      <c r="T5" s="9" t="s">
        <v>160</v>
      </c>
      <c r="U5" s="335" t="str">
        <f>ADDRESS(ROW(List!$M$3),COLUMN(List!$M$3))</f>
        <v>$M$3</v>
      </c>
      <c r="W5" s="1" t="s">
        <v>222</v>
      </c>
      <c r="Y5" s="34" t="s">
        <v>290</v>
      </c>
      <c r="AA5" s="8" t="s">
        <v>202</v>
      </c>
      <c r="AB5" s="8" t="s">
        <v>189</v>
      </c>
      <c r="AC5" s="8"/>
      <c r="AD5" s="8" t="s">
        <v>450</v>
      </c>
      <c r="AE5" s="8"/>
    </row>
    <row r="6" spans="1:31" x14ac:dyDescent="0.15">
      <c r="A6" s="1">
        <v>5</v>
      </c>
      <c r="B6" s="1" t="s">
        <v>245</v>
      </c>
      <c r="C6" s="10" t="s">
        <v>94</v>
      </c>
      <c r="D6" s="10" t="s">
        <v>136</v>
      </c>
      <c r="E6" s="10" t="s">
        <v>564</v>
      </c>
      <c r="F6" s="98" t="str">
        <f>"モデル"&amp;"_"&amp;モデル建物法_断熱材!D7&amp;"["&amp;モデル建物法_断熱材!E7&amp;"]"</f>
        <v>モデル_グラスウール断熱材２４K[0.038]</v>
      </c>
      <c r="I6" s="10"/>
      <c r="J6" s="13" t="s">
        <v>267</v>
      </c>
      <c r="P6" s="11"/>
      <c r="Q6" s="11"/>
      <c r="R6" s="11"/>
      <c r="S6" s="11"/>
      <c r="W6" s="38" t="s">
        <v>528</v>
      </c>
      <c r="Y6" s="34" t="s">
        <v>291</v>
      </c>
      <c r="AA6" s="8" t="s">
        <v>197</v>
      </c>
      <c r="AB6" s="8" t="s">
        <v>513</v>
      </c>
      <c r="AC6" s="8"/>
      <c r="AD6" s="8"/>
      <c r="AE6" s="31" t="s">
        <v>492</v>
      </c>
    </row>
    <row r="7" spans="1:31" x14ac:dyDescent="0.15">
      <c r="C7" s="10" t="s">
        <v>96</v>
      </c>
      <c r="D7" s="10" t="s">
        <v>137</v>
      </c>
      <c r="E7" s="10" t="s">
        <v>565</v>
      </c>
      <c r="F7" s="98" t="str">
        <f>"モデル"&amp;"_"&amp;モデル建物法_断熱材!D8&amp;"["&amp;モデル建物法_断熱材!E8&amp;"]"</f>
        <v>モデル_グラスウール断熱材３２K[0.036]</v>
      </c>
      <c r="I7" s="10">
        <v>0</v>
      </c>
      <c r="J7" s="25" t="s">
        <v>449</v>
      </c>
      <c r="P7" s="11"/>
      <c r="Q7" s="11"/>
      <c r="R7" s="11"/>
      <c r="S7" s="11"/>
      <c r="T7" s="23" t="s">
        <v>217</v>
      </c>
      <c r="W7" s="13" t="s">
        <v>516</v>
      </c>
      <c r="Y7" s="34"/>
      <c r="AA7" s="8"/>
      <c r="AB7" s="8"/>
      <c r="AC7" s="8"/>
      <c r="AD7" s="8"/>
      <c r="AE7" s="33" t="s">
        <v>515</v>
      </c>
    </row>
    <row r="8" spans="1:31" x14ac:dyDescent="0.15">
      <c r="C8" s="10" t="s">
        <v>97</v>
      </c>
      <c r="D8" s="10" t="s">
        <v>138</v>
      </c>
      <c r="E8" s="10" t="s">
        <v>566</v>
      </c>
      <c r="F8" s="98" t="str">
        <f>"モデル"&amp;"_"&amp;モデル建物法_断熱材!D9&amp;"["&amp;モデル建物法_断熱材!E9&amp;"]"</f>
        <v>モデル_グラスウール断熱材４０K[0.036]</v>
      </c>
      <c r="I8" s="10">
        <v>1</v>
      </c>
      <c r="J8" s="1" t="s">
        <v>265</v>
      </c>
      <c r="P8" s="11"/>
      <c r="Q8" s="11"/>
      <c r="R8" s="11"/>
      <c r="S8" s="11"/>
      <c r="W8" s="1" t="s">
        <v>517</v>
      </c>
      <c r="Y8" s="35" t="s">
        <v>281</v>
      </c>
      <c r="AA8" s="8" t="s">
        <v>198</v>
      </c>
      <c r="AB8" s="8" t="s">
        <v>513</v>
      </c>
      <c r="AC8" s="8"/>
      <c r="AD8" s="8"/>
      <c r="AE8" s="31" t="s">
        <v>492</v>
      </c>
    </row>
    <row r="9" spans="1:31" x14ac:dyDescent="0.15">
      <c r="B9" s="13" t="s">
        <v>150</v>
      </c>
      <c r="C9" s="10" t="s">
        <v>98</v>
      </c>
      <c r="D9" s="10" t="s">
        <v>139</v>
      </c>
      <c r="E9" s="10" t="s">
        <v>567</v>
      </c>
      <c r="F9" s="98" t="str">
        <f>"モデル"&amp;"_"&amp;モデル建物法_断熱材!D10&amp;"["&amp;モデル建物法_断熱材!E10&amp;"]"</f>
        <v>モデル_グラスウール断熱材４８K[0.035]</v>
      </c>
      <c r="I9" s="10">
        <v>0</v>
      </c>
      <c r="J9" s="1" t="s">
        <v>266</v>
      </c>
      <c r="P9" s="11"/>
      <c r="Q9" s="11"/>
      <c r="R9" s="11"/>
      <c r="S9" s="11"/>
      <c r="W9" s="1">
        <v>0.15</v>
      </c>
      <c r="Y9" s="36" t="s">
        <v>449</v>
      </c>
      <c r="AA9" s="8"/>
      <c r="AB9" s="8"/>
      <c r="AC9" s="8"/>
      <c r="AD9" s="8"/>
      <c r="AE9" s="33" t="s">
        <v>515</v>
      </c>
    </row>
    <row r="10" spans="1:31" x14ac:dyDescent="0.15">
      <c r="A10" s="1">
        <v>0</v>
      </c>
      <c r="B10" s="25" t="s">
        <v>449</v>
      </c>
      <c r="C10" s="1" t="s">
        <v>1039</v>
      </c>
      <c r="D10" s="10" t="s">
        <v>95</v>
      </c>
      <c r="E10" s="10" t="s">
        <v>568</v>
      </c>
      <c r="F10" s="98" t="str">
        <f>"モデル"&amp;"_"&amp;モデル建物法_断熱材!D11&amp;"["&amp;モデル建物法_断熱材!E11&amp;"]"</f>
        <v>モデル_グラスウール断熱材６４K[0.035]</v>
      </c>
      <c r="I10" s="10"/>
      <c r="P10" s="11"/>
      <c r="Q10" s="11"/>
      <c r="R10" s="11"/>
      <c r="S10" s="11"/>
      <c r="W10" s="32" t="s">
        <v>523</v>
      </c>
      <c r="Y10" s="37" t="s">
        <v>164</v>
      </c>
      <c r="AA10" s="8" t="s">
        <v>186</v>
      </c>
      <c r="AB10" s="8"/>
      <c r="AC10" s="8" t="s">
        <v>185</v>
      </c>
      <c r="AD10" s="8"/>
      <c r="AE10" s="8"/>
    </row>
    <row r="11" spans="1:31" x14ac:dyDescent="0.15">
      <c r="A11" s="1">
        <v>1</v>
      </c>
      <c r="B11" s="14" t="s">
        <v>143</v>
      </c>
      <c r="C11" s="10" t="s">
        <v>59</v>
      </c>
      <c r="D11" s="1" t="s">
        <v>140</v>
      </c>
      <c r="E11" s="10" t="s">
        <v>569</v>
      </c>
      <c r="F11" s="98" t="str">
        <f>"モデル"&amp;"_"&amp;モデル建物法_断熱材!D12&amp;"["&amp;モデル建物法_断熱材!E12&amp;"]"</f>
        <v>モデル_グラスウール断熱材８０K[0.033]</v>
      </c>
      <c r="J11" s="13" t="s">
        <v>271</v>
      </c>
      <c r="P11" s="11"/>
      <c r="Q11" s="11"/>
      <c r="R11" s="11"/>
      <c r="S11" s="11"/>
      <c r="W11" s="1" t="s">
        <v>518</v>
      </c>
      <c r="Y11" s="37" t="s">
        <v>201</v>
      </c>
      <c r="AA11" s="8" t="s">
        <v>486</v>
      </c>
      <c r="AB11" s="8"/>
      <c r="AC11" s="8" t="s">
        <v>185</v>
      </c>
      <c r="AD11" s="8"/>
      <c r="AE11" s="8"/>
    </row>
    <row r="12" spans="1:31" x14ac:dyDescent="0.15">
      <c r="A12" s="1">
        <v>2</v>
      </c>
      <c r="B12" s="14" t="s">
        <v>144</v>
      </c>
      <c r="D12" s="1" t="s">
        <v>1039</v>
      </c>
      <c r="E12" s="10" t="s">
        <v>570</v>
      </c>
      <c r="F12" s="98" t="str">
        <f>"モデル"&amp;"_"&amp;モデル建物法_断熱材!D13&amp;"["&amp;モデル建物法_断熱材!E13&amp;"]"</f>
        <v>モデル_グラスウール断熱材９６K[0.033]</v>
      </c>
      <c r="J12" s="1" t="s">
        <v>273</v>
      </c>
      <c r="P12" s="11"/>
      <c r="Q12" s="11"/>
      <c r="R12" s="11"/>
      <c r="S12" s="11"/>
      <c r="W12" s="7" t="s">
        <v>520</v>
      </c>
      <c r="Y12" s="37" t="s">
        <v>165</v>
      </c>
      <c r="AA12" s="8" t="s">
        <v>487</v>
      </c>
      <c r="AB12" s="8"/>
      <c r="AC12" s="8" t="s">
        <v>185</v>
      </c>
      <c r="AD12" s="8"/>
      <c r="AE12" s="8"/>
    </row>
    <row r="13" spans="1:31" x14ac:dyDescent="0.15">
      <c r="A13" s="1">
        <v>3</v>
      </c>
      <c r="B13" s="14" t="s">
        <v>145</v>
      </c>
      <c r="C13" s="108" t="s">
        <v>914</v>
      </c>
      <c r="D13" s="1" t="s">
        <v>141</v>
      </c>
      <c r="E13" s="10" t="s">
        <v>831</v>
      </c>
      <c r="F13" s="98" t="str">
        <f>"モデル"&amp;"_"&amp;モデル建物法_断熱材!D14&amp;"["&amp;モデル建物法_断熱材!E14&amp;"]"</f>
        <v>モデル_高性能グラスウール断熱材１０K[0.047]</v>
      </c>
      <c r="J13" s="1" t="s">
        <v>274</v>
      </c>
      <c r="P13" s="11"/>
      <c r="Q13" s="11"/>
      <c r="R13" s="11"/>
      <c r="S13" s="11"/>
      <c r="W13" s="7" t="s">
        <v>521</v>
      </c>
      <c r="Y13" s="34"/>
      <c r="AA13" s="8" t="s">
        <v>488</v>
      </c>
      <c r="AB13" s="8"/>
      <c r="AC13" s="8" t="s">
        <v>185</v>
      </c>
      <c r="AD13" s="8"/>
      <c r="AE13" s="8"/>
    </row>
    <row r="14" spans="1:31" x14ac:dyDescent="0.15">
      <c r="A14" s="1">
        <v>4</v>
      </c>
      <c r="B14" s="14" t="s">
        <v>146</v>
      </c>
      <c r="C14" s="1" t="s">
        <v>911</v>
      </c>
      <c r="E14" s="10" t="s">
        <v>832</v>
      </c>
      <c r="F14" s="98" t="str">
        <f>"モデル"&amp;"_"&amp;モデル建物法_断熱材!D15&amp;"["&amp;モデル建物法_断熱材!E15&amp;"]"</f>
        <v>モデル_高性能グラスウール断熱材１２K[0.043]</v>
      </c>
      <c r="P14" s="11"/>
      <c r="Q14" s="11"/>
      <c r="R14" s="11"/>
      <c r="S14" s="11"/>
      <c r="W14" s="1" t="s">
        <v>519</v>
      </c>
      <c r="Y14" s="35" t="s">
        <v>283</v>
      </c>
      <c r="AA14" s="8" t="s">
        <v>489</v>
      </c>
      <c r="AB14" s="8"/>
      <c r="AC14" s="8" t="s">
        <v>185</v>
      </c>
      <c r="AD14" s="8"/>
      <c r="AE14" s="8"/>
    </row>
    <row r="15" spans="1:31" x14ac:dyDescent="0.15">
      <c r="A15" s="1">
        <v>5</v>
      </c>
      <c r="B15" s="14" t="s">
        <v>147</v>
      </c>
      <c r="C15" s="1" t="s">
        <v>912</v>
      </c>
      <c r="E15" s="10" t="s">
        <v>833</v>
      </c>
      <c r="F15" s="98" t="str">
        <f>"モデル"&amp;"_"&amp;モデル建物法_断熱材!D16&amp;"["&amp;モデル建物法_断熱材!E16&amp;"]"</f>
        <v>モデル_高性能グラスウール断熱材１４Ｋ[0.038]</v>
      </c>
      <c r="P15" s="11"/>
      <c r="Q15" s="11"/>
      <c r="R15" s="11"/>
      <c r="S15" s="11"/>
      <c r="Y15" s="36" t="s">
        <v>449</v>
      </c>
      <c r="AA15" s="9" t="s">
        <v>490</v>
      </c>
      <c r="AB15" s="9"/>
      <c r="AC15" s="9" t="s">
        <v>185</v>
      </c>
      <c r="AD15" s="9"/>
      <c r="AE15" s="9"/>
    </row>
    <row r="16" spans="1:31" x14ac:dyDescent="0.15">
      <c r="A16" s="1">
        <v>6</v>
      </c>
      <c r="B16" s="14" t="s">
        <v>148</v>
      </c>
      <c r="C16" s="1" t="s">
        <v>913</v>
      </c>
      <c r="E16" s="10" t="s">
        <v>834</v>
      </c>
      <c r="F16" s="98" t="str">
        <f>"モデル"&amp;"_"&amp;モデル建物法_断熱材!D17&amp;"["&amp;モデル建物法_断熱材!E17&amp;"]"</f>
        <v>モデル_高性能グラスウール断熱材１６K[0.038]</v>
      </c>
      <c r="P16" s="11"/>
      <c r="Q16" s="11"/>
      <c r="R16" s="11"/>
      <c r="S16" s="11"/>
      <c r="Y16" s="34" t="s">
        <v>284</v>
      </c>
    </row>
    <row r="17" spans="1:31" x14ac:dyDescent="0.15">
      <c r="A17" s="1">
        <v>7</v>
      </c>
      <c r="B17" s="14" t="s">
        <v>149</v>
      </c>
      <c r="E17" s="10" t="s">
        <v>835</v>
      </c>
      <c r="F17" s="98" t="str">
        <f>"モデル"&amp;"_"&amp;モデル建物法_断熱材!D18&amp;"["&amp;モデル建物法_断熱材!E18&amp;"]"</f>
        <v>モデル_高性能グラスウール断熱材２０K[0.038]</v>
      </c>
      <c r="P17" s="11"/>
      <c r="Q17" s="11"/>
      <c r="R17" s="11"/>
      <c r="S17" s="11"/>
      <c r="Y17" s="34" t="s">
        <v>285</v>
      </c>
      <c r="AA17" s="29" t="s">
        <v>187</v>
      </c>
      <c r="AB17" s="30" t="s">
        <v>185</v>
      </c>
      <c r="AC17" s="17"/>
      <c r="AD17" s="18"/>
      <c r="AE17" s="18"/>
    </row>
    <row r="18" spans="1:31" x14ac:dyDescent="0.15">
      <c r="E18" s="10" t="s">
        <v>836</v>
      </c>
      <c r="F18" s="98" t="str">
        <f>"モデル"&amp;"_"&amp;モデル建物法_断熱材!D19&amp;"["&amp;モデル建物法_断熱材!E19&amp;"]"</f>
        <v>モデル_高性能グラスウール断熱材２４K[0.036]</v>
      </c>
      <c r="P18" s="11"/>
      <c r="Q18" s="11"/>
      <c r="R18" s="11"/>
      <c r="S18" s="11"/>
      <c r="Y18" s="34"/>
    </row>
    <row r="19" spans="1:31" x14ac:dyDescent="0.15">
      <c r="B19" s="13" t="s">
        <v>268</v>
      </c>
      <c r="E19" s="10" t="s">
        <v>837</v>
      </c>
      <c r="F19" s="98" t="str">
        <f>"モデル"&amp;"_"&amp;モデル建物法_断熱材!D20&amp;"["&amp;モデル建物法_断熱材!E20&amp;"]"</f>
        <v>モデル_高性能グラスウール断熱材２８K[0.036]</v>
      </c>
      <c r="P19" s="11"/>
      <c r="Q19" s="11"/>
      <c r="R19" s="11"/>
      <c r="S19" s="11"/>
      <c r="Y19" s="35" t="s">
        <v>286</v>
      </c>
      <c r="AB19" s="1" t="s">
        <v>190</v>
      </c>
    </row>
    <row r="20" spans="1:31" x14ac:dyDescent="0.15">
      <c r="A20" s="26" t="s">
        <v>455</v>
      </c>
      <c r="B20" s="25" t="s">
        <v>449</v>
      </c>
      <c r="E20" s="10" t="s">
        <v>838</v>
      </c>
      <c r="F20" s="98" t="str">
        <f>"モデル"&amp;"_"&amp;モデル建物法_断熱材!D21&amp;"["&amp;モデル建物法_断熱材!E21&amp;"]"</f>
        <v>モデル_高性能グラスウール断熱材３２K[0.035]</v>
      </c>
      <c r="P20" s="11"/>
      <c r="Q20" s="11"/>
      <c r="R20" s="11"/>
      <c r="S20" s="11"/>
      <c r="Y20" s="36" t="s">
        <v>449</v>
      </c>
      <c r="AA20" s="19" t="s">
        <v>191</v>
      </c>
      <c r="AB20" s="1" t="s">
        <v>192</v>
      </c>
    </row>
    <row r="21" spans="1:31" x14ac:dyDescent="0.15">
      <c r="A21" s="26" t="s">
        <v>493</v>
      </c>
      <c r="B21" s="1" t="s">
        <v>248</v>
      </c>
      <c r="E21" s="10" t="s">
        <v>839</v>
      </c>
      <c r="F21" s="98" t="str">
        <f>"モデル"&amp;"_"&amp;モデル建物法_断熱材!D22&amp;"["&amp;モデル建物法_断熱材!E22&amp;"]"</f>
        <v>モデル_高性能グラスウール断熱材３６K[0.034]</v>
      </c>
      <c r="P21" s="11"/>
      <c r="Q21" s="11"/>
      <c r="R21" s="11"/>
      <c r="S21" s="11"/>
      <c r="Y21" s="34" t="s">
        <v>287</v>
      </c>
      <c r="AA21" s="19" t="s">
        <v>193</v>
      </c>
      <c r="AB21" s="1" t="s">
        <v>194</v>
      </c>
    </row>
    <row r="22" spans="1:31" x14ac:dyDescent="0.15">
      <c r="A22" s="26" t="s">
        <v>494</v>
      </c>
      <c r="B22" s="1" t="s">
        <v>249</v>
      </c>
      <c r="E22" s="10" t="s">
        <v>840</v>
      </c>
      <c r="F22" s="98" t="str">
        <f>"モデル"&amp;"_"&amp;モデル建物法_断熱材!D23&amp;"["&amp;モデル建物法_断熱材!E23&amp;"]"</f>
        <v>モデル_高性能グラスウール断熱材３８K[0.034]</v>
      </c>
      <c r="P22" s="11"/>
      <c r="Q22" s="11"/>
      <c r="R22" s="11"/>
      <c r="S22" s="11"/>
      <c r="Y22" s="34" t="s">
        <v>288</v>
      </c>
    </row>
    <row r="23" spans="1:31" x14ac:dyDescent="0.15">
      <c r="A23" s="28" t="s">
        <v>452</v>
      </c>
      <c r="B23" s="1" t="s">
        <v>250</v>
      </c>
      <c r="E23" s="10" t="s">
        <v>841</v>
      </c>
      <c r="F23" s="98" t="str">
        <f>"モデル"&amp;"_"&amp;モデル建物法_断熱材!D24&amp;"["&amp;モデル建物法_断熱材!E24&amp;"]"</f>
        <v>モデル_高性能グラスウール断熱材４０K[0.034]</v>
      </c>
      <c r="P23" s="11"/>
      <c r="Q23" s="11"/>
      <c r="R23" s="11"/>
      <c r="AB23" s="12" t="s">
        <v>595</v>
      </c>
      <c r="AC23" s="32"/>
      <c r="AD23" s="43"/>
    </row>
    <row r="24" spans="1:31" x14ac:dyDescent="0.15">
      <c r="E24" s="10" t="s">
        <v>842</v>
      </c>
      <c r="F24" s="98" t="str">
        <f>"モデル"&amp;"_"&amp;モデル建物法_断熱材!D25&amp;"["&amp;モデル建物法_断熱材!E25&amp;"]"</f>
        <v>モデル_高性能グラスウール断熱材４８K[0.033]</v>
      </c>
      <c r="P24" s="11"/>
      <c r="Q24" s="11"/>
      <c r="R24" s="11"/>
      <c r="S24" s="11"/>
      <c r="AB24" s="24" t="s">
        <v>591</v>
      </c>
      <c r="AD24" s="43"/>
    </row>
    <row r="25" spans="1:31" x14ac:dyDescent="0.15">
      <c r="B25" s="13" t="s">
        <v>251</v>
      </c>
      <c r="E25" s="10" t="s">
        <v>843</v>
      </c>
      <c r="F25" s="98" t="str">
        <f>"モデル"&amp;"_"&amp;モデル建物法_断熱材!D26&amp;"["&amp;モデル建物法_断熱材!E26&amp;"]"</f>
        <v>モデル_天井用[0.052]</v>
      </c>
      <c r="P25" s="11"/>
      <c r="Q25" s="11"/>
      <c r="R25" s="11"/>
      <c r="S25" s="11"/>
      <c r="AB25" s="51" t="s">
        <v>592</v>
      </c>
      <c r="AC25" s="42" t="s">
        <v>593</v>
      </c>
      <c r="AD25" s="43"/>
    </row>
    <row r="26" spans="1:31" x14ac:dyDescent="0.15">
      <c r="A26" s="26" t="s">
        <v>455</v>
      </c>
      <c r="B26" s="25" t="s">
        <v>449</v>
      </c>
      <c r="E26" s="10" t="s">
        <v>844</v>
      </c>
      <c r="F26" s="98" t="str">
        <f>"モデル"&amp;"_"&amp;モデル建物法_断熱材!D27&amp;"["&amp;モデル建物法_断熱材!E27&amp;"]"</f>
        <v>モデル_屋根•床•壁用[0.04]</v>
      </c>
      <c r="P26" s="11"/>
      <c r="Q26" s="11"/>
      <c r="R26" s="11"/>
      <c r="S26" s="11"/>
      <c r="AC26" s="12" t="s">
        <v>596</v>
      </c>
    </row>
    <row r="27" spans="1:31" x14ac:dyDescent="0.15">
      <c r="A27" s="26" t="s">
        <v>473</v>
      </c>
      <c r="B27" s="1" t="s">
        <v>252</v>
      </c>
      <c r="E27" s="10" t="s">
        <v>845</v>
      </c>
      <c r="F27" s="98" t="str">
        <f>"モデル"&amp;"_"&amp;モデル建物法_断熱材!D28&amp;"["&amp;モデル建物法_断熱材!E28&amp;"]"</f>
        <v>モデル_ロックウール断熱材•マット 24Ｋ以上[0.039]</v>
      </c>
      <c r="P27" s="11"/>
      <c r="Q27" s="11"/>
      <c r="R27" s="11"/>
      <c r="S27" s="11"/>
      <c r="AB27" s="51" t="s">
        <v>607</v>
      </c>
    </row>
    <row r="28" spans="1:31" x14ac:dyDescent="0.15">
      <c r="A28" s="26" t="s">
        <v>474</v>
      </c>
      <c r="B28" s="1" t="s">
        <v>253</v>
      </c>
      <c r="E28" s="10" t="s">
        <v>846</v>
      </c>
      <c r="F28" s="98" t="str">
        <f>"モデル"&amp;"_"&amp;モデル建物法_断熱材!D29&amp;"["&amp;モデル建物法_断熱材!E29&amp;"]"</f>
        <v>モデル_ロックウール断熱材•マット 30K以上[0.038]</v>
      </c>
      <c r="P28" s="11"/>
      <c r="Q28" s="11"/>
      <c r="R28" s="11"/>
      <c r="S28" s="11"/>
      <c r="AB28" s="51" t="s">
        <v>603</v>
      </c>
      <c r="AC28" s="43" t="s">
        <v>604</v>
      </c>
    </row>
    <row r="29" spans="1:31" x14ac:dyDescent="0.15">
      <c r="A29" s="26" t="s">
        <v>496</v>
      </c>
      <c r="B29" s="1" t="s">
        <v>254</v>
      </c>
      <c r="E29" s="10" t="s">
        <v>847</v>
      </c>
      <c r="F29" s="98" t="str">
        <f>"モデル"&amp;"_"&amp;モデル建物法_断熱材!D30&amp;"["&amp;モデル建物法_断熱材!E30&amp;"]"</f>
        <v>モデル_ロックウール断熱材•マット 40K以上[0.037]</v>
      </c>
      <c r="P29" s="11"/>
      <c r="Q29" s="11"/>
      <c r="R29" s="11"/>
      <c r="S29" s="11"/>
      <c r="AB29" s="57" t="s">
        <v>620</v>
      </c>
      <c r="AC29" s="43" t="s">
        <v>605</v>
      </c>
    </row>
    <row r="30" spans="1:31" x14ac:dyDescent="0.15">
      <c r="A30" s="26" t="s">
        <v>475</v>
      </c>
      <c r="B30" s="1" t="s">
        <v>255</v>
      </c>
      <c r="E30" s="10" t="s">
        <v>848</v>
      </c>
      <c r="F30" s="98" t="str">
        <f>"モデル"&amp;"_"&amp;モデル建物法_断熱材!D31&amp;"["&amp;モデル建物法_断熱材!E31&amp;"]"</f>
        <v>モデル_ロックウール断熱材•フェルト[0.038]</v>
      </c>
      <c r="P30" s="11"/>
      <c r="Q30" s="11"/>
      <c r="R30" s="11"/>
      <c r="S30" s="11"/>
      <c r="T30" s="20" t="s">
        <v>224</v>
      </c>
      <c r="AC30" s="43" t="s">
        <v>606</v>
      </c>
    </row>
    <row r="31" spans="1:31" x14ac:dyDescent="0.15">
      <c r="A31" s="28" t="s">
        <v>453</v>
      </c>
      <c r="B31" s="1" t="s">
        <v>256</v>
      </c>
      <c r="E31" s="10" t="s">
        <v>849</v>
      </c>
      <c r="F31" s="98" t="str">
        <f>"モデル"&amp;"_"&amp;モデル建物法_断熱材!D32&amp;"["&amp;モデル建物法_断熱材!E32&amp;"]"</f>
        <v>モデル_ロックウール断熱材•ボード[0.036]</v>
      </c>
      <c r="P31" s="11"/>
      <c r="Q31" s="11"/>
      <c r="R31" s="11"/>
      <c r="S31" s="11"/>
      <c r="T31" s="1" t="s">
        <v>212</v>
      </c>
      <c r="U31" s="1" t="s">
        <v>216</v>
      </c>
      <c r="AB31" s="54" t="s">
        <v>600</v>
      </c>
      <c r="AC31" s="55" t="s">
        <v>601</v>
      </c>
    </row>
    <row r="32" spans="1:31" x14ac:dyDescent="0.15">
      <c r="E32" s="10" t="s">
        <v>850</v>
      </c>
      <c r="F32" s="98" t="str">
        <f>"モデル"&amp;"_"&amp;モデル建物法_断熱材!D33&amp;"["&amp;モデル建物法_断熱材!E33&amp;"]"</f>
        <v>モデル_天井用[0.047]</v>
      </c>
      <c r="P32" s="11"/>
      <c r="Q32" s="11"/>
      <c r="R32" s="11"/>
      <c r="S32" s="11"/>
      <c r="T32" s="1" t="s">
        <v>213</v>
      </c>
      <c r="U32" s="14" t="s">
        <v>678</v>
      </c>
      <c r="AB32" s="51" t="s">
        <v>617</v>
      </c>
    </row>
    <row r="33" spans="1:30" x14ac:dyDescent="0.15">
      <c r="B33" s="13" t="s">
        <v>257</v>
      </c>
      <c r="E33" s="10" t="s">
        <v>851</v>
      </c>
      <c r="F33" s="98" t="str">
        <f>"モデル"&amp;"_"&amp;モデル建物法_断熱材!D34&amp;"["&amp;モデル建物法_断熱材!E34&amp;"]"</f>
        <v>モデル_屋根•床•壁用[0.038]</v>
      </c>
      <c r="P33" s="11"/>
      <c r="Q33" s="11"/>
      <c r="R33" s="11"/>
      <c r="S33" s="11"/>
      <c r="T33" s="1" t="s">
        <v>214</v>
      </c>
      <c r="U33" s="14" t="s">
        <v>679</v>
      </c>
      <c r="AB33" s="57" t="s">
        <v>620</v>
      </c>
      <c r="AC33" s="43" t="s">
        <v>598</v>
      </c>
    </row>
    <row r="34" spans="1:30" x14ac:dyDescent="0.15">
      <c r="A34" s="26" t="s">
        <v>455</v>
      </c>
      <c r="B34" s="25" t="s">
        <v>449</v>
      </c>
      <c r="E34" s="10" t="s">
        <v>852</v>
      </c>
      <c r="F34" s="98" t="str">
        <f>"モデル"&amp;"_"&amp;モデル建物法_断熱材!D35&amp;"["&amp;モデル建物法_断熱材!E35&amp;"]"</f>
        <v>モデル_吹付けロックウール[0.064]</v>
      </c>
      <c r="P34" s="11"/>
      <c r="Q34" s="11"/>
      <c r="R34" s="11"/>
      <c r="S34" s="11"/>
      <c r="T34" s="1" t="s">
        <v>215</v>
      </c>
      <c r="U34" s="14" t="s">
        <v>680</v>
      </c>
      <c r="AB34" s="53" t="s">
        <v>599</v>
      </c>
      <c r="AC34" s="43" t="s">
        <v>613</v>
      </c>
      <c r="AD34" s="43"/>
    </row>
    <row r="35" spans="1:30" x14ac:dyDescent="0.15">
      <c r="A35" s="26" t="s">
        <v>460</v>
      </c>
      <c r="B35" s="1" t="s">
        <v>258</v>
      </c>
      <c r="E35" s="10" t="s">
        <v>853</v>
      </c>
      <c r="F35" s="98" t="str">
        <f>"モデル"&amp;"_"&amp;モデル建物法_断熱材!D36&amp;"["&amp;モデル建物法_断熱材!E36&amp;"]"</f>
        <v>モデル_天井用•屋根•床•壁用[0.04]</v>
      </c>
      <c r="S35" s="11"/>
      <c r="AB35" s="53"/>
      <c r="AC35" s="43" t="s">
        <v>614</v>
      </c>
    </row>
    <row r="36" spans="1:30" x14ac:dyDescent="0.15">
      <c r="A36" s="26" t="s">
        <v>461</v>
      </c>
      <c r="B36" s="1" t="s">
        <v>259</v>
      </c>
      <c r="E36" s="10" t="s">
        <v>854</v>
      </c>
      <c r="F36" s="98" t="str">
        <f>"モデル"&amp;"_"&amp;モデル建物法_断熱材!D37&amp;"["&amp;モデル建物法_断熱材!E37&amp;"]"</f>
        <v>モデル_押出法ポリスチレンフォーム１種[0.04]</v>
      </c>
      <c r="P36" s="1" t="s">
        <v>218</v>
      </c>
      <c r="AB36" s="53"/>
      <c r="AC36" s="43" t="s">
        <v>615</v>
      </c>
    </row>
    <row r="37" spans="1:30" x14ac:dyDescent="0.15">
      <c r="A37" s="26" t="s">
        <v>462</v>
      </c>
      <c r="B37" s="1" t="s">
        <v>260</v>
      </c>
      <c r="E37" s="10" t="s">
        <v>855</v>
      </c>
      <c r="F37" s="98" t="str">
        <f>"モデル"&amp;"_"&amp;モデル建物法_断熱材!D38&amp;"["&amp;モデル建物法_断熱材!E38&amp;"]"</f>
        <v>モデル_押出法ポリスチレンフォーム２種[0.034]</v>
      </c>
      <c r="AB37" s="53"/>
      <c r="AC37" s="43" t="s">
        <v>616</v>
      </c>
    </row>
    <row r="38" spans="1:30" x14ac:dyDescent="0.15">
      <c r="A38" s="28" t="s">
        <v>463</v>
      </c>
      <c r="B38" s="1" t="s">
        <v>278</v>
      </c>
      <c r="E38" s="10" t="s">
        <v>856</v>
      </c>
      <c r="F38" s="98" t="str">
        <f>"モデル"&amp;"_"&amp;モデル建物法_断熱材!D39&amp;"["&amp;モデル建物法_断熱材!E39&amp;"]"</f>
        <v>モデル_押出法ポリスチレンフォーム３種[0.028]</v>
      </c>
      <c r="AB38" s="57" t="s">
        <v>620</v>
      </c>
      <c r="AC38" s="12" t="s">
        <v>618</v>
      </c>
    </row>
    <row r="39" spans="1:30" x14ac:dyDescent="0.15">
      <c r="E39" s="10" t="s">
        <v>857</v>
      </c>
      <c r="F39" s="98" t="str">
        <f>"モデル"&amp;"_"&amp;モデル建物法_断熱材!D40&amp;"["&amp;モデル建物法_断熱材!E40&amp;"]"</f>
        <v>モデル_A 種ポリエチレンフォーム保温板 1 種[0.042]</v>
      </c>
      <c r="AC39" s="43" t="s">
        <v>619</v>
      </c>
    </row>
    <row r="40" spans="1:30" x14ac:dyDescent="0.15">
      <c r="B40" s="13" t="s">
        <v>261</v>
      </c>
      <c r="E40" s="10" t="s">
        <v>858</v>
      </c>
      <c r="F40" s="98" t="str">
        <f>"モデル"&amp;"_"&amp;モデル建物法_断熱材!D41&amp;"["&amp;モデル建物法_断熱材!E41&amp;"]"</f>
        <v>モデル_A 種ポリエチレンフォーム保温板 2 種[0.038]</v>
      </c>
    </row>
    <row r="41" spans="1:30" x14ac:dyDescent="0.15">
      <c r="A41" s="26" t="s">
        <v>455</v>
      </c>
      <c r="B41" s="25" t="s">
        <v>449</v>
      </c>
      <c r="E41" s="10" t="s">
        <v>859</v>
      </c>
      <c r="F41" s="98" t="str">
        <f>"モデル"&amp;"_"&amp;モデル建物法_断熱材!D42&amp;"["&amp;モデル建物法_断熱材!E42&amp;"]"</f>
        <v>モデル_A 種ポリエチレンフォーム保温板 3 種[0.034]</v>
      </c>
      <c r="AB41" s="59" t="s">
        <v>666</v>
      </c>
    </row>
    <row r="42" spans="1:30" x14ac:dyDescent="0.15">
      <c r="A42" s="26" t="s">
        <v>456</v>
      </c>
      <c r="B42" s="1" t="s">
        <v>262</v>
      </c>
      <c r="E42" s="10" t="s">
        <v>860</v>
      </c>
      <c r="F42" s="98" t="str">
        <f>"モデル"&amp;"_"&amp;モデル建物法_断熱材!D43&amp;"["&amp;モデル建物法_断熱材!E43&amp;"]"</f>
        <v>モデル_ビーズ法ポリスチレンフォーム 1 号[0.034]</v>
      </c>
      <c r="AC42" s="43" t="s">
        <v>669</v>
      </c>
    </row>
    <row r="43" spans="1:30" x14ac:dyDescent="0.15">
      <c r="A43" s="26" t="s">
        <v>457</v>
      </c>
      <c r="B43" s="1" t="s">
        <v>263</v>
      </c>
      <c r="E43" s="10" t="s">
        <v>861</v>
      </c>
      <c r="F43" s="98" t="str">
        <f>"モデル"&amp;"_"&amp;モデル建物法_断熱材!D44&amp;"["&amp;モデル建物法_断熱材!E44&amp;"]"</f>
        <v>モデル_ビーズ法ポリスチレンフォーム 2 号[0.036]</v>
      </c>
      <c r="AB43" s="51" t="s">
        <v>675</v>
      </c>
    </row>
    <row r="44" spans="1:30" x14ac:dyDescent="0.15">
      <c r="A44" s="28" t="s">
        <v>458</v>
      </c>
      <c r="B44" s="1" t="s">
        <v>275</v>
      </c>
      <c r="E44" s="10" t="s">
        <v>862</v>
      </c>
      <c r="F44" s="98" t="str">
        <f>"モデル"&amp;"_"&amp;モデル建物法_断熱材!D45&amp;"["&amp;モデル建物法_断熱材!E45&amp;"]"</f>
        <v>モデル_ビーズ法ポリスチレンフォーム 3 号[0.038]</v>
      </c>
      <c r="AB44" s="57" t="s">
        <v>236</v>
      </c>
      <c r="AC44" s="43" t="s">
        <v>605</v>
      </c>
    </row>
    <row r="45" spans="1:30" x14ac:dyDescent="0.15">
      <c r="A45" s="28" t="s">
        <v>454</v>
      </c>
      <c r="B45" s="1" t="s">
        <v>303</v>
      </c>
      <c r="E45" s="10" t="s">
        <v>863</v>
      </c>
      <c r="F45" s="98" t="str">
        <f>"モデル"&amp;"_"&amp;モデル建物法_断熱材!D46&amp;"["&amp;モデル建物法_断熱材!E46&amp;"]"</f>
        <v>モデル_ビーズ法ポリスチレンフォーム 4 号[0.041]</v>
      </c>
      <c r="AC45" s="12" t="s">
        <v>676</v>
      </c>
    </row>
    <row r="46" spans="1:30" x14ac:dyDescent="0.15">
      <c r="A46" s="26" t="s">
        <v>459</v>
      </c>
      <c r="B46" s="1" t="s">
        <v>141</v>
      </c>
      <c r="E46" s="10" t="s">
        <v>864</v>
      </c>
      <c r="F46" s="98" t="str">
        <f>"モデル"&amp;"_"&amp;モデル建物法_断熱材!D47&amp;"["&amp;モデル建物法_断熱材!E47&amp;"]"</f>
        <v>モデル_硬質ウレタンフォーム 1 種[0.029]</v>
      </c>
      <c r="AC46" s="55" t="s">
        <v>670</v>
      </c>
    </row>
    <row r="47" spans="1:30" x14ac:dyDescent="0.15">
      <c r="E47" s="10" t="s">
        <v>865</v>
      </c>
      <c r="F47" s="98" t="str">
        <f>"モデル"&amp;"_"&amp;モデル建物法_断熱材!D48&amp;"["&amp;モデル建物法_断熱材!E48&amp;"]"</f>
        <v>モデル_硬質ウレタンフォーム 2 種 1 号[0.023]</v>
      </c>
      <c r="AC47" s="55" t="s">
        <v>671</v>
      </c>
    </row>
    <row r="48" spans="1:30" x14ac:dyDescent="0.15">
      <c r="B48" s="13" t="s">
        <v>264</v>
      </c>
      <c r="E48" s="10" t="s">
        <v>866</v>
      </c>
      <c r="F48" s="98" t="str">
        <f>"モデル"&amp;"_"&amp;モデル建物法_断熱材!D49&amp;"["&amp;モデル建物法_断熱材!E49&amp;"]"</f>
        <v>モデル_硬質ウレタンフォーム 2 種 2 号[0.024]</v>
      </c>
      <c r="AC48" s="55" t="s">
        <v>672</v>
      </c>
    </row>
    <row r="49" spans="1:29" x14ac:dyDescent="0.15">
      <c r="A49" s="1">
        <v>0</v>
      </c>
      <c r="B49" s="25" t="s">
        <v>449</v>
      </c>
      <c r="E49" s="10" t="s">
        <v>867</v>
      </c>
      <c r="F49" s="98" t="str">
        <f>"モデル"&amp;"_"&amp;モデル建物法_断熱材!D50&amp;"["&amp;モデル建物法_断熱材!E50&amp;"]"</f>
        <v>モデル_硬質ウレタンフォーム 2 種 3 号[0.027]</v>
      </c>
      <c r="AC49" s="55" t="s">
        <v>673</v>
      </c>
    </row>
    <row r="50" spans="1:29" x14ac:dyDescent="0.15">
      <c r="A50" s="1">
        <v>1</v>
      </c>
      <c r="B50" s="1" t="s">
        <v>276</v>
      </c>
      <c r="E50" s="10" t="s">
        <v>868</v>
      </c>
      <c r="F50" s="98" t="str">
        <f>"モデル"&amp;"_"&amp;モデル建物法_断熱材!D51&amp;"["&amp;モデル建物法_断熱材!E51&amp;"]"</f>
        <v>モデル_硬質ウレタンフォーム 2 種 4 号[0.028]</v>
      </c>
      <c r="AC50" s="55" t="s">
        <v>674</v>
      </c>
    </row>
    <row r="51" spans="1:29" x14ac:dyDescent="0.15">
      <c r="A51" s="1">
        <v>9</v>
      </c>
      <c r="B51" s="1" t="s">
        <v>277</v>
      </c>
      <c r="E51" s="10" t="s">
        <v>869</v>
      </c>
      <c r="F51" s="98" t="str">
        <f>"モデル"&amp;"_"&amp;モデル建物法_断熱材!D52&amp;"["&amp;モデル建物法_断熱材!E52&amp;"]"</f>
        <v>モデル_吹付け硬質ウレタンフォーム A 種１[0.034]</v>
      </c>
      <c r="AB51" s="57" t="s">
        <v>236</v>
      </c>
      <c r="AC51" s="43" t="s">
        <v>605</v>
      </c>
    </row>
    <row r="52" spans="1:29" x14ac:dyDescent="0.15">
      <c r="E52" s="10" t="s">
        <v>870</v>
      </c>
      <c r="F52" s="98" t="str">
        <f>"モデル"&amp;"_"&amp;モデル建物法_断熱材!D53&amp;"["&amp;モデル建物法_断熱材!E53&amp;"]"</f>
        <v>モデル_吹付け硬質ウレタンフォーム A 種１H[0.026]</v>
      </c>
      <c r="AC52" s="12" t="s">
        <v>672</v>
      </c>
    </row>
    <row r="53" spans="1:29" x14ac:dyDescent="0.15">
      <c r="E53" s="10" t="s">
        <v>871</v>
      </c>
      <c r="F53" s="98" t="str">
        <f>"モデル"&amp;"_"&amp;モデル建物法_断熱材!D54&amp;"["&amp;モデル建物法_断熱材!E54&amp;"]"</f>
        <v>モデル_吹付け硬質ウレタンフォーム A 種３[0.04]</v>
      </c>
      <c r="AC53" s="55" t="s">
        <v>673</v>
      </c>
    </row>
    <row r="54" spans="1:29" x14ac:dyDescent="0.15">
      <c r="E54" s="10" t="s">
        <v>872</v>
      </c>
      <c r="F54" s="98" t="str">
        <f>"モデル"&amp;"_"&amp;モデル建物法_断熱材!D55&amp;"["&amp;モデル建物法_断熱材!E55&amp;"]"</f>
        <v>モデル_フェノールフォーム１種[0.022]</v>
      </c>
      <c r="AC54" s="12" t="s">
        <v>677</v>
      </c>
    </row>
    <row r="55" spans="1:29" x14ac:dyDescent="0.15">
      <c r="E55" s="10" t="s">
        <v>873</v>
      </c>
      <c r="F55" s="98" t="str">
        <f>"モデル"&amp;"_"&amp;モデル建物法_断熱材!D56&amp;"["&amp;モデル建物法_断熱材!E56&amp;"]"</f>
        <v>モデル_フェノールフォーム 2 種 1 号[0.036]</v>
      </c>
    </row>
    <row r="56" spans="1:29" x14ac:dyDescent="0.15">
      <c r="E56" s="10" t="s">
        <v>874</v>
      </c>
      <c r="F56" s="98" t="str">
        <f>"モデル"&amp;"_"&amp;モデル建物法_断熱材!D57&amp;"["&amp;モデル建物法_断熱材!E57&amp;"]"</f>
        <v>モデル_フェノールフォーム 2 種 2 号[0.034]</v>
      </c>
    </row>
    <row r="57" spans="1:29" x14ac:dyDescent="0.15">
      <c r="E57" s="10" t="s">
        <v>875</v>
      </c>
      <c r="F57" s="98" t="str">
        <f>"モデル"&amp;"_"&amp;モデル建物法_断熱材!D58&amp;"["&amp;モデル建物法_断熱材!E58&amp;"]"</f>
        <v>モデル_フェノールフォーム 2 種 3 号[0.028]</v>
      </c>
    </row>
    <row r="58" spans="1:29" x14ac:dyDescent="0.15">
      <c r="B58" s="13"/>
      <c r="E58" s="10" t="s">
        <v>876</v>
      </c>
      <c r="F58" s="98" t="str">
        <f>"モデル"&amp;"_"&amp;モデル建物法_断熱材!D59&amp;"["&amp;モデル建物法_断熱材!E59&amp;"]"</f>
        <v>モデル_フェノールフォーム 3 種 1 号[0.035]</v>
      </c>
      <c r="G58" s="66"/>
    </row>
    <row r="59" spans="1:29" x14ac:dyDescent="0.15">
      <c r="E59" s="10" t="s">
        <v>877</v>
      </c>
      <c r="F59" s="98" t="str">
        <f>"モデル"&amp;"_"&amp;モデル建物法_断熱材!D60&amp;"["&amp;モデル建物法_断熱材!E60&amp;"]"</f>
        <v>モデル_ファイバーマット[0.04]</v>
      </c>
      <c r="G59" s="66"/>
    </row>
    <row r="60" spans="1:29" x14ac:dyDescent="0.15">
      <c r="E60" s="10" t="s">
        <v>878</v>
      </c>
      <c r="F60" s="98" t="str">
        <f>"モデル"&amp;"_"&amp;モデル建物法_断熱材!D61&amp;"["&amp;モデル建物法_断熱材!E61&amp;"]"</f>
        <v>モデル_ファイバーボード[0.052]</v>
      </c>
    </row>
    <row r="61" spans="1:29" x14ac:dyDescent="0.15">
      <c r="E61" s="26" t="s">
        <v>879</v>
      </c>
      <c r="F61" s="98" t="str">
        <f>"標準"&amp;"_"&amp;標準入力法_断熱材!C3&amp;"["&amp;標準入力法_断熱材!D3&amp;"]"</f>
        <v>標準_グラスウール断熱材  10K相当[0.05]</v>
      </c>
    </row>
    <row r="62" spans="1:29" x14ac:dyDescent="0.15">
      <c r="E62" s="26" t="s">
        <v>571</v>
      </c>
      <c r="F62" s="98" t="str">
        <f>"標準"&amp;"_"&amp;標準入力法_断熱材!C4&amp;"["&amp;標準入力法_断熱材!D4&amp;"]"</f>
        <v>標準_グラスウール断熱材  16K相当[0.045]</v>
      </c>
    </row>
    <row r="63" spans="1:29" x14ac:dyDescent="0.15">
      <c r="E63" s="26" t="s">
        <v>572</v>
      </c>
      <c r="F63" s="98" t="str">
        <f>"標準"&amp;"_"&amp;標準入力法_断熱材!C5&amp;"["&amp;標準入力法_断熱材!D5&amp;"]"</f>
        <v>標準_グラスウール断熱材   20K相当[0.042]</v>
      </c>
    </row>
    <row r="64" spans="1:29" x14ac:dyDescent="0.15">
      <c r="E64" s="26" t="s">
        <v>573</v>
      </c>
      <c r="F64" s="98" t="str">
        <f>"標準"&amp;"_"&amp;標準入力法_断熱材!C6&amp;"["&amp;標準入力法_断熱材!D6&amp;"]"</f>
        <v>標準_グラスウール断熱材   24K相当[0.038]</v>
      </c>
    </row>
    <row r="65" spans="2:7" x14ac:dyDescent="0.15">
      <c r="E65" s="26" t="s">
        <v>574</v>
      </c>
      <c r="F65" s="98" t="str">
        <f>"標準"&amp;"_"&amp;標準入力法_断熱材!C7&amp;"["&amp;標準入力法_断熱材!D7&amp;"]"</f>
        <v>標準_グラスウール断熱材  32K相当[0.036]</v>
      </c>
    </row>
    <row r="66" spans="2:7" x14ac:dyDescent="0.15">
      <c r="E66" s="26" t="s">
        <v>575</v>
      </c>
      <c r="F66" s="98" t="str">
        <f>"標準"&amp;"_"&amp;標準入力法_断熱材!C8&amp;"["&amp;標準入力法_断熱材!D8&amp;"]"</f>
        <v>標準_高性能グラスウール断熱材   16K相当[0.038]</v>
      </c>
    </row>
    <row r="67" spans="2:7" x14ac:dyDescent="0.15">
      <c r="E67" s="26" t="s">
        <v>576</v>
      </c>
      <c r="F67" s="98" t="str">
        <f>"標準"&amp;"_"&amp;標準入力法_断熱材!C9&amp;"["&amp;標準入力法_断熱材!D9&amp;"]"</f>
        <v>標準_高性能グラスウール断熱材   24K相当[0.036]</v>
      </c>
    </row>
    <row r="68" spans="2:7" x14ac:dyDescent="0.15">
      <c r="E68" s="26" t="s">
        <v>577</v>
      </c>
      <c r="F68" s="98" t="str">
        <f>"標準"&amp;"_"&amp;標準入力法_断熱材!C10&amp;"["&amp;標準入力法_断熱材!D10&amp;"]"</f>
        <v>標準_高性能グラスウール断熱材   32K相当[0.035]</v>
      </c>
    </row>
    <row r="69" spans="2:7" x14ac:dyDescent="0.15">
      <c r="E69" s="26" t="s">
        <v>578</v>
      </c>
      <c r="F69" s="98" t="str">
        <f>"標準"&amp;"_"&amp;標準入力法_断熱材!C11&amp;"["&amp;標準入力法_断熱材!D11&amp;"]"</f>
        <v>標準_高性能グラスウール断熱材   40K相当[0.034]</v>
      </c>
    </row>
    <row r="70" spans="2:7" x14ac:dyDescent="0.15">
      <c r="E70" s="26" t="s">
        <v>579</v>
      </c>
      <c r="F70" s="98" t="str">
        <f>"標準"&amp;"_"&amp;標準入力法_断熱材!C12&amp;"["&amp;標準入力法_断熱材!D12&amp;"]"</f>
        <v>標準_高性能グラスウール断熱材   48K相当[0.033]</v>
      </c>
    </row>
    <row r="71" spans="2:7" x14ac:dyDescent="0.15">
      <c r="E71" s="26" t="s">
        <v>580</v>
      </c>
      <c r="F71" s="98" t="str">
        <f>"標準"&amp;"_"&amp;標準入力法_断熱材!C13&amp;"["&amp;標準入力法_断熱材!D13&amp;"]"</f>
        <v>標準_吹込み用グラスウール  13K相当[0.052]</v>
      </c>
    </row>
    <row r="72" spans="2:7" x14ac:dyDescent="0.15">
      <c r="E72" s="26" t="s">
        <v>581</v>
      </c>
      <c r="F72" s="98" t="str">
        <f>"標準"&amp;"_"&amp;標準入力法_断熱材!C14&amp;"["&amp;標準入力法_断熱材!D14&amp;"]"</f>
        <v>標準_吹込み用グラスウール  18K相当[0.052]</v>
      </c>
    </row>
    <row r="73" spans="2:7" x14ac:dyDescent="0.15">
      <c r="E73" s="26" t="s">
        <v>880</v>
      </c>
      <c r="F73" s="98" t="str">
        <f>"標準"&amp;"_"&amp;標準入力法_断熱材!C15&amp;"["&amp;標準入力法_断熱材!D15&amp;"]"</f>
        <v>標準_吹込み用グラスウール  30K相当[0.04]</v>
      </c>
    </row>
    <row r="74" spans="2:7" x14ac:dyDescent="0.15">
      <c r="E74" s="26" t="s">
        <v>881</v>
      </c>
      <c r="F74" s="98" t="str">
        <f>"標準"&amp;"_"&amp;標準入力法_断熱材!C16&amp;"["&amp;標準入力法_断熱材!D16&amp;"]"</f>
        <v>標準_吹込み用グラスウール  35K相当[0.04]</v>
      </c>
    </row>
    <row r="75" spans="2:7" x14ac:dyDescent="0.15">
      <c r="B75" s="13"/>
      <c r="E75" s="26" t="s">
        <v>882</v>
      </c>
      <c r="F75" s="98" t="str">
        <f>"標準"&amp;"_"&amp;標準入力法_断熱材!C17&amp;"["&amp;標準入力法_断熱材!D17&amp;"]"</f>
        <v>標準_吹付けロックウール[0.064]</v>
      </c>
      <c r="G75" s="66"/>
    </row>
    <row r="76" spans="2:7" x14ac:dyDescent="0.15">
      <c r="E76" s="26" t="s">
        <v>883</v>
      </c>
      <c r="F76" s="98" t="str">
        <f>"標準"&amp;"_"&amp;標準入力法_断熱材!C18&amp;"["&amp;標準入力法_断熱材!D18&amp;"]"</f>
        <v>標準_ロックウール断熱材（マット）[0.038]</v>
      </c>
      <c r="G76" s="66"/>
    </row>
    <row r="77" spans="2:7" x14ac:dyDescent="0.15">
      <c r="E77" s="26" t="s">
        <v>884</v>
      </c>
      <c r="F77" s="98" t="str">
        <f>"標準"&amp;"_"&amp;標準入力法_断熱材!C19&amp;"["&amp;標準入力法_断熱材!D19&amp;"]"</f>
        <v>標準_ロックウール断熱材（フェルト）[0.038]</v>
      </c>
    </row>
    <row r="78" spans="2:7" x14ac:dyDescent="0.15">
      <c r="E78" s="26" t="s">
        <v>885</v>
      </c>
      <c r="F78" s="98" t="str">
        <f>"標準"&amp;"_"&amp;標準入力法_断熱材!C20&amp;"["&amp;標準入力法_断熱材!D20&amp;"]"</f>
        <v>標準_ロックウール断熱材（ボード）[0.036]</v>
      </c>
    </row>
    <row r="79" spans="2:7" x14ac:dyDescent="0.15">
      <c r="E79" s="26" t="s">
        <v>886</v>
      </c>
      <c r="F79" s="98" t="str">
        <f>"標準"&amp;"_"&amp;標準入力法_断熱材!C21&amp;"["&amp;標準入力法_断熱材!D21&amp;"]"</f>
        <v>標準_吹込み用ロックウール  25K相当[0.047]</v>
      </c>
    </row>
    <row r="80" spans="2:7" x14ac:dyDescent="0.15">
      <c r="E80" s="26" t="s">
        <v>887</v>
      </c>
      <c r="F80" s="98" t="str">
        <f>"標準"&amp;"_"&amp;標準入力法_断熱材!C22&amp;"["&amp;標準入力法_断熱材!D22&amp;"]"</f>
        <v>標準_吹込み用ロックウール  65K相当[0.039]</v>
      </c>
    </row>
    <row r="81" spans="2:7" x14ac:dyDescent="0.15">
      <c r="E81" s="26" t="s">
        <v>888</v>
      </c>
      <c r="F81" s="98" t="str">
        <f>"標準"&amp;"_"&amp;標準入力法_断熱材!C23&amp;"["&amp;標準入力法_断熱材!D23&amp;"]"</f>
        <v>標準_吹込み用セルローズファイバー  25K[0.04]</v>
      </c>
    </row>
    <row r="82" spans="2:7" x14ac:dyDescent="0.15">
      <c r="E82" s="26" t="s">
        <v>889</v>
      </c>
      <c r="F82" s="98" t="str">
        <f>"標準"&amp;"_"&amp;標準入力法_断熱材!C24&amp;"["&amp;標準入力法_断熱材!D24&amp;"]"</f>
        <v>標準_吹込み用セルローズファイバー  45K[0.04]</v>
      </c>
    </row>
    <row r="83" spans="2:7" x14ac:dyDescent="0.15">
      <c r="E83" s="26" t="s">
        <v>890</v>
      </c>
      <c r="F83" s="98" t="str">
        <f>"標準"&amp;"_"&amp;標準入力法_断熱材!C25&amp;"["&amp;標準入力法_断熱材!D25&amp;"]"</f>
        <v>標準_吹込み用セルローズファイバー  55K[0.04]</v>
      </c>
    </row>
    <row r="84" spans="2:7" x14ac:dyDescent="0.15">
      <c r="E84" s="26" t="s">
        <v>891</v>
      </c>
      <c r="F84" s="98" t="str">
        <f>"標準"&amp;"_"&amp;標準入力法_断熱材!C26&amp;"["&amp;標準入力法_断熱材!D26&amp;"]"</f>
        <v>標準_押出法ポリスチレンフォーム  保温板  1種[0.04]</v>
      </c>
    </row>
    <row r="85" spans="2:7" x14ac:dyDescent="0.15">
      <c r="E85" s="26" t="s">
        <v>892</v>
      </c>
      <c r="F85" s="98" t="str">
        <f>"標準"&amp;"_"&amp;標準入力法_断熱材!C27&amp;"["&amp;標準入力法_断熱材!D27&amp;"]"</f>
        <v>標準_押出法ポリスチレンフォーム  保温板  2種[0.034]</v>
      </c>
    </row>
    <row r="86" spans="2:7" x14ac:dyDescent="0.15">
      <c r="E86" s="26" t="s">
        <v>893</v>
      </c>
      <c r="F86" s="98" t="str">
        <f>"標準"&amp;"_"&amp;標準入力法_断熱材!C28&amp;"["&amp;標準入力法_断熱材!D28&amp;"]"</f>
        <v>標準_押出法ポリスチレンフォーム  保温板  3種[0.028]</v>
      </c>
    </row>
    <row r="87" spans="2:7" x14ac:dyDescent="0.15">
      <c r="E87" s="26" t="s">
        <v>894</v>
      </c>
      <c r="F87" s="98" t="str">
        <f>"標準"&amp;"_"&amp;標準入力法_断熱材!C29&amp;"["&amp;標準入力法_断熱材!D29&amp;"]"</f>
        <v>標準_A種ポリエチレンフォーム  保温板  1種2号[0.042]</v>
      </c>
    </row>
    <row r="88" spans="2:7" x14ac:dyDescent="0.15">
      <c r="E88" s="26" t="s">
        <v>895</v>
      </c>
      <c r="F88" s="98" t="str">
        <f>"標準"&amp;"_"&amp;標準入力法_断熱材!C30&amp;"["&amp;標準入力法_断熱材!D30&amp;"]"</f>
        <v>標準_A種ポリエチレンフォーム  保温板  2種[0.038]</v>
      </c>
    </row>
    <row r="89" spans="2:7" x14ac:dyDescent="0.15">
      <c r="E89" s="26" t="s">
        <v>896</v>
      </c>
      <c r="F89" s="98" t="str">
        <f>"標準"&amp;"_"&amp;標準入力法_断熱材!C31&amp;"["&amp;標準入力法_断熱材!D31&amp;"]"</f>
        <v>標準_ビーズ法ポリスチレンフォーム  保温板  特号[0.034]</v>
      </c>
    </row>
    <row r="90" spans="2:7" x14ac:dyDescent="0.15">
      <c r="E90" s="26" t="s">
        <v>897</v>
      </c>
      <c r="F90" s="98" t="str">
        <f>"標準"&amp;"_"&amp;標準入力法_断熱材!C32&amp;"["&amp;標準入力法_断熱材!D32&amp;"]"</f>
        <v>標準_ビーズ法ポリスチレンフォーム  保温板  1号[0.036]</v>
      </c>
    </row>
    <row r="91" spans="2:7" x14ac:dyDescent="0.15">
      <c r="B91" s="13"/>
      <c r="E91" s="26" t="s">
        <v>898</v>
      </c>
      <c r="F91" s="98" t="str">
        <f>"標準"&amp;"_"&amp;標準入力法_断熱材!C33&amp;"["&amp;標準入力法_断熱材!D33&amp;"]"</f>
        <v>標準_ビーズ法ポリスチレンフォーム  保温板  2号[0.037]</v>
      </c>
      <c r="G91" s="66"/>
    </row>
    <row r="92" spans="2:7" x14ac:dyDescent="0.15">
      <c r="E92" s="26" t="s">
        <v>899</v>
      </c>
      <c r="F92" s="98" t="str">
        <f>"標準"&amp;"_"&amp;標準入力法_断熱材!C34&amp;"["&amp;標準入力法_断熱材!D34&amp;"]"</f>
        <v>標準_ビーズ法ポリスチレンフォーム  保温板  3号[0.04]</v>
      </c>
      <c r="G92" s="66"/>
    </row>
    <row r="93" spans="2:7" x14ac:dyDescent="0.15">
      <c r="E93" s="26" t="s">
        <v>900</v>
      </c>
      <c r="F93" s="98" t="str">
        <f>"標準"&amp;"_"&amp;標準入力法_断熱材!C35&amp;"["&amp;標準入力法_断熱材!D35&amp;"]"</f>
        <v>標準_ビーズ法ポリスチレンフォーム  保温板  4号[0.043]</v>
      </c>
    </row>
    <row r="94" spans="2:7" x14ac:dyDescent="0.15">
      <c r="E94" s="26" t="s">
        <v>901</v>
      </c>
      <c r="F94" s="98" t="str">
        <f>"標準"&amp;"_"&amp;標準入力法_断熱材!C36&amp;"["&amp;標準入力法_断熱材!D36&amp;"]"</f>
        <v>標準_硬質ウレタンフォーム  保温板  2種1号[0.023]</v>
      </c>
    </row>
    <row r="95" spans="2:7" x14ac:dyDescent="0.15">
      <c r="E95" s="26" t="s">
        <v>902</v>
      </c>
      <c r="F95" s="98" t="str">
        <f>"標準"&amp;"_"&amp;標準入力法_断熱材!C37&amp;"["&amp;標準入力法_断熱材!D37&amp;"]"</f>
        <v>標準_硬質ウレタンフォーム  保温板  2種2号[0.024]</v>
      </c>
    </row>
    <row r="96" spans="2:7" x14ac:dyDescent="0.15">
      <c r="E96" s="26" t="s">
        <v>903</v>
      </c>
      <c r="F96" s="98" t="str">
        <f>"標準"&amp;"_"&amp;標準入力法_断熱材!C38&amp;"["&amp;標準入力法_断熱材!D38&amp;"]"</f>
        <v>標準_吹付け硬質ウレタンフォームA種1[0.034]</v>
      </c>
    </row>
    <row r="97" spans="5:8" x14ac:dyDescent="0.15">
      <c r="E97" s="26" t="s">
        <v>904</v>
      </c>
      <c r="F97" s="98" t="str">
        <f>"標準"&amp;"_"&amp;標準入力法_断熱材!C39&amp;"["&amp;標準入力法_断熱材!D39&amp;"]"</f>
        <v>標準_吹付け硬質ウレタンフォームA種3[0.04]</v>
      </c>
    </row>
    <row r="98" spans="5:8" x14ac:dyDescent="0.15">
      <c r="E98" s="26" t="s">
        <v>905</v>
      </c>
      <c r="F98" s="98" t="str">
        <f>"標準"&amp;"_"&amp;標準入力法_断熱材!C40&amp;"["&amp;標準入力法_断熱材!D40&amp;"]"</f>
        <v>標準_フェノールフォーム  保温板  1種1号[0.022]</v>
      </c>
    </row>
    <row r="99" spans="5:8" x14ac:dyDescent="0.15">
      <c r="E99" s="26" t="s">
        <v>906</v>
      </c>
      <c r="F99" s="98" t="str">
        <f>"標準"&amp;"_"&amp;標準入力法_断熱材!C41&amp;"["&amp;標準入力法_断熱材!D41&amp;"]"</f>
        <v>標準_フェノールフォーム  保温板  1種2号[0.022]</v>
      </c>
      <c r="H99" s="48"/>
    </row>
    <row r="101" spans="5:8" x14ac:dyDescent="0.15">
      <c r="E101" s="46" t="s">
        <v>583</v>
      </c>
      <c r="F101" s="100" t="s">
        <v>527</v>
      </c>
      <c r="G101" s="22"/>
    </row>
  </sheetData>
  <phoneticPr fontId="5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779D9-11C8-4F6F-9117-242CF85D92D6}">
  <sheetPr codeName="Sheet6">
    <tabColor rgb="FFFFFFCC"/>
  </sheetPr>
  <dimension ref="A1:G42"/>
  <sheetViews>
    <sheetView zoomScale="130" zoomScaleNormal="130" workbookViewId="0"/>
  </sheetViews>
  <sheetFormatPr defaultRowHeight="15.75" x14ac:dyDescent="0.15"/>
  <cols>
    <col min="1" max="1" width="10.5" style="72" customWidth="1"/>
    <col min="2" max="2" width="6" style="72" customWidth="1"/>
    <col min="3" max="3" width="31.5" style="72" customWidth="1"/>
    <col min="4" max="4" width="10.25" style="83" customWidth="1"/>
    <col min="5" max="5" width="8.625" style="72" customWidth="1"/>
    <col min="6" max="6" width="9.5" style="105" customWidth="1"/>
    <col min="7" max="7" width="8.625" style="72" customWidth="1"/>
  </cols>
  <sheetData>
    <row r="1" spans="1:7" x14ac:dyDescent="0.15">
      <c r="A1" s="68"/>
      <c r="B1" s="68"/>
      <c r="C1" s="68"/>
      <c r="D1" s="73"/>
      <c r="E1" s="68"/>
      <c r="F1" s="106"/>
      <c r="G1" s="107" t="s">
        <v>908</v>
      </c>
    </row>
    <row r="2" spans="1:7" ht="22.5" x14ac:dyDescent="0.15">
      <c r="A2" s="84" t="s">
        <v>744</v>
      </c>
      <c r="B2" s="85" t="s">
        <v>745</v>
      </c>
      <c r="C2" s="84" t="s">
        <v>709</v>
      </c>
      <c r="D2" s="86" t="s">
        <v>746</v>
      </c>
      <c r="E2" s="87" t="s">
        <v>747</v>
      </c>
      <c r="F2" s="102" t="s">
        <v>748</v>
      </c>
      <c r="G2" s="87" t="s">
        <v>749</v>
      </c>
    </row>
    <row r="3" spans="1:7" ht="13.5" x14ac:dyDescent="0.15">
      <c r="A3" s="883" t="s">
        <v>750</v>
      </c>
      <c r="B3" s="74">
        <v>121</v>
      </c>
      <c r="C3" s="69" t="s">
        <v>710</v>
      </c>
      <c r="D3" s="75">
        <v>0.05</v>
      </c>
      <c r="E3" s="76">
        <v>8</v>
      </c>
      <c r="F3" s="103">
        <v>0.84</v>
      </c>
      <c r="G3" s="76">
        <v>10</v>
      </c>
    </row>
    <row r="4" spans="1:7" ht="13.5" x14ac:dyDescent="0.15">
      <c r="A4" s="884"/>
      <c r="B4" s="77">
        <v>122</v>
      </c>
      <c r="C4" s="70" t="s">
        <v>826</v>
      </c>
      <c r="D4" s="75">
        <v>4.4999999999999998E-2</v>
      </c>
      <c r="E4" s="78">
        <v>13</v>
      </c>
      <c r="F4" s="103">
        <v>0.84</v>
      </c>
      <c r="G4" s="78">
        <v>16</v>
      </c>
    </row>
    <row r="5" spans="1:7" ht="13.5" x14ac:dyDescent="0.15">
      <c r="A5" s="884"/>
      <c r="B5" s="74">
        <v>123</v>
      </c>
      <c r="C5" s="96" t="s">
        <v>827</v>
      </c>
      <c r="D5" s="75">
        <v>4.2000000000000003E-2</v>
      </c>
      <c r="E5" s="78">
        <v>17</v>
      </c>
      <c r="F5" s="103">
        <v>0.84</v>
      </c>
      <c r="G5" s="76">
        <v>20</v>
      </c>
    </row>
    <row r="6" spans="1:7" ht="13.5" x14ac:dyDescent="0.15">
      <c r="A6" s="884"/>
      <c r="B6" s="77">
        <v>124</v>
      </c>
      <c r="C6" s="70" t="s">
        <v>828</v>
      </c>
      <c r="D6" s="75">
        <v>3.7999999999999999E-2</v>
      </c>
      <c r="E6" s="78">
        <v>20</v>
      </c>
      <c r="F6" s="103">
        <v>0.84</v>
      </c>
      <c r="G6" s="78">
        <v>24</v>
      </c>
    </row>
    <row r="7" spans="1:7" ht="13.5" x14ac:dyDescent="0.15">
      <c r="A7" s="884"/>
      <c r="B7" s="77">
        <v>125</v>
      </c>
      <c r="C7" s="70" t="s">
        <v>829</v>
      </c>
      <c r="D7" s="75">
        <v>3.5999999999999997E-2</v>
      </c>
      <c r="E7" s="76">
        <v>27</v>
      </c>
      <c r="F7" s="103">
        <v>0.84</v>
      </c>
      <c r="G7" s="76">
        <v>32</v>
      </c>
    </row>
    <row r="8" spans="1:7" ht="13.5" x14ac:dyDescent="0.15">
      <c r="A8" s="884"/>
      <c r="B8" s="77">
        <v>126</v>
      </c>
      <c r="C8" s="70" t="s">
        <v>830</v>
      </c>
      <c r="D8" s="75">
        <v>3.7999999999999999E-2</v>
      </c>
      <c r="E8" s="78">
        <v>13</v>
      </c>
      <c r="F8" s="103">
        <v>0.84</v>
      </c>
      <c r="G8" s="78">
        <v>16</v>
      </c>
    </row>
    <row r="9" spans="1:7" ht="13.5" x14ac:dyDescent="0.15">
      <c r="A9" s="884"/>
      <c r="B9" s="77">
        <v>127</v>
      </c>
      <c r="C9" s="70" t="s">
        <v>711</v>
      </c>
      <c r="D9" s="75">
        <v>3.5999999999999997E-2</v>
      </c>
      <c r="E9" s="76">
        <v>20</v>
      </c>
      <c r="F9" s="103">
        <v>0.84</v>
      </c>
      <c r="G9" s="76">
        <v>24</v>
      </c>
    </row>
    <row r="10" spans="1:7" ht="13.5" x14ac:dyDescent="0.15">
      <c r="A10" s="884"/>
      <c r="B10" s="77">
        <v>128</v>
      </c>
      <c r="C10" s="70" t="s">
        <v>712</v>
      </c>
      <c r="D10" s="75">
        <v>3.5000000000000003E-2</v>
      </c>
      <c r="E10" s="78">
        <v>27</v>
      </c>
      <c r="F10" s="103">
        <v>0.84</v>
      </c>
      <c r="G10" s="76">
        <v>32</v>
      </c>
    </row>
    <row r="11" spans="1:7" ht="13.5" x14ac:dyDescent="0.15">
      <c r="A11" s="884"/>
      <c r="B11" s="74">
        <v>129</v>
      </c>
      <c r="C11" s="70" t="s">
        <v>713</v>
      </c>
      <c r="D11" s="75">
        <v>3.4000000000000002E-2</v>
      </c>
      <c r="E11" s="76">
        <v>34</v>
      </c>
      <c r="F11" s="103">
        <v>0.84</v>
      </c>
      <c r="G11" s="76">
        <v>40</v>
      </c>
    </row>
    <row r="12" spans="1:7" ht="13.5" x14ac:dyDescent="0.15">
      <c r="A12" s="884"/>
      <c r="B12" s="77">
        <v>130</v>
      </c>
      <c r="C12" s="70" t="s">
        <v>714</v>
      </c>
      <c r="D12" s="75">
        <v>3.3000000000000002E-2</v>
      </c>
      <c r="E12" s="76">
        <v>40</v>
      </c>
      <c r="F12" s="103">
        <v>0.84</v>
      </c>
      <c r="G12" s="76">
        <v>48</v>
      </c>
    </row>
    <row r="13" spans="1:7" ht="13.5" x14ac:dyDescent="0.15">
      <c r="A13" s="884"/>
      <c r="B13" s="77">
        <v>131</v>
      </c>
      <c r="C13" s="70" t="s">
        <v>715</v>
      </c>
      <c r="D13" s="75">
        <v>5.1999999999999998E-2</v>
      </c>
      <c r="E13" s="78">
        <v>11</v>
      </c>
      <c r="F13" s="103">
        <v>0.84</v>
      </c>
      <c r="G13" s="78">
        <v>13</v>
      </c>
    </row>
    <row r="14" spans="1:7" ht="13.5" x14ac:dyDescent="0.15">
      <c r="A14" s="884"/>
      <c r="B14" s="74">
        <v>132</v>
      </c>
      <c r="C14" s="70" t="s">
        <v>716</v>
      </c>
      <c r="D14" s="75">
        <v>5.1999999999999998E-2</v>
      </c>
      <c r="E14" s="78">
        <v>15</v>
      </c>
      <c r="F14" s="103">
        <v>0.84</v>
      </c>
      <c r="G14" s="76">
        <v>18</v>
      </c>
    </row>
    <row r="15" spans="1:7" ht="13.5" x14ac:dyDescent="0.15">
      <c r="A15" s="884"/>
      <c r="B15" s="77">
        <v>133</v>
      </c>
      <c r="C15" s="70" t="s">
        <v>717</v>
      </c>
      <c r="D15" s="75">
        <v>0.04</v>
      </c>
      <c r="E15" s="78">
        <v>25</v>
      </c>
      <c r="F15" s="103">
        <v>0.84</v>
      </c>
      <c r="G15" s="76">
        <v>30</v>
      </c>
    </row>
    <row r="16" spans="1:7" ht="13.5" x14ac:dyDescent="0.15">
      <c r="A16" s="884"/>
      <c r="B16" s="77">
        <v>134</v>
      </c>
      <c r="C16" s="70" t="s">
        <v>718</v>
      </c>
      <c r="D16" s="75">
        <v>0.04</v>
      </c>
      <c r="E16" s="78">
        <v>29</v>
      </c>
      <c r="F16" s="103">
        <v>0.84</v>
      </c>
      <c r="G16" s="76">
        <v>35</v>
      </c>
    </row>
    <row r="17" spans="1:7" ht="13.5" x14ac:dyDescent="0.15">
      <c r="A17" s="884"/>
      <c r="B17" s="77">
        <v>141</v>
      </c>
      <c r="C17" s="71" t="s">
        <v>719</v>
      </c>
      <c r="D17" s="75">
        <v>6.4000000000000001E-2</v>
      </c>
      <c r="E17" s="76">
        <v>412</v>
      </c>
      <c r="F17" s="104">
        <v>1.42</v>
      </c>
      <c r="G17" s="76">
        <v>290</v>
      </c>
    </row>
    <row r="18" spans="1:7" ht="13.5" x14ac:dyDescent="0.15">
      <c r="A18" s="884"/>
      <c r="B18" s="77">
        <v>142</v>
      </c>
      <c r="C18" s="71" t="s">
        <v>720</v>
      </c>
      <c r="D18" s="75">
        <v>3.7999999999999999E-2</v>
      </c>
      <c r="E18" s="78">
        <v>34</v>
      </c>
      <c r="F18" s="103">
        <v>0.84</v>
      </c>
      <c r="G18" s="76">
        <v>40</v>
      </c>
    </row>
    <row r="19" spans="1:7" ht="13.5" x14ac:dyDescent="0.15">
      <c r="A19" s="884"/>
      <c r="B19" s="77">
        <v>143</v>
      </c>
      <c r="C19" s="71" t="s">
        <v>721</v>
      </c>
      <c r="D19" s="75">
        <v>3.7999999999999999E-2</v>
      </c>
      <c r="E19" s="76">
        <v>34</v>
      </c>
      <c r="F19" s="103">
        <v>0.84</v>
      </c>
      <c r="G19" s="76">
        <v>40</v>
      </c>
    </row>
    <row r="20" spans="1:7" ht="13.5" x14ac:dyDescent="0.15">
      <c r="A20" s="884"/>
      <c r="B20" s="77">
        <v>144</v>
      </c>
      <c r="C20" s="71" t="s">
        <v>722</v>
      </c>
      <c r="D20" s="75">
        <v>3.5999999999999997E-2</v>
      </c>
      <c r="E20" s="76">
        <v>67</v>
      </c>
      <c r="F20" s="103">
        <v>0.84</v>
      </c>
      <c r="G20" s="76">
        <v>80</v>
      </c>
    </row>
    <row r="21" spans="1:7" ht="13.5" x14ac:dyDescent="0.15">
      <c r="A21" s="884"/>
      <c r="B21" s="74">
        <v>145</v>
      </c>
      <c r="C21" s="69" t="s">
        <v>723</v>
      </c>
      <c r="D21" s="75">
        <v>4.7E-2</v>
      </c>
      <c r="E21" s="78">
        <v>21</v>
      </c>
      <c r="F21" s="103">
        <v>0.84</v>
      </c>
      <c r="G21" s="78">
        <v>25</v>
      </c>
    </row>
    <row r="22" spans="1:7" ht="13.5" x14ac:dyDescent="0.15">
      <c r="A22" s="884"/>
      <c r="B22" s="77">
        <v>146</v>
      </c>
      <c r="C22" s="70" t="s">
        <v>724</v>
      </c>
      <c r="D22" s="75">
        <v>3.9E-2</v>
      </c>
      <c r="E22" s="76">
        <v>55</v>
      </c>
      <c r="F22" s="103">
        <v>0.84</v>
      </c>
      <c r="G22" s="78">
        <v>65</v>
      </c>
    </row>
    <row r="23" spans="1:7" ht="13.5" x14ac:dyDescent="0.15">
      <c r="A23" s="884"/>
      <c r="B23" s="77">
        <v>161</v>
      </c>
      <c r="C23" s="70" t="s">
        <v>725</v>
      </c>
      <c r="D23" s="75">
        <v>0.04</v>
      </c>
      <c r="E23" s="78">
        <v>47</v>
      </c>
      <c r="F23" s="104">
        <v>1.88</v>
      </c>
      <c r="G23" s="78">
        <v>25</v>
      </c>
    </row>
    <row r="24" spans="1:7" ht="13.5" x14ac:dyDescent="0.15">
      <c r="A24" s="884"/>
      <c r="B24" s="77">
        <v>162</v>
      </c>
      <c r="C24" s="70" t="s">
        <v>726</v>
      </c>
      <c r="D24" s="75">
        <v>0.04</v>
      </c>
      <c r="E24" s="76">
        <v>85</v>
      </c>
      <c r="F24" s="104">
        <v>1.88</v>
      </c>
      <c r="G24" s="76">
        <v>45</v>
      </c>
    </row>
    <row r="25" spans="1:7" ht="13.5" x14ac:dyDescent="0.15">
      <c r="A25" s="885"/>
      <c r="B25" s="77">
        <v>163</v>
      </c>
      <c r="C25" s="70" t="s">
        <v>727</v>
      </c>
      <c r="D25" s="75">
        <v>0.04</v>
      </c>
      <c r="E25" s="78">
        <v>103</v>
      </c>
      <c r="F25" s="104">
        <v>1.88</v>
      </c>
      <c r="G25" s="76">
        <v>55</v>
      </c>
    </row>
    <row r="26" spans="1:7" ht="13.5" x14ac:dyDescent="0.15">
      <c r="A26" s="883" t="s">
        <v>751</v>
      </c>
      <c r="B26" s="74">
        <v>181</v>
      </c>
      <c r="C26" s="70" t="s">
        <v>728</v>
      </c>
      <c r="D26" s="75">
        <v>0.04</v>
      </c>
      <c r="E26" s="79">
        <v>32.5</v>
      </c>
      <c r="F26" s="104">
        <v>1.3</v>
      </c>
      <c r="G26" s="76">
        <v>25</v>
      </c>
    </row>
    <row r="27" spans="1:7" ht="13.5" x14ac:dyDescent="0.15">
      <c r="A27" s="884"/>
      <c r="B27" s="77">
        <v>182</v>
      </c>
      <c r="C27" s="69" t="s">
        <v>729</v>
      </c>
      <c r="D27" s="75">
        <v>3.4000000000000002E-2</v>
      </c>
      <c r="E27" s="80">
        <v>36.4</v>
      </c>
      <c r="F27" s="104">
        <v>1.3</v>
      </c>
      <c r="G27" s="78">
        <v>28</v>
      </c>
    </row>
    <row r="28" spans="1:7" ht="13.5" x14ac:dyDescent="0.15">
      <c r="A28" s="884"/>
      <c r="B28" s="77">
        <v>183</v>
      </c>
      <c r="C28" s="70" t="s">
        <v>730</v>
      </c>
      <c r="D28" s="75">
        <v>2.8000000000000001E-2</v>
      </c>
      <c r="E28" s="79">
        <v>40.299999999999997</v>
      </c>
      <c r="F28" s="104">
        <v>1.3</v>
      </c>
      <c r="G28" s="76">
        <v>31</v>
      </c>
    </row>
    <row r="29" spans="1:7" ht="13.5" x14ac:dyDescent="0.15">
      <c r="A29" s="884"/>
      <c r="B29" s="74">
        <v>184</v>
      </c>
      <c r="C29" s="70" t="s">
        <v>731</v>
      </c>
      <c r="D29" s="75">
        <v>4.2000000000000003E-2</v>
      </c>
      <c r="E29" s="78">
        <v>13</v>
      </c>
      <c r="F29" s="104">
        <v>1.3</v>
      </c>
      <c r="G29" s="81">
        <v>10</v>
      </c>
    </row>
    <row r="30" spans="1:7" ht="13.5" x14ac:dyDescent="0.15">
      <c r="A30" s="884"/>
      <c r="B30" s="74">
        <v>185</v>
      </c>
      <c r="C30" s="70" t="s">
        <v>732</v>
      </c>
      <c r="D30" s="75">
        <v>3.7999999999999999E-2</v>
      </c>
      <c r="E30" s="78">
        <v>46</v>
      </c>
      <c r="F30" s="103">
        <v>2.2999999999999998</v>
      </c>
      <c r="G30" s="78">
        <v>20</v>
      </c>
    </row>
    <row r="31" spans="1:7" ht="13.5" x14ac:dyDescent="0.15">
      <c r="A31" s="884"/>
      <c r="B31" s="77">
        <v>186</v>
      </c>
      <c r="C31" s="71" t="s">
        <v>733</v>
      </c>
      <c r="D31" s="75">
        <v>3.4000000000000002E-2</v>
      </c>
      <c r="E31" s="80">
        <v>35.1</v>
      </c>
      <c r="F31" s="104">
        <v>1.3</v>
      </c>
      <c r="G31" s="78">
        <v>27</v>
      </c>
    </row>
    <row r="32" spans="1:7" ht="13.5" x14ac:dyDescent="0.15">
      <c r="A32" s="884"/>
      <c r="B32" s="77">
        <v>187</v>
      </c>
      <c r="C32" s="70" t="s">
        <v>734</v>
      </c>
      <c r="D32" s="75">
        <v>3.5999999999999997E-2</v>
      </c>
      <c r="E32" s="76">
        <v>39</v>
      </c>
      <c r="F32" s="104">
        <v>1.3</v>
      </c>
      <c r="G32" s="76">
        <v>30</v>
      </c>
    </row>
    <row r="33" spans="1:7" ht="13.5" x14ac:dyDescent="0.15">
      <c r="A33" s="884"/>
      <c r="B33" s="77">
        <v>188</v>
      </c>
      <c r="C33" s="70" t="s">
        <v>735</v>
      </c>
      <c r="D33" s="75">
        <v>3.6999999999999998E-2</v>
      </c>
      <c r="E33" s="79">
        <v>32.5</v>
      </c>
      <c r="F33" s="104">
        <v>1.3</v>
      </c>
      <c r="G33" s="76">
        <v>25</v>
      </c>
    </row>
    <row r="34" spans="1:7" ht="13.5" x14ac:dyDescent="0.15">
      <c r="A34" s="884"/>
      <c r="B34" s="77">
        <v>189</v>
      </c>
      <c r="C34" s="70" t="s">
        <v>736</v>
      </c>
      <c r="D34" s="75">
        <v>0.04</v>
      </c>
      <c r="E34" s="78">
        <v>26</v>
      </c>
      <c r="F34" s="104">
        <v>1.3</v>
      </c>
      <c r="G34" s="78">
        <v>20</v>
      </c>
    </row>
    <row r="35" spans="1:7" ht="13.5" x14ac:dyDescent="0.15">
      <c r="A35" s="884"/>
      <c r="B35" s="77">
        <v>190</v>
      </c>
      <c r="C35" s="70" t="s">
        <v>737</v>
      </c>
      <c r="D35" s="75">
        <v>4.2999999999999997E-2</v>
      </c>
      <c r="E35" s="80">
        <v>19.5</v>
      </c>
      <c r="F35" s="104">
        <v>1.3</v>
      </c>
      <c r="G35" s="78">
        <v>15</v>
      </c>
    </row>
    <row r="36" spans="1:7" ht="13.5" x14ac:dyDescent="0.15">
      <c r="A36" s="884"/>
      <c r="B36" s="77">
        <v>201</v>
      </c>
      <c r="C36" s="70" t="s">
        <v>738</v>
      </c>
      <c r="D36" s="75">
        <v>2.3E-2</v>
      </c>
      <c r="E36" s="76">
        <v>60</v>
      </c>
      <c r="F36" s="104">
        <v>1.7</v>
      </c>
      <c r="G36" s="76">
        <v>35</v>
      </c>
    </row>
    <row r="37" spans="1:7" ht="13.5" x14ac:dyDescent="0.15">
      <c r="A37" s="884"/>
      <c r="B37" s="77">
        <v>202</v>
      </c>
      <c r="C37" s="70" t="s">
        <v>739</v>
      </c>
      <c r="D37" s="75">
        <v>2.4E-2</v>
      </c>
      <c r="E37" s="76">
        <v>43</v>
      </c>
      <c r="F37" s="104">
        <v>1.7</v>
      </c>
      <c r="G37" s="78">
        <v>25</v>
      </c>
    </row>
    <row r="38" spans="1:7" ht="13.5" x14ac:dyDescent="0.15">
      <c r="A38" s="884"/>
      <c r="B38" s="74">
        <v>203</v>
      </c>
      <c r="C38" s="70" t="s">
        <v>740</v>
      </c>
      <c r="D38" s="75">
        <v>3.4000000000000002E-2</v>
      </c>
      <c r="E38" s="76">
        <v>61</v>
      </c>
      <c r="F38" s="104">
        <v>1.7</v>
      </c>
      <c r="G38" s="76">
        <v>36</v>
      </c>
    </row>
    <row r="39" spans="1:7" ht="13.5" x14ac:dyDescent="0.15">
      <c r="A39" s="884"/>
      <c r="B39" s="74">
        <v>204</v>
      </c>
      <c r="C39" s="70" t="s">
        <v>741</v>
      </c>
      <c r="D39" s="75">
        <v>0.04</v>
      </c>
      <c r="E39" s="76">
        <v>26</v>
      </c>
      <c r="F39" s="104">
        <v>1.7</v>
      </c>
      <c r="G39" s="78">
        <v>15</v>
      </c>
    </row>
    <row r="40" spans="1:7" ht="13.5" x14ac:dyDescent="0.15">
      <c r="A40" s="884"/>
      <c r="B40" s="74">
        <v>221</v>
      </c>
      <c r="C40" s="70" t="s">
        <v>742</v>
      </c>
      <c r="D40" s="75">
        <v>2.1999999999999999E-2</v>
      </c>
      <c r="E40" s="82">
        <v>77</v>
      </c>
      <c r="F40" s="104">
        <v>1.7</v>
      </c>
      <c r="G40" s="76">
        <v>45</v>
      </c>
    </row>
    <row r="41" spans="1:7" ht="13.5" x14ac:dyDescent="0.15">
      <c r="A41" s="885"/>
      <c r="B41" s="74">
        <v>222</v>
      </c>
      <c r="C41" s="70" t="s">
        <v>743</v>
      </c>
      <c r="D41" s="75">
        <v>2.1999999999999999E-2</v>
      </c>
      <c r="E41" s="76">
        <v>43</v>
      </c>
      <c r="F41" s="104">
        <v>1.7</v>
      </c>
      <c r="G41" s="76">
        <v>25</v>
      </c>
    </row>
    <row r="42" spans="1:7" x14ac:dyDescent="0.15">
      <c r="A42" s="68"/>
      <c r="B42" s="68"/>
      <c r="C42" s="68"/>
      <c r="D42" s="73"/>
      <c r="E42" s="68"/>
      <c r="F42" s="101"/>
      <c r="G42" s="68"/>
    </row>
  </sheetData>
  <mergeCells count="2">
    <mergeCell ref="A3:A25"/>
    <mergeCell ref="A26:A41"/>
  </mergeCells>
  <phoneticPr fontId="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144FB-6353-430B-BCF2-4B57E2EAD93B}">
  <sheetPr codeName="Sheet12">
    <tabColor rgb="FFFFFFCC"/>
  </sheetPr>
  <dimension ref="A1:E61"/>
  <sheetViews>
    <sheetView workbookViewId="0"/>
  </sheetViews>
  <sheetFormatPr defaultRowHeight="13.5" x14ac:dyDescent="0.15"/>
  <cols>
    <col min="1" max="1" width="4.5" customWidth="1"/>
    <col min="2" max="2" width="29.625" style="67" customWidth="1"/>
    <col min="3" max="3" width="3.5" style="67" customWidth="1"/>
    <col min="4" max="4" width="33.125" style="67" customWidth="1"/>
    <col min="5" max="5" width="12.125" style="67" customWidth="1"/>
  </cols>
  <sheetData>
    <row r="1" spans="1:5" x14ac:dyDescent="0.15">
      <c r="B1"/>
      <c r="C1"/>
      <c r="D1"/>
      <c r="E1"/>
    </row>
    <row r="2" spans="1:5" ht="22.5" x14ac:dyDescent="0.15">
      <c r="B2" s="88" t="s">
        <v>752</v>
      </c>
      <c r="C2" s="891" t="s">
        <v>753</v>
      </c>
      <c r="D2" s="892"/>
      <c r="E2" s="89" t="s">
        <v>754</v>
      </c>
    </row>
    <row r="3" spans="1:5" x14ac:dyDescent="0.15">
      <c r="A3">
        <v>1</v>
      </c>
      <c r="B3" s="886" t="s">
        <v>755</v>
      </c>
      <c r="C3" s="90" t="s">
        <v>756</v>
      </c>
      <c r="D3" s="91" t="s">
        <v>757</v>
      </c>
      <c r="E3" s="92">
        <v>0.05</v>
      </c>
    </row>
    <row r="4" spans="1:5" x14ac:dyDescent="0.15">
      <c r="A4">
        <v>2</v>
      </c>
      <c r="B4" s="887"/>
      <c r="C4" s="93"/>
      <c r="D4" s="91" t="s">
        <v>758</v>
      </c>
      <c r="E4" s="92">
        <v>4.4999999999999998E-2</v>
      </c>
    </row>
    <row r="5" spans="1:5" x14ac:dyDescent="0.15">
      <c r="A5">
        <v>3</v>
      </c>
      <c r="B5" s="887"/>
      <c r="C5" s="94"/>
      <c r="D5" s="91" t="s">
        <v>759</v>
      </c>
      <c r="E5" s="92">
        <v>4.4999999999999998E-2</v>
      </c>
    </row>
    <row r="6" spans="1:5" x14ac:dyDescent="0.15">
      <c r="A6">
        <v>4</v>
      </c>
      <c r="B6" s="887"/>
      <c r="C6" s="94"/>
      <c r="D6" s="91" t="s">
        <v>760</v>
      </c>
      <c r="E6" s="92">
        <v>4.2000000000000003E-2</v>
      </c>
    </row>
    <row r="7" spans="1:5" x14ac:dyDescent="0.15">
      <c r="A7">
        <v>5</v>
      </c>
      <c r="B7" s="887"/>
      <c r="C7" s="94"/>
      <c r="D7" s="91" t="s">
        <v>761</v>
      </c>
      <c r="E7" s="92">
        <v>3.7999999999999999E-2</v>
      </c>
    </row>
    <row r="8" spans="1:5" x14ac:dyDescent="0.15">
      <c r="A8">
        <v>6</v>
      </c>
      <c r="B8" s="887"/>
      <c r="C8" s="94"/>
      <c r="D8" s="91" t="s">
        <v>762</v>
      </c>
      <c r="E8" s="92">
        <v>3.5999999999999997E-2</v>
      </c>
    </row>
    <row r="9" spans="1:5" x14ac:dyDescent="0.15">
      <c r="A9">
        <v>7</v>
      </c>
      <c r="B9" s="887"/>
      <c r="C9" s="94"/>
      <c r="D9" s="91" t="s">
        <v>763</v>
      </c>
      <c r="E9" s="92">
        <v>3.5999999999999997E-2</v>
      </c>
    </row>
    <row r="10" spans="1:5" x14ac:dyDescent="0.15">
      <c r="A10">
        <v>8</v>
      </c>
      <c r="B10" s="887"/>
      <c r="C10" s="94"/>
      <c r="D10" s="91" t="s">
        <v>764</v>
      </c>
      <c r="E10" s="92">
        <v>3.5000000000000003E-2</v>
      </c>
    </row>
    <row r="11" spans="1:5" x14ac:dyDescent="0.15">
      <c r="A11">
        <v>9</v>
      </c>
      <c r="B11" s="887"/>
      <c r="C11" s="94"/>
      <c r="D11" s="91" t="s">
        <v>765</v>
      </c>
      <c r="E11" s="92">
        <v>3.5000000000000003E-2</v>
      </c>
    </row>
    <row r="12" spans="1:5" x14ac:dyDescent="0.15">
      <c r="A12">
        <v>10</v>
      </c>
      <c r="B12" s="887"/>
      <c r="C12" s="94"/>
      <c r="D12" s="91" t="s">
        <v>766</v>
      </c>
      <c r="E12" s="92">
        <v>3.3000000000000002E-2</v>
      </c>
    </row>
    <row r="13" spans="1:5" x14ac:dyDescent="0.15">
      <c r="A13">
        <v>11</v>
      </c>
      <c r="B13" s="888"/>
      <c r="C13" s="94"/>
      <c r="D13" s="91" t="s">
        <v>767</v>
      </c>
      <c r="E13" s="92">
        <v>3.3000000000000002E-2</v>
      </c>
    </row>
    <row r="14" spans="1:5" x14ac:dyDescent="0.15">
      <c r="A14">
        <v>12</v>
      </c>
      <c r="B14" s="886" t="s">
        <v>768</v>
      </c>
      <c r="C14" s="90" t="s">
        <v>756</v>
      </c>
      <c r="D14" s="91" t="s">
        <v>769</v>
      </c>
      <c r="E14" s="92">
        <v>4.7E-2</v>
      </c>
    </row>
    <row r="15" spans="1:5" x14ac:dyDescent="0.15">
      <c r="A15">
        <v>13</v>
      </c>
      <c r="B15" s="887"/>
      <c r="C15" s="94"/>
      <c r="D15" s="91" t="s">
        <v>770</v>
      </c>
      <c r="E15" s="92">
        <v>4.2999999999999997E-2</v>
      </c>
    </row>
    <row r="16" spans="1:5" x14ac:dyDescent="0.15">
      <c r="A16">
        <v>14</v>
      </c>
      <c r="B16" s="887"/>
      <c r="C16" s="94"/>
      <c r="D16" s="91" t="s">
        <v>771</v>
      </c>
      <c r="E16" s="92">
        <v>3.7999999999999999E-2</v>
      </c>
    </row>
    <row r="17" spans="1:5" x14ac:dyDescent="0.15">
      <c r="A17">
        <v>15</v>
      </c>
      <c r="B17" s="887"/>
      <c r="C17" s="94"/>
      <c r="D17" s="91" t="s">
        <v>772</v>
      </c>
      <c r="E17" s="92">
        <v>3.7999999999999999E-2</v>
      </c>
    </row>
    <row r="18" spans="1:5" x14ac:dyDescent="0.15">
      <c r="A18">
        <v>16</v>
      </c>
      <c r="B18" s="887"/>
      <c r="C18" s="94"/>
      <c r="D18" s="91" t="s">
        <v>773</v>
      </c>
      <c r="E18" s="92">
        <v>3.7999999999999999E-2</v>
      </c>
    </row>
    <row r="19" spans="1:5" x14ac:dyDescent="0.15">
      <c r="A19">
        <v>17</v>
      </c>
      <c r="B19" s="887"/>
      <c r="C19" s="94"/>
      <c r="D19" s="91" t="s">
        <v>774</v>
      </c>
      <c r="E19" s="92">
        <v>3.5999999999999997E-2</v>
      </c>
    </row>
    <row r="20" spans="1:5" x14ac:dyDescent="0.15">
      <c r="A20">
        <v>18</v>
      </c>
      <c r="B20" s="887"/>
      <c r="C20" s="94"/>
      <c r="D20" s="91" t="s">
        <v>775</v>
      </c>
      <c r="E20" s="92">
        <v>3.5999999999999997E-2</v>
      </c>
    </row>
    <row r="21" spans="1:5" x14ac:dyDescent="0.15">
      <c r="A21">
        <v>19</v>
      </c>
      <c r="B21" s="887"/>
      <c r="C21" s="94"/>
      <c r="D21" s="91" t="s">
        <v>776</v>
      </c>
      <c r="E21" s="92">
        <v>3.5000000000000003E-2</v>
      </c>
    </row>
    <row r="22" spans="1:5" x14ac:dyDescent="0.15">
      <c r="A22">
        <v>20</v>
      </c>
      <c r="B22" s="887"/>
      <c r="C22" s="94"/>
      <c r="D22" s="91" t="s">
        <v>777</v>
      </c>
      <c r="E22" s="92">
        <v>3.4000000000000002E-2</v>
      </c>
    </row>
    <row r="23" spans="1:5" x14ac:dyDescent="0.15">
      <c r="A23">
        <v>21</v>
      </c>
      <c r="B23" s="887"/>
      <c r="C23" s="94"/>
      <c r="D23" s="91" t="s">
        <v>778</v>
      </c>
      <c r="E23" s="92">
        <v>3.4000000000000002E-2</v>
      </c>
    </row>
    <row r="24" spans="1:5" x14ac:dyDescent="0.15">
      <c r="A24">
        <v>22</v>
      </c>
      <c r="B24" s="887"/>
      <c r="C24" s="94"/>
      <c r="D24" s="91" t="s">
        <v>779</v>
      </c>
      <c r="E24" s="92">
        <v>3.4000000000000002E-2</v>
      </c>
    </row>
    <row r="25" spans="1:5" x14ac:dyDescent="0.15">
      <c r="A25">
        <v>23</v>
      </c>
      <c r="B25" s="888"/>
      <c r="C25" s="94"/>
      <c r="D25" s="91" t="s">
        <v>780</v>
      </c>
      <c r="E25" s="92">
        <v>3.3000000000000002E-2</v>
      </c>
    </row>
    <row r="26" spans="1:5" x14ac:dyDescent="0.15">
      <c r="A26">
        <v>24</v>
      </c>
      <c r="B26" s="886" t="s">
        <v>781</v>
      </c>
      <c r="C26" s="90" t="s">
        <v>756</v>
      </c>
      <c r="D26" s="91" t="s">
        <v>782</v>
      </c>
      <c r="E26" s="92">
        <v>5.1999999999999998E-2</v>
      </c>
    </row>
    <row r="27" spans="1:5" x14ac:dyDescent="0.15">
      <c r="A27">
        <v>25</v>
      </c>
      <c r="B27" s="888"/>
      <c r="C27" s="94"/>
      <c r="D27" s="91" t="s">
        <v>783</v>
      </c>
      <c r="E27" s="92">
        <v>0.04</v>
      </c>
    </row>
    <row r="28" spans="1:5" x14ac:dyDescent="0.15">
      <c r="A28">
        <v>26</v>
      </c>
      <c r="B28" s="886" t="s">
        <v>784</v>
      </c>
      <c r="C28" s="90" t="s">
        <v>756</v>
      </c>
      <c r="D28" s="91" t="s">
        <v>785</v>
      </c>
      <c r="E28" s="92">
        <v>3.9E-2</v>
      </c>
    </row>
    <row r="29" spans="1:5" x14ac:dyDescent="0.15">
      <c r="A29">
        <v>27</v>
      </c>
      <c r="B29" s="887"/>
      <c r="C29" s="94"/>
      <c r="D29" s="95" t="s">
        <v>824</v>
      </c>
      <c r="E29" s="92">
        <v>3.7999999999999999E-2</v>
      </c>
    </row>
    <row r="30" spans="1:5" x14ac:dyDescent="0.15">
      <c r="A30">
        <v>28</v>
      </c>
      <c r="B30" s="887"/>
      <c r="C30" s="94"/>
      <c r="D30" s="95" t="s">
        <v>825</v>
      </c>
      <c r="E30" s="92">
        <v>3.6999999999999998E-2</v>
      </c>
    </row>
    <row r="31" spans="1:5" x14ac:dyDescent="0.15">
      <c r="A31">
        <v>29</v>
      </c>
      <c r="B31" s="887"/>
      <c r="C31" s="94"/>
      <c r="D31" s="91" t="s">
        <v>786</v>
      </c>
      <c r="E31" s="92">
        <v>3.7999999999999999E-2</v>
      </c>
    </row>
    <row r="32" spans="1:5" x14ac:dyDescent="0.15">
      <c r="A32">
        <v>30</v>
      </c>
      <c r="B32" s="888"/>
      <c r="C32" s="94"/>
      <c r="D32" s="91" t="s">
        <v>787</v>
      </c>
      <c r="E32" s="92">
        <v>3.5999999999999997E-2</v>
      </c>
    </row>
    <row r="33" spans="1:5" x14ac:dyDescent="0.15">
      <c r="A33">
        <v>31</v>
      </c>
      <c r="B33" s="886" t="s">
        <v>788</v>
      </c>
      <c r="C33" s="90" t="s">
        <v>756</v>
      </c>
      <c r="D33" s="91" t="s">
        <v>782</v>
      </c>
      <c r="E33" s="92">
        <v>4.7E-2</v>
      </c>
    </row>
    <row r="34" spans="1:5" x14ac:dyDescent="0.15">
      <c r="A34">
        <v>32</v>
      </c>
      <c r="B34" s="888"/>
      <c r="C34" s="94"/>
      <c r="D34" s="91" t="s">
        <v>783</v>
      </c>
      <c r="E34" s="92">
        <v>3.7999999999999999E-2</v>
      </c>
    </row>
    <row r="35" spans="1:5" x14ac:dyDescent="0.15">
      <c r="A35">
        <v>33</v>
      </c>
      <c r="B35" s="91" t="s">
        <v>789</v>
      </c>
      <c r="C35" s="94"/>
      <c r="D35" s="91" t="s">
        <v>789</v>
      </c>
      <c r="E35" s="92">
        <v>6.4000000000000001E-2</v>
      </c>
    </row>
    <row r="36" spans="1:5" x14ac:dyDescent="0.15">
      <c r="A36">
        <v>34</v>
      </c>
      <c r="B36" s="91" t="s">
        <v>790</v>
      </c>
      <c r="C36" s="90" t="s">
        <v>756</v>
      </c>
      <c r="D36" s="91" t="s">
        <v>791</v>
      </c>
      <c r="E36" s="92">
        <v>0.04</v>
      </c>
    </row>
    <row r="37" spans="1:5" x14ac:dyDescent="0.15">
      <c r="A37">
        <v>35</v>
      </c>
      <c r="B37" s="886" t="s">
        <v>792</v>
      </c>
      <c r="C37" s="90" t="s">
        <v>756</v>
      </c>
      <c r="D37" s="91" t="s">
        <v>793</v>
      </c>
      <c r="E37" s="92">
        <v>0.04</v>
      </c>
    </row>
    <row r="38" spans="1:5" x14ac:dyDescent="0.15">
      <c r="A38">
        <v>36</v>
      </c>
      <c r="B38" s="887"/>
      <c r="C38" s="94"/>
      <c r="D38" s="91" t="s">
        <v>794</v>
      </c>
      <c r="E38" s="92">
        <v>3.4000000000000002E-2</v>
      </c>
    </row>
    <row r="39" spans="1:5" x14ac:dyDescent="0.15">
      <c r="A39">
        <v>37</v>
      </c>
      <c r="B39" s="888"/>
      <c r="C39" s="94"/>
      <c r="D39" s="91" t="s">
        <v>795</v>
      </c>
      <c r="E39" s="92">
        <v>2.8000000000000001E-2</v>
      </c>
    </row>
    <row r="40" spans="1:5" x14ac:dyDescent="0.15">
      <c r="A40">
        <v>38</v>
      </c>
      <c r="B40" s="886" t="s">
        <v>796</v>
      </c>
      <c r="C40" s="90" t="s">
        <v>756</v>
      </c>
      <c r="D40" s="91" t="s">
        <v>797</v>
      </c>
      <c r="E40" s="92">
        <v>4.2000000000000003E-2</v>
      </c>
    </row>
    <row r="41" spans="1:5" x14ac:dyDescent="0.15">
      <c r="A41">
        <v>39</v>
      </c>
      <c r="B41" s="887"/>
      <c r="C41" s="94"/>
      <c r="D41" s="91" t="s">
        <v>798</v>
      </c>
      <c r="E41" s="92">
        <v>3.7999999999999999E-2</v>
      </c>
    </row>
    <row r="42" spans="1:5" x14ac:dyDescent="0.15">
      <c r="A42">
        <v>40</v>
      </c>
      <c r="B42" s="888"/>
      <c r="C42" s="94"/>
      <c r="D42" s="91" t="s">
        <v>799</v>
      </c>
      <c r="E42" s="92">
        <v>3.4000000000000002E-2</v>
      </c>
    </row>
    <row r="43" spans="1:5" x14ac:dyDescent="0.15">
      <c r="A43">
        <v>41</v>
      </c>
      <c r="B43" s="886" t="s">
        <v>800</v>
      </c>
      <c r="C43" s="94"/>
      <c r="D43" s="91" t="s">
        <v>801</v>
      </c>
      <c r="E43" s="92">
        <v>3.4000000000000002E-2</v>
      </c>
    </row>
    <row r="44" spans="1:5" x14ac:dyDescent="0.15">
      <c r="A44">
        <v>42</v>
      </c>
      <c r="B44" s="887"/>
      <c r="C44" s="94"/>
      <c r="D44" s="91" t="s">
        <v>802</v>
      </c>
      <c r="E44" s="92">
        <v>3.5999999999999997E-2</v>
      </c>
    </row>
    <row r="45" spans="1:5" x14ac:dyDescent="0.15">
      <c r="A45">
        <v>43</v>
      </c>
      <c r="B45" s="887"/>
      <c r="C45" s="94"/>
      <c r="D45" s="91" t="s">
        <v>803</v>
      </c>
      <c r="E45" s="92">
        <v>3.7999999999999999E-2</v>
      </c>
    </row>
    <row r="46" spans="1:5" x14ac:dyDescent="0.15">
      <c r="A46">
        <v>44</v>
      </c>
      <c r="B46" s="888"/>
      <c r="C46" s="90" t="s">
        <v>756</v>
      </c>
      <c r="D46" s="91" t="s">
        <v>804</v>
      </c>
      <c r="E46" s="92">
        <v>4.1000000000000002E-2</v>
      </c>
    </row>
    <row r="47" spans="1:5" x14ac:dyDescent="0.15">
      <c r="A47">
        <v>45</v>
      </c>
      <c r="B47" s="886" t="s">
        <v>805</v>
      </c>
      <c r="C47" s="90" t="s">
        <v>756</v>
      </c>
      <c r="D47" s="91" t="s">
        <v>806</v>
      </c>
      <c r="E47" s="92">
        <v>2.9000000000000001E-2</v>
      </c>
    </row>
    <row r="48" spans="1:5" x14ac:dyDescent="0.15">
      <c r="A48">
        <v>46</v>
      </c>
      <c r="B48" s="887"/>
      <c r="C48" s="94"/>
      <c r="D48" s="91" t="s">
        <v>807</v>
      </c>
      <c r="E48" s="92">
        <v>2.3E-2</v>
      </c>
    </row>
    <row r="49" spans="1:5" x14ac:dyDescent="0.15">
      <c r="A49">
        <v>47</v>
      </c>
      <c r="B49" s="887"/>
      <c r="C49" s="94"/>
      <c r="D49" s="91" t="s">
        <v>808</v>
      </c>
      <c r="E49" s="92">
        <v>2.4E-2</v>
      </c>
    </row>
    <row r="50" spans="1:5" x14ac:dyDescent="0.15">
      <c r="A50">
        <v>48</v>
      </c>
      <c r="B50" s="887"/>
      <c r="C50" s="94"/>
      <c r="D50" s="91" t="s">
        <v>809</v>
      </c>
      <c r="E50" s="92">
        <v>2.7E-2</v>
      </c>
    </row>
    <row r="51" spans="1:5" x14ac:dyDescent="0.15">
      <c r="A51">
        <v>49</v>
      </c>
      <c r="B51" s="888"/>
      <c r="C51" s="94"/>
      <c r="D51" s="91" t="s">
        <v>810</v>
      </c>
      <c r="E51" s="92">
        <v>2.8000000000000001E-2</v>
      </c>
    </row>
    <row r="52" spans="1:5" x14ac:dyDescent="0.15">
      <c r="A52">
        <v>50</v>
      </c>
      <c r="B52" s="886" t="s">
        <v>811</v>
      </c>
      <c r="C52" s="94"/>
      <c r="D52" s="91" t="s">
        <v>812</v>
      </c>
      <c r="E52" s="92">
        <v>3.4000000000000002E-2</v>
      </c>
    </row>
    <row r="53" spans="1:5" x14ac:dyDescent="0.15">
      <c r="A53">
        <v>51</v>
      </c>
      <c r="B53" s="887"/>
      <c r="C53" s="94"/>
      <c r="D53" s="91" t="s">
        <v>813</v>
      </c>
      <c r="E53" s="92">
        <v>2.5999999999999999E-2</v>
      </c>
    </row>
    <row r="54" spans="1:5" x14ac:dyDescent="0.15">
      <c r="A54">
        <v>52</v>
      </c>
      <c r="B54" s="888"/>
      <c r="C54" s="90" t="s">
        <v>756</v>
      </c>
      <c r="D54" s="91" t="s">
        <v>814</v>
      </c>
      <c r="E54" s="92">
        <v>0.04</v>
      </c>
    </row>
    <row r="55" spans="1:5" x14ac:dyDescent="0.15">
      <c r="A55">
        <v>53</v>
      </c>
      <c r="B55" s="886" t="s">
        <v>815</v>
      </c>
      <c r="C55" s="94"/>
      <c r="D55" s="91" t="s">
        <v>816</v>
      </c>
      <c r="E55" s="92">
        <v>2.1999999999999999E-2</v>
      </c>
    </row>
    <row r="56" spans="1:5" x14ac:dyDescent="0.15">
      <c r="A56">
        <v>54</v>
      </c>
      <c r="B56" s="887"/>
      <c r="C56" s="90" t="s">
        <v>756</v>
      </c>
      <c r="D56" s="91" t="s">
        <v>817</v>
      </c>
      <c r="E56" s="92">
        <v>3.5999999999999997E-2</v>
      </c>
    </row>
    <row r="57" spans="1:5" x14ac:dyDescent="0.15">
      <c r="A57">
        <v>55</v>
      </c>
      <c r="B57" s="887"/>
      <c r="C57" s="94"/>
      <c r="D57" s="91" t="s">
        <v>818</v>
      </c>
      <c r="E57" s="92">
        <v>3.4000000000000002E-2</v>
      </c>
    </row>
    <row r="58" spans="1:5" x14ac:dyDescent="0.15">
      <c r="A58">
        <v>56</v>
      </c>
      <c r="B58" s="887"/>
      <c r="C58" s="94"/>
      <c r="D58" s="91" t="s">
        <v>819</v>
      </c>
      <c r="E58" s="92">
        <v>2.8000000000000001E-2</v>
      </c>
    </row>
    <row r="59" spans="1:5" x14ac:dyDescent="0.15">
      <c r="A59">
        <v>57</v>
      </c>
      <c r="B59" s="888"/>
      <c r="C59" s="94"/>
      <c r="D59" s="91" t="s">
        <v>820</v>
      </c>
      <c r="E59" s="92">
        <v>3.5000000000000003E-2</v>
      </c>
    </row>
    <row r="60" spans="1:5" x14ac:dyDescent="0.15">
      <c r="A60">
        <v>58</v>
      </c>
      <c r="B60" s="889" t="s">
        <v>821</v>
      </c>
      <c r="C60" s="94"/>
      <c r="D60" s="91" t="s">
        <v>822</v>
      </c>
      <c r="E60" s="92">
        <v>0.04</v>
      </c>
    </row>
    <row r="61" spans="1:5" x14ac:dyDescent="0.15">
      <c r="A61">
        <v>59</v>
      </c>
      <c r="B61" s="890"/>
      <c r="C61" s="90" t="s">
        <v>756</v>
      </c>
      <c r="D61" s="91" t="s">
        <v>823</v>
      </c>
      <c r="E61" s="92">
        <v>5.1999999999999998E-2</v>
      </c>
    </row>
  </sheetData>
  <mergeCells count="13">
    <mergeCell ref="B33:B34"/>
    <mergeCell ref="C2:D2"/>
    <mergeCell ref="B3:B13"/>
    <mergeCell ref="B14:B25"/>
    <mergeCell ref="B26:B27"/>
    <mergeCell ref="B28:B32"/>
    <mergeCell ref="B55:B59"/>
    <mergeCell ref="B60:B61"/>
    <mergeCell ref="B37:B39"/>
    <mergeCell ref="B40:B42"/>
    <mergeCell ref="B43:B46"/>
    <mergeCell ref="B47:B51"/>
    <mergeCell ref="B52:B54"/>
  </mergeCells>
  <phoneticPr fontId="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CCFFCC"/>
  </sheetPr>
  <dimension ref="A1:AH25"/>
  <sheetViews>
    <sheetView workbookViewId="0"/>
  </sheetViews>
  <sheetFormatPr defaultRowHeight="11.25" x14ac:dyDescent="0.15"/>
  <cols>
    <col min="1" max="5" width="9" style="1"/>
    <col min="6" max="6" width="24.75" style="1" customWidth="1"/>
    <col min="7" max="7" width="16.25" style="1" customWidth="1"/>
    <col min="8" max="8" width="23.75" style="1" customWidth="1"/>
    <col min="9" max="9" width="12" style="1" customWidth="1"/>
    <col min="10" max="10" width="24.125" style="1" customWidth="1"/>
    <col min="11" max="16384" width="9" style="1"/>
  </cols>
  <sheetData>
    <row r="1" spans="1:34" s="375" customFormat="1" ht="23.25" thickBot="1" x14ac:dyDescent="0.2">
      <c r="A1" s="375" t="s">
        <v>293</v>
      </c>
      <c r="B1" s="375" t="s">
        <v>294</v>
      </c>
      <c r="C1" s="375" t="s">
        <v>295</v>
      </c>
      <c r="D1" s="375" t="s">
        <v>247</v>
      </c>
      <c r="E1" s="375" t="s">
        <v>296</v>
      </c>
      <c r="F1" s="375" t="s">
        <v>297</v>
      </c>
      <c r="G1" s="375" t="s">
        <v>304</v>
      </c>
      <c r="H1" s="375" t="s">
        <v>305</v>
      </c>
      <c r="I1" s="375" t="s">
        <v>298</v>
      </c>
      <c r="J1" s="375" t="s">
        <v>299</v>
      </c>
      <c r="K1" s="376" t="s">
        <v>162</v>
      </c>
      <c r="L1" s="375" t="s">
        <v>306</v>
      </c>
      <c r="M1" s="375" t="s">
        <v>307</v>
      </c>
      <c r="N1" s="375" t="s">
        <v>308</v>
      </c>
      <c r="O1" s="375" t="s">
        <v>309</v>
      </c>
      <c r="P1" s="375" t="s">
        <v>310</v>
      </c>
      <c r="Q1" s="375" t="s">
        <v>311</v>
      </c>
      <c r="R1" s="375" t="s">
        <v>312</v>
      </c>
      <c r="S1" s="376" t="s">
        <v>313</v>
      </c>
      <c r="T1" s="371" t="s">
        <v>1018</v>
      </c>
      <c r="U1" s="375" t="s">
        <v>314</v>
      </c>
      <c r="V1" s="375" t="s">
        <v>315</v>
      </c>
      <c r="W1" s="375" t="s">
        <v>316</v>
      </c>
      <c r="X1" s="375" t="s">
        <v>317</v>
      </c>
      <c r="Y1" s="375" t="s">
        <v>7</v>
      </c>
      <c r="Z1" s="375" t="s">
        <v>9</v>
      </c>
      <c r="AA1" s="375" t="s">
        <v>10</v>
      </c>
      <c r="AB1" s="375" t="s">
        <v>318</v>
      </c>
      <c r="AC1" s="375" t="s">
        <v>319</v>
      </c>
      <c r="AD1" s="375" t="s">
        <v>320</v>
      </c>
      <c r="AE1" s="377" t="s">
        <v>997</v>
      </c>
      <c r="AF1" s="378" t="s">
        <v>911</v>
      </c>
      <c r="AG1" s="378" t="s">
        <v>912</v>
      </c>
      <c r="AH1" s="378" t="s">
        <v>913</v>
      </c>
    </row>
    <row r="2" spans="1:34" ht="15" customHeight="1" x14ac:dyDescent="0.15">
      <c r="A2" s="26" t="e">
        <f>事前協議書!#REF!</f>
        <v>#REF!</v>
      </c>
      <c r="B2" s="26" t="e">
        <f>事前協議書!#REF!</f>
        <v>#REF!</v>
      </c>
      <c r="C2" s="1" t="e">
        <f>事前協議書!#REF!</f>
        <v>#REF!</v>
      </c>
      <c r="D2" s="27" t="e">
        <f>事前協議書!#REF!</f>
        <v>#REF!</v>
      </c>
      <c r="E2" s="27" t="e">
        <f>事前協議書!#REF!</f>
        <v>#REF!</v>
      </c>
      <c r="F2" s="27" t="e">
        <f>事前協議書!#REF!</f>
        <v>#REF!</v>
      </c>
      <c r="G2" s="1" t="e">
        <f>事前協議書!#REF!</f>
        <v>#REF!</v>
      </c>
      <c r="H2" s="1" t="e">
        <f>事前協議書!#REF!</f>
        <v>#REF!</v>
      </c>
      <c r="I2" s="1" t="e">
        <f>事前協議書!#REF!</f>
        <v>#REF!</v>
      </c>
      <c r="J2" s="1" t="e">
        <f>事前協議書!#REF!</f>
        <v>#REF!</v>
      </c>
      <c r="K2" s="40"/>
      <c r="L2" s="1" t="e">
        <f>事前協議書!#REF!</f>
        <v>#REF!</v>
      </c>
      <c r="M2" s="1" t="e">
        <f>事前協議書!#REF!</f>
        <v>#REF!</v>
      </c>
      <c r="N2" s="1" t="e">
        <f>事前協議書!#REF!</f>
        <v>#REF!</v>
      </c>
      <c r="O2" s="1" t="e">
        <f>事前協議書!#REF!</f>
        <v>#REF!</v>
      </c>
      <c r="P2" s="1" t="e">
        <f>事前協議書!#REF!</f>
        <v>#REF!</v>
      </c>
      <c r="Q2" s="1" t="e">
        <f>事前協議書!#REF!</f>
        <v>#REF!</v>
      </c>
      <c r="R2" s="1" t="e">
        <f>事前協議書!#REF!</f>
        <v>#REF!</v>
      </c>
      <c r="S2" s="40"/>
      <c r="U2" s="1" t="e">
        <f>事前協議書!#REF!</f>
        <v>#REF!</v>
      </c>
      <c r="V2" s="1" t="e">
        <f>事前協議書!#REF!</f>
        <v>#REF!</v>
      </c>
      <c r="W2" s="27" t="e">
        <f>事前協議書!#REF!</f>
        <v>#REF!</v>
      </c>
      <c r="X2" s="27" t="e">
        <f>事前協議書!#REF!</f>
        <v>#REF!</v>
      </c>
      <c r="Y2" s="1" t="e">
        <f>事前協議書!#REF!</f>
        <v>#REF!</v>
      </c>
      <c r="Z2" s="1" t="e">
        <f>事前協議書!#REF!</f>
        <v>#REF!</v>
      </c>
      <c r="AA2" s="1" t="e">
        <f>事前協議書!#REF!</f>
        <v>#REF!</v>
      </c>
      <c r="AB2" s="1" t="e">
        <f>事前協議書!#REF!</f>
        <v>#REF!</v>
      </c>
      <c r="AC2" s="1" t="e">
        <f>事前協議書!#REF!</f>
        <v>#REF!</v>
      </c>
      <c r="AD2" s="1" t="e">
        <f>事前協議書!#REF!</f>
        <v>#REF!</v>
      </c>
      <c r="AE2" s="1" t="e">
        <f>事前協議書!#REF!</f>
        <v>#REF!</v>
      </c>
      <c r="AF2" s="1" t="e">
        <f>事前協議書!#REF!</f>
        <v>#REF!</v>
      </c>
      <c r="AG2" s="1" t="e">
        <f>事前協議書!#REF!</f>
        <v>#REF!</v>
      </c>
      <c r="AH2" s="1" t="e">
        <f>事前協議書!#REF!</f>
        <v>#REF!</v>
      </c>
    </row>
    <row r="3" spans="1:34" ht="15" customHeight="1" x14ac:dyDescent="0.15">
      <c r="A3" s="379" t="str">
        <f>事前協議書!$X$2</f>
        <v>2017998</v>
      </c>
      <c r="B3" s="379" t="str">
        <f>事前協議書!$Z$2</f>
        <v>Demo998</v>
      </c>
      <c r="C3" s="372">
        <f>事前協議書!$X$3</f>
        <v>3</v>
      </c>
      <c r="D3" s="380">
        <f>事前協議書!$E$3</f>
        <v>46113</v>
      </c>
      <c r="E3" s="372" t="str">
        <f>事前協議書!$E$4</f>
        <v>M株式会社</v>
      </c>
      <c r="F3" s="372" t="str">
        <f>事前協議書!$E$5</f>
        <v>千代田区大手町一丁目○番地○号</v>
      </c>
      <c r="G3" s="372" t="str">
        <f>事前協議書!$E$6</f>
        <v>株式会社N設計</v>
      </c>
      <c r="H3" s="372" t="str">
        <f>事前協議書!$E$7</f>
        <v>千代田区飯田橋一丁目○番地○号</v>
      </c>
      <c r="I3" s="372" t="str">
        <f>事前協議書!$E$8</f>
        <v>○●○●ビル</v>
      </c>
      <c r="J3" s="372" t="str">
        <f>事前協議書!$E$9</f>
        <v>千代田区九段北○丁目○番地○号</v>
      </c>
      <c r="K3" s="40"/>
      <c r="L3" s="372">
        <f>事前協議書!$X$10</f>
        <v>1</v>
      </c>
      <c r="M3" s="372">
        <f>事前協議書!$AD$10</f>
        <v>1</v>
      </c>
      <c r="N3" s="372">
        <f>事前協議書!$AB$11</f>
        <v>0</v>
      </c>
      <c r="O3" s="372">
        <f>事前協議書!$AB$10</f>
        <v>0</v>
      </c>
      <c r="P3" s="372">
        <f>事前協議書!$Z$11</f>
        <v>0</v>
      </c>
      <c r="Q3" s="372">
        <f>事前協議書!$Z$10</f>
        <v>0</v>
      </c>
      <c r="R3" s="372"/>
      <c r="S3" s="40"/>
      <c r="T3" s="372">
        <f>事前協議書!$X$11</f>
        <v>1</v>
      </c>
      <c r="U3" s="372">
        <f>事前協議書!$X$12</f>
        <v>0</v>
      </c>
      <c r="V3" s="372">
        <f>事前協議書!$H$12</f>
        <v>0</v>
      </c>
      <c r="W3" s="380">
        <f>事前協議書!$H$13</f>
        <v>46143</v>
      </c>
      <c r="X3" s="380">
        <f>事前協議書!$O$13</f>
        <v>46630</v>
      </c>
      <c r="Y3" s="372">
        <f>事前協議書!$O$15</f>
        <v>1500</v>
      </c>
      <c r="Z3" s="372">
        <f>事前協議書!$G$15</f>
        <v>1000</v>
      </c>
      <c r="AA3" s="372">
        <f>事前協議書!$G$16</f>
        <v>6000</v>
      </c>
      <c r="AB3" s="372">
        <f>事前協議書!$O$16</f>
        <v>5000</v>
      </c>
      <c r="AC3" s="372">
        <f>事前協議書!$F$17</f>
        <v>6</v>
      </c>
      <c r="AD3" s="372">
        <f>事前協議書!$K$17</f>
        <v>1</v>
      </c>
      <c r="AE3" s="372">
        <f>事前協議書!$Y$14</f>
        <v>0</v>
      </c>
      <c r="AF3" s="372">
        <f>事前協議書!$AE$3</f>
        <v>1</v>
      </c>
      <c r="AG3" s="372">
        <f>事前協議書!$AG$3</f>
        <v>0</v>
      </c>
      <c r="AH3" s="372">
        <f>事前協議書!$AI$3</f>
        <v>0</v>
      </c>
    </row>
    <row r="4" spans="1:34" ht="15" customHeight="1" x14ac:dyDescent="0.15">
      <c r="A4" s="373" t="e">
        <f>A2=A3</f>
        <v>#REF!</v>
      </c>
      <c r="B4" s="373" t="e">
        <f>B2=B3</f>
        <v>#REF!</v>
      </c>
      <c r="C4" s="373" t="e">
        <f t="shared" ref="C4:AH4" si="0">C2=C3</f>
        <v>#REF!</v>
      </c>
      <c r="D4" s="373" t="e">
        <f t="shared" si="0"/>
        <v>#REF!</v>
      </c>
      <c r="E4" s="373" t="e">
        <f t="shared" si="0"/>
        <v>#REF!</v>
      </c>
      <c r="F4" s="373" t="e">
        <f t="shared" si="0"/>
        <v>#REF!</v>
      </c>
      <c r="G4" s="373" t="e">
        <f t="shared" si="0"/>
        <v>#REF!</v>
      </c>
      <c r="H4" s="373" t="e">
        <f t="shared" si="0"/>
        <v>#REF!</v>
      </c>
      <c r="I4" s="373" t="e">
        <f t="shared" si="0"/>
        <v>#REF!</v>
      </c>
      <c r="J4" s="373" t="e">
        <f t="shared" si="0"/>
        <v>#REF!</v>
      </c>
      <c r="K4" s="373" t="b">
        <f t="shared" si="0"/>
        <v>1</v>
      </c>
      <c r="L4" s="373" t="e">
        <f t="shared" si="0"/>
        <v>#REF!</v>
      </c>
      <c r="M4" s="373" t="e">
        <f t="shared" si="0"/>
        <v>#REF!</v>
      </c>
      <c r="N4" s="373" t="e">
        <f t="shared" si="0"/>
        <v>#REF!</v>
      </c>
      <c r="O4" s="373" t="e">
        <f t="shared" si="0"/>
        <v>#REF!</v>
      </c>
      <c r="P4" s="373" t="e">
        <f t="shared" si="0"/>
        <v>#REF!</v>
      </c>
      <c r="Q4" s="373" t="e">
        <f t="shared" si="0"/>
        <v>#REF!</v>
      </c>
      <c r="R4" s="373" t="e">
        <f t="shared" si="0"/>
        <v>#REF!</v>
      </c>
      <c r="S4" s="373" t="b">
        <f t="shared" si="0"/>
        <v>1</v>
      </c>
      <c r="T4" s="373" t="b">
        <f t="shared" si="0"/>
        <v>0</v>
      </c>
      <c r="U4" s="373" t="e">
        <f t="shared" si="0"/>
        <v>#REF!</v>
      </c>
      <c r="V4" s="373" t="e">
        <f t="shared" si="0"/>
        <v>#REF!</v>
      </c>
      <c r="W4" s="373" t="e">
        <f t="shared" si="0"/>
        <v>#REF!</v>
      </c>
      <c r="X4" s="373" t="e">
        <f t="shared" si="0"/>
        <v>#REF!</v>
      </c>
      <c r="Y4" s="373" t="e">
        <f t="shared" si="0"/>
        <v>#REF!</v>
      </c>
      <c r="Z4" s="373" t="e">
        <f t="shared" si="0"/>
        <v>#REF!</v>
      </c>
      <c r="AA4" s="373" t="e">
        <f t="shared" si="0"/>
        <v>#REF!</v>
      </c>
      <c r="AB4" s="373" t="e">
        <f t="shared" si="0"/>
        <v>#REF!</v>
      </c>
      <c r="AC4" s="373" t="e">
        <f t="shared" si="0"/>
        <v>#REF!</v>
      </c>
      <c r="AD4" s="373" t="e">
        <f t="shared" si="0"/>
        <v>#REF!</v>
      </c>
      <c r="AE4" s="373" t="e">
        <f t="shared" si="0"/>
        <v>#REF!</v>
      </c>
      <c r="AF4" s="373" t="e">
        <f t="shared" si="0"/>
        <v>#REF!</v>
      </c>
      <c r="AG4" s="373" t="e">
        <f t="shared" si="0"/>
        <v>#REF!</v>
      </c>
      <c r="AH4" s="373" t="e">
        <f t="shared" si="0"/>
        <v>#REF!</v>
      </c>
    </row>
    <row r="5" spans="1:34" ht="75" x14ac:dyDescent="0.15">
      <c r="A5" s="381"/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 t="s">
        <v>1020</v>
      </c>
      <c r="N5" s="381"/>
      <c r="O5" s="381" t="s">
        <v>1020</v>
      </c>
      <c r="P5" s="381" t="s">
        <v>1020</v>
      </c>
      <c r="Q5" s="381"/>
      <c r="R5" s="381"/>
      <c r="S5" s="381"/>
      <c r="T5" s="374" t="s">
        <v>1019</v>
      </c>
      <c r="U5" s="381"/>
      <c r="V5" s="381" t="s">
        <v>1021</v>
      </c>
      <c r="W5" s="381"/>
      <c r="X5" s="381"/>
      <c r="Y5" s="381"/>
      <c r="Z5" s="381"/>
      <c r="AA5" s="381"/>
      <c r="AB5" s="381"/>
      <c r="AC5" s="381"/>
      <c r="AD5" s="381"/>
      <c r="AE5" s="374"/>
      <c r="AF5" s="374"/>
      <c r="AG5" s="374"/>
      <c r="AH5" s="374"/>
    </row>
    <row r="6" spans="1:34" ht="15" customHeight="1" x14ac:dyDescent="0.15"/>
    <row r="7" spans="1:34" ht="15" customHeight="1" x14ac:dyDescent="0.15"/>
    <row r="8" spans="1:34" ht="15" customHeight="1" x14ac:dyDescent="0.15"/>
    <row r="9" spans="1:34" ht="15" customHeight="1" x14ac:dyDescent="0.15"/>
    <row r="10" spans="1:34" ht="15" customHeight="1" x14ac:dyDescent="0.15"/>
    <row r="11" spans="1:34" ht="15" customHeight="1" x14ac:dyDescent="0.15"/>
    <row r="12" spans="1:34" ht="15" customHeight="1" x14ac:dyDescent="0.15"/>
    <row r="13" spans="1:34" ht="15" customHeight="1" x14ac:dyDescent="0.15"/>
    <row r="14" spans="1:34" ht="15" customHeight="1" x14ac:dyDescent="0.15"/>
    <row r="15" spans="1:34" ht="15" customHeight="1" x14ac:dyDescent="0.15"/>
    <row r="16" spans="1:34" ht="15" customHeight="1" x14ac:dyDescent="0.15"/>
    <row r="17" ht="15" customHeight="1" x14ac:dyDescent="0.15"/>
    <row r="18" ht="15" customHeight="1" x14ac:dyDescent="0.15"/>
    <row r="19" ht="15" customHeight="1" x14ac:dyDescent="0.15"/>
    <row r="20" ht="15" customHeight="1" x14ac:dyDescent="0.15"/>
    <row r="21" ht="15" customHeight="1" x14ac:dyDescent="0.15"/>
    <row r="22" ht="15" customHeight="1" x14ac:dyDescent="0.15"/>
    <row r="23" ht="15" customHeight="1" x14ac:dyDescent="0.15"/>
    <row r="24" ht="15" customHeight="1" x14ac:dyDescent="0.15"/>
    <row r="25" ht="15" customHeight="1" x14ac:dyDescent="0.15"/>
  </sheetData>
  <phoneticPr fontId="5"/>
  <conditionalFormatting sqref="A4:AH4">
    <cfRule type="containsText" dxfId="4" priority="1" operator="containsText" text="FALSE">
      <formula>NOT(ISERROR(SEARCH("FALSE",A4)))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3</vt:i4>
      </vt:variant>
    </vt:vector>
  </HeadingPairs>
  <TitlesOfParts>
    <vt:vector size="16" baseType="lpstr">
      <vt:lpstr>事前協議書</vt:lpstr>
      <vt:lpstr>環境評価書</vt:lpstr>
      <vt:lpstr>外観写真等貼付</vt:lpstr>
      <vt:lpstr>第2号様式 </vt:lpstr>
      <vt:lpstr>第2号様式（事業者連名用別紙）</vt:lpstr>
      <vt:lpstr>List</vt:lpstr>
      <vt:lpstr>標準入力法_断熱材</vt:lpstr>
      <vt:lpstr>モデル建物法_断熱材</vt:lpstr>
      <vt:lpstr>xls11_建物概要</vt:lpstr>
      <vt:lpstr>xls12_設備概要</vt:lpstr>
      <vt:lpstr>xls13_環境対策</vt:lpstr>
      <vt:lpstr>xls14_建物性能</vt:lpstr>
      <vt:lpstr>xls15_備考</vt:lpstr>
      <vt:lpstr>'第2号様式 '!Print_Area</vt:lpstr>
      <vt:lpstr>'第2号様式（事業者連名用別紙）'!Print_Area</vt:lpstr>
      <vt:lpstr>Val_NotSelected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（非住宅 記入例） 事前協議書・環境評価書・建築物環境計画書の様式</dc:title>
  <dc:creator>千代田区</dc:creator>
  <cp:lastPrinted>2026-03-11T06:39:23Z</cp:lastPrinted>
  <dcterms:created xsi:type="dcterms:W3CDTF">2016-01-13T01:03:20Z</dcterms:created>
  <dcterms:modified xsi:type="dcterms:W3CDTF">2026-03-16T02:17:32Z</dcterms:modified>
</cp:coreProperties>
</file>