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0001095790\Desktop\HP更新\事前協議様式\"/>
    </mc:Choice>
  </mc:AlternateContent>
  <xr:revisionPtr revIDLastSave="0" documentId="13_ncr:1_{E84B5C60-9C79-438B-842A-32C25E96228D}" xr6:coauthVersionLast="47" xr6:coauthVersionMax="47" xr10:uidLastSave="{00000000-0000-0000-0000-000000000000}"/>
  <workbookProtection workbookAlgorithmName="SHA-512" workbookHashValue="42JRX+QXwqxq9sheiypxph2xHEgh4V+OiRAZ9rrGTgeA/sCfZBsguS7Zx+l3evJG2zrIdlzIu46nPTi1f0UxbA==" workbookSaltValue="QNwysRyh1E3LTIF5qaMUIQ==" workbookSpinCount="100000" lockStructure="1"/>
  <bookViews>
    <workbookView xWindow="-120" yWindow="-120" windowWidth="29040" windowHeight="15720" tabRatio="602" xr2:uid="{00000000-000D-0000-FFFF-FFFF00000000}"/>
  </bookViews>
  <sheets>
    <sheet name="事前協議書" sheetId="1" r:id="rId1"/>
    <sheet name="環境評価書" sheetId="2" r:id="rId2"/>
    <sheet name="外観写真等貼付" sheetId="26" r:id="rId3"/>
    <sheet name="仕様基準時の表示" sheetId="23" state="hidden" r:id="rId4"/>
    <sheet name="第2号様式 " sheetId="24" r:id="rId5"/>
    <sheet name="第2号様式（事業者連名用別紙）" sheetId="19" r:id="rId6"/>
    <sheet name="List" sheetId="3" state="hidden" r:id="rId7"/>
    <sheet name="標準入力法_断熱材" sheetId="21" state="hidden" r:id="rId8"/>
    <sheet name="モデル建物法_断熱材" sheetId="22" state="hidden" r:id="rId9"/>
    <sheet name="xls01_建物概要" sheetId="12" state="hidden" r:id="rId10"/>
    <sheet name="xls02_設備概要" sheetId="13" state="hidden" r:id="rId11"/>
    <sheet name="xls03_環境対策" sheetId="14" state="hidden" r:id="rId12"/>
    <sheet name="xls04_建物性能" sheetId="15" state="hidden" r:id="rId13"/>
    <sheet name="xls05_備考" sheetId="16" state="hidden" r:id="rId14"/>
  </sheets>
  <definedNames>
    <definedName name="_xlnm.Print_Area" localSheetId="4">'第2号様式 '!$A$1:$Y$49</definedName>
    <definedName name="_xlnm.Print_Area" localSheetId="5">'第2号様式（事業者連名用別紙）'!$A$1:$S$35</definedName>
    <definedName name="Val_NotSelected">List!$J$12</definedName>
    <definedName name="図形">INDIRECT(環境評価書!$AB$17)</definedName>
    <definedName name="非表示">仕様基準時の表示!$B$16:$T$27</definedName>
    <definedName name="表示">仕様基準時の表示!$B$4:$T$15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8" i="2" l="1"/>
  <c r="T19" i="2" l="1"/>
  <c r="N41" i="2" l="1"/>
  <c r="AF58" i="2" l="1"/>
  <c r="AA44" i="2"/>
  <c r="AJ61" i="2"/>
  <c r="Q61" i="2" s="1"/>
  <c r="AF56" i="2"/>
  <c r="O56" i="2" s="1"/>
  <c r="AD65" i="2"/>
  <c r="I65" i="2" s="1"/>
  <c r="AA61" i="2"/>
  <c r="C61" i="2" s="1"/>
  <c r="AD49" i="2"/>
  <c r="I49" i="2" s="1"/>
  <c r="AI63" i="2" l="1"/>
  <c r="N63" i="2" s="1"/>
  <c r="AK58" i="2"/>
  <c r="U58" i="2" s="1"/>
  <c r="AI61" i="2"/>
  <c r="AI60" i="2"/>
  <c r="N60" i="2" s="1"/>
  <c r="AI59" i="2"/>
  <c r="N59" i="2" s="1"/>
  <c r="AI58" i="2"/>
  <c r="N58" i="2" s="1"/>
  <c r="AI65" i="2"/>
  <c r="N65" i="2" s="1"/>
  <c r="AI64" i="2"/>
  <c r="N64" i="2" s="1"/>
  <c r="AJ58" i="2"/>
  <c r="AI55" i="2"/>
  <c r="AI54" i="2"/>
  <c r="N54" i="2" s="1"/>
  <c r="AI53" i="2"/>
  <c r="N53" i="2" s="1"/>
  <c r="AK51" i="2"/>
  <c r="U51" i="2" s="1"/>
  <c r="AI51" i="2"/>
  <c r="N51" i="2" s="1"/>
  <c r="AI50" i="2"/>
  <c r="N50" i="2" s="1"/>
  <c r="AI49" i="2"/>
  <c r="N49" i="2" s="1"/>
  <c r="AI48" i="2"/>
  <c r="N48" i="2" s="1"/>
  <c r="AI47" i="2"/>
  <c r="N47" i="2" s="1"/>
  <c r="AJ51" i="2"/>
  <c r="AF63" i="2"/>
  <c r="AF48" i="2"/>
  <c r="AF49" i="2"/>
  <c r="AF50" i="2"/>
  <c r="AF51" i="2"/>
  <c r="AF47" i="2"/>
  <c r="AE64" i="2"/>
  <c r="AE63" i="2"/>
  <c r="H63" i="2" s="1"/>
  <c r="AC66" i="2"/>
  <c r="B66" i="2" s="1"/>
  <c r="AC65" i="2"/>
  <c r="B65" i="2" s="1"/>
  <c r="AC64" i="2"/>
  <c r="B64" i="2" s="1"/>
  <c r="AC63" i="2"/>
  <c r="B63" i="2" s="1"/>
  <c r="AC60" i="2"/>
  <c r="AC61" i="2" s="1"/>
  <c r="AC59" i="2"/>
  <c r="B59" i="2" s="1"/>
  <c r="AC58" i="2"/>
  <c r="B58" i="2" s="1"/>
  <c r="AD63" i="2"/>
  <c r="AA63" i="2"/>
  <c r="AE48" i="2"/>
  <c r="AE47" i="2"/>
  <c r="H47" i="2" s="1"/>
  <c r="AE46" i="2"/>
  <c r="AE45" i="2"/>
  <c r="H45" i="2" s="1"/>
  <c r="AE44" i="2"/>
  <c r="H44" i="2" s="1"/>
  <c r="AE43" i="2"/>
  <c r="H43" i="2" s="1"/>
  <c r="AE42" i="2"/>
  <c r="H42" i="2" s="1"/>
  <c r="AE41" i="2"/>
  <c r="H41" i="2" s="1"/>
  <c r="AC55" i="2"/>
  <c r="B55" i="2" s="1"/>
  <c r="AC54" i="2"/>
  <c r="B54" i="2" s="1"/>
  <c r="AC53" i="2"/>
  <c r="B53" i="2" s="1"/>
  <c r="AC52" i="2"/>
  <c r="AC51" i="2"/>
  <c r="B51" i="2" s="1"/>
  <c r="AC49" i="2"/>
  <c r="B49" i="2" s="1"/>
  <c r="AC48" i="2"/>
  <c r="B48" i="2" s="1"/>
  <c r="AC47" i="2"/>
  <c r="B47" i="2" s="1"/>
  <c r="AC46" i="2"/>
  <c r="B46" i="2" s="1"/>
  <c r="AC45" i="2"/>
  <c r="B45" i="2" s="1"/>
  <c r="AC44" i="2"/>
  <c r="B44" i="2" s="1"/>
  <c r="AC43" i="2"/>
  <c r="B43" i="2" s="1"/>
  <c r="AC42" i="2"/>
  <c r="B42" i="2" s="1"/>
  <c r="AC41" i="2"/>
  <c r="B41" i="2" s="1"/>
  <c r="AA58" i="2"/>
  <c r="H46" i="2"/>
  <c r="B52" i="2"/>
  <c r="AA59" i="2"/>
  <c r="N55" i="2" l="1"/>
  <c r="AI56" i="2"/>
  <c r="B60" i="2"/>
  <c r="N61" i="2"/>
  <c r="AK61" i="2"/>
  <c r="H64" i="2"/>
  <c r="AE65" i="2"/>
  <c r="H48" i="2"/>
  <c r="AE49" i="2"/>
  <c r="AD42" i="2"/>
  <c r="AD43" i="2"/>
  <c r="AD44" i="2"/>
  <c r="AD45" i="2"/>
  <c r="AD46" i="2"/>
  <c r="AD47" i="2"/>
  <c r="AD48" i="2"/>
  <c r="AA55" i="2"/>
  <c r="AA66" i="2" l="1"/>
  <c r="AF65" i="2"/>
  <c r="AA65" i="2"/>
  <c r="AF64" i="2"/>
  <c r="AD64" i="2"/>
  <c r="AA64" i="2"/>
  <c r="AF61" i="2"/>
  <c r="AF60" i="2"/>
  <c r="AA60" i="2"/>
  <c r="AF59" i="2"/>
  <c r="AF55" i="2"/>
  <c r="AF54" i="2"/>
  <c r="AA54" i="2"/>
  <c r="AF53" i="2"/>
  <c r="AA53" i="2"/>
  <c r="AA52" i="2"/>
  <c r="AA51" i="2"/>
  <c r="AA49" i="2"/>
  <c r="AA48" i="2"/>
  <c r="AA47" i="2"/>
  <c r="AA46" i="2"/>
  <c r="AA45" i="2"/>
  <c r="AA43" i="2"/>
  <c r="AA42" i="2"/>
  <c r="AD41" i="2"/>
  <c r="AA41" i="2"/>
  <c r="AJ29" i="2" l="1"/>
  <c r="AC22" i="2" l="1"/>
  <c r="AE26" i="2"/>
  <c r="AE33" i="2" l="1"/>
  <c r="AD31" i="2"/>
  <c r="AK29" i="2"/>
  <c r="AD34" i="2"/>
  <c r="AE29" i="2"/>
  <c r="AE34" i="2"/>
  <c r="AD29" i="2"/>
  <c r="AD30" i="2"/>
  <c r="AD32" i="2"/>
  <c r="AD33" i="2"/>
  <c r="AE30" i="2"/>
  <c r="AE31" i="2"/>
  <c r="AE32" i="2"/>
  <c r="AD35" i="2" l="1"/>
  <c r="AE35" i="2"/>
  <c r="AC34" i="2" l="1"/>
  <c r="AC32" i="2"/>
  <c r="AC31" i="2"/>
  <c r="AC30" i="2"/>
  <c r="AC29" i="2"/>
  <c r="AB32" i="2"/>
  <c r="AB31" i="2"/>
  <c r="AB30" i="2"/>
  <c r="AB29" i="2"/>
  <c r="AA26" i="2"/>
  <c r="AA23" i="2"/>
  <c r="X12" i="2"/>
  <c r="V11" i="2"/>
  <c r="S11" i="2"/>
  <c r="W10" i="2"/>
  <c r="R10" i="2"/>
  <c r="R9" i="2"/>
  <c r="AA12" i="2"/>
  <c r="AA8" i="2"/>
  <c r="E12" i="2"/>
  <c r="E9" i="2"/>
  <c r="F6" i="2"/>
  <c r="AC35" i="2" l="1"/>
  <c r="AB35" i="2"/>
  <c r="AA4" i="2" l="1"/>
  <c r="AB4" i="2" s="1"/>
  <c r="V4" i="2" s="1"/>
  <c r="AA3" i="2"/>
  <c r="AB3" i="2" s="1"/>
  <c r="V3" i="2" s="1"/>
  <c r="AA2" i="2"/>
  <c r="AB2" i="2" s="1"/>
  <c r="W78" i="1"/>
  <c r="Y66" i="1"/>
  <c r="T22" i="2" s="1"/>
  <c r="Y65" i="1"/>
  <c r="T21" i="2" s="1"/>
  <c r="V2" i="2" l="1"/>
  <c r="AC2" i="2"/>
  <c r="AA32" i="1"/>
  <c r="AA31" i="1"/>
  <c r="H4" i="19" l="1"/>
  <c r="L5" i="24"/>
  <c r="A3" i="13"/>
  <c r="B3" i="12"/>
  <c r="A3" i="12"/>
  <c r="B2" i="12" l="1"/>
  <c r="B4" i="12" s="1"/>
  <c r="A2" i="12"/>
  <c r="A4" i="12" s="1"/>
  <c r="CN3" i="15" l="1"/>
  <c r="CI3" i="15"/>
  <c r="CH3" i="15"/>
  <c r="BY3" i="15"/>
  <c r="BX3" i="15"/>
  <c r="BW3" i="15"/>
  <c r="BU3" i="15"/>
  <c r="BT3" i="15"/>
  <c r="BR3" i="15"/>
  <c r="BQ3" i="15"/>
  <c r="BO3" i="15"/>
  <c r="BN3" i="15"/>
  <c r="BL3" i="15"/>
  <c r="BK3" i="15"/>
  <c r="BI3" i="15"/>
  <c r="BH3" i="15"/>
  <c r="BA3" i="15"/>
  <c r="AZ3" i="15"/>
  <c r="AY3" i="15"/>
  <c r="AW3" i="15"/>
  <c r="AV3" i="15"/>
  <c r="AT3" i="15"/>
  <c r="AS3" i="15"/>
  <c r="AQ3" i="15"/>
  <c r="AP3" i="15"/>
  <c r="AN3" i="15"/>
  <c r="AM3" i="15"/>
  <c r="AK3" i="15"/>
  <c r="AJ3" i="15"/>
  <c r="AI3" i="15"/>
  <c r="AH3" i="15"/>
  <c r="AC3" i="15"/>
  <c r="AB3" i="15"/>
  <c r="AA3" i="15"/>
  <c r="Y3" i="15"/>
  <c r="X3" i="15"/>
  <c r="V3" i="15"/>
  <c r="U3" i="15"/>
  <c r="S3" i="15"/>
  <c r="R3" i="15"/>
  <c r="P3" i="15"/>
  <c r="O3" i="15"/>
  <c r="M3" i="15"/>
  <c r="L3" i="15"/>
  <c r="K3" i="15"/>
  <c r="J3" i="15"/>
  <c r="E3" i="15"/>
  <c r="C3" i="15"/>
  <c r="A3" i="15"/>
  <c r="CN4" i="15"/>
  <c r="BG4" i="15"/>
  <c r="BF4" i="15"/>
  <c r="AQ3" i="14"/>
  <c r="AI3" i="14"/>
  <c r="AG3" i="14"/>
  <c r="AD3" i="14"/>
  <c r="CW3" i="14"/>
  <c r="CV3" i="14"/>
  <c r="CT3" i="14"/>
  <c r="CT4" i="14" s="1"/>
  <c r="CJ3" i="14"/>
  <c r="CG3" i="14"/>
  <c r="BU3" i="14"/>
  <c r="BU4" i="14" s="1"/>
  <c r="BS3" i="14"/>
  <c r="BQ3" i="14"/>
  <c r="A3" i="14"/>
  <c r="Q3" i="14"/>
  <c r="P3" i="14"/>
  <c r="O3" i="14"/>
  <c r="N3" i="14"/>
  <c r="M3" i="14"/>
  <c r="AB3" i="13"/>
  <c r="P3" i="13"/>
  <c r="O3" i="13"/>
  <c r="N3" i="13"/>
  <c r="M3" i="13"/>
  <c r="L3" i="13"/>
  <c r="K3" i="13"/>
  <c r="J3" i="13"/>
  <c r="I3" i="13"/>
  <c r="H3" i="13"/>
  <c r="AQ3" i="13"/>
  <c r="AE3" i="12"/>
  <c r="AD3" i="12"/>
  <c r="AC3" i="12"/>
  <c r="AB3" i="12"/>
  <c r="AA3" i="12"/>
  <c r="Z3" i="12"/>
  <c r="Y3" i="12"/>
  <c r="X3" i="12"/>
  <c r="W3" i="12"/>
  <c r="J3" i="12"/>
  <c r="I3" i="12"/>
  <c r="H3" i="12"/>
  <c r="G3" i="12"/>
  <c r="F3" i="12"/>
  <c r="E3" i="12"/>
  <c r="D3" i="12"/>
  <c r="BV4" i="14"/>
  <c r="BB4" i="14"/>
  <c r="BA4" i="14"/>
  <c r="AZ4" i="14"/>
  <c r="AY4" i="14"/>
  <c r="AX4" i="14"/>
  <c r="AW4" i="14"/>
  <c r="AV4" i="14"/>
  <c r="AU4" i="14"/>
  <c r="AT4" i="14"/>
  <c r="AS4" i="14"/>
  <c r="AR4" i="14"/>
  <c r="AN4" i="14"/>
  <c r="AB4" i="14"/>
  <c r="Y4" i="14"/>
  <c r="X4" i="14"/>
  <c r="D4" i="14"/>
  <c r="C4" i="14"/>
  <c r="AJ4" i="13" l="1"/>
  <c r="AI4" i="13"/>
  <c r="AH4" i="13"/>
  <c r="T4" i="13"/>
  <c r="S4" i="13"/>
  <c r="R4" i="13"/>
  <c r="Q4" i="13"/>
  <c r="AQ4" i="13"/>
  <c r="V4" i="12" l="1"/>
  <c r="U4" i="12"/>
  <c r="T4" i="12"/>
  <c r="S4" i="12"/>
  <c r="R4" i="12"/>
  <c r="Q4" i="12"/>
  <c r="P4" i="12"/>
  <c r="O4" i="12"/>
  <c r="K4" i="12"/>
  <c r="L3" i="14"/>
  <c r="X84" i="1"/>
  <c r="CM3" i="15" s="1"/>
  <c r="CM4" i="15" s="1"/>
  <c r="W84" i="1"/>
  <c r="AC83" i="1"/>
  <c r="AB17" i="2" s="1"/>
  <c r="AA83" i="1"/>
  <c r="Z83" i="1"/>
  <c r="CK3" i="15" s="1"/>
  <c r="Y83" i="1"/>
  <c r="X83" i="1"/>
  <c r="CJ3" i="15" s="1"/>
  <c r="W83" i="1"/>
  <c r="V83" i="1"/>
  <c r="Z61" i="1"/>
  <c r="CO3" i="15" s="1"/>
  <c r="W61" i="1"/>
  <c r="V61" i="1"/>
  <c r="Z60" i="1"/>
  <c r="BG3" i="14" s="1"/>
  <c r="W60" i="1"/>
  <c r="Z59" i="1"/>
  <c r="BF3" i="14" s="1"/>
  <c r="W59" i="1"/>
  <c r="V59" i="1"/>
  <c r="AC58" i="1"/>
  <c r="BE3" i="14" s="1"/>
  <c r="AA58" i="1"/>
  <c r="Z58" i="1"/>
  <c r="BC3" i="14" s="1"/>
  <c r="W58" i="1"/>
  <c r="Z57" i="1"/>
  <c r="BH3" i="14" s="1"/>
  <c r="W57" i="1"/>
  <c r="Z56" i="1"/>
  <c r="BD3" i="14" s="1"/>
  <c r="BD4" i="14" s="1"/>
  <c r="W56" i="1"/>
  <c r="V56" i="1"/>
  <c r="Y55" i="1"/>
  <c r="CU3" i="14" s="1"/>
  <c r="W55" i="1"/>
  <c r="Y54" i="1"/>
  <c r="CS3" i="14" s="1"/>
  <c r="CS4" i="14" s="1"/>
  <c r="W54" i="1"/>
  <c r="AD53" i="1"/>
  <c r="CR3" i="14" s="1"/>
  <c r="AA53" i="1"/>
  <c r="Z53" i="1"/>
  <c r="CQ3" i="14" s="1"/>
  <c r="W53" i="1"/>
  <c r="V53" i="1"/>
  <c r="AH52" i="1"/>
  <c r="CP3" i="14" s="1"/>
  <c r="AF52" i="1"/>
  <c r="AE52" i="1"/>
  <c r="CO3" i="14" s="1"/>
  <c r="AC52" i="1"/>
  <c r="AB52" i="1"/>
  <c r="CN3" i="14" s="1"/>
  <c r="Z52" i="1"/>
  <c r="Y52" i="1"/>
  <c r="CM3" i="14" s="1"/>
  <c r="W52" i="1"/>
  <c r="V52" i="1"/>
  <c r="AB51" i="1"/>
  <c r="CL3" i="14" s="1"/>
  <c r="Z51" i="1"/>
  <c r="Y51" i="1"/>
  <c r="CK3" i="14" s="1"/>
  <c r="W51" i="1"/>
  <c r="V51" i="1"/>
  <c r="Y50" i="1"/>
  <c r="CI3" i="14" s="1"/>
  <c r="W50" i="1"/>
  <c r="Y49" i="1"/>
  <c r="CH3" i="14" s="1"/>
  <c r="W49" i="1"/>
  <c r="Y48" i="1"/>
  <c r="CF3" i="14" s="1"/>
  <c r="W48" i="1"/>
  <c r="V48" i="1"/>
  <c r="AB47" i="1"/>
  <c r="AP3" i="14" s="1"/>
  <c r="Z47" i="1"/>
  <c r="Y47" i="1"/>
  <c r="AO3" i="14" s="1"/>
  <c r="W47" i="1"/>
  <c r="AH46" i="1"/>
  <c r="AM3" i="14" s="1"/>
  <c r="AF46" i="1"/>
  <c r="AE46" i="1"/>
  <c r="AL3" i="14" s="1"/>
  <c r="AC46" i="1"/>
  <c r="AB46" i="1"/>
  <c r="AK3" i="14" s="1"/>
  <c r="Z46" i="1"/>
  <c r="Y46" i="1"/>
  <c r="AJ3" i="14" s="1"/>
  <c r="W46" i="1"/>
  <c r="V46" i="1"/>
  <c r="Y45" i="1"/>
  <c r="AH3" i="14" s="1"/>
  <c r="W45" i="1"/>
  <c r="AB44" i="1"/>
  <c r="AE3" i="14" s="1"/>
  <c r="Z44" i="1"/>
  <c r="Y44" i="1"/>
  <c r="AF3" i="14" s="1"/>
  <c r="W44" i="1"/>
  <c r="V44" i="1"/>
  <c r="Y43" i="1"/>
  <c r="AC3" i="14" s="1"/>
  <c r="W43" i="1"/>
  <c r="Y42" i="1"/>
  <c r="AA3" i="14" s="1"/>
  <c r="W42" i="1"/>
  <c r="AB41" i="1"/>
  <c r="CD3" i="14" s="1"/>
  <c r="Z41" i="1"/>
  <c r="Y41" i="1"/>
  <c r="CC3" i="14" s="1"/>
  <c r="W41" i="1"/>
  <c r="V41" i="1"/>
  <c r="AB40" i="1"/>
  <c r="CB3" i="14" s="1"/>
  <c r="Z40" i="1"/>
  <c r="Y40" i="1"/>
  <c r="CA3" i="14" s="1"/>
  <c r="W40" i="1"/>
  <c r="AH39" i="1"/>
  <c r="BX3" i="14" s="1"/>
  <c r="AF39" i="1"/>
  <c r="AE39" i="1"/>
  <c r="BZ3" i="14" s="1"/>
  <c r="AC39" i="1"/>
  <c r="AB39" i="1"/>
  <c r="BW3" i="14" s="1"/>
  <c r="Z39" i="1"/>
  <c r="Y39" i="1"/>
  <c r="Z3" i="14" s="1"/>
  <c r="W39" i="1"/>
  <c r="V39" i="1"/>
  <c r="Y38" i="1"/>
  <c r="BT3" i="14" s="1"/>
  <c r="W38" i="1"/>
  <c r="Y37" i="1"/>
  <c r="BR3" i="14" s="1"/>
  <c r="W37" i="1"/>
  <c r="Y36" i="1"/>
  <c r="BP3" i="14" s="1"/>
  <c r="W36" i="1"/>
  <c r="V36" i="1"/>
  <c r="AE35" i="1"/>
  <c r="BO3" i="14" s="1"/>
  <c r="AC35" i="1"/>
  <c r="AB35" i="1"/>
  <c r="BN3" i="14" s="1"/>
  <c r="Z35" i="1"/>
  <c r="Y35" i="1"/>
  <c r="BY3" i="14" s="1"/>
  <c r="W35" i="1"/>
  <c r="AH34" i="1"/>
  <c r="U3" i="14" s="1"/>
  <c r="AF34" i="1"/>
  <c r="AE34" i="1"/>
  <c r="T3" i="14" s="1"/>
  <c r="AC34" i="1"/>
  <c r="AB34" i="1"/>
  <c r="BJ3" i="14" s="1"/>
  <c r="Z34" i="1"/>
  <c r="Y34" i="1"/>
  <c r="BI3" i="14" s="1"/>
  <c r="W34" i="1"/>
  <c r="V34" i="1"/>
  <c r="AB33" i="1"/>
  <c r="S3" i="14" s="1"/>
  <c r="S4" i="14" s="1"/>
  <c r="Z33" i="1"/>
  <c r="Y33" i="1"/>
  <c r="R3" i="14" s="1"/>
  <c r="W33" i="1"/>
  <c r="V33" i="1"/>
  <c r="Y32" i="1"/>
  <c r="K3" i="14" s="1"/>
  <c r="K4" i="14" s="1"/>
  <c r="W32" i="1"/>
  <c r="Y31" i="1"/>
  <c r="J3" i="14" s="1"/>
  <c r="J4" i="14" s="1"/>
  <c r="W31" i="1"/>
  <c r="V31" i="1"/>
  <c r="AH30" i="1"/>
  <c r="H3" i="14" s="1"/>
  <c r="AF30" i="1"/>
  <c r="AE30" i="1"/>
  <c r="G3" i="14" s="1"/>
  <c r="AC30" i="1"/>
  <c r="AB30" i="1"/>
  <c r="F3" i="14" s="1"/>
  <c r="Z30" i="1"/>
  <c r="Y30" i="1"/>
  <c r="E3" i="14" s="1"/>
  <c r="W30" i="1"/>
  <c r="Y29" i="1"/>
  <c r="AB28" i="1"/>
  <c r="AG3" i="13" s="1"/>
  <c r="Z28" i="1"/>
  <c r="Y28" i="1"/>
  <c r="AF3" i="13" s="1"/>
  <c r="W28" i="1"/>
  <c r="AE27" i="1"/>
  <c r="AE3" i="13" s="1"/>
  <c r="AC27" i="1"/>
  <c r="AB27" i="1"/>
  <c r="AD3" i="13" s="1"/>
  <c r="Z27" i="1"/>
  <c r="Y27" i="1"/>
  <c r="AC3" i="13" s="1"/>
  <c r="W27" i="1"/>
  <c r="V27" i="1"/>
  <c r="Y26" i="1"/>
  <c r="AA3" i="13" s="1"/>
  <c r="W26" i="1"/>
  <c r="AE25" i="1"/>
  <c r="Z3" i="13" s="1"/>
  <c r="AC25" i="1"/>
  <c r="AB25" i="1"/>
  <c r="Y3" i="13" s="1"/>
  <c r="Z25" i="1"/>
  <c r="Y25" i="1"/>
  <c r="X3" i="13" s="1"/>
  <c r="W25" i="1"/>
  <c r="V25" i="1"/>
  <c r="AH24" i="1"/>
  <c r="AK3" i="13" s="1"/>
  <c r="AF24" i="1"/>
  <c r="AE24" i="1"/>
  <c r="W3" i="13" s="1"/>
  <c r="AC24" i="1"/>
  <c r="AB24" i="1"/>
  <c r="V3" i="13" s="1"/>
  <c r="Z24" i="1"/>
  <c r="Y24" i="1"/>
  <c r="U3" i="13" s="1"/>
  <c r="W24" i="1"/>
  <c r="V24" i="1"/>
  <c r="Z23" i="1"/>
  <c r="AP3" i="13" s="1"/>
  <c r="AP4" i="13" s="1"/>
  <c r="Y23" i="1"/>
  <c r="X23" i="1"/>
  <c r="AO3" i="13" s="1"/>
  <c r="W23" i="1"/>
  <c r="AD22" i="1"/>
  <c r="AN3" i="13" s="1"/>
  <c r="AC22" i="1"/>
  <c r="AB22" i="1"/>
  <c r="AM3" i="13" s="1"/>
  <c r="AA22" i="1"/>
  <c r="Z22" i="1"/>
  <c r="AL3" i="13" s="1"/>
  <c r="W22" i="1"/>
  <c r="V22" i="1"/>
  <c r="Z19" i="1"/>
  <c r="G3" i="13" s="1"/>
  <c r="Y19" i="1"/>
  <c r="X19" i="1"/>
  <c r="F3" i="13" s="1"/>
  <c r="W19" i="1"/>
  <c r="AB18" i="1"/>
  <c r="E3" i="13" s="1"/>
  <c r="AA18" i="1"/>
  <c r="Z18" i="1"/>
  <c r="D3" i="13" s="1"/>
  <c r="Y18" i="1"/>
  <c r="X18" i="1"/>
  <c r="W18" i="1"/>
  <c r="Y14" i="1"/>
  <c r="B3" i="2" s="1"/>
  <c r="W14" i="1"/>
  <c r="V14" i="1"/>
  <c r="AD10" i="1"/>
  <c r="AA10" i="1"/>
  <c r="Z10" i="1"/>
  <c r="M3" i="12" s="1"/>
  <c r="Y10" i="1"/>
  <c r="X10" i="1"/>
  <c r="L3" i="12" s="1"/>
  <c r="W10" i="1"/>
  <c r="V10" i="1"/>
  <c r="AI3" i="1"/>
  <c r="AG3" i="1"/>
  <c r="AE3" i="1"/>
  <c r="AC3" i="1"/>
  <c r="X3" i="1" a="1"/>
  <c r="X3" i="1" s="1"/>
  <c r="C13" i="1" s="1"/>
  <c r="W3" i="1"/>
  <c r="CL3" i="15" l="1"/>
  <c r="AR3" i="13"/>
  <c r="AG3" i="12"/>
  <c r="AF3" i="12"/>
  <c r="AS3" i="13"/>
  <c r="AH3" i="12"/>
  <c r="AT3" i="13"/>
  <c r="AI3" i="12"/>
  <c r="C3" i="13"/>
  <c r="AB12" i="2"/>
  <c r="R12" i="2" s="1"/>
  <c r="N3" i="12"/>
  <c r="AB8" i="2"/>
  <c r="E8" i="2" s="1"/>
  <c r="B3" i="13"/>
  <c r="C3" i="12"/>
  <c r="B3" i="15"/>
  <c r="B3" i="14"/>
  <c r="W5" i="3"/>
  <c r="W4" i="3"/>
  <c r="W3" i="3"/>
  <c r="CK2" i="15"/>
  <c r="CK4" i="15" s="1"/>
  <c r="CO2" i="15"/>
  <c r="CO4" i="15" s="1"/>
  <c r="CC2" i="14"/>
  <c r="CC4" i="14" s="1"/>
  <c r="CD2" i="14"/>
  <c r="CD4" i="14" s="1"/>
  <c r="AF2" i="12"/>
  <c r="R79" i="1"/>
  <c r="K67" i="1"/>
  <c r="G2" i="16"/>
  <c r="F2" i="16"/>
  <c r="CJ2" i="15"/>
  <c r="CJ4" i="15" s="1"/>
  <c r="CI2" i="15"/>
  <c r="CI4" i="15" s="1"/>
  <c r="AF4" i="12" l="1"/>
  <c r="AJ28" i="2"/>
  <c r="AK28" i="2" s="1"/>
  <c r="AK33" i="2" s="1"/>
  <c r="CB3" i="15"/>
  <c r="K81" i="1"/>
  <c r="C18" i="2" s="1"/>
  <c r="AB15" i="2" s="1"/>
  <c r="B20" i="2" s="1"/>
  <c r="I3" i="15"/>
  <c r="CE2" i="14"/>
  <c r="CE4" i="14" s="1"/>
  <c r="H28" i="2"/>
  <c r="H27" i="2"/>
  <c r="CE3" i="15" l="1"/>
  <c r="N81" i="1"/>
  <c r="CF3" i="15" s="1"/>
  <c r="N10" i="24"/>
  <c r="N8" i="24" l="1"/>
  <c r="X27" i="24"/>
  <c r="V27" i="24"/>
  <c r="S27" i="24"/>
  <c r="O27" i="24"/>
  <c r="M27" i="24"/>
  <c r="J27" i="24"/>
  <c r="X6" i="24"/>
  <c r="V6" i="24"/>
  <c r="S6" i="24"/>
  <c r="J22" i="24"/>
  <c r="J20" i="24"/>
  <c r="J19" i="24"/>
  <c r="J18" i="24"/>
  <c r="BO2" i="14" l="1"/>
  <c r="BO4" i="14" s="1"/>
  <c r="BN2" i="14" l="1"/>
  <c r="BN4" i="14" s="1"/>
  <c r="Q5" i="19" l="1"/>
  <c r="O5" i="19"/>
  <c r="L5" i="19"/>
  <c r="CL2" i="15" l="1"/>
  <c r="CL4" i="15" s="1"/>
  <c r="F3" i="3" l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2" i="3"/>
  <c r="K66" i="1"/>
  <c r="Y67" i="1" s="1"/>
  <c r="T23" i="2" s="1"/>
  <c r="AC23" i="2" s="1"/>
  <c r="CH2" i="15"/>
  <c r="CH4" i="15" s="1"/>
  <c r="G3" i="15" l="1"/>
  <c r="X82" i="1"/>
  <c r="K82" i="1" s="1"/>
  <c r="AT2" i="13" l="1"/>
  <c r="AT4" i="13" s="1"/>
  <c r="AI2" i="12"/>
  <c r="AI4" i="12" s="1"/>
  <c r="AR2" i="13"/>
  <c r="AR4" i="13" s="1"/>
  <c r="AG2" i="12"/>
  <c r="AG4" i="12" s="1"/>
  <c r="AS2" i="13"/>
  <c r="AS4" i="13" s="1"/>
  <c r="AH2" i="12"/>
  <c r="AH4" i="12" s="1"/>
  <c r="CA2" i="14"/>
  <c r="CA4" i="14" s="1"/>
  <c r="CB2" i="14"/>
  <c r="CB4" i="14" s="1"/>
  <c r="CG3" i="15"/>
  <c r="S79" i="1"/>
  <c r="AJ27" i="2" l="1"/>
  <c r="AK27" i="2" s="1"/>
  <c r="AJ33" i="2" s="1"/>
  <c r="CA3" i="15"/>
  <c r="T78" i="1"/>
  <c r="BZ3" i="15" s="1"/>
  <c r="T76" i="1"/>
  <c r="BV3" i="15" s="1"/>
  <c r="T75" i="1"/>
  <c r="BS3" i="15" s="1"/>
  <c r="T74" i="1"/>
  <c r="BP3" i="15" s="1"/>
  <c r="T73" i="1"/>
  <c r="BM3" i="15" s="1"/>
  <c r="T72" i="1"/>
  <c r="BJ3" i="15" s="1"/>
  <c r="N78" i="1"/>
  <c r="BB3" i="15" s="1"/>
  <c r="N76" i="1"/>
  <c r="AX3" i="15" s="1"/>
  <c r="N75" i="1"/>
  <c r="AU3" i="15" s="1"/>
  <c r="N74" i="1"/>
  <c r="AR3" i="15" s="1"/>
  <c r="N73" i="1"/>
  <c r="AO3" i="15" s="1"/>
  <c r="N72" i="1"/>
  <c r="AL3" i="15" s="1"/>
  <c r="K72" i="1"/>
  <c r="N3" i="15" s="1"/>
  <c r="K78" i="1"/>
  <c r="AD3" i="15" s="1"/>
  <c r="K76" i="1"/>
  <c r="Z3" i="15" s="1"/>
  <c r="K75" i="1"/>
  <c r="W3" i="15" s="1"/>
  <c r="K74" i="1"/>
  <c r="T3" i="15" s="1"/>
  <c r="K73" i="1"/>
  <c r="Q3" i="15" s="1"/>
  <c r="M16" i="24" l="1"/>
  <c r="M15" i="24"/>
  <c r="M14" i="24"/>
  <c r="M79" i="1"/>
  <c r="BC3" i="15" s="1"/>
  <c r="L79" i="1"/>
  <c r="BD3" i="15" s="1"/>
  <c r="J79" i="1"/>
  <c r="AE3" i="15" s="1"/>
  <c r="I79" i="1"/>
  <c r="AF3" i="15" s="1"/>
  <c r="T24" i="2" l="1"/>
  <c r="N79" i="1"/>
  <c r="BE3" i="15" s="1"/>
  <c r="K79" i="1"/>
  <c r="AG3" i="15" s="1"/>
  <c r="G16" i="2" l="1"/>
  <c r="CW2" i="14" l="1"/>
  <c r="CW4" i="14" s="1"/>
  <c r="CV2" i="14"/>
  <c r="CV4" i="14" s="1"/>
  <c r="CR2" i="14"/>
  <c r="CR4" i="14" s="1"/>
  <c r="CP2" i="14"/>
  <c r="CP4" i="14" s="1"/>
  <c r="CO2" i="14"/>
  <c r="CO4" i="14" s="1"/>
  <c r="CN2" i="14"/>
  <c r="CN4" i="14" s="1"/>
  <c r="CM2" i="14"/>
  <c r="CM4" i="14" s="1"/>
  <c r="CU2" i="14" l="1"/>
  <c r="CU4" i="14" s="1"/>
  <c r="CQ2" i="14"/>
  <c r="CQ4" i="14" s="1"/>
  <c r="CL2" i="14"/>
  <c r="CL4" i="14" s="1"/>
  <c r="CK2" i="14" l="1"/>
  <c r="CK4" i="14" s="1"/>
  <c r="CJ2" i="14"/>
  <c r="CJ4" i="14" s="1"/>
  <c r="CG2" i="14"/>
  <c r="CG4" i="14" s="1"/>
  <c r="CI2" i="14" l="1"/>
  <c r="CI4" i="14" s="1"/>
  <c r="CH2" i="14"/>
  <c r="CH4" i="14" s="1"/>
  <c r="CF2" i="14"/>
  <c r="CF4" i="14" s="1"/>
  <c r="AO2" i="13" l="1"/>
  <c r="AO4" i="13" s="1"/>
  <c r="AN2" i="13"/>
  <c r="AN4" i="13" s="1"/>
  <c r="AM2" i="13"/>
  <c r="AM4" i="13" s="1"/>
  <c r="AL2" i="13"/>
  <c r="AL4" i="13" s="1"/>
  <c r="BX2" i="14" l="1"/>
  <c r="BX4" i="14" s="1"/>
  <c r="BZ2" i="14"/>
  <c r="BZ4" i="14" s="1"/>
  <c r="T79" i="1" l="1"/>
  <c r="CC3" i="15" s="1"/>
  <c r="T94" i="1" l="1"/>
  <c r="BM2" i="14" l="1"/>
  <c r="BM4" i="14" s="1"/>
  <c r="BY2" i="14" l="1"/>
  <c r="BY4" i="14" s="1"/>
  <c r="BJ2" i="14" l="1"/>
  <c r="BJ4" i="14" s="1"/>
  <c r="BI2" i="14"/>
  <c r="BI4" i="14" s="1"/>
  <c r="A2" i="16"/>
  <c r="A2" i="15"/>
  <c r="A4" i="15" s="1"/>
  <c r="BW2" i="14"/>
  <c r="BW4" i="14" s="1"/>
  <c r="BT2" i="14"/>
  <c r="BT4" i="14" s="1"/>
  <c r="BS2" i="14"/>
  <c r="BS4" i="14" s="1"/>
  <c r="BR2" i="14"/>
  <c r="BR4" i="14" s="1"/>
  <c r="BQ2" i="14"/>
  <c r="BQ4" i="14" s="1"/>
  <c r="BP2" i="14"/>
  <c r="BP4" i="14" s="1"/>
  <c r="BH2" i="14"/>
  <c r="BH4" i="14" s="1"/>
  <c r="BG2" i="14"/>
  <c r="BG4" i="14" s="1"/>
  <c r="BE2" i="14"/>
  <c r="BE4" i="14" s="1"/>
  <c r="AQ2" i="14"/>
  <c r="AQ4" i="14" s="1"/>
  <c r="AP2" i="14"/>
  <c r="AP4" i="14" s="1"/>
  <c r="AO2" i="14"/>
  <c r="AO4" i="14" s="1"/>
  <c r="AM2" i="14"/>
  <c r="AM4" i="14" s="1"/>
  <c r="AL2" i="14"/>
  <c r="AL4" i="14" s="1"/>
  <c r="AK2" i="14"/>
  <c r="AK4" i="14" s="1"/>
  <c r="AJ2" i="14"/>
  <c r="AJ4" i="14" s="1"/>
  <c r="AI2" i="14"/>
  <c r="AI4" i="14" s="1"/>
  <c r="AH2" i="14"/>
  <c r="AH4" i="14" s="1"/>
  <c r="AF2" i="14"/>
  <c r="AF4" i="14" s="1"/>
  <c r="AE2" i="14"/>
  <c r="AE4" i="14" s="1"/>
  <c r="AD2" i="14"/>
  <c r="AD4" i="14" s="1"/>
  <c r="Z2" i="14"/>
  <c r="Z4" i="14" s="1"/>
  <c r="W2" i="14"/>
  <c r="W4" i="14" s="1"/>
  <c r="V2" i="14"/>
  <c r="V4" i="14" s="1"/>
  <c r="I2" i="14"/>
  <c r="I4" i="14" s="1"/>
  <c r="H2" i="14"/>
  <c r="H4" i="14" s="1"/>
  <c r="G2" i="14"/>
  <c r="G4" i="14" s="1"/>
  <c r="F2" i="14"/>
  <c r="F4" i="14" s="1"/>
  <c r="E2" i="14"/>
  <c r="E4" i="14" s="1"/>
  <c r="A2" i="14"/>
  <c r="A4" i="14" s="1"/>
  <c r="A2" i="13"/>
  <c r="A4" i="13" s="1"/>
  <c r="N2" i="12"/>
  <c r="N4" i="12" s="1"/>
  <c r="M2" i="12"/>
  <c r="M4" i="12" s="1"/>
  <c r="D2" i="12"/>
  <c r="D4" i="12" s="1"/>
  <c r="T17" i="2"/>
  <c r="T16" i="2"/>
  <c r="E2" i="16"/>
  <c r="C2" i="16"/>
  <c r="CD2" i="15"/>
  <c r="CD4" i="15" s="1"/>
  <c r="BX2" i="15"/>
  <c r="BX4" i="15" s="1"/>
  <c r="BY2" i="15"/>
  <c r="BY4" i="15" s="1"/>
  <c r="AZ2" i="15"/>
  <c r="AZ4" i="15" s="1"/>
  <c r="BA2" i="15"/>
  <c r="BA4" i="15" s="1"/>
  <c r="AB2" i="15"/>
  <c r="AB4" i="15" s="1"/>
  <c r="AC2" i="15"/>
  <c r="AC4" i="15" s="1"/>
  <c r="CA2" i="15"/>
  <c r="CA4" i="15" s="1"/>
  <c r="CB2" i="15"/>
  <c r="CB4" i="15" s="1"/>
  <c r="BC2" i="15"/>
  <c r="BC4" i="15" s="1"/>
  <c r="BD2" i="15"/>
  <c r="BD4" i="15" s="1"/>
  <c r="AE2" i="15"/>
  <c r="AE4" i="15" s="1"/>
  <c r="AF2" i="15"/>
  <c r="AF4" i="15" s="1"/>
  <c r="BW2" i="15"/>
  <c r="BW4" i="15" s="1"/>
  <c r="AY2" i="15"/>
  <c r="AY4" i="15" s="1"/>
  <c r="AA2" i="15"/>
  <c r="AA4" i="15" s="1"/>
  <c r="BZ2" i="15"/>
  <c r="BZ4" i="15" s="1"/>
  <c r="BB2" i="15"/>
  <c r="BB4" i="15" s="1"/>
  <c r="AD2" i="15"/>
  <c r="AD4" i="15" s="1"/>
  <c r="BT2" i="15"/>
  <c r="BT4" i="15" s="1"/>
  <c r="BU2" i="15"/>
  <c r="BU4" i="15" s="1"/>
  <c r="AV2" i="15"/>
  <c r="AV4" i="15" s="1"/>
  <c r="AW2" i="15"/>
  <c r="AW4" i="15" s="1"/>
  <c r="X2" i="15"/>
  <c r="X4" i="15" s="1"/>
  <c r="Y2" i="15"/>
  <c r="Y4" i="15" s="1"/>
  <c r="BQ2" i="15"/>
  <c r="BQ4" i="15" s="1"/>
  <c r="BR2" i="15"/>
  <c r="BR4" i="15" s="1"/>
  <c r="AS2" i="15"/>
  <c r="AS4" i="15" s="1"/>
  <c r="AT2" i="15"/>
  <c r="AT4" i="15" s="1"/>
  <c r="U2" i="15"/>
  <c r="U4" i="15" s="1"/>
  <c r="V2" i="15"/>
  <c r="V4" i="15" s="1"/>
  <c r="BV2" i="15"/>
  <c r="BV4" i="15" s="1"/>
  <c r="AX2" i="15"/>
  <c r="AX4" i="15" s="1"/>
  <c r="Z2" i="15"/>
  <c r="Z4" i="15" s="1"/>
  <c r="BN2" i="15"/>
  <c r="BN4" i="15" s="1"/>
  <c r="BO2" i="15"/>
  <c r="BO4" i="15" s="1"/>
  <c r="AP2" i="15"/>
  <c r="AP4" i="15" s="1"/>
  <c r="AQ2" i="15"/>
  <c r="AQ4" i="15" s="1"/>
  <c r="R2" i="15"/>
  <c r="R4" i="15" s="1"/>
  <c r="S2" i="15"/>
  <c r="S4" i="15" s="1"/>
  <c r="BS2" i="15"/>
  <c r="BS4" i="15" s="1"/>
  <c r="AU2" i="15"/>
  <c r="AU4" i="15" s="1"/>
  <c r="W2" i="15"/>
  <c r="W4" i="15" s="1"/>
  <c r="BK2" i="15"/>
  <c r="BK4" i="15" s="1"/>
  <c r="BL2" i="15"/>
  <c r="BL4" i="15" s="1"/>
  <c r="AM2" i="15"/>
  <c r="AM4" i="15" s="1"/>
  <c r="AN2" i="15"/>
  <c r="AN4" i="15" s="1"/>
  <c r="O2" i="15"/>
  <c r="O4" i="15" s="1"/>
  <c r="P2" i="15"/>
  <c r="P4" i="15" s="1"/>
  <c r="BP2" i="15"/>
  <c r="BP4" i="15" s="1"/>
  <c r="AR2" i="15"/>
  <c r="AR4" i="15" s="1"/>
  <c r="T2" i="15"/>
  <c r="T4" i="15" s="1"/>
  <c r="BH2" i="15"/>
  <c r="BH4" i="15" s="1"/>
  <c r="BI2" i="15"/>
  <c r="BI4" i="15" s="1"/>
  <c r="AJ2" i="15"/>
  <c r="AJ4" i="15" s="1"/>
  <c r="AK2" i="15"/>
  <c r="AK4" i="15" s="1"/>
  <c r="L2" i="15"/>
  <c r="L4" i="15" s="1"/>
  <c r="M2" i="15"/>
  <c r="M4" i="15" s="1"/>
  <c r="BM2" i="15"/>
  <c r="BM4" i="15" s="1"/>
  <c r="AO2" i="15"/>
  <c r="AO4" i="15" s="1"/>
  <c r="Q2" i="15"/>
  <c r="Q4" i="15" s="1"/>
  <c r="BJ2" i="15"/>
  <c r="BJ4" i="15" s="1"/>
  <c r="AL2" i="15"/>
  <c r="AL4" i="15" s="1"/>
  <c r="N2" i="15"/>
  <c r="N4" i="15" s="1"/>
  <c r="AI2" i="15"/>
  <c r="AI4" i="15" s="1"/>
  <c r="AH2" i="15"/>
  <c r="AH4" i="15" s="1"/>
  <c r="K2" i="15"/>
  <c r="K4" i="15" s="1"/>
  <c r="J2" i="15"/>
  <c r="J4" i="15" s="1"/>
  <c r="E2" i="15"/>
  <c r="E4" i="15" s="1"/>
  <c r="O65" i="1"/>
  <c r="C2" i="15"/>
  <c r="C4" i="15" s="1"/>
  <c r="O64" i="1"/>
  <c r="AG2" i="14"/>
  <c r="AG4" i="14" s="1"/>
  <c r="P2" i="14"/>
  <c r="P4" i="14" s="1"/>
  <c r="O2" i="14"/>
  <c r="O4" i="14" s="1"/>
  <c r="M2" i="14"/>
  <c r="M4" i="14" s="1"/>
  <c r="L2" i="14"/>
  <c r="L4" i="14" s="1"/>
  <c r="AG2" i="13"/>
  <c r="AG4" i="13" s="1"/>
  <c r="AF2" i="13"/>
  <c r="AF4" i="13" s="1"/>
  <c r="AE2" i="13"/>
  <c r="AE4" i="13" s="1"/>
  <c r="AD2" i="13"/>
  <c r="AD4" i="13" s="1"/>
  <c r="AC2" i="13"/>
  <c r="AC4" i="13" s="1"/>
  <c r="AB2" i="13"/>
  <c r="AB4" i="13" s="1"/>
  <c r="AA2" i="13"/>
  <c r="AA4" i="13" s="1"/>
  <c r="Z2" i="13"/>
  <c r="Z4" i="13" s="1"/>
  <c r="Y2" i="13"/>
  <c r="Y4" i="13" s="1"/>
  <c r="X2" i="13"/>
  <c r="X4" i="13" s="1"/>
  <c r="AK2" i="13"/>
  <c r="AK4" i="13" s="1"/>
  <c r="W2" i="13"/>
  <c r="W4" i="13" s="1"/>
  <c r="V2" i="13"/>
  <c r="V4" i="13" s="1"/>
  <c r="U2" i="13"/>
  <c r="U4" i="13" s="1"/>
  <c r="P2" i="13"/>
  <c r="P4" i="13" s="1"/>
  <c r="O2" i="13"/>
  <c r="O4" i="13" s="1"/>
  <c r="N2" i="13"/>
  <c r="N4" i="13" s="1"/>
  <c r="M2" i="13"/>
  <c r="M4" i="13" s="1"/>
  <c r="L2" i="13"/>
  <c r="L4" i="13" s="1"/>
  <c r="K2" i="13"/>
  <c r="K4" i="13" s="1"/>
  <c r="J2" i="13"/>
  <c r="J4" i="13" s="1"/>
  <c r="I2" i="13"/>
  <c r="I4" i="13" s="1"/>
  <c r="H2" i="13"/>
  <c r="H4" i="13" s="1"/>
  <c r="G2" i="13"/>
  <c r="G4" i="13" s="1"/>
  <c r="F2" i="13"/>
  <c r="F4" i="13" s="1"/>
  <c r="AE2" i="12"/>
  <c r="AE4" i="12" s="1"/>
  <c r="AD2" i="12"/>
  <c r="AD4" i="12" s="1"/>
  <c r="AC2" i="12"/>
  <c r="AC4" i="12" s="1"/>
  <c r="E2" i="13"/>
  <c r="E4" i="13" s="1"/>
  <c r="AB2" i="12"/>
  <c r="AB4" i="12" s="1"/>
  <c r="AA2" i="12"/>
  <c r="AA4" i="12" s="1"/>
  <c r="D2" i="13"/>
  <c r="D4" i="13" s="1"/>
  <c r="Z2" i="12"/>
  <c r="Z4" i="12" s="1"/>
  <c r="C2" i="13"/>
  <c r="C4" i="13" s="1"/>
  <c r="Y2" i="12"/>
  <c r="Y4" i="12" s="1"/>
  <c r="X2" i="12"/>
  <c r="X4" i="12" s="1"/>
  <c r="W2" i="12"/>
  <c r="W4" i="12" s="1"/>
  <c r="J2" i="12"/>
  <c r="J4" i="12" s="1"/>
  <c r="I2" i="12"/>
  <c r="I4" i="12" s="1"/>
  <c r="H2" i="12"/>
  <c r="H4" i="12" s="1"/>
  <c r="G2" i="12"/>
  <c r="G4" i="12" s="1"/>
  <c r="F2" i="12"/>
  <c r="F4" i="12" s="1"/>
  <c r="E2" i="12"/>
  <c r="E4" i="12" s="1"/>
  <c r="F2" i="15" l="1"/>
  <c r="D3" i="15"/>
  <c r="D2" i="15"/>
  <c r="F3" i="15"/>
  <c r="F4" i="15" s="1"/>
  <c r="U2" i="14"/>
  <c r="U4" i="14" s="1"/>
  <c r="BL2" i="14"/>
  <c r="BL4" i="14" s="1"/>
  <c r="T2" i="14"/>
  <c r="T4" i="14" s="1"/>
  <c r="BK2" i="14"/>
  <c r="BK4" i="14" s="1"/>
  <c r="AC2" i="14"/>
  <c r="AC4" i="14" s="1"/>
  <c r="AA2" i="14"/>
  <c r="AA4" i="14" s="1"/>
  <c r="G2" i="15"/>
  <c r="G4" i="15" s="1"/>
  <c r="BC2" i="14"/>
  <c r="BC4" i="14" s="1"/>
  <c r="I2" i="15"/>
  <c r="I4" i="15" s="1"/>
  <c r="O66" i="1"/>
  <c r="CC2" i="15"/>
  <c r="CC4" i="15" s="1"/>
  <c r="BE2" i="15"/>
  <c r="BE4" i="15" s="1"/>
  <c r="AG2" i="15"/>
  <c r="AG4" i="15" s="1"/>
  <c r="T18" i="2"/>
  <c r="N2" i="14"/>
  <c r="N4" i="14" s="1"/>
  <c r="L2" i="12"/>
  <c r="L4" i="12" s="1"/>
  <c r="R2" i="14"/>
  <c r="R4" i="14" s="1"/>
  <c r="Q2" i="14"/>
  <c r="Q4" i="14" s="1"/>
  <c r="BF2" i="14"/>
  <c r="BF4" i="14" s="1"/>
  <c r="D4" i="15" l="1"/>
  <c r="AK32" i="2"/>
  <c r="AK34" i="2" s="1"/>
  <c r="AJ32" i="2"/>
  <c r="AJ34" i="2" s="1"/>
  <c r="H2" i="15"/>
  <c r="H3" i="15"/>
  <c r="H4" i="15" s="1"/>
  <c r="CG2" i="15"/>
  <c r="CG4" i="15" s="1"/>
  <c r="CE2" i="15"/>
  <c r="CE4" i="15" s="1"/>
  <c r="CF2" i="15"/>
  <c r="CF4" i="15" s="1"/>
  <c r="B2" i="16"/>
  <c r="B2" i="14"/>
  <c r="B4" i="14" s="1"/>
  <c r="B2" i="13"/>
  <c r="B4" i="13" s="1"/>
  <c r="B2" i="15"/>
  <c r="B4" i="15" s="1"/>
  <c r="C2" i="12"/>
  <c r="C4" i="12" s="1"/>
  <c r="AF30" i="2" l="1"/>
  <c r="AF31" i="2"/>
  <c r="AF32" i="2"/>
  <c r="AF33" i="2"/>
  <c r="AF34" i="2"/>
  <c r="AF29" i="2"/>
  <c r="AG33" i="2"/>
  <c r="AG34" i="2"/>
  <c r="AG29" i="2"/>
  <c r="AG30" i="2"/>
  <c r="AG31" i="2"/>
  <c r="AG32" i="2"/>
  <c r="AF35" i="2" l="1"/>
  <c r="AG3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安達　聡子</author>
  </authors>
  <commentList>
    <comment ref="B4" authorId="0" shapeId="0" xr:uid="{9AF525D0-DC08-4E85-AF67-0A243D0A5B28}">
      <text>
        <r>
          <rPr>
            <b/>
            <sz val="11"/>
            <color indexed="81"/>
            <rFont val="BIZ UDPゴシック"/>
            <family val="3"/>
            <charset val="128"/>
          </rPr>
          <t>連名の場合は代表1社を記入ください。（例：○○会社　その他3社）
その他の事業者は第二号様式（事業者連名用別用紙）に記入ください。</t>
        </r>
      </text>
    </comment>
    <comment ref="C6" authorId="0" shapeId="0" xr:uid="{C073AEC8-DA41-4CF0-AB13-78734D45A680}">
      <text>
        <r>
          <rPr>
            <b/>
            <sz val="11"/>
            <color indexed="81"/>
            <rFont val="BIZ UDPゴシック"/>
            <family val="3"/>
            <charset val="128"/>
          </rPr>
          <t>法人にあっては名称、代表者の氏名</t>
        </r>
      </text>
    </comment>
    <comment ref="C7" authorId="0" shapeId="0" xr:uid="{D7061B09-1383-4A9B-9435-99B00E732A1B}">
      <text>
        <r>
          <rPr>
            <b/>
            <sz val="11"/>
            <color indexed="81"/>
            <rFont val="BIZ UDPゴシック"/>
            <family val="3"/>
            <charset val="128"/>
          </rPr>
          <t>法人にあっては主たる事務所の所在地</t>
        </r>
        <r>
          <rPr>
            <sz val="11"/>
            <color indexed="81"/>
            <rFont val="BIZ UDPゴシック"/>
            <family val="3"/>
            <charset val="128"/>
          </rPr>
          <t xml:space="preserve">
</t>
        </r>
      </text>
    </comment>
    <comment ref="F54" authorId="0" shapeId="0" xr:uid="{CE41D51E-30F4-46AA-9A07-2907BB05FCB6}">
      <text>
        <r>
          <rPr>
            <b/>
            <sz val="11"/>
            <color indexed="81"/>
            <rFont val="BIZ UDPゴシック"/>
            <family val="3"/>
            <charset val="128"/>
          </rPr>
          <t>例：入居者へ浸水リスクの周知、訓練の実施、土のう袋の準備等</t>
        </r>
      </text>
    </comment>
    <comment ref="B62" authorId="0" shapeId="0" xr:uid="{C9F3AD17-1CE9-4C0D-95F6-6EFBBED63D6A}">
      <text>
        <r>
          <rPr>
            <b/>
            <sz val="11"/>
            <color indexed="81"/>
            <rFont val="BIZ UDPゴシック"/>
            <family val="3"/>
            <charset val="128"/>
          </rPr>
          <t>環境評価書に削減率が表示されない場合は理由を記入ください。(例：仕様基準を使用等)
またチェック項目にない省エネ技術、PRしたい取組み内容等があれば記入ください。</t>
        </r>
      </text>
    </comment>
    <comment ref="B63" authorId="0" shapeId="0" xr:uid="{82CB99B8-CCF4-48C3-A176-27206BF36EA8}">
      <text>
        <r>
          <rPr>
            <b/>
            <sz val="11"/>
            <color indexed="81"/>
            <rFont val="BIZ UDPゴシック"/>
            <family val="3"/>
            <charset val="128"/>
          </rPr>
          <t>外皮性能を仕様基準など、非公開で千代田区へ伝えておきたい情報等があれば記載</t>
        </r>
      </text>
    </comment>
    <comment ref="E68" authorId="0" shapeId="0" xr:uid="{30C28015-1378-476D-A8EF-13497361BE39}">
      <text>
        <r>
          <rPr>
            <b/>
            <sz val="11"/>
            <color indexed="81"/>
            <rFont val="BIZ UDPゴシック"/>
            <family val="3"/>
            <charset val="128"/>
          </rPr>
          <t>平均値を算出される場合は「住宅外皮性能集計ツール」を使用ください。もしくは最大値を記入ください。</t>
        </r>
      </text>
    </comment>
    <comment ref="O68" authorId="0" shapeId="0" xr:uid="{08B096A6-B0DA-41A1-B4FD-AF46F182D745}">
      <text>
        <r>
          <rPr>
            <b/>
            <sz val="11"/>
            <color indexed="81"/>
            <rFont val="BIZ UDPゴシック"/>
            <family val="3"/>
            <charset val="128"/>
          </rPr>
          <t>平均値を算出される場合は「住宅外皮性能集計ツール」を使用ください。もしくは最大値を記入ください。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</author>
    <author>Administrator</author>
  </authors>
  <commentList>
    <comment ref="N8" authorId="0" shapeId="0" xr:uid="{96A2ECCE-1686-4A4D-BE39-0F414C92C449}">
      <text>
        <r>
          <rPr>
            <sz val="11"/>
            <color indexed="81"/>
            <rFont val="BIZ UDPゴシック"/>
            <family val="3"/>
            <charset val="128"/>
          </rPr>
          <t>法人にあっては名称、代表者の氏名及び
主たる事業所の所在地
連名の場合は代表1社を記入ください。（例：○○会社　その他3社）
その他の事業者は第二号様式（事業者連名用別用紙）に記入ください。</t>
        </r>
      </text>
    </comment>
    <comment ref="Q28" authorId="1" shapeId="0" xr:uid="{BE2B14D7-907A-4871-B7CE-AC1B012BF2B9}">
      <text>
        <r>
          <rPr>
            <sz val="11"/>
            <color indexed="81"/>
            <rFont val="BIZ UDPゴシック"/>
            <family val="3"/>
            <charset val="128"/>
          </rPr>
          <t>千代田区ホームページに届出一覧を掲載します。社名公表の可不可を選択いただけます。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41" authorId="1" shapeId="0" xr:uid="{FE07659D-0B64-4E58-ACED-A3B706F9F95D}">
      <text>
        <r>
          <rPr>
            <sz val="11"/>
            <color indexed="81"/>
            <rFont val="BIZ UDPゴシック"/>
            <family val="3"/>
            <charset val="128"/>
          </rPr>
          <t>検査済証の発行日等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<sst xmlns="http://schemas.openxmlformats.org/spreadsheetml/2006/main" count="1407" uniqueCount="1041">
  <si>
    <t>建築主</t>
    <rPh sb="0" eb="2">
      <t>ケンチク</t>
    </rPh>
    <rPh sb="2" eb="3">
      <t>ヌシ</t>
    </rPh>
    <phoneticPr fontId="7"/>
  </si>
  <si>
    <t>氏名</t>
    <rPh sb="0" eb="2">
      <t>シメイ</t>
    </rPh>
    <phoneticPr fontId="7"/>
  </si>
  <si>
    <t>住所</t>
    <rPh sb="0" eb="2">
      <t>ジュウショ</t>
    </rPh>
    <phoneticPr fontId="7"/>
  </si>
  <si>
    <t>設計者</t>
    <rPh sb="0" eb="3">
      <t>セッケイシャ</t>
    </rPh>
    <phoneticPr fontId="7"/>
  </si>
  <si>
    <t>建築計画</t>
    <rPh sb="0" eb="2">
      <t>ケンチク</t>
    </rPh>
    <rPh sb="2" eb="4">
      <t>ケイカク</t>
    </rPh>
    <phoneticPr fontId="7"/>
  </si>
  <si>
    <t>用途</t>
    <rPh sb="0" eb="2">
      <t>ヨウト</t>
    </rPh>
    <phoneticPr fontId="7"/>
  </si>
  <si>
    <t>工事着手</t>
    <rPh sb="0" eb="2">
      <t>コウジ</t>
    </rPh>
    <rPh sb="2" eb="4">
      <t>チャクシュ</t>
    </rPh>
    <phoneticPr fontId="7"/>
  </si>
  <si>
    <t>敷地面積</t>
    <rPh sb="0" eb="2">
      <t>シキチ</t>
    </rPh>
    <rPh sb="2" eb="4">
      <t>メンセキ</t>
    </rPh>
    <phoneticPr fontId="7"/>
  </si>
  <si>
    <t>㎡</t>
    <phoneticPr fontId="7"/>
  </si>
  <si>
    <t>建築面積</t>
    <rPh sb="0" eb="2">
      <t>ケンチク</t>
    </rPh>
    <rPh sb="2" eb="4">
      <t>メンセキ</t>
    </rPh>
    <phoneticPr fontId="7"/>
  </si>
  <si>
    <t>延床面積</t>
    <rPh sb="0" eb="2">
      <t>ノベユカ</t>
    </rPh>
    <rPh sb="2" eb="4">
      <t>メンセキ</t>
    </rPh>
    <phoneticPr fontId="7"/>
  </si>
  <si>
    <t>階数</t>
    <rPh sb="0" eb="2">
      <t>カイスウ</t>
    </rPh>
    <phoneticPr fontId="7"/>
  </si>
  <si>
    <t>構造</t>
    <rPh sb="0" eb="2">
      <t>コウゾウ</t>
    </rPh>
    <phoneticPr fontId="7"/>
  </si>
  <si>
    <t>用途：</t>
    <rPh sb="0" eb="2">
      <t>ヨウト</t>
    </rPh>
    <phoneticPr fontId="7"/>
  </si>
  <si>
    <t>空調システム</t>
    <rPh sb="0" eb="2">
      <t>クウチョウ</t>
    </rPh>
    <phoneticPr fontId="5"/>
  </si>
  <si>
    <t>受電方式</t>
    <rPh sb="0" eb="2">
      <t>ジュデン</t>
    </rPh>
    <rPh sb="2" eb="4">
      <t>ホウシキ</t>
    </rPh>
    <phoneticPr fontId="5"/>
  </si>
  <si>
    <t>最大電力</t>
    <rPh sb="0" eb="2">
      <t>サイダイ</t>
    </rPh>
    <rPh sb="2" eb="4">
      <t>デンリョク</t>
    </rPh>
    <phoneticPr fontId="5"/>
  </si>
  <si>
    <t>協議メモ</t>
    <rPh sb="0" eb="2">
      <t>キョウギ</t>
    </rPh>
    <phoneticPr fontId="7"/>
  </si>
  <si>
    <t>受付欄</t>
    <rPh sb="2" eb="3">
      <t>ラン</t>
    </rPh>
    <phoneticPr fontId="7"/>
  </si>
  <si>
    <t>計画の進捗や協議の経過に応じて、内容を更新してください。</t>
    <rPh sb="0" eb="2">
      <t>ケイカク</t>
    </rPh>
    <rPh sb="3" eb="5">
      <t>シンチョク</t>
    </rPh>
    <rPh sb="6" eb="8">
      <t>キョウギ</t>
    </rPh>
    <rPh sb="9" eb="11">
      <t>ケイカ</t>
    </rPh>
    <rPh sb="12" eb="13">
      <t>オウ</t>
    </rPh>
    <rPh sb="16" eb="18">
      <t>ナイヨウ</t>
    </rPh>
    <rPh sb="19" eb="21">
      <t>コウシン</t>
    </rPh>
    <phoneticPr fontId="5"/>
  </si>
  <si>
    <t>創エネ手法</t>
    <rPh sb="0" eb="1">
      <t>ソウ</t>
    </rPh>
    <rPh sb="3" eb="5">
      <t>シュホウ</t>
    </rPh>
    <phoneticPr fontId="5"/>
  </si>
  <si>
    <t>建物用途</t>
    <rPh sb="0" eb="2">
      <t>タテモノ</t>
    </rPh>
    <rPh sb="2" eb="4">
      <t>ヨウト</t>
    </rPh>
    <phoneticPr fontId="5"/>
  </si>
  <si>
    <t>竣工日</t>
    <rPh sb="0" eb="2">
      <t>シュンコウ</t>
    </rPh>
    <rPh sb="2" eb="3">
      <t>ビ</t>
    </rPh>
    <phoneticPr fontId="5"/>
  </si>
  <si>
    <t>敷地面積</t>
    <rPh sb="0" eb="2">
      <t>シキチ</t>
    </rPh>
    <rPh sb="2" eb="4">
      <t>メンセキ</t>
    </rPh>
    <phoneticPr fontId="5"/>
  </si>
  <si>
    <t>建築面積</t>
    <rPh sb="0" eb="2">
      <t>ケンチク</t>
    </rPh>
    <rPh sb="2" eb="4">
      <t>メンセキ</t>
    </rPh>
    <phoneticPr fontId="5"/>
  </si>
  <si>
    <t>階数</t>
    <rPh sb="0" eb="2">
      <t>カイスウ</t>
    </rPh>
    <phoneticPr fontId="5"/>
  </si>
  <si>
    <t>竣工日</t>
    <rPh sb="0" eb="2">
      <t>シュンコウ</t>
    </rPh>
    <rPh sb="2" eb="3">
      <t>ビ</t>
    </rPh>
    <phoneticPr fontId="7"/>
  </si>
  <si>
    <t>㎡</t>
  </si>
  <si>
    <t>地上</t>
    <rPh sb="0" eb="2">
      <t>チジョウ</t>
    </rPh>
    <phoneticPr fontId="5"/>
  </si>
  <si>
    <t>階</t>
    <rPh sb="0" eb="1">
      <t>カイ</t>
    </rPh>
    <phoneticPr fontId="5"/>
  </si>
  <si>
    <t>％</t>
    <phoneticPr fontId="5"/>
  </si>
  <si>
    <t>地下</t>
    <phoneticPr fontId="5"/>
  </si>
  <si>
    <t>削減率</t>
    <rPh sb="0" eb="2">
      <t>サクゲン</t>
    </rPh>
    <rPh sb="2" eb="3">
      <t>リツ</t>
    </rPh>
    <phoneticPr fontId="5"/>
  </si>
  <si>
    <t>t-CO2・年</t>
    <rPh sb="6" eb="7">
      <t>ネン</t>
    </rPh>
    <phoneticPr fontId="5"/>
  </si>
  <si>
    <t>建物性能</t>
    <rPh sb="0" eb="2">
      <t>タテモノ</t>
    </rPh>
    <rPh sb="2" eb="4">
      <t>セイノウ</t>
    </rPh>
    <phoneticPr fontId="5"/>
  </si>
  <si>
    <t>下水熱</t>
    <rPh sb="0" eb="2">
      <t>ゲスイ</t>
    </rPh>
    <rPh sb="2" eb="3">
      <t>ネツ</t>
    </rPh>
    <phoneticPr fontId="5"/>
  </si>
  <si>
    <t>未利用・再生可能エネルギーの活用</t>
    <rPh sb="0" eb="3">
      <t>ミリヨウ</t>
    </rPh>
    <rPh sb="4" eb="6">
      <t>サイセイ</t>
    </rPh>
    <rPh sb="6" eb="8">
      <t>カノウ</t>
    </rPh>
    <rPh sb="14" eb="16">
      <t>カツヨウ</t>
    </rPh>
    <phoneticPr fontId="7"/>
  </si>
  <si>
    <t>基準一次エネルギー消費量</t>
    <rPh sb="0" eb="2">
      <t>キジュン</t>
    </rPh>
    <rPh sb="2" eb="4">
      <t>イチジ</t>
    </rPh>
    <rPh sb="9" eb="12">
      <t>ショウヒリョウ</t>
    </rPh>
    <phoneticPr fontId="5"/>
  </si>
  <si>
    <t>設計一次エネルギー消費量</t>
    <rPh sb="0" eb="2">
      <t>セッケイ</t>
    </rPh>
    <rPh sb="2" eb="4">
      <t>イチジ</t>
    </rPh>
    <rPh sb="9" eb="12">
      <t>ショウヒリョウ</t>
    </rPh>
    <phoneticPr fontId="5"/>
  </si>
  <si>
    <t>一次エネルギー消費削減量</t>
    <rPh sb="0" eb="2">
      <t>イチジ</t>
    </rPh>
    <rPh sb="7" eb="9">
      <t>ショウヒ</t>
    </rPh>
    <rPh sb="9" eb="11">
      <t>サクゲン</t>
    </rPh>
    <rPh sb="11" eb="12">
      <t>リョウ</t>
    </rPh>
    <phoneticPr fontId="5"/>
  </si>
  <si>
    <t>CO2排出削減量</t>
    <rPh sb="3" eb="5">
      <t>ハイシュツ</t>
    </rPh>
    <rPh sb="5" eb="7">
      <t>サクゲン</t>
    </rPh>
    <rPh sb="7" eb="8">
      <t>リョウ</t>
    </rPh>
    <phoneticPr fontId="5"/>
  </si>
  <si>
    <t>照明</t>
    <rPh sb="0" eb="2">
      <t>ショウメイ</t>
    </rPh>
    <phoneticPr fontId="5"/>
  </si>
  <si>
    <t>給湯</t>
    <rPh sb="0" eb="2">
      <t>キュウトウ</t>
    </rPh>
    <phoneticPr fontId="5"/>
  </si>
  <si>
    <t>※</t>
    <phoneticPr fontId="5"/>
  </si>
  <si>
    <t>省エネルギー基準</t>
    <rPh sb="0" eb="1">
      <t>ショウ</t>
    </rPh>
    <rPh sb="6" eb="8">
      <t>キジュン</t>
    </rPh>
    <phoneticPr fontId="5"/>
  </si>
  <si>
    <t>BEI（設計値/基準値）</t>
  </si>
  <si>
    <t>[t-CO2・年]</t>
    <rPh sb="7" eb="8">
      <t>ネン</t>
    </rPh>
    <phoneticPr fontId="5"/>
  </si>
  <si>
    <t>階</t>
    <phoneticPr fontId="5"/>
  </si>
  <si>
    <t>地上</t>
    <rPh sb="0" eb="2">
      <t>チジョウ</t>
    </rPh>
    <phoneticPr fontId="7"/>
  </si>
  <si>
    <t>地下</t>
    <phoneticPr fontId="5"/>
  </si>
  <si>
    <t>ホテル</t>
    <phoneticPr fontId="7"/>
  </si>
  <si>
    <t>ＲＣ造</t>
    <phoneticPr fontId="5"/>
  </si>
  <si>
    <t>木造</t>
    <phoneticPr fontId="5"/>
  </si>
  <si>
    <t>ＳＲＣ造</t>
    <phoneticPr fontId="5"/>
  </si>
  <si>
    <t>その他</t>
    <phoneticPr fontId="5"/>
  </si>
  <si>
    <t>S造</t>
    <phoneticPr fontId="5"/>
  </si>
  <si>
    <t>kW</t>
    <phoneticPr fontId="5"/>
  </si>
  <si>
    <t>㎡</t>
    <phoneticPr fontId="5"/>
  </si>
  <si>
    <t>高効率エアコン</t>
    <rPh sb="0" eb="3">
      <t>コウコウリツ</t>
    </rPh>
    <phoneticPr fontId="5"/>
  </si>
  <si>
    <t>その他</t>
    <rPh sb="2" eb="3">
      <t>タ</t>
    </rPh>
    <phoneticPr fontId="5"/>
  </si>
  <si>
    <t>コージェネ</t>
    <phoneticPr fontId="5"/>
  </si>
  <si>
    <t>太陽光発電</t>
    <rPh sb="0" eb="3">
      <t>タイヨウコウ</t>
    </rPh>
    <rPh sb="3" eb="5">
      <t>ハツデン</t>
    </rPh>
    <phoneticPr fontId="5"/>
  </si>
  <si>
    <t>kW</t>
    <phoneticPr fontId="5"/>
  </si>
  <si>
    <t>河川水熱</t>
    <rPh sb="0" eb="3">
      <t>カセンスイ</t>
    </rPh>
    <rPh sb="3" eb="4">
      <t>ネツ</t>
    </rPh>
    <phoneticPr fontId="5"/>
  </si>
  <si>
    <t>太陽熱利用</t>
    <rPh sb="0" eb="3">
      <t>タイヨウネツ</t>
    </rPh>
    <rPh sb="3" eb="5">
      <t>リヨウ</t>
    </rPh>
    <phoneticPr fontId="5"/>
  </si>
  <si>
    <t>地下鉄排熱</t>
    <rPh sb="0" eb="3">
      <t>チカテツ</t>
    </rPh>
    <rPh sb="3" eb="5">
      <t>ハイネツ</t>
    </rPh>
    <phoneticPr fontId="5"/>
  </si>
  <si>
    <t>コージェネ</t>
  </si>
  <si>
    <t>特別高圧</t>
    <rPh sb="0" eb="2">
      <t>トクベツ</t>
    </rPh>
    <rPh sb="2" eb="4">
      <t>コウアツ</t>
    </rPh>
    <phoneticPr fontId="5"/>
  </si>
  <si>
    <t>高圧</t>
    <rPh sb="0" eb="2">
      <t>コウアツ</t>
    </rPh>
    <phoneticPr fontId="5"/>
  </si>
  <si>
    <t>低圧</t>
    <rPh sb="0" eb="2">
      <t>テイアツ</t>
    </rPh>
    <phoneticPr fontId="5"/>
  </si>
  <si>
    <t>年</t>
    <rPh sb="0" eb="1">
      <t>ネン</t>
    </rPh>
    <phoneticPr fontId="5"/>
  </si>
  <si>
    <t>月</t>
    <rPh sb="0" eb="1">
      <t>ガツ</t>
    </rPh>
    <phoneticPr fontId="5"/>
  </si>
  <si>
    <t>その他　（</t>
    <rPh sb="2" eb="3">
      <t>タ</t>
    </rPh>
    <phoneticPr fontId="5"/>
  </si>
  <si>
    <t>基準値</t>
    <rPh sb="0" eb="3">
      <t>キジュンチ</t>
    </rPh>
    <phoneticPr fontId="5"/>
  </si>
  <si>
    <t>削減量</t>
    <rPh sb="0" eb="2">
      <t>サクゲン</t>
    </rPh>
    <rPh sb="2" eb="3">
      <t>リョウ</t>
    </rPh>
    <phoneticPr fontId="5"/>
  </si>
  <si>
    <t>その他　（</t>
    <rPh sb="2" eb="3">
      <t>タ</t>
    </rPh>
    <phoneticPr fontId="7"/>
  </si>
  <si>
    <t>　）</t>
    <phoneticPr fontId="5"/>
  </si>
  <si>
    <t>電力需要</t>
    <rPh sb="0" eb="2">
      <t>デンリョク</t>
    </rPh>
    <rPh sb="2" eb="4">
      <t>ジュヨウ</t>
    </rPh>
    <phoneticPr fontId="5"/>
  </si>
  <si>
    <t>削減率</t>
    <rPh sb="0" eb="2">
      <t>サクゲン</t>
    </rPh>
    <rPh sb="2" eb="3">
      <t>リツ</t>
    </rPh>
    <phoneticPr fontId="5"/>
  </si>
  <si>
    <t>事前協議書</t>
  </si>
  <si>
    <t>事務所</t>
    <phoneticPr fontId="5"/>
  </si>
  <si>
    <t>ホテル</t>
    <phoneticPr fontId="5"/>
  </si>
  <si>
    <t>病院</t>
    <phoneticPr fontId="5"/>
  </si>
  <si>
    <t>物販店舗</t>
    <phoneticPr fontId="5"/>
  </si>
  <si>
    <t>学校</t>
    <phoneticPr fontId="5"/>
  </si>
  <si>
    <t>飲食店</t>
    <phoneticPr fontId="5"/>
  </si>
  <si>
    <t>集会所</t>
    <phoneticPr fontId="5"/>
  </si>
  <si>
    <t>住宅</t>
    <phoneticPr fontId="5"/>
  </si>
  <si>
    <t>建築物の名称</t>
    <rPh sb="0" eb="3">
      <t>ケンチクブツ</t>
    </rPh>
    <rPh sb="4" eb="6">
      <t>メイショウ</t>
    </rPh>
    <phoneticPr fontId="7"/>
  </si>
  <si>
    <t>建築物の名称</t>
    <rPh sb="0" eb="3">
      <t>ケンチクブツ</t>
    </rPh>
    <rPh sb="4" eb="6">
      <t>メイショウ</t>
    </rPh>
    <phoneticPr fontId="5"/>
  </si>
  <si>
    <t>建築物の所在地</t>
    <rPh sb="0" eb="3">
      <t>ケンチクブツ</t>
    </rPh>
    <rPh sb="4" eb="7">
      <t>ショザイチ</t>
    </rPh>
    <phoneticPr fontId="7"/>
  </si>
  <si>
    <t>建築物の所在地</t>
    <rPh sb="4" eb="7">
      <t>ショザイチ</t>
    </rPh>
    <phoneticPr fontId="5"/>
  </si>
  <si>
    <t>事務所</t>
    <rPh sb="0" eb="3">
      <t>ジムショ</t>
    </rPh>
    <phoneticPr fontId="5"/>
  </si>
  <si>
    <t>病院</t>
    <rPh sb="0" eb="2">
      <t>ビョウイン</t>
    </rPh>
    <phoneticPr fontId="7"/>
  </si>
  <si>
    <t>物販店舗</t>
    <rPh sb="0" eb="2">
      <t>ブッパン</t>
    </rPh>
    <rPh sb="2" eb="4">
      <t>テンポ</t>
    </rPh>
    <phoneticPr fontId="5"/>
  </si>
  <si>
    <t>%</t>
    <phoneticPr fontId="5"/>
  </si>
  <si>
    <t>努力目標達成</t>
    <rPh sb="0" eb="2">
      <t>ドリョク</t>
    </rPh>
    <rPh sb="2" eb="4">
      <t>モクヒョウ</t>
    </rPh>
    <rPh sb="4" eb="6">
      <t>タッセイ</t>
    </rPh>
    <phoneticPr fontId="5"/>
  </si>
  <si>
    <t>判定文言</t>
    <rPh sb="0" eb="2">
      <t>ハンテイ</t>
    </rPh>
    <rPh sb="2" eb="4">
      <t>モンゴン</t>
    </rPh>
    <phoneticPr fontId="5"/>
  </si>
  <si>
    <t>努力目標未達</t>
    <rPh sb="4" eb="6">
      <t>ミタツ</t>
    </rPh>
    <phoneticPr fontId="5"/>
  </si>
  <si>
    <t>屋上に高反射率塗料を塗布</t>
  </si>
  <si>
    <t>水循環</t>
  </si>
  <si>
    <t>雨水または中水を利用する設備を設置</t>
    <rPh sb="5" eb="7">
      <t>チュウスイ</t>
    </rPh>
    <rPh sb="8" eb="10">
      <t>リヨウ</t>
    </rPh>
    <rPh sb="12" eb="14">
      <t>セツビ</t>
    </rPh>
    <rPh sb="15" eb="17">
      <t>セッチ</t>
    </rPh>
    <phoneticPr fontId="5"/>
  </si>
  <si>
    <t>環境負荷低減の取り組み</t>
    <rPh sb="0" eb="2">
      <t>カンキョウ</t>
    </rPh>
    <rPh sb="2" eb="4">
      <t>フカ</t>
    </rPh>
    <rPh sb="4" eb="6">
      <t>テイゲン</t>
    </rPh>
    <rPh sb="7" eb="8">
      <t>ト</t>
    </rPh>
    <rPh sb="9" eb="10">
      <t>ク</t>
    </rPh>
    <phoneticPr fontId="5"/>
  </si>
  <si>
    <t>省CO2効果</t>
    <rPh sb="0" eb="1">
      <t>ショウ</t>
    </rPh>
    <rPh sb="4" eb="6">
      <t>コウカ</t>
    </rPh>
    <phoneticPr fontId="5"/>
  </si>
  <si>
    <t>Grade_mark_Best</t>
    <phoneticPr fontId="5"/>
  </si>
  <si>
    <t>Grade_mark_Good</t>
    <phoneticPr fontId="5"/>
  </si>
  <si>
    <t>水循環</t>
    <phoneticPr fontId="5"/>
  </si>
  <si>
    <t>優良環境建築</t>
    <rPh sb="0" eb="2">
      <t>ユウリョウ</t>
    </rPh>
    <rPh sb="2" eb="4">
      <t>カンキョウ</t>
    </rPh>
    <rPh sb="4" eb="6">
      <t>ケンチク</t>
    </rPh>
    <phoneticPr fontId="5"/>
  </si>
  <si>
    <t>特別優良環境建築</t>
    <rPh sb="0" eb="2">
      <t>トクベツ</t>
    </rPh>
    <rPh sb="2" eb="4">
      <t>ユウリョウ</t>
    </rPh>
    <rPh sb="4" eb="6">
      <t>カンキョウ</t>
    </rPh>
    <rPh sb="6" eb="8">
      <t>ケンチク</t>
    </rPh>
    <phoneticPr fontId="5"/>
  </si>
  <si>
    <t>文言</t>
    <rPh sb="0" eb="2">
      <t>モンゴン</t>
    </rPh>
    <phoneticPr fontId="5"/>
  </si>
  <si>
    <t>ランク表示用</t>
    <rPh sb="3" eb="6">
      <t>ヒョウジヨウ</t>
    </rPh>
    <phoneticPr fontId="5"/>
  </si>
  <si>
    <t>ランクマーク</t>
    <phoneticPr fontId="5"/>
  </si>
  <si>
    <t>削減率ランク</t>
    <rPh sb="0" eb="2">
      <t>サクゲン</t>
    </rPh>
    <rPh sb="2" eb="3">
      <t>リツ</t>
    </rPh>
    <phoneticPr fontId="5"/>
  </si>
  <si>
    <t>Grade_mark_Non</t>
    <phoneticPr fontId="5"/>
  </si>
  <si>
    <t>なし</t>
    <phoneticPr fontId="5"/>
  </si>
  <si>
    <t>千代田区建築物環境計画書制度　事前協議書（住宅）</t>
    <rPh sb="0" eb="4">
      <t>チヨダク</t>
    </rPh>
    <rPh sb="4" eb="6">
      <t>ケンチク</t>
    </rPh>
    <rPh sb="6" eb="7">
      <t>ブツ</t>
    </rPh>
    <rPh sb="7" eb="9">
      <t>カンキョウ</t>
    </rPh>
    <rPh sb="9" eb="12">
      <t>ケイカクショ</t>
    </rPh>
    <rPh sb="12" eb="14">
      <t>セイド</t>
    </rPh>
    <rPh sb="15" eb="17">
      <t>ジゼン</t>
    </rPh>
    <rPh sb="17" eb="19">
      <t>キョウギ</t>
    </rPh>
    <rPh sb="19" eb="20">
      <t>ショ</t>
    </rPh>
    <rPh sb="21" eb="23">
      <t>ジュウタク</t>
    </rPh>
    <phoneticPr fontId="7"/>
  </si>
  <si>
    <t>総戸数</t>
    <rPh sb="0" eb="1">
      <t>ソウ</t>
    </rPh>
    <rPh sb="1" eb="3">
      <t>コスウ</t>
    </rPh>
    <phoneticPr fontId="5"/>
  </si>
  <si>
    <t>戸</t>
    <rPh sb="0" eb="1">
      <t>ト</t>
    </rPh>
    <phoneticPr fontId="5"/>
  </si>
  <si>
    <t>個別エアコン</t>
    <rPh sb="0" eb="2">
      <t>コベツ</t>
    </rPh>
    <phoneticPr fontId="5"/>
  </si>
  <si>
    <t>セントラルエアコン</t>
    <phoneticPr fontId="5"/>
  </si>
  <si>
    <t>共用部
設備概要</t>
    <rPh sb="0" eb="2">
      <t>キョウヨウ</t>
    </rPh>
    <rPh sb="2" eb="3">
      <t>ブ</t>
    </rPh>
    <rPh sb="4" eb="6">
      <t>セツビ</t>
    </rPh>
    <rPh sb="6" eb="8">
      <t>ガイヨウ</t>
    </rPh>
    <phoneticPr fontId="5"/>
  </si>
  <si>
    <t>専用部
設備概要</t>
    <rPh sb="0" eb="2">
      <t>センヨウ</t>
    </rPh>
    <rPh sb="2" eb="3">
      <t>ブ</t>
    </rPh>
    <rPh sb="4" eb="6">
      <t>セツビ</t>
    </rPh>
    <rPh sb="6" eb="8">
      <t>ガイヨウ</t>
    </rPh>
    <phoneticPr fontId="5"/>
  </si>
  <si>
    <t>なし（入居者設置）</t>
    <rPh sb="3" eb="6">
      <t>ニュウキョシャ</t>
    </rPh>
    <rPh sb="6" eb="8">
      <t>セッチ</t>
    </rPh>
    <phoneticPr fontId="5"/>
  </si>
  <si>
    <t>給湯システム</t>
    <rPh sb="0" eb="2">
      <t>キュウトウ</t>
    </rPh>
    <phoneticPr fontId="5"/>
  </si>
  <si>
    <t>ガス給湯機</t>
    <rPh sb="2" eb="4">
      <t>キュウトウ</t>
    </rPh>
    <rPh sb="4" eb="5">
      <t>キ</t>
    </rPh>
    <phoneticPr fontId="5"/>
  </si>
  <si>
    <t>ヒートポンプ給湯機</t>
    <rPh sb="6" eb="8">
      <t>キュウトウ</t>
    </rPh>
    <rPh sb="8" eb="9">
      <t>キ</t>
    </rPh>
    <phoneticPr fontId="5"/>
  </si>
  <si>
    <t>電気温水器</t>
    <rPh sb="0" eb="2">
      <t>デンキ</t>
    </rPh>
    <rPh sb="2" eb="5">
      <t>オンスイキ</t>
    </rPh>
    <phoneticPr fontId="5"/>
  </si>
  <si>
    <t>※</t>
  </si>
  <si>
    <t>昇降機</t>
    <rPh sb="0" eb="3">
      <t>ショウコウキ</t>
    </rPh>
    <phoneticPr fontId="5"/>
  </si>
  <si>
    <t>エレベーター</t>
    <phoneticPr fontId="5"/>
  </si>
  <si>
    <t>エスカレーター</t>
    <phoneticPr fontId="5"/>
  </si>
  <si>
    <t>複層ガラス</t>
    <rPh sb="0" eb="2">
      <t>フクソウ</t>
    </rPh>
    <phoneticPr fontId="5"/>
  </si>
  <si>
    <t>マルチエアコン</t>
    <phoneticPr fontId="5"/>
  </si>
  <si>
    <t>二重サッシ</t>
    <rPh sb="0" eb="2">
      <t>２ジュウ</t>
    </rPh>
    <phoneticPr fontId="5"/>
  </si>
  <si>
    <t>二重サッシ</t>
    <rPh sb="0" eb="1">
      <t>２</t>
    </rPh>
    <rPh sb="1" eb="2">
      <t>ジュウ</t>
    </rPh>
    <phoneticPr fontId="5"/>
  </si>
  <si>
    <t>全熱交換器</t>
    <rPh sb="0" eb="1">
      <t>ゼン</t>
    </rPh>
    <rPh sb="1" eb="2">
      <t>ネツ</t>
    </rPh>
    <rPh sb="2" eb="5">
      <t>コウカンキ</t>
    </rPh>
    <phoneticPr fontId="5"/>
  </si>
  <si>
    <t>HEMS</t>
    <phoneticPr fontId="5"/>
  </si>
  <si>
    <t>千代田区建築物環境計画書制度　環境評価書（住宅）</t>
    <rPh sb="15" eb="17">
      <t>カンキョウ</t>
    </rPh>
    <rPh sb="17" eb="19">
      <t>ヒョウカ</t>
    </rPh>
    <rPh sb="21" eb="23">
      <t>ジュウタク</t>
    </rPh>
    <phoneticPr fontId="5"/>
  </si>
  <si>
    <t>HEMS</t>
    <phoneticPr fontId="5"/>
  </si>
  <si>
    <t>（範囲：</t>
    <phoneticPr fontId="5"/>
  </si>
  <si>
    <t>分譲集合住宅</t>
    <rPh sb="0" eb="2">
      <t>ブンジョウ</t>
    </rPh>
    <rPh sb="2" eb="4">
      <t>シュウゴウ</t>
    </rPh>
    <rPh sb="4" eb="6">
      <t>ジュウタク</t>
    </rPh>
    <phoneticPr fontId="5"/>
  </si>
  <si>
    <t>賃貸集合住宅</t>
    <rPh sb="0" eb="2">
      <t>チンタイ</t>
    </rPh>
    <rPh sb="2" eb="4">
      <t>シュウゴウ</t>
    </rPh>
    <rPh sb="4" eb="6">
      <t>ジュウタク</t>
    </rPh>
    <phoneticPr fontId="5"/>
  </si>
  <si>
    <t>戸建住宅</t>
    <rPh sb="0" eb="2">
      <t>コダ</t>
    </rPh>
    <rPh sb="2" eb="4">
      <t>ジュウタク</t>
    </rPh>
    <phoneticPr fontId="5"/>
  </si>
  <si>
    <t>建物用途_非住宅</t>
    <rPh sb="0" eb="2">
      <t>タテモノ</t>
    </rPh>
    <rPh sb="2" eb="4">
      <t>ヨウト</t>
    </rPh>
    <rPh sb="5" eb="6">
      <t>ヒ</t>
    </rPh>
    <rPh sb="6" eb="8">
      <t>ジュウタク</t>
    </rPh>
    <phoneticPr fontId="5"/>
  </si>
  <si>
    <t>建物用途_住宅</t>
    <rPh sb="0" eb="2">
      <t>タテモノ</t>
    </rPh>
    <rPh sb="2" eb="4">
      <t>ヨウト</t>
    </rPh>
    <rPh sb="5" eb="7">
      <t>ジュウタク</t>
    </rPh>
    <phoneticPr fontId="5"/>
  </si>
  <si>
    <t>その他</t>
    <phoneticPr fontId="5"/>
  </si>
  <si>
    <t>集会所</t>
    <phoneticPr fontId="5"/>
  </si>
  <si>
    <t>飲食店</t>
    <phoneticPr fontId="5"/>
  </si>
  <si>
    <t>学校</t>
    <phoneticPr fontId="7"/>
  </si>
  <si>
    <t>分譲集合住宅</t>
    <rPh sb="0" eb="2">
      <t>ブンジョウ</t>
    </rPh>
    <rPh sb="2" eb="4">
      <t>シュウゴウ</t>
    </rPh>
    <rPh sb="4" eb="6">
      <t>ジュウタク</t>
    </rPh>
    <phoneticPr fontId="5"/>
  </si>
  <si>
    <t>賃貸集合住宅</t>
    <rPh sb="0" eb="2">
      <t>チンタイ</t>
    </rPh>
    <rPh sb="2" eb="4">
      <t>シュウゴウ</t>
    </rPh>
    <rPh sb="4" eb="6">
      <t>ジュウタク</t>
    </rPh>
    <phoneticPr fontId="7"/>
  </si>
  <si>
    <t>省CO2設備手法</t>
    <rPh sb="0" eb="1">
      <t>ショウ</t>
    </rPh>
    <rPh sb="4" eb="6">
      <t>セツビ</t>
    </rPh>
    <rPh sb="6" eb="8">
      <t>シュホウ</t>
    </rPh>
    <phoneticPr fontId="5"/>
  </si>
  <si>
    <t>未利用・再生可能エネルギー活用</t>
    <rPh sb="0" eb="3">
      <t>ミリヨウ</t>
    </rPh>
    <rPh sb="4" eb="6">
      <t>サイセイ</t>
    </rPh>
    <rPh sb="6" eb="8">
      <t>カノウ</t>
    </rPh>
    <rPh sb="13" eb="15">
      <t>カツヨウ</t>
    </rPh>
    <phoneticPr fontId="5"/>
  </si>
  <si>
    <t>地域地区</t>
    <rPh sb="0" eb="2">
      <t>チイキ</t>
    </rPh>
    <rPh sb="2" eb="4">
      <t>チク</t>
    </rPh>
    <phoneticPr fontId="5"/>
  </si>
  <si>
    <t>和泉橋地域</t>
  </si>
  <si>
    <t>万世橋地域</t>
  </si>
  <si>
    <t>富士見地域</t>
  </si>
  <si>
    <t>番町地域</t>
  </si>
  <si>
    <t>大丸有・永田町地域</t>
  </si>
  <si>
    <t>神保町地域</t>
  </si>
  <si>
    <t>神田公園地域</t>
  </si>
  <si>
    <t>省エネルギー性能</t>
    <rPh sb="0" eb="1">
      <t>ショウ</t>
    </rPh>
    <rPh sb="6" eb="8">
      <t>セイノウ</t>
    </rPh>
    <phoneticPr fontId="5"/>
  </si>
  <si>
    <t>構造、総戸数</t>
    <rPh sb="0" eb="2">
      <t>コウゾウ</t>
    </rPh>
    <rPh sb="3" eb="6">
      <t>ソウコスウ</t>
    </rPh>
    <phoneticPr fontId="5"/>
  </si>
  <si>
    <t>戸</t>
    <phoneticPr fontId="5"/>
  </si>
  <si>
    <t>↓非表示</t>
    <rPh sb="1" eb="4">
      <t>ヒヒョウジ</t>
    </rPh>
    <phoneticPr fontId="5"/>
  </si>
  <si>
    <t>目標削減率</t>
  </si>
  <si>
    <t>目標削減率</t>
    <rPh sb="0" eb="2">
      <t>モクヒョウ</t>
    </rPh>
    <rPh sb="2" eb="4">
      <t>サクゲン</t>
    </rPh>
    <rPh sb="4" eb="5">
      <t>リツ</t>
    </rPh>
    <phoneticPr fontId="5"/>
  </si>
  <si>
    <t>判定削減率</t>
    <rPh sb="0" eb="2">
      <t>ハンテイ</t>
    </rPh>
    <rPh sb="2" eb="4">
      <t>サクゲン</t>
    </rPh>
    <rPh sb="4" eb="5">
      <t>リツ</t>
    </rPh>
    <phoneticPr fontId="5"/>
  </si>
  <si>
    <t>※目標削減率、判定削減率の変更対応</t>
    <rPh sb="1" eb="3">
      <t>モクヒョウ</t>
    </rPh>
    <rPh sb="3" eb="5">
      <t>サクゲン</t>
    </rPh>
    <rPh sb="5" eb="6">
      <t>リツ</t>
    </rPh>
    <rPh sb="7" eb="9">
      <t>ハンテイ</t>
    </rPh>
    <rPh sb="9" eb="11">
      <t>サクゲン</t>
    </rPh>
    <rPh sb="11" eb="12">
      <t>リツ</t>
    </rPh>
    <rPh sb="13" eb="15">
      <t>ヘンコウ</t>
    </rPh>
    <rPh sb="15" eb="17">
      <t>タイオウ</t>
    </rPh>
    <phoneticPr fontId="5"/>
  </si>
  <si>
    <t>下記のセル値を変更する</t>
    <rPh sb="0" eb="2">
      <t>カキ</t>
    </rPh>
    <rPh sb="5" eb="6">
      <t>チ</t>
    </rPh>
    <rPh sb="7" eb="9">
      <t>ヘンコウ</t>
    </rPh>
    <phoneticPr fontId="5"/>
  </si>
  <si>
    <t>判定削減率(優良)</t>
    <rPh sb="6" eb="8">
      <t>ユウリョウ</t>
    </rPh>
    <phoneticPr fontId="5"/>
  </si>
  <si>
    <t>判定削減率(特優)</t>
    <rPh sb="6" eb="7">
      <t>トク</t>
    </rPh>
    <rPh sb="7" eb="8">
      <t>ユウ</t>
    </rPh>
    <phoneticPr fontId="5"/>
  </si>
  <si>
    <t>GJ/年</t>
    <phoneticPr fontId="5"/>
  </si>
  <si>
    <t>地域</t>
    <rPh sb="0" eb="2">
      <t>チイキ</t>
    </rPh>
    <phoneticPr fontId="5"/>
  </si>
  <si>
    <t>千代田区長　殿</t>
  </si>
  <si>
    <t>１　第13条第１項の規定による届出をします。</t>
  </si>
  <si>
    <t>３　第16条第１項の規定による完了の届出をします。</t>
  </si>
  <si>
    <t>特定建築物の名称</t>
  </si>
  <si>
    <t>特定建築物の所在地</t>
  </si>
  <si>
    <t>設計者</t>
  </si>
  <si>
    <t>氏名</t>
  </si>
  <si>
    <t>住所</t>
  </si>
  <si>
    <t>名称／住所</t>
  </si>
  <si>
    <t>連絡先</t>
  </si>
  <si>
    <t>部署・担当者氏名</t>
  </si>
  <si>
    <t>電話番号</t>
  </si>
  <si>
    <t>・建築物概要</t>
  </si>
  <si>
    <t>変更前</t>
  </si>
  <si>
    <t>変更後</t>
  </si>
  <si>
    <t>添付図書</t>
  </si>
  <si>
    <t>別添のとおり</t>
  </si>
  <si>
    <t>変更時</t>
    <rPh sb="0" eb="2">
      <t>ヘンコウ</t>
    </rPh>
    <rPh sb="2" eb="3">
      <t>ジ</t>
    </rPh>
    <phoneticPr fontId="5"/>
  </si>
  <si>
    <t>工事完了時</t>
    <rPh sb="0" eb="2">
      <t>コウジ</t>
    </rPh>
    <rPh sb="2" eb="4">
      <t>カンリョウ</t>
    </rPh>
    <rPh sb="4" eb="5">
      <t>ジ</t>
    </rPh>
    <phoneticPr fontId="5"/>
  </si>
  <si>
    <t>シートの保護</t>
    <rPh sb="4" eb="6">
      <t>ホゴ</t>
    </rPh>
    <phoneticPr fontId="5"/>
  </si>
  <si>
    <t>ブックの保護</t>
    <rPh sb="4" eb="6">
      <t>ホゴ</t>
    </rPh>
    <phoneticPr fontId="5"/>
  </si>
  <si>
    <t>List</t>
  </si>
  <si>
    <t>非表示エリア</t>
    <rPh sb="0" eb="3">
      <t>ヒヒョウジ</t>
    </rPh>
    <phoneticPr fontId="5"/>
  </si>
  <si>
    <t>要</t>
    <rPh sb="0" eb="1">
      <t>ヨウ</t>
    </rPh>
    <phoneticPr fontId="5"/>
  </si>
  <si>
    <t>セキュリティメモ</t>
    <phoneticPr fontId="5"/>
  </si>
  <si>
    <t>ロックされていないセルの選択範囲</t>
    <rPh sb="12" eb="14">
      <t>センタク</t>
    </rPh>
    <rPh sb="14" eb="16">
      <t>ハンイ</t>
    </rPh>
    <phoneticPr fontId="5"/>
  </si>
  <si>
    <t>オブジェクトの編集</t>
    <rPh sb="7" eb="9">
      <t>ヘンシュウ</t>
    </rPh>
    <phoneticPr fontId="5"/>
  </si>
  <si>
    <t>①</t>
    <phoneticPr fontId="5"/>
  </si>
  <si>
    <t>②</t>
    <phoneticPr fontId="5"/>
  </si>
  <si>
    <t>※ユーザに許可する操作のチェック</t>
    <rPh sb="5" eb="7">
      <t>キョカ</t>
    </rPh>
    <rPh sb="9" eb="11">
      <t>ソウサ</t>
    </rPh>
    <phoneticPr fontId="5"/>
  </si>
  <si>
    <t>要※①</t>
    <rPh sb="0" eb="1">
      <t>ヨウ</t>
    </rPh>
    <phoneticPr fontId="5"/>
  </si>
  <si>
    <t>要※①②</t>
    <rPh sb="0" eb="1">
      <t>ヨウ</t>
    </rPh>
    <phoneticPr fontId="5"/>
  </si>
  <si>
    <t>第2号様式</t>
  </si>
  <si>
    <t>第4号様式</t>
  </si>
  <si>
    <t>日</t>
    <rPh sb="0" eb="1">
      <t>ヒ</t>
    </rPh>
    <phoneticPr fontId="5"/>
  </si>
  <si>
    <t>35⇒20修正</t>
    <rPh sb="5" eb="7">
      <t>シュウセイ</t>
    </rPh>
    <phoneticPr fontId="5"/>
  </si>
  <si>
    <t>↑2016/9/9</t>
    <phoneticPr fontId="5"/>
  </si>
  <si>
    <t>BEI（設計値/基準値）</t>
    <phoneticPr fontId="5"/>
  </si>
  <si>
    <t>第２号様式（第13条、第15条、第16条関係）</t>
    <rPh sb="11" eb="12">
      <t>ダイ</t>
    </rPh>
    <rPh sb="14" eb="15">
      <t>ジョウ</t>
    </rPh>
    <rPh sb="16" eb="17">
      <t>ダイ</t>
    </rPh>
    <rPh sb="19" eb="20">
      <t>ジョウ</t>
    </rPh>
    <phoneticPr fontId="5"/>
  </si>
  <si>
    <t>環境評価書</t>
  </si>
  <si>
    <t>シートの非表示</t>
    <rPh sb="4" eb="5">
      <t>ヒ</t>
    </rPh>
    <rPh sb="5" eb="7">
      <t>ヒョウジ</t>
    </rPh>
    <phoneticPr fontId="5"/>
  </si>
  <si>
    <t>省CO2建築手法</t>
    <rPh sb="0" eb="1">
      <t>ショウ</t>
    </rPh>
    <rPh sb="4" eb="6">
      <t>ケンチク</t>
    </rPh>
    <rPh sb="6" eb="8">
      <t>シュホウ</t>
    </rPh>
    <phoneticPr fontId="5"/>
  </si>
  <si>
    <t>地中熱</t>
    <rPh sb="0" eb="2">
      <t>チチュウ</t>
    </rPh>
    <rPh sb="2" eb="3">
      <t>ネツ</t>
    </rPh>
    <phoneticPr fontId="5"/>
  </si>
  <si>
    <t>名前の管理</t>
    <rPh sb="0" eb="2">
      <t>ナマエ</t>
    </rPh>
    <rPh sb="3" eb="5">
      <t>カンリ</t>
    </rPh>
    <phoneticPr fontId="5"/>
  </si>
  <si>
    <t>表示させる範囲</t>
    <rPh sb="0" eb="2">
      <t>ヒョウジ</t>
    </rPh>
    <rPh sb="5" eb="7">
      <t>ハンイ</t>
    </rPh>
    <phoneticPr fontId="5"/>
  </si>
  <si>
    <t>Grade_mark_Non</t>
    <phoneticPr fontId="5"/>
  </si>
  <si>
    <t>Grade_mark_Good</t>
  </si>
  <si>
    <t>Grade_mark_Best</t>
  </si>
  <si>
    <t>CO2排出量</t>
    <phoneticPr fontId="5"/>
  </si>
  <si>
    <t>省エネルギー基準</t>
    <phoneticPr fontId="5"/>
  </si>
  <si>
    <t>過去採用マーク</t>
    <rPh sb="0" eb="2">
      <t>カコ</t>
    </rPh>
    <rPh sb="2" eb="4">
      <t>サイヨウ</t>
    </rPh>
    <phoneticPr fontId="5"/>
  </si>
  <si>
    <t>2016/09/27マーク設定</t>
    <rPh sb="13" eb="15">
      <t>セッテイ</t>
    </rPh>
    <phoneticPr fontId="5"/>
  </si>
  <si>
    <t>MJ/㎡・年</t>
    <phoneticPr fontId="5"/>
  </si>
  <si>
    <t>GJ/年</t>
  </si>
  <si>
    <t>太陽光発電等による削減量</t>
    <rPh sb="0" eb="3">
      <t>タイヨウコウ</t>
    </rPh>
    <rPh sb="3" eb="5">
      <t>ハツデン</t>
    </rPh>
    <rPh sb="5" eb="6">
      <t>トウ</t>
    </rPh>
    <rPh sb="9" eb="11">
      <t>サクゲン</t>
    </rPh>
    <rPh sb="11" eb="12">
      <t>リョウ</t>
    </rPh>
    <phoneticPr fontId="5"/>
  </si>
  <si>
    <t>基準値</t>
    <rPh sb="0" eb="3">
      <t>キジュンチ</t>
    </rPh>
    <phoneticPr fontId="5"/>
  </si>
  <si>
    <t>設計値</t>
    <rPh sb="0" eb="2">
      <t>セッケイ</t>
    </rPh>
    <rPh sb="2" eb="3">
      <t>チ</t>
    </rPh>
    <phoneticPr fontId="5"/>
  </si>
  <si>
    <t>BEI</t>
    <phoneticPr fontId="5"/>
  </si>
  <si>
    <t>暖房</t>
    <rPh sb="0" eb="2">
      <t>ダンボウ</t>
    </rPh>
    <phoneticPr fontId="5"/>
  </si>
  <si>
    <t>冷房</t>
    <rPh sb="0" eb="2">
      <t>レイボウ</t>
    </rPh>
    <phoneticPr fontId="5"/>
  </si>
  <si>
    <t>換気</t>
    <rPh sb="0" eb="2">
      <t>カンキ</t>
    </rPh>
    <phoneticPr fontId="5"/>
  </si>
  <si>
    <t>給湯</t>
  </si>
  <si>
    <t>照明</t>
  </si>
  <si>
    <t>合計（その他を除く）</t>
    <rPh sb="0" eb="2">
      <t>ゴウケイ</t>
    </rPh>
    <rPh sb="5" eb="6">
      <t>タ</t>
    </rPh>
    <rPh sb="7" eb="8">
      <t>ノゾ</t>
    </rPh>
    <phoneticPr fontId="5"/>
  </si>
  <si>
    <t>共用部</t>
    <rPh sb="0" eb="3">
      <t>キョウヨウブ</t>
    </rPh>
    <phoneticPr fontId="5"/>
  </si>
  <si>
    <t>一次エネルギー消費量[GJ/年・戸]</t>
    <rPh sb="0" eb="2">
      <t>１ジ</t>
    </rPh>
    <rPh sb="7" eb="10">
      <t>ショウヒリョウ</t>
    </rPh>
    <rPh sb="14" eb="15">
      <t>ネン</t>
    </rPh>
    <rPh sb="16" eb="17">
      <t>コ</t>
    </rPh>
    <phoneticPr fontId="5"/>
  </si>
  <si>
    <t>空調</t>
  </si>
  <si>
    <t>昇降機</t>
  </si>
  <si>
    <t>その他</t>
  </si>
  <si>
    <t>一次エネルギー消費量[GJ/年]</t>
    <phoneticPr fontId="5"/>
  </si>
  <si>
    <t>効率化設備創エネルギー量</t>
    <rPh sb="0" eb="3">
      <t>コウリツカ</t>
    </rPh>
    <rPh sb="3" eb="5">
      <t>セツビ</t>
    </rPh>
    <rPh sb="5" eb="6">
      <t>キズ</t>
    </rPh>
    <rPh sb="11" eb="12">
      <t>リョウ</t>
    </rPh>
    <phoneticPr fontId="5"/>
  </si>
  <si>
    <t>換気</t>
    <rPh sb="0" eb="2">
      <t>カンキ</t>
    </rPh>
    <phoneticPr fontId="5"/>
  </si>
  <si>
    <t>合計（その他を除く）</t>
    <phoneticPr fontId="5"/>
  </si>
  <si>
    <t>UA値：（対象床面積）</t>
    <rPh sb="2" eb="3">
      <t>チ</t>
    </rPh>
    <rPh sb="5" eb="7">
      <t>タイショウ</t>
    </rPh>
    <rPh sb="7" eb="8">
      <t>ユカ</t>
    </rPh>
    <rPh sb="8" eb="10">
      <t>メンセキ</t>
    </rPh>
    <phoneticPr fontId="5"/>
  </si>
  <si>
    <t>[GJ/年]</t>
    <phoneticPr fontId="5"/>
  </si>
  <si>
    <t>[t-CO2・年]←計算対象延床面積の基準値CO2排出量</t>
    <rPh sb="10" eb="12">
      <t>ケイサン</t>
    </rPh>
    <rPh sb="12" eb="14">
      <t>タイショウ</t>
    </rPh>
    <rPh sb="14" eb="15">
      <t>ノ</t>
    </rPh>
    <rPh sb="15" eb="18">
      <t>ユカメンセキ</t>
    </rPh>
    <rPh sb="19" eb="22">
      <t>キジュンチ</t>
    </rPh>
    <rPh sb="25" eb="27">
      <t>ハイシュツ</t>
    </rPh>
    <rPh sb="27" eb="28">
      <t>リョウ</t>
    </rPh>
    <phoneticPr fontId="5"/>
  </si>
  <si>
    <t>[t-CO2・年]←計算対象延床面積の設計値CO2排出量</t>
    <rPh sb="10" eb="12">
      <t>ケイサン</t>
    </rPh>
    <rPh sb="12" eb="14">
      <t>タイショウ</t>
    </rPh>
    <rPh sb="14" eb="15">
      <t>ノ</t>
    </rPh>
    <rPh sb="15" eb="18">
      <t>ユカメンセキ</t>
    </rPh>
    <rPh sb="19" eb="22">
      <t>セッケイチ</t>
    </rPh>
    <rPh sb="25" eb="27">
      <t>ハイシュツ</t>
    </rPh>
    <rPh sb="27" eb="28">
      <t>リョウ</t>
    </rPh>
    <phoneticPr fontId="5"/>
  </si>
  <si>
    <t>㎡</t>
    <phoneticPr fontId="5"/>
  </si>
  <si>
    <t>㎡ ：  計算対象</t>
    <phoneticPr fontId="5"/>
  </si>
  <si>
    <t>雨水を浸透させる施設を設置（雨水浸透ます、透水性舗装、地表面の緑化、玉石敷き　等）</t>
    <rPh sb="14" eb="16">
      <t>ウスイ</t>
    </rPh>
    <rPh sb="16" eb="18">
      <t>シントウ</t>
    </rPh>
    <rPh sb="21" eb="24">
      <t>トウスイセイ</t>
    </rPh>
    <rPh sb="24" eb="26">
      <t>ホソウ</t>
    </rPh>
    <rPh sb="27" eb="30">
      <t>チヒョウメン</t>
    </rPh>
    <rPh sb="31" eb="33">
      <t>リョクカ</t>
    </rPh>
    <rPh sb="34" eb="36">
      <t>ギョクセキ</t>
    </rPh>
    <rPh sb="36" eb="37">
      <t>シキ</t>
    </rPh>
    <rPh sb="39" eb="40">
      <t>トウ</t>
    </rPh>
    <phoneticPr fontId="5"/>
  </si>
  <si>
    <t>受付欄</t>
    <rPh sb="0" eb="2">
      <t>ウケツケ</t>
    </rPh>
    <rPh sb="2" eb="3">
      <t>ラン</t>
    </rPh>
    <phoneticPr fontId="5"/>
  </si>
  <si>
    <t>確認欄</t>
    <rPh sb="0" eb="2">
      <t>カクニン</t>
    </rPh>
    <rPh sb="2" eb="3">
      <t>ラン</t>
    </rPh>
    <phoneticPr fontId="5"/>
  </si>
  <si>
    <t>職員記入欄</t>
    <rPh sb="2" eb="4">
      <t>キニュウ</t>
    </rPh>
    <phoneticPr fontId="5"/>
  </si>
  <si>
    <t>高効率給湯機</t>
    <rPh sb="0" eb="3">
      <t>コウコウリツ</t>
    </rPh>
    <rPh sb="3" eb="5">
      <t>キュウトウ</t>
    </rPh>
    <rPh sb="5" eb="6">
      <t>キ</t>
    </rPh>
    <phoneticPr fontId="5"/>
  </si>
  <si>
    <t>協議の段階</t>
    <rPh sb="0" eb="2">
      <t>キョウギ</t>
    </rPh>
    <rPh sb="3" eb="5">
      <t>ダンカイ</t>
    </rPh>
    <phoneticPr fontId="5"/>
  </si>
  <si>
    <t>変更時</t>
  </si>
  <si>
    <t>工事完了時</t>
  </si>
  <si>
    <t>地域冷暖房(DHC)区域</t>
    <phoneticPr fontId="5"/>
  </si>
  <si>
    <t>DHC区域内</t>
  </si>
  <si>
    <t>DHC区域に近接</t>
  </si>
  <si>
    <t>DHC区域外</t>
    <rPh sb="5" eb="6">
      <t>ガイ</t>
    </rPh>
    <phoneticPr fontId="5"/>
  </si>
  <si>
    <t>地域冷暖房(DHC)の導入</t>
  </si>
  <si>
    <t>DHCを導入</t>
  </si>
  <si>
    <t>DHCを将来導入</t>
  </si>
  <si>
    <t>既存DHCから受入</t>
  </si>
  <si>
    <t>サブプラントを設置</t>
  </si>
  <si>
    <t xml:space="preserve">DHCを導入しない </t>
  </si>
  <si>
    <t>特定電気事業等(特電)</t>
  </si>
  <si>
    <t>特電等を導入</t>
  </si>
  <si>
    <t>特電等を将来導入</t>
  </si>
  <si>
    <t>特電等を受入</t>
  </si>
  <si>
    <t>導入しない</t>
    <rPh sb="0" eb="2">
      <t>ドウニュウ</t>
    </rPh>
    <phoneticPr fontId="5"/>
  </si>
  <si>
    <t>面的エネルギー対策</t>
  </si>
  <si>
    <t>熱融通</t>
  </si>
  <si>
    <t>電力融通</t>
  </si>
  <si>
    <t>熱・電力融通</t>
    <rPh sb="2" eb="4">
      <t>デンリョク</t>
    </rPh>
    <phoneticPr fontId="5"/>
  </si>
  <si>
    <t>AEMS</t>
  </si>
  <si>
    <t>AEMSを導入</t>
    <phoneticPr fontId="5"/>
  </si>
  <si>
    <t>導入なし</t>
    <phoneticPr fontId="5"/>
  </si>
  <si>
    <t>有無</t>
    <rPh sb="0" eb="2">
      <t>ウム</t>
    </rPh>
    <phoneticPr fontId="5"/>
  </si>
  <si>
    <t>あり</t>
    <phoneticPr fontId="5"/>
  </si>
  <si>
    <t>なし</t>
    <phoneticPr fontId="5"/>
  </si>
  <si>
    <t>選択</t>
    <rPh sb="0" eb="2">
      <t>センタク</t>
    </rPh>
    <phoneticPr fontId="5"/>
  </si>
  <si>
    <t>□</t>
    <phoneticPr fontId="5"/>
  </si>
  <si>
    <t>■</t>
    <phoneticPr fontId="5"/>
  </si>
  <si>
    <t>提出日</t>
    <rPh sb="0" eb="2">
      <t>テイシュツ</t>
    </rPh>
    <rPh sb="2" eb="3">
      <t>ビ</t>
    </rPh>
    <phoneticPr fontId="5"/>
  </si>
  <si>
    <t>□</t>
  </si>
  <si>
    <t>を</t>
    <phoneticPr fontId="5"/>
  </si>
  <si>
    <t>mm）</t>
    <phoneticPr fontId="5"/>
  </si>
  <si>
    <t>を</t>
    <phoneticPr fontId="5"/>
  </si>
  <si>
    <t>mm）</t>
    <phoneticPr fontId="5"/>
  </si>
  <si>
    <t>BEI代表住戸</t>
    <rPh sb="3" eb="5">
      <t>ダイヒョウ</t>
    </rPh>
    <rPh sb="5" eb="7">
      <t>ジュウコ</t>
    </rPh>
    <phoneticPr fontId="5"/>
  </si>
  <si>
    <t>基準値</t>
    <phoneticPr fontId="5"/>
  </si>
  <si>
    <t>設計値</t>
  </si>
  <si>
    <t>計画書ステータス</t>
    <rPh sb="0" eb="3">
      <t>ケイカクショ</t>
    </rPh>
    <phoneticPr fontId="5"/>
  </si>
  <si>
    <t>（計　画）</t>
    <phoneticPr fontId="5"/>
  </si>
  <si>
    <t>（変　更）</t>
    <phoneticPr fontId="5"/>
  </si>
  <si>
    <t>（完　了）</t>
    <phoneticPr fontId="5"/>
  </si>
  <si>
    <t>届出内容</t>
    <rPh sb="0" eb="2">
      <t>トドケデ</t>
    </rPh>
    <rPh sb="2" eb="4">
      <t>ナイヨウ</t>
    </rPh>
    <phoneticPr fontId="5"/>
  </si>
  <si>
    <t>２　第15条第１項の規定による変更の届出をします。</t>
    <phoneticPr fontId="5"/>
  </si>
  <si>
    <t>公表</t>
    <rPh sb="0" eb="2">
      <t>コウヒョウ</t>
    </rPh>
    <phoneticPr fontId="5"/>
  </si>
  <si>
    <t>可</t>
    <rPh sb="0" eb="1">
      <t>カ</t>
    </rPh>
    <phoneticPr fontId="5"/>
  </si>
  <si>
    <t>不可</t>
    <rPh sb="0" eb="2">
      <t>フカ</t>
    </rPh>
    <phoneticPr fontId="5"/>
  </si>
  <si>
    <t>有無</t>
    <rPh sb="0" eb="2">
      <t>ウム</t>
    </rPh>
    <phoneticPr fontId="5"/>
  </si>
  <si>
    <t>有</t>
    <rPh sb="0" eb="1">
      <t>アリ</t>
    </rPh>
    <phoneticPr fontId="5"/>
  </si>
  <si>
    <t>無</t>
    <rPh sb="0" eb="1">
      <t>ナシ</t>
    </rPh>
    <phoneticPr fontId="5"/>
  </si>
  <si>
    <t>バージョン</t>
    <phoneticPr fontId="5"/>
  </si>
  <si>
    <t>建物ID</t>
    <rPh sb="0" eb="2">
      <t>タテモノ</t>
    </rPh>
    <phoneticPr fontId="5"/>
  </si>
  <si>
    <t>千代田区番号</t>
    <rPh sb="0" eb="4">
      <t>チヨダク</t>
    </rPh>
    <rPh sb="4" eb="6">
      <t>バンゴウ</t>
    </rPh>
    <phoneticPr fontId="5"/>
  </si>
  <si>
    <t>協議段階</t>
    <rPh sb="0" eb="2">
      <t>キョウギ</t>
    </rPh>
    <rPh sb="2" eb="4">
      <t>ダンカイ</t>
    </rPh>
    <phoneticPr fontId="5"/>
  </si>
  <si>
    <t>建築主_氏名</t>
    <rPh sb="0" eb="2">
      <t>ケンチク</t>
    </rPh>
    <rPh sb="2" eb="3">
      <t>ヌシ</t>
    </rPh>
    <phoneticPr fontId="7"/>
  </si>
  <si>
    <t>建築主_住所</t>
    <rPh sb="0" eb="2">
      <t>ケンチク</t>
    </rPh>
    <rPh sb="2" eb="3">
      <t>ヌシ</t>
    </rPh>
    <phoneticPr fontId="7"/>
  </si>
  <si>
    <t>建物_名称</t>
    <rPh sb="0" eb="2">
      <t>タテモノ</t>
    </rPh>
    <rPh sb="3" eb="5">
      <t>メイショウ</t>
    </rPh>
    <phoneticPr fontId="7"/>
  </si>
  <si>
    <t>建物_所在地</t>
    <rPh sb="0" eb="2">
      <t>タテモノ</t>
    </rPh>
    <rPh sb="3" eb="6">
      <t>ショザイチ</t>
    </rPh>
    <phoneticPr fontId="7"/>
  </si>
  <si>
    <t>ホテル</t>
  </si>
  <si>
    <t>学校</t>
  </si>
  <si>
    <t>飲食店</t>
  </si>
  <si>
    <t>集会所</t>
  </si>
  <si>
    <t>省CO2目標率</t>
    <rPh sb="0" eb="1">
      <t>ショウ</t>
    </rPh>
    <rPh sb="4" eb="6">
      <t>モクヒョウ</t>
    </rPh>
    <rPh sb="6" eb="7">
      <t>リツ</t>
    </rPh>
    <phoneticPr fontId="5"/>
  </si>
  <si>
    <t>生態系配慮_敷地内緑化</t>
  </si>
  <si>
    <t>設計値</t>
    <rPh sb="0" eb="3">
      <t>セッケイチ</t>
    </rPh>
    <phoneticPr fontId="5"/>
  </si>
  <si>
    <t>BEI</t>
  </si>
  <si>
    <t>導入なし</t>
    <rPh sb="0" eb="2">
      <t>ドウニュウ</t>
    </rPh>
    <phoneticPr fontId="5"/>
  </si>
  <si>
    <t>[プルダウンから選択]</t>
  </si>
  <si>
    <t>AA列から右、69行から下</t>
    <rPh sb="2" eb="3">
      <t>レツ</t>
    </rPh>
    <rPh sb="5" eb="6">
      <t>ミギ</t>
    </rPh>
    <rPh sb="9" eb="10">
      <t>ギョウ</t>
    </rPh>
    <rPh sb="12" eb="13">
      <t>シタ</t>
    </rPh>
    <phoneticPr fontId="5"/>
  </si>
  <si>
    <t>設計者_氏名</t>
  </si>
  <si>
    <t>設計者_住所</t>
  </si>
  <si>
    <t>用途_分譲集合住宅</t>
  </si>
  <si>
    <t>用途_賃貸集合住宅</t>
  </si>
  <si>
    <t>用途_戸建住宅</t>
  </si>
  <si>
    <t>用途_事務所</t>
  </si>
  <si>
    <t>用途_ホテル</t>
  </si>
  <si>
    <t>用途_病院</t>
  </si>
  <si>
    <t>用途_物販店舗</t>
  </si>
  <si>
    <t>用途_学校</t>
  </si>
  <si>
    <t>用途_飲食店</t>
  </si>
  <si>
    <t>用途_集会所</t>
  </si>
  <si>
    <t>用途_その他</t>
  </si>
  <si>
    <t>予定_着手日</t>
    <rPh sb="0" eb="2">
      <t>ヨテイ</t>
    </rPh>
    <rPh sb="3" eb="5">
      <t>チャクシュ</t>
    </rPh>
    <rPh sb="5" eb="6">
      <t>ヒ</t>
    </rPh>
    <phoneticPr fontId="5"/>
  </si>
  <si>
    <t>予定_竣工日</t>
    <rPh sb="0" eb="2">
      <t>ヨテイ</t>
    </rPh>
    <rPh sb="3" eb="5">
      <t>シュンコウ</t>
    </rPh>
    <rPh sb="5" eb="6">
      <t>ヒ</t>
    </rPh>
    <phoneticPr fontId="5"/>
  </si>
  <si>
    <t>延床面積_計算対象</t>
    <rPh sb="0" eb="2">
      <t>ノベユカ</t>
    </rPh>
    <rPh sb="2" eb="4">
      <t>メンセキ</t>
    </rPh>
    <rPh sb="5" eb="7">
      <t>ケイサン</t>
    </rPh>
    <rPh sb="7" eb="9">
      <t>タイショウ</t>
    </rPh>
    <phoneticPr fontId="7"/>
  </si>
  <si>
    <t>階数_地上</t>
    <rPh sb="0" eb="2">
      <t>カイスウ</t>
    </rPh>
    <rPh sb="3" eb="5">
      <t>チジョウ</t>
    </rPh>
    <phoneticPr fontId="7"/>
  </si>
  <si>
    <t>階数_地下</t>
    <rPh sb="0" eb="2">
      <t>カイスウ</t>
    </rPh>
    <rPh sb="3" eb="5">
      <t>チカ</t>
    </rPh>
    <phoneticPr fontId="7"/>
  </si>
  <si>
    <t>総戸数</t>
    <rPh sb="0" eb="3">
      <t>ソウコスウ</t>
    </rPh>
    <phoneticPr fontId="5"/>
  </si>
  <si>
    <t>構造_RC造</t>
  </si>
  <si>
    <t>構造_SRC造</t>
  </si>
  <si>
    <t>構造_S造</t>
  </si>
  <si>
    <t>構造_木造</t>
  </si>
  <si>
    <t>構造_その他</t>
  </si>
  <si>
    <t>構造_その他_内容</t>
    <rPh sb="7" eb="9">
      <t>ナイヨウ</t>
    </rPh>
    <phoneticPr fontId="5"/>
  </si>
  <si>
    <t>対象面積1_用途</t>
    <rPh sb="0" eb="2">
      <t>タイショウ</t>
    </rPh>
    <rPh sb="2" eb="4">
      <t>メンセキ</t>
    </rPh>
    <rPh sb="6" eb="8">
      <t>ヨウト</t>
    </rPh>
    <phoneticPr fontId="5"/>
  </si>
  <si>
    <t>対象面積1_延床</t>
    <rPh sb="0" eb="2">
      <t>タイショウ</t>
    </rPh>
    <rPh sb="2" eb="4">
      <t>メンセキ</t>
    </rPh>
    <rPh sb="6" eb="8">
      <t>ノベユカ</t>
    </rPh>
    <phoneticPr fontId="5"/>
  </si>
  <si>
    <t>対象面積2_用途</t>
    <rPh sb="0" eb="2">
      <t>タイショウ</t>
    </rPh>
    <rPh sb="2" eb="4">
      <t>メンセキ</t>
    </rPh>
    <rPh sb="6" eb="8">
      <t>ヨウト</t>
    </rPh>
    <phoneticPr fontId="5"/>
  </si>
  <si>
    <t>対象面積2_延床</t>
    <rPh sb="0" eb="2">
      <t>タイショウ</t>
    </rPh>
    <rPh sb="2" eb="4">
      <t>メンセキ</t>
    </rPh>
    <rPh sb="6" eb="8">
      <t>ノベユカ</t>
    </rPh>
    <phoneticPr fontId="5"/>
  </si>
  <si>
    <t>対象面積3_用途</t>
    <rPh sb="0" eb="2">
      <t>タイショウ</t>
    </rPh>
    <rPh sb="2" eb="4">
      <t>メンセキ</t>
    </rPh>
    <rPh sb="6" eb="8">
      <t>ヨウト</t>
    </rPh>
    <phoneticPr fontId="5"/>
  </si>
  <si>
    <t>対象面積3_延床</t>
    <rPh sb="0" eb="2">
      <t>タイショウ</t>
    </rPh>
    <rPh sb="2" eb="4">
      <t>メンセキ</t>
    </rPh>
    <rPh sb="6" eb="8">
      <t>ノベユカ</t>
    </rPh>
    <phoneticPr fontId="5"/>
  </si>
  <si>
    <t>対象面積4_用途</t>
    <rPh sb="0" eb="2">
      <t>タイショウ</t>
    </rPh>
    <rPh sb="2" eb="4">
      <t>メンセキ</t>
    </rPh>
    <rPh sb="6" eb="8">
      <t>ヨウト</t>
    </rPh>
    <phoneticPr fontId="5"/>
  </si>
  <si>
    <t>対象面積4_延床</t>
    <rPh sb="0" eb="2">
      <t>タイショウ</t>
    </rPh>
    <rPh sb="2" eb="4">
      <t>メンセキ</t>
    </rPh>
    <rPh sb="6" eb="8">
      <t>ノベユカ</t>
    </rPh>
    <phoneticPr fontId="5"/>
  </si>
  <si>
    <t>制度適用_内容</t>
    <rPh sb="0" eb="2">
      <t>セイド</t>
    </rPh>
    <rPh sb="2" eb="4">
      <t>テキヨウ</t>
    </rPh>
    <rPh sb="5" eb="7">
      <t>ナイヨウ</t>
    </rPh>
    <phoneticPr fontId="5"/>
  </si>
  <si>
    <t>周辺開発計画_内容</t>
    <rPh sb="0" eb="2">
      <t>シュウヘン</t>
    </rPh>
    <rPh sb="2" eb="4">
      <t>カイハツ</t>
    </rPh>
    <rPh sb="4" eb="6">
      <t>ケイカク</t>
    </rPh>
    <rPh sb="7" eb="9">
      <t>ナイヨウ</t>
    </rPh>
    <phoneticPr fontId="5"/>
  </si>
  <si>
    <t>専用_空調_なし</t>
  </si>
  <si>
    <t>専用_空調_個別エアコン</t>
  </si>
  <si>
    <t>専用_給湯_ガス給湯機</t>
  </si>
  <si>
    <t>専用_給湯_ヒートポンプ給湯機</t>
  </si>
  <si>
    <t>専用_給湯_電気温水器</t>
  </si>
  <si>
    <t>専用_給湯_その他</t>
  </si>
  <si>
    <t>専用_給湯_その他_内容</t>
  </si>
  <si>
    <t>共用_空調_マルチエアコン</t>
  </si>
  <si>
    <t>共用_空調_個別エアコン</t>
  </si>
  <si>
    <t>共用_空調_なし</t>
  </si>
  <si>
    <t>共用_昇降機_エレベーター</t>
  </si>
  <si>
    <t>共用_昇降機_エスカレーター</t>
  </si>
  <si>
    <t>共用_受電方式_特別高圧</t>
  </si>
  <si>
    <t>共用_受電方式_高圧</t>
  </si>
  <si>
    <t>共用_受電方式_低圧</t>
  </si>
  <si>
    <t>目標率_未満時理由</t>
    <rPh sb="0" eb="2">
      <t>モクヒョウ</t>
    </rPh>
    <rPh sb="2" eb="3">
      <t>リツ</t>
    </rPh>
    <rPh sb="4" eb="6">
      <t>ミマン</t>
    </rPh>
    <rPh sb="6" eb="7">
      <t>ジ</t>
    </rPh>
    <rPh sb="7" eb="9">
      <t>リユウ</t>
    </rPh>
    <phoneticPr fontId="5"/>
  </si>
  <si>
    <t>省CO2建築手法_Low-Eガラス</t>
  </si>
  <si>
    <t>省CO2建築手法_複層ガラス</t>
  </si>
  <si>
    <t>省CO2建築手法_二重サッシ</t>
  </si>
  <si>
    <t>省CO2建築手法_外壁高断熱化</t>
  </si>
  <si>
    <t>省CO2建築手法_庇ルーバー</t>
  </si>
  <si>
    <t>省CO2設備手法_高効率エアコン</t>
  </si>
  <si>
    <t>省CO2設備手法_全熱交換器</t>
  </si>
  <si>
    <t>省CO2設備手法_自然換気</t>
  </si>
  <si>
    <t>省CO2設備手法_LED照明_範囲</t>
  </si>
  <si>
    <t>省CO2設備手法_照明制御</t>
  </si>
  <si>
    <t>省CO2設備手法_照明制御_種類</t>
  </si>
  <si>
    <t>省CO2設備手法_高効率給湯機</t>
  </si>
  <si>
    <t>省CO2設備手法_その他</t>
  </si>
  <si>
    <t>省CO2設備手法_その他_内容</t>
  </si>
  <si>
    <t>創エネ手法_コージェネ</t>
  </si>
  <si>
    <t>創エネ手法_太陽光発電</t>
  </si>
  <si>
    <t>創エネ手法_太陽光発電_容量kW</t>
  </si>
  <si>
    <t>創エネ手法_その他</t>
  </si>
  <si>
    <t>創エネ手法_その他_内容</t>
  </si>
  <si>
    <t>未利用エネ_下水熱</t>
  </si>
  <si>
    <t>未利用エネ_河川水熱</t>
  </si>
  <si>
    <t>未利用エネ_地下鉄排熱</t>
  </si>
  <si>
    <t>未利用エネ_地中熱</t>
  </si>
  <si>
    <t>未利用エネ_バイオマス</t>
  </si>
  <si>
    <t>未利用エネ_太陽熱利用</t>
  </si>
  <si>
    <t>未利用エネ_その他</t>
  </si>
  <si>
    <t>未利用エネ_その他_内容</t>
  </si>
  <si>
    <t>地域CO2削減目標_per</t>
    <rPh sb="0" eb="2">
      <t>チイキ</t>
    </rPh>
    <rPh sb="5" eb="7">
      <t>サクゲン</t>
    </rPh>
    <rPh sb="7" eb="9">
      <t>モクヒョウ</t>
    </rPh>
    <phoneticPr fontId="5"/>
  </si>
  <si>
    <t>省CO2対策の概要</t>
  </si>
  <si>
    <t>非常時対応_発電機</t>
    <rPh sb="6" eb="9">
      <t>ハツデンキ</t>
    </rPh>
    <phoneticPr fontId="5"/>
  </si>
  <si>
    <t>非常時対応_その他</t>
    <rPh sb="8" eb="9">
      <t>タ</t>
    </rPh>
    <phoneticPr fontId="5"/>
  </si>
  <si>
    <t>非常時対応_その他_内容</t>
    <rPh sb="8" eb="9">
      <t>タ</t>
    </rPh>
    <rPh sb="10" eb="12">
      <t>ナイヨウ</t>
    </rPh>
    <phoneticPr fontId="5"/>
  </si>
  <si>
    <t>オゾン層保護_破壊物質_不使用</t>
  </si>
  <si>
    <t>オゾン層保護_温暖化係数小_使用</t>
  </si>
  <si>
    <t>被覆対策_被覆材</t>
  </si>
  <si>
    <t>被覆対策_屋上壁面緑化</t>
  </si>
  <si>
    <t>被覆対策_高反射率塗料</t>
  </si>
  <si>
    <t>水循環_雨水利用設備</t>
  </si>
  <si>
    <t>水循環_雨水浸透施設</t>
  </si>
  <si>
    <t>基準一次エネ消費量_GJ_年</t>
    <rPh sb="0" eb="2">
      <t>キジュン</t>
    </rPh>
    <rPh sb="2" eb="4">
      <t>イチジ</t>
    </rPh>
    <rPh sb="6" eb="9">
      <t>ショウヒリョウ</t>
    </rPh>
    <phoneticPr fontId="5"/>
  </si>
  <si>
    <t>基準一次エネ消費量_MJ_m2年</t>
    <rPh sb="0" eb="2">
      <t>キジュン</t>
    </rPh>
    <rPh sb="2" eb="4">
      <t>イチジ</t>
    </rPh>
    <rPh sb="6" eb="9">
      <t>ショウヒリョウ</t>
    </rPh>
    <phoneticPr fontId="5"/>
  </si>
  <si>
    <t>設計一次エネ消費量_GJ_年</t>
  </si>
  <si>
    <t>設計一次エネ消費量_MJ_m2年</t>
  </si>
  <si>
    <t>一次エネ消費削減量_GJ_年</t>
  </si>
  <si>
    <t>一次エネ消費削減量_MJ_m2年</t>
  </si>
  <si>
    <t>住戸_代表_UA値</t>
    <rPh sb="0" eb="2">
      <t>ジュウコ</t>
    </rPh>
    <rPh sb="8" eb="9">
      <t>チ</t>
    </rPh>
    <phoneticPr fontId="5"/>
  </si>
  <si>
    <t>住戸_代表_対象床面積_m2</t>
    <rPh sb="0" eb="2">
      <t>ジュウコ</t>
    </rPh>
    <rPh sb="3" eb="5">
      <t>ダイヒョウ</t>
    </rPh>
    <rPh sb="6" eb="8">
      <t>タイショウ</t>
    </rPh>
    <rPh sb="8" eb="9">
      <t>ユカ</t>
    </rPh>
    <rPh sb="9" eb="11">
      <t>メンセキ</t>
    </rPh>
    <phoneticPr fontId="5"/>
  </si>
  <si>
    <t>住戸_代表_暖房_一次エネ_基準_GJ_年戸</t>
    <rPh sb="6" eb="8">
      <t>ダンボウ</t>
    </rPh>
    <rPh sb="21" eb="22">
      <t>コ</t>
    </rPh>
    <phoneticPr fontId="5"/>
  </si>
  <si>
    <t>住戸_代表_暖房_一次エネ_設計値_GJ_年戸</t>
  </si>
  <si>
    <t>住戸_代表_暖房_BEI</t>
  </si>
  <si>
    <t>住戸_代表_冷房_一次エネ_基準_GJ_年戸</t>
  </si>
  <si>
    <t>住戸_代表_冷房_一次エネ_設計値_GJ_年戸</t>
  </si>
  <si>
    <t>住戸_代表_冷房_BEI</t>
  </si>
  <si>
    <t>住戸_代表_換気_一次エネ_基準_GJ_年戸</t>
  </si>
  <si>
    <t>住戸_代表_換気_一次エネ_設計値_GJ_年戸</t>
  </si>
  <si>
    <t>住戸_代表_換気_BEI</t>
  </si>
  <si>
    <t>住戸_代表_給湯_一次エネ_基準_GJ_年戸</t>
  </si>
  <si>
    <t>住戸_代表_給湯_一次エネ_設計値_GJ_年戸</t>
  </si>
  <si>
    <t>住戸_代表_給湯_BEI</t>
  </si>
  <si>
    <t>住戸_代表_照明_一次エネ_基準_GJ_年戸</t>
  </si>
  <si>
    <t>住戸_代表_照明_一次エネ_設計値_GJ_年戸</t>
  </si>
  <si>
    <t>住戸_代表_照明_BEI</t>
  </si>
  <si>
    <t>住戸_代表_削減量_一次エネ_設計値_GJ_年戸</t>
    <rPh sb="6" eb="8">
      <t>サクゲン</t>
    </rPh>
    <rPh sb="8" eb="9">
      <t>リョウ</t>
    </rPh>
    <rPh sb="9" eb="10">
      <t>ゲンリョウ</t>
    </rPh>
    <phoneticPr fontId="5"/>
  </si>
  <si>
    <t>住戸_代表_その他_一次エネ_基準_GJ_年戸</t>
  </si>
  <si>
    <t>住戸_代表_その他_一次エネ_設計値_GJ_年戸</t>
  </si>
  <si>
    <t>住戸_代表_その他_BEI</t>
  </si>
  <si>
    <t>住戸_代表_合計_除その他_一次エネ_基準_GJ_年戸</t>
  </si>
  <si>
    <t>住戸_代表_合計_除その他_一次エネ_設計値_GJ_年戸</t>
  </si>
  <si>
    <t>住戸_代表_合計_除その他_BEI</t>
  </si>
  <si>
    <t>共用_PAL_BPI</t>
    <rPh sb="0" eb="2">
      <t>キョウヨウ</t>
    </rPh>
    <phoneticPr fontId="5"/>
  </si>
  <si>
    <t>共用_対象床面積_m2</t>
    <rPh sb="0" eb="2">
      <t>キョウヨウ</t>
    </rPh>
    <rPh sb="3" eb="5">
      <t>タイショウ</t>
    </rPh>
    <rPh sb="5" eb="8">
      <t>ユカメンセキ</t>
    </rPh>
    <phoneticPr fontId="5"/>
  </si>
  <si>
    <t>共用_空調_一次エネ_基準_GJ_年</t>
  </si>
  <si>
    <t>共用_空調_一次エネ_設計値_GJ_年</t>
  </si>
  <si>
    <t>共用_空調_BEI</t>
  </si>
  <si>
    <t>共用_換気_一次エネ_基準_GJ_年</t>
  </si>
  <si>
    <t>共用_換気_一次エネ_設計値_GJ_年</t>
  </si>
  <si>
    <t>共用_換気_BEI</t>
  </si>
  <si>
    <t>共用_照明_一次エネ_基準_GJ_年</t>
  </si>
  <si>
    <t>共用_照明_一次エネ_設計値_GJ_年</t>
  </si>
  <si>
    <t>共用_照明_BEI</t>
  </si>
  <si>
    <t>共用_給湯_一次エネ_基準_GJ_年</t>
  </si>
  <si>
    <t>共用_給湯_一次エネ_設計値_GJ_年</t>
  </si>
  <si>
    <t>共用_給湯_BEI</t>
  </si>
  <si>
    <t>共用_昇降機_一次エネ_基準_GJ_年</t>
  </si>
  <si>
    <t>共用_昇降機_一次エネ_設計値_GJ_年</t>
  </si>
  <si>
    <t>共用_昇降機_BEI</t>
  </si>
  <si>
    <t>共用_効率化創エネ量_一次エネ_設計値_GJ_年</t>
  </si>
  <si>
    <t>共用_その他_一次エネ_基準_GJ_年</t>
  </si>
  <si>
    <t>共用_その他_一次エネ_設計値_GJ_年</t>
  </si>
  <si>
    <t>共用_その他_BEI</t>
  </si>
  <si>
    <t>共用_合計_除その他_一次エネ_基準_GJ_年</t>
  </si>
  <si>
    <t>共用_合計_除その他_一次エネ_設計値_GJ_年</t>
  </si>
  <si>
    <t>共用_合計_除その他_BEI</t>
  </si>
  <si>
    <t>電力需要_最大kW</t>
    <rPh sb="0" eb="2">
      <t>デンリョク</t>
    </rPh>
    <rPh sb="2" eb="4">
      <t>ジュヨウ</t>
    </rPh>
    <rPh sb="5" eb="7">
      <t>サイダイ</t>
    </rPh>
    <phoneticPr fontId="5"/>
  </si>
  <si>
    <t>省エネ性能_削減率</t>
    <rPh sb="0" eb="1">
      <t>ショウ</t>
    </rPh>
    <rPh sb="3" eb="5">
      <t>セイノウ</t>
    </rPh>
    <rPh sb="6" eb="8">
      <t>サクゲン</t>
    </rPh>
    <rPh sb="8" eb="9">
      <t>リツ</t>
    </rPh>
    <phoneticPr fontId="5"/>
  </si>
  <si>
    <t>省エネ性能_結果</t>
    <rPh sb="0" eb="1">
      <t>ショウ</t>
    </rPh>
    <rPh sb="3" eb="5">
      <t>セイノウ</t>
    </rPh>
    <rPh sb="6" eb="8">
      <t>ケッカ</t>
    </rPh>
    <phoneticPr fontId="5"/>
  </si>
  <si>
    <t>省エネ性能_CO2排出削減量_tCO2年</t>
    <rPh sb="0" eb="1">
      <t>ショウ</t>
    </rPh>
    <rPh sb="3" eb="5">
      <t>セイノウ</t>
    </rPh>
    <rPh sb="9" eb="11">
      <t>ハイシュツ</t>
    </rPh>
    <rPh sb="11" eb="13">
      <t>サクゲン</t>
    </rPh>
    <rPh sb="13" eb="14">
      <t>リョウ</t>
    </rPh>
    <rPh sb="19" eb="20">
      <t>ネン</t>
    </rPh>
    <phoneticPr fontId="5"/>
  </si>
  <si>
    <t>協議メモ</t>
    <rPh sb="0" eb="2">
      <t>キョウギ</t>
    </rPh>
    <phoneticPr fontId="5"/>
  </si>
  <si>
    <t>完了欄</t>
    <rPh sb="0" eb="2">
      <t>カンリョウ</t>
    </rPh>
    <rPh sb="2" eb="3">
      <t>ラン</t>
    </rPh>
    <phoneticPr fontId="5"/>
  </si>
  <si>
    <t>Low-E複層ガラス</t>
    <rPh sb="5" eb="7">
      <t>フクソウ</t>
    </rPh>
    <phoneticPr fontId="5"/>
  </si>
  <si>
    <t>庇・ルーバー・バルコニー</t>
    <phoneticPr fontId="5"/>
  </si>
  <si>
    <t>事前協議開始時に、”※”で示した項目は、わかる範囲で全て記入してください。</t>
    <rPh sb="13" eb="14">
      <t>シメ</t>
    </rPh>
    <rPh sb="16" eb="18">
      <t>コウモク</t>
    </rPh>
    <rPh sb="23" eb="25">
      <t>ハンイ</t>
    </rPh>
    <rPh sb="26" eb="27">
      <t>スベ</t>
    </rPh>
    <rPh sb="28" eb="30">
      <t>キニュウ</t>
    </rPh>
    <phoneticPr fontId="5"/>
  </si>
  <si>
    <t>建物性能の項目は、省エネルギー計算が完了次第記入して提出してください。</t>
    <phoneticPr fontId="5"/>
  </si>
  <si>
    <t>住宅のCO2削減目標は、経過措置として20％としております。</t>
    <rPh sb="0" eb="2">
      <t>ジュウタク</t>
    </rPh>
    <rPh sb="6" eb="8">
      <t>サクゲン</t>
    </rPh>
    <rPh sb="8" eb="10">
      <t>モクヒョウ</t>
    </rPh>
    <rPh sb="12" eb="14">
      <t>ケイカ</t>
    </rPh>
    <rPh sb="14" eb="16">
      <t>ソチ</t>
    </rPh>
    <phoneticPr fontId="5"/>
  </si>
  <si>
    <t>0</t>
    <phoneticPr fontId="5"/>
  </si>
  <si>
    <t>103</t>
    <phoneticPr fontId="5"/>
  </si>
  <si>
    <t>201</t>
    <phoneticPr fontId="5"/>
  </si>
  <si>
    <t>202</t>
    <phoneticPr fontId="5"/>
  </si>
  <si>
    <t>203</t>
    <phoneticPr fontId="5"/>
  </si>
  <si>
    <t>204</t>
    <phoneticPr fontId="5"/>
  </si>
  <si>
    <t>209</t>
    <phoneticPr fontId="5"/>
  </si>
  <si>
    <t>301</t>
    <phoneticPr fontId="5"/>
  </si>
  <si>
    <t>302</t>
    <phoneticPr fontId="5"/>
  </si>
  <si>
    <t>303</t>
    <phoneticPr fontId="5"/>
  </si>
  <si>
    <t>309</t>
    <phoneticPr fontId="5"/>
  </si>
  <si>
    <t>401</t>
    <phoneticPr fontId="5"/>
  </si>
  <si>
    <t>402</t>
    <phoneticPr fontId="5"/>
  </si>
  <si>
    <t>403</t>
    <phoneticPr fontId="5"/>
  </si>
  <si>
    <t>409</t>
    <phoneticPr fontId="5"/>
  </si>
  <si>
    <t>490</t>
    <phoneticPr fontId="5"/>
  </si>
  <si>
    <t>101</t>
    <phoneticPr fontId="5"/>
  </si>
  <si>
    <t>102</t>
    <phoneticPr fontId="5"/>
  </si>
  <si>
    <t>ランクマークメモ</t>
    <phoneticPr fontId="5"/>
  </si>
  <si>
    <t>↓【非住宅】で使用</t>
    <rPh sb="2" eb="3">
      <t>ヒ</t>
    </rPh>
    <rPh sb="3" eb="5">
      <t>ジュウタク</t>
    </rPh>
    <rPh sb="7" eb="9">
      <t>シヨウ</t>
    </rPh>
    <phoneticPr fontId="5"/>
  </si>
  <si>
    <t>↑【非住宅】で使用</t>
    <rPh sb="2" eb="3">
      <t>ヒ</t>
    </rPh>
    <rPh sb="3" eb="5">
      <t>ジュウタク</t>
    </rPh>
    <phoneticPr fontId="5"/>
  </si>
  <si>
    <t>千代田区佐﨑氏</t>
    <rPh sb="0" eb="4">
      <t>チヨダク</t>
    </rPh>
    <rPh sb="4" eb="5">
      <t>サ</t>
    </rPh>
    <rPh sb="5" eb="6">
      <t>サキ</t>
    </rPh>
    <rPh sb="6" eb="7">
      <t>シ</t>
    </rPh>
    <phoneticPr fontId="5"/>
  </si>
  <si>
    <t>Low-E複層ガラス</t>
    <phoneticPr fontId="5"/>
  </si>
  <si>
    <t>庇・ルーバー・バルコニー</t>
    <phoneticPr fontId="5"/>
  </si>
  <si>
    <t>制度適用_有無</t>
    <rPh sb="0" eb="2">
      <t>セイド</t>
    </rPh>
    <rPh sb="2" eb="4">
      <t>テキヨウ</t>
    </rPh>
    <rPh sb="5" eb="7">
      <t>ウム</t>
    </rPh>
    <phoneticPr fontId="5"/>
  </si>
  <si>
    <t>周辺開発計画_有無</t>
  </si>
  <si>
    <t>省CO2建築手法_外壁高断熱化_屋根CD</t>
    <rPh sb="16" eb="18">
      <t>ヤネ</t>
    </rPh>
    <phoneticPr fontId="5"/>
  </si>
  <si>
    <t>省CO2建築手法_外壁高断熱化_屋根mm</t>
    <rPh sb="16" eb="18">
      <t>ヤネ</t>
    </rPh>
    <phoneticPr fontId="5"/>
  </si>
  <si>
    <t>省CO2建築手法_外壁高断熱化_壁CD</t>
    <rPh sb="16" eb="17">
      <t>カベ</t>
    </rPh>
    <phoneticPr fontId="5"/>
  </si>
  <si>
    <t>省CO2建築手法_外壁高断熱化_壁mm</t>
    <rPh sb="16" eb="17">
      <t>カベ</t>
    </rPh>
    <phoneticPr fontId="5"/>
  </si>
  <si>
    <t>AEMS_導入CD</t>
    <phoneticPr fontId="5"/>
  </si>
  <si>
    <t>地域CO2取組_CD</t>
    <rPh sb="0" eb="2">
      <t>チイキ</t>
    </rPh>
    <rPh sb="5" eb="7">
      <t>トリクミ</t>
    </rPh>
    <phoneticPr fontId="5"/>
  </si>
  <si>
    <t>地域CO2取組_内容</t>
    <rPh sb="0" eb="2">
      <t>チイキ</t>
    </rPh>
    <rPh sb="5" eb="7">
      <t>トリクミ</t>
    </rPh>
    <rPh sb="8" eb="10">
      <t>ナイヨウ</t>
    </rPh>
    <phoneticPr fontId="5"/>
  </si>
  <si>
    <t>地域CO2削減目標_CD</t>
    <rPh sb="0" eb="2">
      <t>チイキ</t>
    </rPh>
    <rPh sb="5" eb="7">
      <t>サクゲン</t>
    </rPh>
    <rPh sb="7" eb="9">
      <t>モクヒョウ</t>
    </rPh>
    <phoneticPr fontId="5"/>
  </si>
  <si>
    <t>xls01_建物概要</t>
  </si>
  <si>
    <t>xls02_設備概要</t>
  </si>
  <si>
    <t>xls03_環境対策</t>
  </si>
  <si>
    <t>xls04_建物性能</t>
  </si>
  <si>
    <t>xls05_備考</t>
  </si>
  <si>
    <t>シート名</t>
    <rPh sb="3" eb="4">
      <t>メイ</t>
    </rPh>
    <phoneticPr fontId="5"/>
  </si>
  <si>
    <t>備考</t>
    <rPh sb="0" eb="2">
      <t>ビコウ</t>
    </rPh>
    <phoneticPr fontId="5"/>
  </si>
  <si>
    <t>〇オブジェクト使用廃止→②不要（2017/09/13）</t>
    <rPh sb="7" eb="9">
      <t>シヨウ</t>
    </rPh>
    <rPh sb="9" eb="11">
      <t>ハイシ</t>
    </rPh>
    <rPh sb="13" eb="15">
      <t>フヨウ</t>
    </rPh>
    <phoneticPr fontId="5"/>
  </si>
  <si>
    <t>なし</t>
  </si>
  <si>
    <t>BEI最大住戸</t>
    <rPh sb="3" eb="4">
      <t>サイ</t>
    </rPh>
    <rPh sb="4" eb="5">
      <t>ダイ</t>
    </rPh>
    <rPh sb="5" eb="7">
      <t>ジュウコ</t>
    </rPh>
    <phoneticPr fontId="5"/>
  </si>
  <si>
    <t>建築物環境計画書</t>
    <phoneticPr fontId="5"/>
  </si>
  <si>
    <t>届出者（建築主）</t>
    <phoneticPr fontId="5"/>
  </si>
  <si>
    <t>住所</t>
    <phoneticPr fontId="5"/>
  </si>
  <si>
    <t>氏名</t>
    <phoneticPr fontId="5"/>
  </si>
  <si>
    <t>千代田区地球温暖化対策条例施行規則　　　</t>
    <phoneticPr fontId="5"/>
  </si>
  <si>
    <t>(法人にあっては名称、代表者の氏名)</t>
    <phoneticPr fontId="5"/>
  </si>
  <si>
    <t>(法人にあっては主たる事務所の所在地)</t>
    <phoneticPr fontId="5"/>
  </si>
  <si>
    <t>工事着手</t>
    <phoneticPr fontId="5"/>
  </si>
  <si>
    <t>工事完了</t>
    <phoneticPr fontId="5"/>
  </si>
  <si>
    <t>建築主の氏名の公表</t>
    <phoneticPr fontId="5"/>
  </si>
  <si>
    <t>可　・　不可</t>
    <phoneticPr fontId="5"/>
  </si>
  <si>
    <t>・環境への配慮のための措置</t>
    <phoneticPr fontId="5"/>
  </si>
  <si>
    <t>設計者の氏名の公表</t>
    <phoneticPr fontId="5"/>
  </si>
  <si>
    <t>可　・　不可</t>
  </si>
  <si>
    <t>有　・　無</t>
  </si>
  <si>
    <r>
      <t>要※①</t>
    </r>
    <r>
      <rPr>
        <strike/>
        <sz val="9"/>
        <color rgb="FFFF0000"/>
        <rFont val="ＭＳ Ｐゴシック"/>
        <family val="3"/>
        <charset val="128"/>
      </rPr>
      <t>②</t>
    </r>
    <r>
      <rPr>
        <sz val="9"/>
        <color rgb="FF0000FF"/>
        <rFont val="ＭＳ Ｐゴシック"/>
        <family val="3"/>
        <charset val="128"/>
      </rPr>
      <t>②</t>
    </r>
    <rPh sb="0" eb="1">
      <t>ヨウ</t>
    </rPh>
    <phoneticPr fontId="5"/>
  </si>
  <si>
    <t>【様式】　2017/11/09 不要</t>
    <rPh sb="1" eb="3">
      <t>ヨウシキ</t>
    </rPh>
    <rPh sb="16" eb="18">
      <t>フヨウ</t>
    </rPh>
    <phoneticPr fontId="5"/>
  </si>
  <si>
    <t>→プルダウン版却下により②保護復活(2017/11/09)</t>
    <phoneticPr fontId="5"/>
  </si>
  <si>
    <t>基準一次エネルギー消費量（その他を除く）</t>
    <rPh sb="0" eb="2">
      <t>キジュン</t>
    </rPh>
    <rPh sb="2" eb="4">
      <t>イチジ</t>
    </rPh>
    <rPh sb="9" eb="12">
      <t>ショウヒリョウ</t>
    </rPh>
    <rPh sb="15" eb="16">
      <t>タ</t>
    </rPh>
    <rPh sb="17" eb="18">
      <t>ノゾ</t>
    </rPh>
    <phoneticPr fontId="5"/>
  </si>
  <si>
    <t>設計一次エネルギー消費量（その他を除く）</t>
    <rPh sb="0" eb="2">
      <t>セッケイ</t>
    </rPh>
    <rPh sb="2" eb="4">
      <t>イチジ</t>
    </rPh>
    <rPh sb="9" eb="12">
      <t>ショウヒリョウ</t>
    </rPh>
    <rPh sb="15" eb="16">
      <t>タ</t>
    </rPh>
    <rPh sb="17" eb="18">
      <t>ノゾ</t>
    </rPh>
    <phoneticPr fontId="5"/>
  </si>
  <si>
    <t>MJ/㎡・年</t>
    <phoneticPr fontId="5"/>
  </si>
  <si>
    <t>省CO2建築手法_外壁高断熱化_屋根自由記述</t>
    <rPh sb="16" eb="18">
      <t>ヤネ</t>
    </rPh>
    <rPh sb="18" eb="20">
      <t>ジユウ</t>
    </rPh>
    <rPh sb="20" eb="22">
      <t>キジュツ</t>
    </rPh>
    <phoneticPr fontId="5"/>
  </si>
  <si>
    <t>省CO2建築手法_外壁高断熱化_壁自由記述</t>
    <rPh sb="16" eb="17">
      <t>カベ</t>
    </rPh>
    <rPh sb="17" eb="19">
      <t>ジユウ</t>
    </rPh>
    <rPh sb="19" eb="21">
      <t>キジュツ</t>
    </rPh>
    <phoneticPr fontId="5"/>
  </si>
  <si>
    <t>CD</t>
    <phoneticPr fontId="5"/>
  </si>
  <si>
    <t>（自由記入CD）</t>
    <rPh sb="1" eb="3">
      <t>ジユウ</t>
    </rPh>
    <rPh sb="3" eb="5">
      <t>キニュウ</t>
    </rPh>
    <phoneticPr fontId="5"/>
  </si>
  <si>
    <t>空調</t>
    <rPh sb="0" eb="2">
      <t>クウチョウ</t>
    </rPh>
    <phoneticPr fontId="5"/>
  </si>
  <si>
    <t>人感センサ</t>
    <rPh sb="0" eb="2">
      <t>ジンカン</t>
    </rPh>
    <phoneticPr fontId="5"/>
  </si>
  <si>
    <t>明るさセンサ</t>
    <phoneticPr fontId="5"/>
  </si>
  <si>
    <t>スケジュール制御</t>
    <phoneticPr fontId="5"/>
  </si>
  <si>
    <t>給湯</t>
    <phoneticPr fontId="5"/>
  </si>
  <si>
    <t>その他</t>
    <rPh sb="2" eb="3">
      <t>タ</t>
    </rPh>
    <phoneticPr fontId="5"/>
  </si>
  <si>
    <t>省CO2設備手法_LED照明</t>
    <phoneticPr fontId="5"/>
  </si>
  <si>
    <t>省CO2設備手法_人感センサ</t>
    <rPh sb="9" eb="11">
      <t>ジンカン</t>
    </rPh>
    <phoneticPr fontId="5"/>
  </si>
  <si>
    <t>省CO2設備手法_人感センサ_範囲</t>
    <rPh sb="9" eb="11">
      <t>ジンカン</t>
    </rPh>
    <phoneticPr fontId="5"/>
  </si>
  <si>
    <t>省CO2設備手法_明るさセンサ</t>
    <rPh sb="9" eb="10">
      <t>アカ</t>
    </rPh>
    <phoneticPr fontId="5"/>
  </si>
  <si>
    <t>省CO2設備手法_明るさセンサ_範囲</t>
    <rPh sb="9" eb="10">
      <t>アカ</t>
    </rPh>
    <phoneticPr fontId="5"/>
  </si>
  <si>
    <t>省CO2設備手法_スケジュール</t>
    <phoneticPr fontId="5"/>
  </si>
  <si>
    <t>省CO2設備手法_手元止水</t>
    <phoneticPr fontId="5"/>
  </si>
  <si>
    <t>省CO2設備手法_水優先吐水</t>
    <phoneticPr fontId="5"/>
  </si>
  <si>
    <t>2019/03/04mod 2→9(prg対応済)</t>
    <rPh sb="21" eb="23">
      <t>タイオウ</t>
    </rPh>
    <rPh sb="23" eb="24">
      <t>スミ</t>
    </rPh>
    <phoneticPr fontId="5"/>
  </si>
  <si>
    <t>機械室換気量制御</t>
    <phoneticPr fontId="5"/>
  </si>
  <si>
    <t>全熱交換器</t>
    <rPh sb="0" eb="1">
      <t>ゼン</t>
    </rPh>
    <rPh sb="1" eb="2">
      <t>ネツ</t>
    </rPh>
    <rPh sb="2" eb="5">
      <t>コウカンキ</t>
    </rPh>
    <phoneticPr fontId="5"/>
  </si>
  <si>
    <t>自然換気(自動制御)</t>
    <phoneticPr fontId="5"/>
  </si>
  <si>
    <t>駐車場換気量制御</t>
    <phoneticPr fontId="5"/>
  </si>
  <si>
    <t>機械室換気量制御</t>
    <phoneticPr fontId="5"/>
  </si>
  <si>
    <t>自然換気（自動制御）</t>
    <rPh sb="0" eb="2">
      <t>シゼン</t>
    </rPh>
    <rPh sb="2" eb="4">
      <t>カンキ</t>
    </rPh>
    <rPh sb="5" eb="7">
      <t>ジドウ</t>
    </rPh>
    <rPh sb="7" eb="9">
      <t>セイギョ</t>
    </rPh>
    <phoneticPr fontId="5"/>
  </si>
  <si>
    <t>人感センサ</t>
    <rPh sb="0" eb="2">
      <t>ジンカン</t>
    </rPh>
    <phoneticPr fontId="5"/>
  </si>
  <si>
    <t>明るさセンサ</t>
    <rPh sb="0" eb="1">
      <t>アカ</t>
    </rPh>
    <phoneticPr fontId="5"/>
  </si>
  <si>
    <t>スケジュール制御</t>
    <rPh sb="6" eb="8">
      <t>セイギョ</t>
    </rPh>
    <phoneticPr fontId="5"/>
  </si>
  <si>
    <t>手元止水</t>
  </si>
  <si>
    <t>床暖房</t>
    <phoneticPr fontId="5"/>
  </si>
  <si>
    <t>専用_空調_セントラルエアコン</t>
    <phoneticPr fontId="5"/>
  </si>
  <si>
    <t>専用_空調_床暖房</t>
    <rPh sb="6" eb="7">
      <t>ユカ</t>
    </rPh>
    <rPh sb="7" eb="9">
      <t>ダンボウ</t>
    </rPh>
    <phoneticPr fontId="5"/>
  </si>
  <si>
    <t>駐車場換気量制御</t>
    <phoneticPr fontId="5"/>
  </si>
  <si>
    <t>住戸_最大_UA値</t>
    <rPh sb="8" eb="9">
      <t>チ</t>
    </rPh>
    <phoneticPr fontId="4"/>
  </si>
  <si>
    <t>住戸_最大_対象床面積_m2</t>
    <rPh sb="6" eb="8">
      <t>タイショウ</t>
    </rPh>
    <rPh sb="8" eb="9">
      <t>ユカ</t>
    </rPh>
    <rPh sb="9" eb="11">
      <t>メンセキ</t>
    </rPh>
    <phoneticPr fontId="4"/>
  </si>
  <si>
    <t>住戸_最大_暖房_一次エネ_基準_GJ_年戸</t>
  </si>
  <si>
    <t>住戸_最大_暖房_一次エネ_設計値_GJ_年戸</t>
  </si>
  <si>
    <t>住戸_最大_暖房_BEI</t>
  </si>
  <si>
    <t>住戸_最大_冷房_一次エネ_基準_GJ_年戸</t>
  </si>
  <si>
    <t>住戸_最大_冷房_一次エネ_設計値_GJ_年戸</t>
  </si>
  <si>
    <t>住戸_最大_冷房_BEI</t>
  </si>
  <si>
    <t>住戸_最大_換気_一次エネ_基準_GJ_年戸</t>
  </si>
  <si>
    <t>住戸_最大_換気_一次エネ_設計値_GJ_年戸</t>
  </si>
  <si>
    <t>住戸_最大_換気_BEI</t>
  </si>
  <si>
    <t>住戸_最大_給湯_一次エネ_基準_GJ_年戸</t>
  </si>
  <si>
    <t>住戸_最大_給湯_一次エネ_設計値_GJ_年戸</t>
  </si>
  <si>
    <t>住戸_最大_給湯_BEI</t>
  </si>
  <si>
    <t>住戸_最大_照明_一次エネ_基準_GJ_年戸</t>
  </si>
  <si>
    <t>住戸_最大_照明_一次エネ_設計値_GJ_年戸</t>
  </si>
  <si>
    <t>住戸_最大_照明_BEI</t>
  </si>
  <si>
    <t>住戸_最大_削減量_一次エネ_設計値_GJ_年戸</t>
  </si>
  <si>
    <t>住戸_最大_その他_一次エネ_基準_GJ_年戸</t>
  </si>
  <si>
    <t>住戸_最大_その他_一次エネ_設計値_GJ_年戸</t>
  </si>
  <si>
    <t>住戸_最大_その他_BEI</t>
  </si>
  <si>
    <t>住戸_最大_合計_除その他_一次エネ_基準_GJ_年戸</t>
  </si>
  <si>
    <t>住戸_最大_合計_除その他_一次エネ_設計値_GJ_年戸</t>
  </si>
  <si>
    <t>住戸_最大_合計_除その他_BEI</t>
  </si>
  <si>
    <t>省CO2設備手法_駐車場換気</t>
  </si>
  <si>
    <t>省CO2設備手法_機械室換気</t>
    <rPh sb="9" eb="12">
      <t>キカイシツ</t>
    </rPh>
    <phoneticPr fontId="2"/>
  </si>
  <si>
    <t>断熱材CD</t>
    <rPh sb="0" eb="3">
      <t>ダンネツザイ</t>
    </rPh>
    <phoneticPr fontId="5"/>
  </si>
  <si>
    <t>0201</t>
  </si>
  <si>
    <t>0202</t>
  </si>
  <si>
    <t>0203</t>
  </si>
  <si>
    <t>0204</t>
  </si>
  <si>
    <t>0205</t>
  </si>
  <si>
    <t>0206</t>
  </si>
  <si>
    <t>0207</t>
  </si>
  <si>
    <t>0208</t>
  </si>
  <si>
    <t>0209</t>
  </si>
  <si>
    <t>0210</t>
  </si>
  <si>
    <t>0211</t>
  </si>
  <si>
    <t>0212</t>
  </si>
  <si>
    <t>9000</t>
    <phoneticPr fontId="5"/>
  </si>
  <si>
    <t>断熱材_備考</t>
    <rPh sb="0" eb="3">
      <t>ダンネツザイ</t>
    </rPh>
    <rPh sb="4" eb="6">
      <t>ビコウ</t>
    </rPh>
    <phoneticPr fontId="5"/>
  </si>
  <si>
    <t>高効率電動機</t>
    <rPh sb="0" eb="3">
      <t>コウコウリツ</t>
    </rPh>
    <rPh sb="3" eb="6">
      <t>デンドウキ</t>
    </rPh>
    <phoneticPr fontId="5"/>
  </si>
  <si>
    <t>省CO2設備手法_高効率電動機</t>
    <rPh sb="9" eb="15">
      <t>コウコウリツデンドウキ</t>
    </rPh>
    <phoneticPr fontId="5"/>
  </si>
  <si>
    <t>省CO2設備手法_見える化装置</t>
    <phoneticPr fontId="5"/>
  </si>
  <si>
    <t>高効率電動機</t>
    <rPh sb="0" eb="3">
      <t>コウコウリツ</t>
    </rPh>
    <rPh sb="3" eb="6">
      <t>デンドウキ</t>
    </rPh>
    <phoneticPr fontId="5"/>
  </si>
  <si>
    <t>改定年月：</t>
    <rPh sb="0" eb="2">
      <t>カイテイ</t>
    </rPh>
    <rPh sb="2" eb="4">
      <t>ネンゲツ</t>
    </rPh>
    <phoneticPr fontId="5"/>
  </si>
  <si>
    <t>←[事前協議書]シート記載</t>
    <rPh sb="11" eb="13">
      <t>キサイ</t>
    </rPh>
    <phoneticPr fontId="5"/>
  </si>
  <si>
    <t>省CO2設備手法_小流量シャワー</t>
    <rPh sb="9" eb="12">
      <t>ショウリュウリョウ</t>
    </rPh>
    <phoneticPr fontId="14"/>
  </si>
  <si>
    <t>共用部計算</t>
    <rPh sb="0" eb="3">
      <t>キョウヨウブ</t>
    </rPh>
    <rPh sb="3" eb="5">
      <t>ケイサン</t>
    </rPh>
    <phoneticPr fontId="5"/>
  </si>
  <si>
    <t>対象</t>
    <rPh sb="0" eb="2">
      <t>タイショウ</t>
    </rPh>
    <phoneticPr fontId="5"/>
  </si>
  <si>
    <t>対象外</t>
    <rPh sb="0" eb="3">
      <t>タイショウガイ</t>
    </rPh>
    <phoneticPr fontId="5"/>
  </si>
  <si>
    <t>共用部の計算</t>
    <rPh sb="0" eb="3">
      <t>キョウヨウブ</t>
    </rPh>
    <rPh sb="4" eb="6">
      <t>ケイサン</t>
    </rPh>
    <phoneticPr fontId="5"/>
  </si>
  <si>
    <t>事前協議開始時、事前協議時に、本書を区に提出・協議を実施し、受付印を受けてください。</t>
    <rPh sb="15" eb="17">
      <t>ホンショ</t>
    </rPh>
    <rPh sb="18" eb="19">
      <t>ク</t>
    </rPh>
    <rPh sb="20" eb="22">
      <t>テイシュツ</t>
    </rPh>
    <rPh sb="23" eb="25">
      <t>キョウギ</t>
    </rPh>
    <rPh sb="26" eb="28">
      <t>ジッシ</t>
    </rPh>
    <rPh sb="30" eb="33">
      <t>ウケツケイン</t>
    </rPh>
    <rPh sb="34" eb="35">
      <t>ウ</t>
    </rPh>
    <phoneticPr fontId="5"/>
  </si>
  <si>
    <t>千代田区低炭素助成制度</t>
    <rPh sb="0" eb="4">
      <t>チヨダク</t>
    </rPh>
    <rPh sb="4" eb="7">
      <t>テイタンソ</t>
    </rPh>
    <rPh sb="7" eb="9">
      <t>ジョセイ</t>
    </rPh>
    <rPh sb="9" eb="11">
      <t>セイド</t>
    </rPh>
    <phoneticPr fontId="5"/>
  </si>
  <si>
    <t>申請を検討している（もしくは申請予定）</t>
    <rPh sb="0" eb="2">
      <t>シンセイ</t>
    </rPh>
    <rPh sb="3" eb="5">
      <t>ケントウ</t>
    </rPh>
    <rPh sb="14" eb="16">
      <t>シンセイ</t>
    </rPh>
    <rPh sb="16" eb="18">
      <t>ヨテイ</t>
    </rPh>
    <phoneticPr fontId="5"/>
  </si>
  <si>
    <t>v35</t>
    <phoneticPr fontId="5"/>
  </si>
  <si>
    <t>「事前協議開始時」を削除</t>
    <phoneticPr fontId="5"/>
  </si>
  <si>
    <t>対応：2021/03/09</t>
    <rPh sb="0" eb="2">
      <t>タイオウ</t>
    </rPh>
    <phoneticPr fontId="5"/>
  </si>
  <si>
    <t>修正内容は、下部に記載</t>
    <rPh sb="0" eb="2">
      <t>シュウセイ</t>
    </rPh>
    <rPh sb="2" eb="4">
      <t>ナイヨウ</t>
    </rPh>
    <rPh sb="6" eb="8">
      <t>カブ</t>
    </rPh>
    <rPh sb="9" eb="11">
      <t>キサイ</t>
    </rPh>
    <phoneticPr fontId="5"/>
  </si>
  <si>
    <t>過去2v分を記載</t>
    <rPh sb="0" eb="2">
      <t>カコ</t>
    </rPh>
    <rPh sb="4" eb="5">
      <t>ブン</t>
    </rPh>
    <rPh sb="6" eb="8">
      <t>キサイ</t>
    </rPh>
    <phoneticPr fontId="5"/>
  </si>
  <si>
    <t>[第4号様式]シート削除</t>
    <rPh sb="1" eb="2">
      <t>ダイ</t>
    </rPh>
    <rPh sb="3" eb="4">
      <t>ゴウ</t>
    </rPh>
    <rPh sb="4" eb="6">
      <t>ヨウシキ</t>
    </rPh>
    <rPh sb="10" eb="12">
      <t>サクジョ</t>
    </rPh>
    <phoneticPr fontId="5"/>
  </si>
  <si>
    <t>V列から右、96行から下</t>
    <rPh sb="1" eb="2">
      <t>レツ</t>
    </rPh>
    <rPh sb="4" eb="5">
      <t>ミギ</t>
    </rPh>
    <rPh sb="8" eb="9">
      <t>ギョウ</t>
    </rPh>
    <rPh sb="11" eb="12">
      <t>シタ</t>
    </rPh>
    <phoneticPr fontId="5"/>
  </si>
  <si>
    <t>　）</t>
    <phoneticPr fontId="5"/>
  </si>
  <si>
    <t>照明：スケジュール制御の(範囲：　　)を追加</t>
    <rPh sb="0" eb="2">
      <t>ショウメイ</t>
    </rPh>
    <rPh sb="9" eb="11">
      <t>セイギョ</t>
    </rPh>
    <rPh sb="13" eb="15">
      <t>ハンイ</t>
    </rPh>
    <rPh sb="20" eb="22">
      <t>ツイカ</t>
    </rPh>
    <phoneticPr fontId="5"/>
  </si>
  <si>
    <t>[事前協議書]シート</t>
    <phoneticPr fontId="5"/>
  </si>
  <si>
    <t>[環境評価書]シート</t>
    <phoneticPr fontId="5"/>
  </si>
  <si>
    <t>□スケジュール制御の下に(範囲：　　)を行追加</t>
    <rPh sb="10" eb="11">
      <t>シタ</t>
    </rPh>
    <rPh sb="20" eb="21">
      <t>ギョウ</t>
    </rPh>
    <phoneticPr fontId="5"/>
  </si>
  <si>
    <t>対応：2021/03/23</t>
    <rPh sb="0" eb="2">
      <t>タイオウ</t>
    </rPh>
    <phoneticPr fontId="5"/>
  </si>
  <si>
    <t>対応：2021/03/24</t>
    <rPh sb="0" eb="2">
      <t>タイオウ</t>
    </rPh>
    <phoneticPr fontId="5"/>
  </si>
  <si>
    <t>「氏名が自署の場合は押印省略可（法人の場合を除く。）」追加</t>
    <rPh sb="27" eb="29">
      <t>ツイカ</t>
    </rPh>
    <phoneticPr fontId="5"/>
  </si>
  <si>
    <t>[第2号様式]シート</t>
    <phoneticPr fontId="5"/>
  </si>
  <si>
    <t>削減率（努力目標20%)</t>
    <rPh sb="0" eb="2">
      <t>サクゲン</t>
    </rPh>
    <rPh sb="2" eb="3">
      <t>リツ</t>
    </rPh>
    <rPh sb="4" eb="6">
      <t>ドリョク</t>
    </rPh>
    <rPh sb="6" eb="8">
      <t>モクヒョウ</t>
    </rPh>
    <phoneticPr fontId="5"/>
  </si>
  <si>
    <t>備考欄</t>
    <rPh sb="0" eb="2">
      <t>ビコウ</t>
    </rPh>
    <rPh sb="2" eb="3">
      <t>ラン</t>
    </rPh>
    <phoneticPr fontId="5"/>
  </si>
  <si>
    <t>浸水対策　　　</t>
    <rPh sb="0" eb="2">
      <t>シンスイ</t>
    </rPh>
    <rPh sb="2" eb="4">
      <t>タイサク</t>
    </rPh>
    <phoneticPr fontId="5"/>
  </si>
  <si>
    <t>浸水深（エリア内時記入）</t>
    <rPh sb="8" eb="9">
      <t>ジ</t>
    </rPh>
    <phoneticPr fontId="5"/>
  </si>
  <si>
    <t>0.5m未満</t>
    <rPh sb="4" eb="6">
      <t>ミマン</t>
    </rPh>
    <phoneticPr fontId="5"/>
  </si>
  <si>
    <t>3m未満</t>
    <rPh sb="2" eb="4">
      <t>ミマン</t>
    </rPh>
    <phoneticPr fontId="5"/>
  </si>
  <si>
    <t>5m未満</t>
    <rPh sb="2" eb="4">
      <t>ミマン</t>
    </rPh>
    <phoneticPr fontId="5"/>
  </si>
  <si>
    <t>5m以上</t>
    <rPh sb="2" eb="4">
      <t>イジョウ</t>
    </rPh>
    <phoneticPr fontId="5"/>
  </si>
  <si>
    <t>実施する浸水対策</t>
    <phoneticPr fontId="5"/>
  </si>
  <si>
    <t>浸水リスクの低い場所への電気設備の設置</t>
    <rPh sb="0" eb="2">
      <t>シンスイ</t>
    </rPh>
    <rPh sb="6" eb="7">
      <t>ヒク</t>
    </rPh>
    <rPh sb="8" eb="10">
      <t>バショ</t>
    </rPh>
    <rPh sb="12" eb="14">
      <t>デンキ</t>
    </rPh>
    <rPh sb="14" eb="16">
      <t>セツビ</t>
    </rPh>
    <rPh sb="17" eb="19">
      <t>セッチ</t>
    </rPh>
    <phoneticPr fontId="5"/>
  </si>
  <si>
    <t>被覆対策</t>
    <rPh sb="0" eb="2">
      <t>ヒフク</t>
    </rPh>
    <rPh sb="2" eb="4">
      <t>タイサク</t>
    </rPh>
    <phoneticPr fontId="5"/>
  </si>
  <si>
    <t>浸水対策</t>
    <rPh sb="0" eb="2">
      <t>シンスイ</t>
    </rPh>
    <rPh sb="2" eb="4">
      <t>タイサク</t>
    </rPh>
    <phoneticPr fontId="5"/>
  </si>
  <si>
    <t>ハザードエリア内</t>
    <rPh sb="7" eb="8">
      <t>ナイ</t>
    </rPh>
    <phoneticPr fontId="5"/>
  </si>
  <si>
    <t>再開発等促進区を定める地区計画</t>
    <phoneticPr fontId="5"/>
  </si>
  <si>
    <t>高度利用地区</t>
    <phoneticPr fontId="5"/>
  </si>
  <si>
    <t>都市開発諸制度の適用_高度利用地区</t>
    <phoneticPr fontId="5"/>
  </si>
  <si>
    <t>都市開発諸制度の適用_特定街区</t>
    <phoneticPr fontId="5"/>
  </si>
  <si>
    <t>都市開発諸制度の適用_総合設計</t>
    <phoneticPr fontId="5"/>
  </si>
  <si>
    <t>地域冷暖房(DHC)の受入</t>
    <rPh sb="0" eb="2">
      <t>チイキ</t>
    </rPh>
    <rPh sb="2" eb="5">
      <t>レイダンボウ</t>
    </rPh>
    <rPh sb="11" eb="13">
      <t>ウケイレ</t>
    </rPh>
    <phoneticPr fontId="5"/>
  </si>
  <si>
    <t>（区域名称：</t>
    <rPh sb="1" eb="3">
      <t>クイキ</t>
    </rPh>
    <rPh sb="3" eb="5">
      <t>メイショウ</t>
    </rPh>
    <phoneticPr fontId="5"/>
  </si>
  <si>
    <t>AEMS（エリアエネルギーマネジメントシステム）</t>
    <phoneticPr fontId="5"/>
  </si>
  <si>
    <t>面的エネルギーの活用</t>
    <phoneticPr fontId="5"/>
  </si>
  <si>
    <t>面的_DHC受入</t>
    <rPh sb="6" eb="8">
      <t>ウケイレ</t>
    </rPh>
    <phoneticPr fontId="5"/>
  </si>
  <si>
    <t>面的_DHC受入_区域名称</t>
    <rPh sb="6" eb="8">
      <t>ウケイレ</t>
    </rPh>
    <rPh sb="9" eb="11">
      <t>クイキ</t>
    </rPh>
    <rPh sb="11" eb="13">
      <t>メイショウ</t>
    </rPh>
    <phoneticPr fontId="5"/>
  </si>
  <si>
    <t>面的_AEMS</t>
    <phoneticPr fontId="5"/>
  </si>
  <si>
    <t>面的_その他</t>
    <rPh sb="5" eb="6">
      <t>タ</t>
    </rPh>
    <phoneticPr fontId="5"/>
  </si>
  <si>
    <t>面的_その他_内容</t>
    <rPh sb="5" eb="6">
      <t>タ</t>
    </rPh>
    <rPh sb="7" eb="9">
      <t>ナイヨウ</t>
    </rPh>
    <phoneticPr fontId="5"/>
  </si>
  <si>
    <t>洪水ハザード_エリア内</t>
    <rPh sb="0" eb="2">
      <t>コウズイ</t>
    </rPh>
    <rPh sb="10" eb="11">
      <t>ナイ</t>
    </rPh>
    <phoneticPr fontId="5"/>
  </si>
  <si>
    <t>洪水ハザード_エリア外</t>
    <rPh sb="0" eb="2">
      <t>コウズイ</t>
    </rPh>
    <rPh sb="10" eb="11">
      <t>ガイ</t>
    </rPh>
    <phoneticPr fontId="5"/>
  </si>
  <si>
    <t>浸水深_0.5m未満</t>
    <rPh sb="8" eb="10">
      <t>ミマン</t>
    </rPh>
    <phoneticPr fontId="5"/>
  </si>
  <si>
    <r>
      <t>浸水深</t>
    </r>
    <r>
      <rPr>
        <sz val="9"/>
        <color theme="1"/>
        <rFont val="ＭＳ Ｐゴシック"/>
        <family val="3"/>
        <charset val="128"/>
      </rPr>
      <t>_3m未満</t>
    </r>
    <rPh sb="6" eb="8">
      <t>ミマン</t>
    </rPh>
    <phoneticPr fontId="5"/>
  </si>
  <si>
    <r>
      <t>浸水深</t>
    </r>
    <r>
      <rPr>
        <sz val="9"/>
        <color theme="1"/>
        <rFont val="ＭＳ Ｐゴシック"/>
        <family val="3"/>
        <charset val="128"/>
      </rPr>
      <t>_5m未満</t>
    </r>
    <phoneticPr fontId="5"/>
  </si>
  <si>
    <r>
      <t>浸水深</t>
    </r>
    <r>
      <rPr>
        <sz val="9"/>
        <color theme="1"/>
        <rFont val="ＭＳ Ｐゴシック"/>
        <family val="3"/>
        <charset val="128"/>
      </rPr>
      <t>_5m以上</t>
    </r>
    <phoneticPr fontId="5"/>
  </si>
  <si>
    <t>浸水対策_浸水リスクの低い場所への電気設備の設置</t>
    <phoneticPr fontId="5"/>
  </si>
  <si>
    <t>浸水対策_その他</t>
    <rPh sb="7" eb="8">
      <t>タ</t>
    </rPh>
    <phoneticPr fontId="5"/>
  </si>
  <si>
    <t>浸水対策_その他_内容</t>
    <rPh sb="7" eb="8">
      <t>タ</t>
    </rPh>
    <rPh sb="9" eb="11">
      <t>ナイヨウ</t>
    </rPh>
    <phoneticPr fontId="5"/>
  </si>
  <si>
    <t>被覆対策</t>
  </si>
  <si>
    <t>緑の量・質の確保、生態系への配慮</t>
  </si>
  <si>
    <t>v36</t>
    <phoneticPr fontId="5"/>
  </si>
  <si>
    <t>都市開発諸制度の適用_再開発等促進区を定める地区計画</t>
    <phoneticPr fontId="5"/>
  </si>
  <si>
    <t>戸建住宅（複合ビルの一戸を含む）</t>
    <rPh sb="0" eb="2">
      <t>コダ</t>
    </rPh>
    <rPh sb="2" eb="4">
      <t>ジュウタク</t>
    </rPh>
    <rPh sb="5" eb="7">
      <t>フクゴウ</t>
    </rPh>
    <rPh sb="10" eb="12">
      <t>イッコ</t>
    </rPh>
    <rPh sb="13" eb="14">
      <t>フク</t>
    </rPh>
    <phoneticPr fontId="7"/>
  </si>
  <si>
    <t>断熱材修正：安達さん対応済み。コードが過去と異なるのは気にしなくてよい(安達さん確認済)</t>
    <rPh sb="0" eb="3">
      <t>ダンネツザイ</t>
    </rPh>
    <rPh sb="3" eb="5">
      <t>シュウセイ</t>
    </rPh>
    <rPh sb="6" eb="8">
      <t>アダチ</t>
    </rPh>
    <rPh sb="10" eb="12">
      <t>タイオウ</t>
    </rPh>
    <rPh sb="12" eb="13">
      <t>ズ</t>
    </rPh>
    <rPh sb="19" eb="21">
      <t>カコ</t>
    </rPh>
    <rPh sb="22" eb="23">
      <t>コト</t>
    </rPh>
    <rPh sb="27" eb="28">
      <t>キ</t>
    </rPh>
    <rPh sb="36" eb="38">
      <t>アダチ</t>
    </rPh>
    <rPh sb="40" eb="42">
      <t>カクニン</t>
    </rPh>
    <rPh sb="42" eb="43">
      <t>スミ</t>
    </rPh>
    <phoneticPr fontId="5"/>
  </si>
  <si>
    <t>面的エネルギーの活用：「AEMS」だけの項目から、複数項目へ変更</t>
    <rPh sb="0" eb="2">
      <t>メンテキ</t>
    </rPh>
    <rPh sb="8" eb="10">
      <t>カツヨウ</t>
    </rPh>
    <phoneticPr fontId="5"/>
  </si>
  <si>
    <t>省CO2対策の概要：削除</t>
    <phoneticPr fontId="5"/>
  </si>
  <si>
    <t>非常時の対応：削除</t>
    <phoneticPr fontId="5"/>
  </si>
  <si>
    <t>浸水対策：追加</t>
    <phoneticPr fontId="5"/>
  </si>
  <si>
    <t>被覆対策：「敷地と建物の被覆対策」と「緑の量・質の確保、生態系への配慮」の項目をまとめた</t>
    <phoneticPr fontId="5"/>
  </si>
  <si>
    <t>対応：2022/07/28～</t>
    <rPh sb="0" eb="2">
      <t>タイオウ</t>
    </rPh>
    <phoneticPr fontId="5"/>
  </si>
  <si>
    <t>小流量シャワー</t>
    <phoneticPr fontId="5"/>
  </si>
  <si>
    <t>水優先吐水</t>
    <phoneticPr fontId="5"/>
  </si>
  <si>
    <t>他</t>
    <rPh sb="0" eb="1">
      <t>ホカ</t>
    </rPh>
    <phoneticPr fontId="5"/>
  </si>
  <si>
    <t>List!$P$2:$R$12</t>
    <phoneticPr fontId="5"/>
  </si>
  <si>
    <t>List!$P$13:$R$23</t>
    <phoneticPr fontId="5"/>
  </si>
  <si>
    <t>List!$P$24:$R$34</t>
    <phoneticPr fontId="5"/>
  </si>
  <si>
    <t>ハザードマップ</t>
    <phoneticPr fontId="5"/>
  </si>
  <si>
    <t>ハザードエリア外</t>
    <rPh sb="7" eb="8">
      <t>ガイ</t>
    </rPh>
    <phoneticPr fontId="5"/>
  </si>
  <si>
    <t>千代田区緑化推進要綱の基準を満足</t>
    <phoneticPr fontId="5"/>
  </si>
  <si>
    <t>※対象：敷地面積250㎡以上</t>
    <rPh sb="1" eb="3">
      <t>タイショウ</t>
    </rPh>
    <rPh sb="4" eb="6">
      <t>シキチ</t>
    </rPh>
    <rPh sb="12" eb="14">
      <t>イジョウ</t>
    </rPh>
    <phoneticPr fontId="5"/>
  </si>
  <si>
    <t>採用する
省CO2対策</t>
    <phoneticPr fontId="7"/>
  </si>
  <si>
    <t>緑の量、質の確保
生態系への配慮</t>
    <rPh sb="0" eb="1">
      <t>ミドリ</t>
    </rPh>
    <rPh sb="2" eb="3">
      <t>リョウ</t>
    </rPh>
    <rPh sb="4" eb="5">
      <t>シツ</t>
    </rPh>
    <rPh sb="6" eb="8">
      <t>カクホ</t>
    </rPh>
    <phoneticPr fontId="5"/>
  </si>
  <si>
    <t>浸水対策_出入口等における止水板の設置</t>
    <phoneticPr fontId="5"/>
  </si>
  <si>
    <t>出入口等における止水板の設置</t>
    <rPh sb="0" eb="3">
      <t>デイリグチ</t>
    </rPh>
    <rPh sb="3" eb="4">
      <t>トウ</t>
    </rPh>
    <rPh sb="8" eb="10">
      <t>シスイ</t>
    </rPh>
    <rPh sb="10" eb="11">
      <t>イタ</t>
    </rPh>
    <rPh sb="12" eb="14">
      <t>セッチ</t>
    </rPh>
    <phoneticPr fontId="5"/>
  </si>
  <si>
    <t>面的エネルギー活用</t>
    <rPh sb="0" eb="2">
      <t>メンテキ</t>
    </rPh>
    <rPh sb="7" eb="9">
      <t>カツヨウ</t>
    </rPh>
    <phoneticPr fontId="5"/>
  </si>
  <si>
    <t>地域冷暖房(DHC)の受入</t>
    <phoneticPr fontId="5"/>
  </si>
  <si>
    <t>出入口等における止水板の設置</t>
    <phoneticPr fontId="5"/>
  </si>
  <si>
    <t>建設コスト</t>
    <rPh sb="0" eb="2">
      <t>ケンセツ</t>
    </rPh>
    <phoneticPr fontId="5"/>
  </si>
  <si>
    <t>運用上の制約</t>
    <rPh sb="0" eb="2">
      <t>ウンヨウ</t>
    </rPh>
    <rPh sb="2" eb="3">
      <t>ジョウ</t>
    </rPh>
    <rPh sb="4" eb="6">
      <t>セイヤク</t>
    </rPh>
    <phoneticPr fontId="5"/>
  </si>
  <si>
    <t>その他　（</t>
    <phoneticPr fontId="5"/>
  </si>
  <si>
    <t>）</t>
    <phoneticPr fontId="5"/>
  </si>
  <si>
    <t>削減率20％未満の場合は理由</t>
    <rPh sb="2" eb="3">
      <t>リツ</t>
    </rPh>
    <rPh sb="6" eb="8">
      <t>ミマン</t>
    </rPh>
    <rPh sb="9" eb="11">
      <t>バアイ</t>
    </rPh>
    <rPh sb="12" eb="14">
      <t>リユウ</t>
    </rPh>
    <phoneticPr fontId="5"/>
  </si>
  <si>
    <t>都市開発諸制度等の適用</t>
    <rPh sb="0" eb="2">
      <t>トシ</t>
    </rPh>
    <rPh sb="2" eb="4">
      <t>カイハツ</t>
    </rPh>
    <rPh sb="4" eb="5">
      <t>ショ</t>
    </rPh>
    <rPh sb="5" eb="7">
      <t>セイド</t>
    </rPh>
    <rPh sb="7" eb="8">
      <t>トウ</t>
    </rPh>
    <rPh sb="9" eb="11">
      <t>テキヨウ</t>
    </rPh>
    <phoneticPr fontId="7"/>
  </si>
  <si>
    <t>特定街区</t>
    <rPh sb="0" eb="2">
      <t>トクテイ</t>
    </rPh>
    <rPh sb="2" eb="4">
      <t>ガイク</t>
    </rPh>
    <phoneticPr fontId="5"/>
  </si>
  <si>
    <t>総合設計</t>
    <rPh sb="0" eb="2">
      <t>ソウゴウ</t>
    </rPh>
    <rPh sb="2" eb="4">
      <t>セッケイ</t>
    </rPh>
    <phoneticPr fontId="5"/>
  </si>
  <si>
    <t>地表面または屋上に保水性の高い被覆材を採用</t>
    <phoneticPr fontId="5"/>
  </si>
  <si>
    <t>←計画時の届出の副本の受付日・番号（変更の届出をしている場合は変更時のもの）</t>
    <rPh sb="1" eb="3">
      <t>ケイカク</t>
    </rPh>
    <rPh sb="3" eb="4">
      <t>ジ</t>
    </rPh>
    <rPh sb="5" eb="7">
      <t>トドケデ</t>
    </rPh>
    <rPh sb="8" eb="10">
      <t>フクホン</t>
    </rPh>
    <rPh sb="11" eb="14">
      <t>ウケツケビ</t>
    </rPh>
    <rPh sb="15" eb="17">
      <t>バンゴウ</t>
    </rPh>
    <rPh sb="18" eb="20">
      <t>ヘンコウ</t>
    </rPh>
    <rPh sb="21" eb="23">
      <t>トドケデ</t>
    </rPh>
    <rPh sb="28" eb="30">
      <t>バアイ</t>
    </rPh>
    <rPh sb="31" eb="33">
      <t>ヘンコウ</t>
    </rPh>
    <rPh sb="33" eb="34">
      <t>ジ</t>
    </rPh>
    <phoneticPr fontId="5"/>
  </si>
  <si>
    <t>別添「事前協議書」「環境評価書」のとおり</t>
    <rPh sb="3" eb="5">
      <t>ジゼン</t>
    </rPh>
    <rPh sb="5" eb="7">
      <t>キョウギ</t>
    </rPh>
    <rPh sb="7" eb="8">
      <t>ショ</t>
    </rPh>
    <rPh sb="10" eb="12">
      <t>カンキョウ</t>
    </rPh>
    <rPh sb="12" eb="14">
      <t>ヒョウカ</t>
    </rPh>
    <rPh sb="14" eb="15">
      <t>ショ</t>
    </rPh>
    <phoneticPr fontId="5"/>
  </si>
  <si>
    <t>年</t>
    <rPh sb="0" eb="1">
      <t>ネン</t>
    </rPh>
    <phoneticPr fontId="32"/>
  </si>
  <si>
    <t>月</t>
    <rPh sb="0" eb="1">
      <t>ツキ</t>
    </rPh>
    <phoneticPr fontId="32"/>
  </si>
  <si>
    <t>日</t>
    <rPh sb="0" eb="1">
      <t>ヒ</t>
    </rPh>
    <phoneticPr fontId="32"/>
  </si>
  <si>
    <t>住所</t>
    <phoneticPr fontId="32"/>
  </si>
  <si>
    <t>氏名</t>
    <rPh sb="0" eb="2">
      <t>シメイ</t>
    </rPh>
    <phoneticPr fontId="32"/>
  </si>
  <si>
    <t>職員記入欄</t>
    <rPh sb="0" eb="2">
      <t>ショクイン</t>
    </rPh>
    <rPh sb="2" eb="4">
      <t>キニュウ</t>
    </rPh>
    <rPh sb="4" eb="5">
      <t>ラン</t>
    </rPh>
    <phoneticPr fontId="5"/>
  </si>
  <si>
    <t>確認欄</t>
    <rPh sb="0" eb="2">
      <t>カクニン</t>
    </rPh>
    <rPh sb="2" eb="3">
      <t>ラン</t>
    </rPh>
    <phoneticPr fontId="32"/>
  </si>
  <si>
    <r>
      <rPr>
        <sz val="7"/>
        <color rgb="FF464646"/>
        <rFont val="Meiryo UI"/>
        <family val="3"/>
        <charset val="128"/>
      </rPr>
      <t>分類</t>
    </r>
  </si>
  <si>
    <r>
      <rPr>
        <sz val="7"/>
        <color rgb="FF464646"/>
        <rFont val="Meiryo UI"/>
        <family val="3"/>
        <charset val="128"/>
      </rPr>
      <t>建材番号</t>
    </r>
  </si>
  <si>
    <r>
      <rPr>
        <sz val="7"/>
        <color rgb="FF464646"/>
        <rFont val="Meiryo UI"/>
        <family val="3"/>
        <charset val="128"/>
      </rPr>
      <t>建材名称</t>
    </r>
  </si>
  <si>
    <r>
      <rPr>
        <sz val="7"/>
        <color rgb="FF464646"/>
        <rFont val="Meiryo UI"/>
        <family val="3"/>
        <charset val="128"/>
      </rPr>
      <t xml:space="preserve">熱伝導率
</t>
    </r>
    <r>
      <rPr>
        <sz val="8"/>
        <color rgb="FF1F1F1F"/>
        <rFont val="Meiryo UI"/>
        <family val="3"/>
        <charset val="128"/>
      </rPr>
      <t>[W/mK]</t>
    </r>
  </si>
  <si>
    <r>
      <rPr>
        <sz val="7"/>
        <color rgb="FF464646"/>
        <rFont val="Meiryo UI"/>
        <family val="3"/>
        <charset val="128"/>
      </rPr>
      <t xml:space="preserve">容積比熱
</t>
    </r>
    <r>
      <rPr>
        <sz val="8"/>
        <color rgb="FF2F2F2F"/>
        <rFont val="Meiryo UI"/>
        <family val="3"/>
        <charset val="128"/>
      </rPr>
      <t>[</t>
    </r>
    <r>
      <rPr>
        <sz val="8"/>
        <rFont val="Meiryo UI"/>
        <family val="3"/>
        <charset val="128"/>
      </rPr>
      <t>J</t>
    </r>
    <r>
      <rPr>
        <sz val="8"/>
        <color rgb="FF464646"/>
        <rFont val="Meiryo UI"/>
        <family val="3"/>
        <charset val="128"/>
      </rPr>
      <t>/</t>
    </r>
    <r>
      <rPr>
        <sz val="8"/>
        <rFont val="Meiryo UI"/>
        <family val="3"/>
        <charset val="128"/>
      </rPr>
      <t>L</t>
    </r>
    <r>
      <rPr>
        <sz val="8"/>
        <color rgb="FF1F1F1F"/>
        <rFont val="Meiryo UI"/>
        <family val="3"/>
        <charset val="128"/>
      </rPr>
      <t>K</t>
    </r>
    <r>
      <rPr>
        <sz val="8"/>
        <rFont val="Meiryo UI"/>
        <family val="3"/>
        <charset val="128"/>
      </rPr>
      <t>]</t>
    </r>
  </si>
  <si>
    <r>
      <rPr>
        <sz val="7"/>
        <color rgb="FF464646"/>
        <rFont val="Meiryo UI"/>
        <family val="3"/>
        <charset val="128"/>
      </rPr>
      <t xml:space="preserve">比熱
</t>
    </r>
    <r>
      <rPr>
        <sz val="8"/>
        <color rgb="FF1F1F1F"/>
        <rFont val="Meiryo UI"/>
        <family val="3"/>
        <charset val="128"/>
      </rPr>
      <t>[J/gK]</t>
    </r>
  </si>
  <si>
    <r>
      <rPr>
        <sz val="7"/>
        <color rgb="FF464646"/>
        <rFont val="Meiryo UI"/>
        <family val="3"/>
        <charset val="128"/>
      </rPr>
      <t xml:space="preserve">密度
</t>
    </r>
    <r>
      <rPr>
        <sz val="8"/>
        <color rgb="FF1F1F1F"/>
        <rFont val="Meiryo UI"/>
        <family val="3"/>
        <charset val="128"/>
      </rPr>
      <t>[g/L]</t>
    </r>
  </si>
  <si>
    <r>
      <rPr>
        <sz val="7"/>
        <color rgb="FF464646"/>
        <rFont val="Meiryo UI"/>
        <family val="3"/>
        <charset val="128"/>
      </rPr>
      <t>繊維系断熱材</t>
    </r>
  </si>
  <si>
    <r>
      <rPr>
        <sz val="7"/>
        <color rgb="FF2F2F2F"/>
        <rFont val="Meiryo UI"/>
        <family val="3"/>
        <charset val="128"/>
      </rPr>
      <t>グラスウ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ル断熱材  10</t>
    </r>
    <r>
      <rPr>
        <sz val="8"/>
        <color rgb="FF1F1F1F"/>
        <rFont val="Meiryo UI"/>
        <family val="3"/>
        <charset val="128"/>
      </rPr>
      <t>K</t>
    </r>
    <r>
      <rPr>
        <sz val="7"/>
        <color rgb="FF464646"/>
        <rFont val="Meiryo UI"/>
        <family val="3"/>
        <charset val="128"/>
      </rPr>
      <t>相当</t>
    </r>
    <phoneticPr fontId="7"/>
  </si>
  <si>
    <r>
      <rPr>
        <sz val="7"/>
        <color rgb="FF2F2F2F"/>
        <rFont val="Meiryo UI"/>
        <family val="3"/>
        <charset val="128"/>
      </rPr>
      <t>グラスウール断熱材  16</t>
    </r>
    <r>
      <rPr>
        <sz val="8"/>
        <color rgb="FF1F1F1F"/>
        <rFont val="Meiryo UI"/>
        <family val="3"/>
        <charset val="128"/>
      </rPr>
      <t>K</t>
    </r>
    <r>
      <rPr>
        <sz val="7"/>
        <color rgb="FF464646"/>
        <rFont val="Meiryo UI"/>
        <family val="3"/>
        <charset val="128"/>
      </rPr>
      <t>相当</t>
    </r>
    <phoneticPr fontId="5"/>
  </si>
  <si>
    <r>
      <rPr>
        <sz val="7"/>
        <color rgb="FF2F2F2F"/>
        <rFont val="Meiryo UI"/>
        <family val="3"/>
        <charset val="128"/>
      </rPr>
      <t>グラスウール断熱材   20</t>
    </r>
    <r>
      <rPr>
        <sz val="8"/>
        <color rgb="FF2F2F2F"/>
        <rFont val="Meiryo UI"/>
        <family val="3"/>
        <charset val="128"/>
      </rPr>
      <t>K</t>
    </r>
    <r>
      <rPr>
        <sz val="7"/>
        <color rgb="FF2F2F2F"/>
        <rFont val="Meiryo UI"/>
        <family val="3"/>
        <charset val="128"/>
      </rPr>
      <t>相当</t>
    </r>
    <phoneticPr fontId="5"/>
  </si>
  <si>
    <r>
      <rPr>
        <sz val="7"/>
        <color rgb="FF2F2F2F"/>
        <rFont val="Meiryo UI"/>
        <family val="3"/>
        <charset val="128"/>
      </rPr>
      <t>グラスウール断熱材   24</t>
    </r>
    <r>
      <rPr>
        <sz val="8"/>
        <color rgb="FF1F1F1F"/>
        <rFont val="Meiryo UI"/>
        <family val="3"/>
        <charset val="128"/>
      </rPr>
      <t>K</t>
    </r>
    <r>
      <rPr>
        <sz val="7"/>
        <color rgb="FF464646"/>
        <rFont val="Meiryo UI"/>
        <family val="3"/>
        <charset val="128"/>
      </rPr>
      <t>相当</t>
    </r>
    <phoneticPr fontId="5"/>
  </si>
  <si>
    <r>
      <rPr>
        <sz val="7"/>
        <color rgb="FF2F2F2F"/>
        <rFont val="Meiryo UI"/>
        <family val="3"/>
        <charset val="128"/>
      </rPr>
      <t>グラスウ</t>
    </r>
    <r>
      <rPr>
        <sz val="7"/>
        <rFont val="Meiryo UI"/>
        <family val="3"/>
        <charset val="128"/>
      </rPr>
      <t>ー</t>
    </r>
    <r>
      <rPr>
        <sz val="7"/>
        <color rgb="FF1F1F1F"/>
        <rFont val="Meiryo UI"/>
        <family val="3"/>
        <charset val="128"/>
      </rPr>
      <t>ル</t>
    </r>
    <r>
      <rPr>
        <sz val="7"/>
        <color rgb="FF464646"/>
        <rFont val="Meiryo UI"/>
        <family val="3"/>
        <charset val="128"/>
      </rPr>
      <t>断熱材  32</t>
    </r>
    <r>
      <rPr>
        <sz val="8"/>
        <color rgb="FF1F1F1F"/>
        <rFont val="Meiryo UI"/>
        <family val="3"/>
        <charset val="128"/>
      </rPr>
      <t>K</t>
    </r>
    <r>
      <rPr>
        <sz val="7"/>
        <color rgb="FF464646"/>
        <rFont val="Meiryo UI"/>
        <family val="3"/>
        <charset val="128"/>
      </rPr>
      <t>相当</t>
    </r>
    <phoneticPr fontId="5"/>
  </si>
  <si>
    <r>
      <rPr>
        <sz val="7"/>
        <color rgb="FF464646"/>
        <rFont val="Meiryo UI"/>
        <family val="3"/>
        <charset val="128"/>
      </rPr>
      <t>高性能グラスウール断熱材   16</t>
    </r>
    <r>
      <rPr>
        <sz val="8"/>
        <color rgb="FF1F1F1F"/>
        <rFont val="Meiryo UI"/>
        <family val="3"/>
        <charset val="128"/>
      </rPr>
      <t>K</t>
    </r>
    <r>
      <rPr>
        <sz val="7"/>
        <color rgb="FF464646"/>
        <rFont val="Meiryo UI"/>
        <family val="3"/>
        <charset val="128"/>
      </rPr>
      <t>相当</t>
    </r>
    <phoneticPr fontId="5"/>
  </si>
  <si>
    <r>
      <rPr>
        <sz val="7"/>
        <color rgb="FF464646"/>
        <rFont val="Meiryo UI"/>
        <family val="3"/>
        <charset val="128"/>
      </rPr>
      <t xml:space="preserve">高性能グラスウール断熱材   </t>
    </r>
    <r>
      <rPr>
        <sz val="8"/>
        <color rgb="FF1F1F1F"/>
        <rFont val="Meiryo UI"/>
        <family val="3"/>
        <charset val="128"/>
      </rPr>
      <t>24K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</si>
  <si>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高性能グラスウール断熱材   </t>
    </r>
    <r>
      <rPr>
        <sz val="8"/>
        <color rgb="FF1F1F1F"/>
        <rFont val="Meiryo UI"/>
        <family val="3"/>
        <charset val="128"/>
      </rPr>
      <t>32K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</si>
  <si>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高性能グラスウール断熱材   </t>
    </r>
    <r>
      <rPr>
        <sz val="8"/>
        <color rgb="FF1F1F1F"/>
        <rFont val="Meiryo UI"/>
        <family val="3"/>
        <charset val="128"/>
      </rPr>
      <t>40K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</si>
  <si>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高性能グラスウール断熱材   </t>
    </r>
    <r>
      <rPr>
        <sz val="8"/>
        <color rgb="FF1F1F1F"/>
        <rFont val="Meiryo UI"/>
        <family val="3"/>
        <charset val="128"/>
      </rPr>
      <t>48K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</si>
  <si>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吹込み用グラスウール  </t>
    </r>
    <r>
      <rPr>
        <sz val="8"/>
        <color rgb="FF1F1F1F"/>
        <rFont val="Meiryo UI"/>
        <family val="3"/>
        <charset val="128"/>
      </rPr>
      <t>13K</t>
    </r>
    <r>
      <rPr>
        <sz val="7"/>
        <color rgb="FF1F1F1F"/>
        <rFont val="Meiryo UI"/>
        <family val="3"/>
        <charset val="128"/>
      </rPr>
      <t>相</t>
    </r>
    <r>
      <rPr>
        <sz val="7"/>
        <color rgb="FF464646"/>
        <rFont val="Meiryo UI"/>
        <family val="3"/>
        <charset val="128"/>
      </rPr>
      <t>当</t>
    </r>
  </si>
  <si>
    <r>
      <rPr>
        <sz val="7"/>
        <color rgb="FF464646"/>
        <rFont val="Meiryo UI"/>
        <family val="3"/>
        <charset val="128"/>
      </rPr>
      <t>吹込み用グラスウ</t>
    </r>
    <r>
      <rPr>
        <sz val="7"/>
        <rFont val="Meiryo UI"/>
        <family val="3"/>
        <charset val="128"/>
      </rPr>
      <t>ー</t>
    </r>
    <r>
      <rPr>
        <sz val="7"/>
        <color rgb="FF1F1F1F"/>
        <rFont val="Meiryo UI"/>
        <family val="3"/>
        <charset val="128"/>
      </rPr>
      <t xml:space="preserve">ル  </t>
    </r>
    <r>
      <rPr>
        <sz val="8"/>
        <color rgb="FF1F1F1F"/>
        <rFont val="Meiryo UI"/>
        <family val="3"/>
        <charset val="128"/>
      </rPr>
      <t>18K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</si>
  <si>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吹込み用グラスウール  </t>
    </r>
    <r>
      <rPr>
        <sz val="8"/>
        <color rgb="FF2F2F2F"/>
        <rFont val="Meiryo UI"/>
        <family val="3"/>
        <charset val="128"/>
      </rPr>
      <t>30K</t>
    </r>
    <r>
      <rPr>
        <sz val="7"/>
        <color rgb="FF2F2F2F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</si>
  <si>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吹込み用グラスウール  </t>
    </r>
    <r>
      <rPr>
        <sz val="8"/>
        <color rgb="FF2F2F2F"/>
        <rFont val="Meiryo UI"/>
        <family val="3"/>
        <charset val="128"/>
      </rPr>
      <t>35K</t>
    </r>
    <r>
      <rPr>
        <sz val="7"/>
        <color rgb="FF2F2F2F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</si>
  <si>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>吹付けロックウール</t>
    </r>
  </si>
  <si>
    <r>
      <rPr>
        <sz val="7"/>
        <color rgb="FF2F2F2F"/>
        <rFont val="Meiryo UI"/>
        <family val="3"/>
        <charset val="128"/>
      </rPr>
      <t>ロックウ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ル断熱材（マット）</t>
    </r>
  </si>
  <si>
    <r>
      <rPr>
        <sz val="7"/>
        <color rgb="FF2F2F2F"/>
        <rFont val="Meiryo UI"/>
        <family val="3"/>
        <charset val="128"/>
      </rPr>
      <t>ロックウール断熱材（フェルト）</t>
    </r>
  </si>
  <si>
    <r>
      <rPr>
        <sz val="7"/>
        <color rgb="FF2F2F2F"/>
        <rFont val="Meiryo UI"/>
        <family val="3"/>
        <charset val="128"/>
      </rPr>
      <t>ロックウ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ル断熱材（ボ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ド）</t>
    </r>
  </si>
  <si>
    <r>
      <rPr>
        <sz val="7"/>
        <color rgb="FF464646"/>
        <rFont val="Meiryo UI"/>
        <family val="3"/>
        <charset val="128"/>
      </rPr>
      <t xml:space="preserve">吹込み用ロックウール  </t>
    </r>
    <r>
      <rPr>
        <sz val="8"/>
        <color rgb="FF1F1F1F"/>
        <rFont val="Meiryo UI"/>
        <family val="3"/>
        <charset val="128"/>
      </rPr>
      <t>25K</t>
    </r>
    <r>
      <rPr>
        <sz val="7"/>
        <color rgb="FF464646"/>
        <rFont val="Meiryo UI"/>
        <family val="3"/>
        <charset val="128"/>
      </rPr>
      <t>相当</t>
    </r>
    <phoneticPr fontId="7"/>
  </si>
  <si>
    <r>
      <rPr>
        <sz val="7"/>
        <color rgb="FF464646"/>
        <rFont val="Meiryo UI"/>
        <family val="3"/>
        <charset val="128"/>
      </rPr>
      <t xml:space="preserve">吹込み用ロックウール  </t>
    </r>
    <r>
      <rPr>
        <sz val="8"/>
        <color rgb="FF1F1F1F"/>
        <rFont val="Meiryo UI"/>
        <family val="3"/>
        <charset val="128"/>
      </rPr>
      <t>65K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</si>
  <si>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吹込み用セルローズファイバー  </t>
    </r>
    <r>
      <rPr>
        <sz val="8"/>
        <color rgb="FF2F2F2F"/>
        <rFont val="Meiryo UI"/>
        <family val="3"/>
        <charset val="128"/>
      </rPr>
      <t>25K</t>
    </r>
  </si>
  <si>
    <r>
      <rPr>
        <sz val="7"/>
        <color rgb="FF464646"/>
        <rFont val="Meiryo UI"/>
        <family val="3"/>
        <charset val="128"/>
      </rPr>
      <t>吹込み用セルロ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ズファイバ</t>
    </r>
    <r>
      <rPr>
        <sz val="7"/>
        <rFont val="Meiryo UI"/>
        <family val="3"/>
        <charset val="128"/>
      </rPr>
      <t xml:space="preserve">ー  </t>
    </r>
    <r>
      <rPr>
        <sz val="8"/>
        <color rgb="FF2F2F2F"/>
        <rFont val="Meiryo UI"/>
        <family val="3"/>
        <charset val="128"/>
      </rPr>
      <t>45K</t>
    </r>
  </si>
  <si>
    <r>
      <rPr>
        <sz val="7"/>
        <color rgb="FF464646"/>
        <rFont val="Meiryo UI"/>
        <family val="3"/>
        <charset val="128"/>
      </rPr>
      <t xml:space="preserve">吹込み用セルローズファイバー  </t>
    </r>
    <r>
      <rPr>
        <sz val="8"/>
        <color rgb="FF2F2F2F"/>
        <rFont val="Meiryo UI"/>
        <family val="3"/>
        <charset val="128"/>
      </rPr>
      <t>55K</t>
    </r>
  </si>
  <si>
    <r>
      <rPr>
        <sz val="7"/>
        <color rgb="FF464646"/>
        <rFont val="Meiryo UI"/>
        <family val="3"/>
        <charset val="128"/>
      </rPr>
      <t>発泡系断熱材</t>
    </r>
  </si>
  <si>
    <r>
      <rPr>
        <sz val="7"/>
        <color rgb="FF464646"/>
        <rFont val="Meiryo UI"/>
        <family val="3"/>
        <charset val="128"/>
      </rPr>
      <t>押出法ポ</t>
    </r>
    <r>
      <rPr>
        <sz val="7"/>
        <color rgb="FF1F1F1F"/>
        <rFont val="Meiryo UI"/>
        <family val="3"/>
        <charset val="128"/>
      </rPr>
      <t>リスチレンフ</t>
    </r>
    <r>
      <rPr>
        <sz val="7"/>
        <color rgb="FF464646"/>
        <rFont val="Meiryo UI"/>
        <family val="3"/>
        <charset val="128"/>
      </rPr>
      <t>ォ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 xml:space="preserve">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種</t>
    </r>
  </si>
  <si>
    <r>
      <rPr>
        <sz val="7"/>
        <color rgb="FF464646"/>
        <rFont val="Meiryo UI"/>
        <family val="3"/>
        <charset val="128"/>
      </rPr>
      <t xml:space="preserve">押出法ポリスチレンフォーム  保温板  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種</t>
    </r>
    <phoneticPr fontId="7"/>
  </si>
  <si>
    <r>
      <rPr>
        <sz val="7"/>
        <color rgb="FF464646"/>
        <rFont val="Meiryo UI"/>
        <family val="3"/>
        <charset val="128"/>
      </rPr>
      <t xml:space="preserve">押出法ポリスチレンフォーム  保温板  </t>
    </r>
    <r>
      <rPr>
        <sz val="8"/>
        <color rgb="FF2F2F2F"/>
        <rFont val="Meiryo UI"/>
        <family val="3"/>
        <charset val="128"/>
      </rPr>
      <t>3</t>
    </r>
    <r>
      <rPr>
        <sz val="7"/>
        <color rgb="FF2F2F2F"/>
        <rFont val="Meiryo UI"/>
        <family val="3"/>
        <charset val="128"/>
      </rPr>
      <t>種</t>
    </r>
  </si>
  <si>
    <r>
      <rPr>
        <sz val="8"/>
        <color rgb="FF2F2F2F"/>
        <rFont val="Meiryo UI"/>
        <family val="3"/>
        <charset val="128"/>
      </rPr>
      <t>A</t>
    </r>
    <r>
      <rPr>
        <sz val="7"/>
        <color rgb="FF2F2F2F"/>
        <rFont val="Meiryo UI"/>
        <family val="3"/>
        <charset val="128"/>
      </rPr>
      <t xml:space="preserve">種ポリエチレンフォーム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種</t>
    </r>
    <r>
      <rPr>
        <sz val="8"/>
        <color rgb="FF464646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号</t>
    </r>
  </si>
  <si>
    <r>
      <rPr>
        <sz val="8"/>
        <color rgb="FF2F2F2F"/>
        <rFont val="Meiryo UI"/>
        <family val="3"/>
        <charset val="128"/>
      </rPr>
      <t>A</t>
    </r>
    <r>
      <rPr>
        <sz val="7"/>
        <color rgb="FF2F2F2F"/>
        <rFont val="Meiryo UI"/>
        <family val="3"/>
        <charset val="128"/>
      </rPr>
      <t xml:space="preserve">種ポリエチレンフォーム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種</t>
    </r>
  </si>
  <si>
    <r>
      <rPr>
        <sz val="7"/>
        <color rgb="FF2F2F2F"/>
        <rFont val="Meiryo UI"/>
        <family val="3"/>
        <charset val="128"/>
      </rPr>
      <t xml:space="preserve">ビーズ法ポリスチレンフォーム  </t>
    </r>
    <r>
      <rPr>
        <sz val="7"/>
        <color rgb="FF464646"/>
        <rFont val="Meiryo UI"/>
        <family val="3"/>
        <charset val="128"/>
      </rPr>
      <t>保温板  特号</t>
    </r>
  </si>
  <si>
    <r>
      <rPr>
        <sz val="7"/>
        <color rgb="FF2F2F2F"/>
        <rFont val="Meiryo UI"/>
        <family val="3"/>
        <charset val="128"/>
      </rPr>
      <t xml:space="preserve">ビーズ法ポリスチレンフォーム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</si>
  <si>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2F2F2F"/>
        <rFont val="Meiryo UI"/>
        <family val="3"/>
        <charset val="128"/>
      </rPr>
      <t xml:space="preserve">ビーズ法ポリスチレンフォーム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</si>
  <si>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2F2F2F"/>
        <rFont val="Meiryo UI"/>
        <family val="3"/>
        <charset val="128"/>
      </rPr>
      <t xml:space="preserve">ビーズ法ポリスチレンフォーム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2F2F2F"/>
        <rFont val="Meiryo UI"/>
        <family val="3"/>
        <charset val="128"/>
      </rPr>
      <t>3</t>
    </r>
    <r>
      <rPr>
        <sz val="7"/>
        <color rgb="FF2F2F2F"/>
        <rFont val="Meiryo UI"/>
        <family val="3"/>
        <charset val="128"/>
      </rPr>
      <t>号</t>
    </r>
  </si>
  <si>
    <r>
      <rPr>
        <sz val="7"/>
        <color rgb="FF2F2F2F"/>
        <rFont val="Meiryo UI"/>
        <family val="3"/>
        <charset val="128"/>
      </rPr>
      <t>ビーズ法ポリスチレンフォ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 xml:space="preserve">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2F2F2F"/>
        <rFont val="Meiryo UI"/>
        <family val="3"/>
        <charset val="128"/>
      </rPr>
      <t>4</t>
    </r>
    <r>
      <rPr>
        <sz val="7"/>
        <color rgb="FF2F2F2F"/>
        <rFont val="Meiryo UI"/>
        <family val="3"/>
        <charset val="128"/>
      </rPr>
      <t>号</t>
    </r>
  </si>
  <si>
    <r>
      <rPr>
        <sz val="7"/>
        <color rgb="FF464646"/>
        <rFont val="Meiryo UI"/>
        <family val="3"/>
        <charset val="128"/>
      </rPr>
      <t xml:space="preserve">硬質ウレタンフォーム  保温板  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種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</si>
  <si>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464646"/>
        <rFont val="Meiryo UI"/>
        <family val="3"/>
        <charset val="128"/>
      </rPr>
      <t xml:space="preserve">硬質ウレタンフォーム  保温板  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種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</si>
  <si>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464646"/>
        <rFont val="Meiryo UI"/>
        <family val="3"/>
        <charset val="128"/>
      </rPr>
      <t>吹付け硬質ウ</t>
    </r>
    <r>
      <rPr>
        <sz val="7"/>
        <color rgb="FF1F1F1F"/>
        <rFont val="Meiryo UI"/>
        <family val="3"/>
        <charset val="128"/>
      </rPr>
      <t>レタンフォーム</t>
    </r>
    <r>
      <rPr>
        <sz val="8"/>
        <color rgb="FF1F1F1F"/>
        <rFont val="Meiryo UI"/>
        <family val="3"/>
        <charset val="128"/>
      </rPr>
      <t>A</t>
    </r>
    <r>
      <rPr>
        <sz val="7"/>
        <color rgb="FF464646"/>
        <rFont val="Meiryo UI"/>
        <family val="3"/>
        <charset val="128"/>
      </rPr>
      <t>種</t>
    </r>
    <r>
      <rPr>
        <sz val="8"/>
        <color rgb="FF1F1F1F"/>
        <rFont val="Meiryo UI"/>
        <family val="3"/>
        <charset val="128"/>
      </rPr>
      <t>1</t>
    </r>
  </si>
  <si>
    <r>
      <rPr>
        <sz val="7"/>
        <color rgb="FF464646"/>
        <rFont val="Meiryo UI"/>
        <family val="3"/>
        <charset val="128"/>
      </rPr>
      <t>吹付け硬質ウ</t>
    </r>
    <r>
      <rPr>
        <sz val="7"/>
        <color rgb="FF1F1F1F"/>
        <rFont val="Meiryo UI"/>
        <family val="3"/>
        <charset val="128"/>
      </rPr>
      <t>レタンフォ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ム</t>
    </r>
    <r>
      <rPr>
        <sz val="8"/>
        <color rgb="FF2F2F2F"/>
        <rFont val="Meiryo UI"/>
        <family val="3"/>
        <charset val="128"/>
      </rPr>
      <t>A</t>
    </r>
    <r>
      <rPr>
        <sz val="7"/>
        <color rgb="FF2F2F2F"/>
        <rFont val="Meiryo UI"/>
        <family val="3"/>
        <charset val="128"/>
      </rPr>
      <t>種</t>
    </r>
    <r>
      <rPr>
        <sz val="8"/>
        <color rgb="FF2F2F2F"/>
        <rFont val="Meiryo UI"/>
        <family val="3"/>
        <charset val="128"/>
      </rPr>
      <t>3</t>
    </r>
  </si>
  <si>
    <r>
      <rPr>
        <sz val="7"/>
        <color rgb="FF2F2F2F"/>
        <rFont val="Meiryo UI"/>
        <family val="3"/>
        <charset val="128"/>
      </rPr>
      <t xml:space="preserve">フェノールフォーム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種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</si>
  <si>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2F2F2F"/>
        <rFont val="Meiryo UI"/>
        <family val="3"/>
        <charset val="128"/>
      </rPr>
      <t>フェノ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ルフォ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 xml:space="preserve">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種</t>
    </r>
    <r>
      <rPr>
        <sz val="8"/>
        <color rgb="FF464646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号</t>
    </r>
  </si>
  <si>
    <r>
      <rPr>
        <sz val="9"/>
        <rFont val="HG丸ｺﾞｼｯｸM-PRO"/>
        <family val="3"/>
      </rPr>
      <t>大分類</t>
    </r>
  </si>
  <si>
    <r>
      <rPr>
        <sz val="9"/>
        <rFont val="HG丸ｺﾞｼｯｸM-PRO"/>
        <family val="3"/>
      </rPr>
      <t>小分類</t>
    </r>
  </si>
  <si>
    <r>
      <rPr>
        <sz val="9"/>
        <rFont val="HG丸ｺﾞｼｯｸM-PRO"/>
        <family val="3"/>
      </rPr>
      <t xml:space="preserve">熱伝導率
</t>
    </r>
    <r>
      <rPr>
        <sz val="9"/>
        <rFont val="HG丸ｺﾞｼｯｸM-PRO"/>
        <family val="3"/>
      </rPr>
      <t>W/(m•K)</t>
    </r>
  </si>
  <si>
    <r>
      <rPr>
        <sz val="9"/>
        <rFont val="HG丸ｺﾞｼｯｸM-PRO"/>
        <family val="3"/>
      </rPr>
      <t>グラスウール断熱材通常品</t>
    </r>
  </si>
  <si>
    <r>
      <rPr>
        <sz val="9"/>
        <rFont val="HG丸ｺﾞｼｯｸM-PRO"/>
        <family val="3"/>
      </rPr>
      <t>＊</t>
    </r>
  </si>
  <si>
    <r>
      <rPr>
        <sz val="9"/>
        <rFont val="HG丸ｺﾞｼｯｸM-PRO"/>
        <family val="3"/>
      </rPr>
      <t>グラスウール断熱材１０K</t>
    </r>
  </si>
  <si>
    <r>
      <rPr>
        <sz val="9"/>
        <rFont val="HG丸ｺﾞｼｯｸM-PRO"/>
        <family val="3"/>
      </rPr>
      <t>グラスウール断熱材１２K</t>
    </r>
  </si>
  <si>
    <r>
      <rPr>
        <sz val="9"/>
        <rFont val="HG丸ｺﾞｼｯｸM-PRO"/>
        <family val="3"/>
      </rPr>
      <t>グラスウール断熱材１６K</t>
    </r>
  </si>
  <si>
    <r>
      <rPr>
        <sz val="9"/>
        <rFont val="HG丸ｺﾞｼｯｸM-PRO"/>
        <family val="3"/>
      </rPr>
      <t>グラスウール断熱材２０K</t>
    </r>
  </si>
  <si>
    <r>
      <rPr>
        <sz val="9"/>
        <rFont val="HG丸ｺﾞｼｯｸM-PRO"/>
        <family val="3"/>
      </rPr>
      <t>グラスウール断熱材２４K</t>
    </r>
  </si>
  <si>
    <r>
      <rPr>
        <sz val="9"/>
        <rFont val="HG丸ｺﾞｼｯｸM-PRO"/>
        <family val="3"/>
      </rPr>
      <t>グラスウール断熱材３２K</t>
    </r>
  </si>
  <si>
    <r>
      <rPr>
        <sz val="9"/>
        <rFont val="HG丸ｺﾞｼｯｸM-PRO"/>
        <family val="3"/>
      </rPr>
      <t>グラスウール断熱材４０K</t>
    </r>
  </si>
  <si>
    <r>
      <rPr>
        <sz val="9"/>
        <rFont val="HG丸ｺﾞｼｯｸM-PRO"/>
        <family val="3"/>
      </rPr>
      <t>グラスウール断熱材４８K</t>
    </r>
  </si>
  <si>
    <r>
      <rPr>
        <sz val="9"/>
        <rFont val="HG丸ｺﾞｼｯｸM-PRO"/>
        <family val="3"/>
      </rPr>
      <t>グラスウール断熱材６４K</t>
    </r>
  </si>
  <si>
    <r>
      <rPr>
        <sz val="9"/>
        <rFont val="HG丸ｺﾞｼｯｸM-PRO"/>
        <family val="3"/>
      </rPr>
      <t>グラスウール断熱材８０K</t>
    </r>
  </si>
  <si>
    <r>
      <rPr>
        <sz val="9"/>
        <rFont val="HG丸ｺﾞｼｯｸM-PRO"/>
        <family val="3"/>
      </rPr>
      <t>グラスウール断熱材９６K</t>
    </r>
  </si>
  <si>
    <r>
      <rPr>
        <sz val="9"/>
        <rFont val="HG丸ｺﾞｼｯｸM-PRO"/>
        <family val="3"/>
      </rPr>
      <t>グラスウール断熱材高性能品</t>
    </r>
  </si>
  <si>
    <r>
      <rPr>
        <sz val="9"/>
        <rFont val="HG丸ｺﾞｼｯｸM-PRO"/>
        <family val="3"/>
      </rPr>
      <t>高性能グラスウール断熱材１０K</t>
    </r>
  </si>
  <si>
    <r>
      <rPr>
        <sz val="9"/>
        <rFont val="HG丸ｺﾞｼｯｸM-PRO"/>
        <family val="3"/>
      </rPr>
      <t>高性能グラスウール断熱材１２K</t>
    </r>
  </si>
  <si>
    <r>
      <rPr>
        <sz val="9"/>
        <rFont val="HG丸ｺﾞｼｯｸM-PRO"/>
        <family val="3"/>
      </rPr>
      <t>高性能グラスウール断熱材１４Ｋ</t>
    </r>
  </si>
  <si>
    <r>
      <rPr>
        <sz val="9"/>
        <rFont val="HG丸ｺﾞｼｯｸM-PRO"/>
        <family val="3"/>
      </rPr>
      <t>高性能グラスウール断熱材１６K</t>
    </r>
  </si>
  <si>
    <r>
      <rPr>
        <sz val="9"/>
        <rFont val="HG丸ｺﾞｼｯｸM-PRO"/>
        <family val="3"/>
      </rPr>
      <t>高性能グラスウール断熱材２０K</t>
    </r>
  </si>
  <si>
    <r>
      <rPr>
        <sz val="9"/>
        <rFont val="HG丸ｺﾞｼｯｸM-PRO"/>
        <family val="3"/>
      </rPr>
      <t>高性能グラスウール断熱材２４K</t>
    </r>
  </si>
  <si>
    <r>
      <rPr>
        <sz val="9"/>
        <rFont val="HG丸ｺﾞｼｯｸM-PRO"/>
        <family val="3"/>
      </rPr>
      <t>高性能グラスウール断熱材２８K</t>
    </r>
  </si>
  <si>
    <r>
      <rPr>
        <sz val="9"/>
        <rFont val="HG丸ｺﾞｼｯｸM-PRO"/>
        <family val="3"/>
      </rPr>
      <t>高性能グラスウール断熱材３２K</t>
    </r>
  </si>
  <si>
    <r>
      <rPr>
        <sz val="9"/>
        <rFont val="HG丸ｺﾞｼｯｸM-PRO"/>
        <family val="3"/>
      </rPr>
      <t>高性能グラスウール断熱材３６K</t>
    </r>
  </si>
  <si>
    <r>
      <rPr>
        <sz val="9"/>
        <rFont val="HG丸ｺﾞｼｯｸM-PRO"/>
        <family val="3"/>
      </rPr>
      <t>高性能グラスウール断熱材３８K</t>
    </r>
  </si>
  <si>
    <r>
      <rPr>
        <sz val="9"/>
        <rFont val="HG丸ｺﾞｼｯｸM-PRO"/>
        <family val="3"/>
      </rPr>
      <t>高性能グラスウール断熱材４０K</t>
    </r>
  </si>
  <si>
    <r>
      <rPr>
        <sz val="9"/>
        <rFont val="HG丸ｺﾞｼｯｸM-PRO"/>
        <family val="3"/>
      </rPr>
      <t>高性能グラスウール断熱材４８K</t>
    </r>
  </si>
  <si>
    <r>
      <rPr>
        <sz val="9"/>
        <rFont val="HG丸ｺﾞｼｯｸM-PRO"/>
        <family val="3"/>
      </rPr>
      <t>吹込み用グラスウール断熱材</t>
    </r>
  </si>
  <si>
    <r>
      <rPr>
        <sz val="9"/>
        <rFont val="HG丸ｺﾞｼｯｸM-PRO"/>
        <family val="3"/>
      </rPr>
      <t>天井用</t>
    </r>
  </si>
  <si>
    <r>
      <rPr>
        <sz val="9"/>
        <rFont val="HG丸ｺﾞｼｯｸM-PRO"/>
        <family val="3"/>
      </rPr>
      <t>屋根•床•壁用</t>
    </r>
  </si>
  <si>
    <r>
      <rPr>
        <sz val="9"/>
        <rFont val="HG丸ｺﾞｼｯｸM-PRO"/>
        <family val="3"/>
      </rPr>
      <t>ロックウール断熱材</t>
    </r>
  </si>
  <si>
    <r>
      <rPr>
        <sz val="9"/>
        <rFont val="HG丸ｺﾞｼｯｸM-PRO"/>
        <family val="3"/>
      </rPr>
      <t>ロックウール断熱材•マット 24Ｋ以上</t>
    </r>
  </si>
  <si>
    <t>ロックウール断熱材•マット 30K以上</t>
    <phoneticPr fontId="5"/>
  </si>
  <si>
    <t>ロックウール断熱材•マット 40K以上</t>
    <phoneticPr fontId="5"/>
  </si>
  <si>
    <r>
      <rPr>
        <sz val="9"/>
        <rFont val="HG丸ｺﾞｼｯｸM-PRO"/>
        <family val="3"/>
      </rPr>
      <t>ロックウール断熱材•フェルト</t>
    </r>
  </si>
  <si>
    <r>
      <rPr>
        <sz val="9"/>
        <rFont val="HG丸ｺﾞｼｯｸM-PRO"/>
        <family val="3"/>
      </rPr>
      <t>ロックウール断熱材•ボード</t>
    </r>
  </si>
  <si>
    <r>
      <rPr>
        <sz val="9"/>
        <rFont val="HG丸ｺﾞｼｯｸM-PRO"/>
        <family val="3"/>
      </rPr>
      <t>吹込み用ロックウール断熱材</t>
    </r>
  </si>
  <si>
    <r>
      <rPr>
        <sz val="9"/>
        <rFont val="HG丸ｺﾞｼｯｸM-PRO"/>
        <family val="3"/>
      </rPr>
      <t>吹付けロックウール</t>
    </r>
  </si>
  <si>
    <r>
      <rPr>
        <sz val="9"/>
        <rFont val="HG丸ｺﾞｼｯｸM-PRO"/>
        <family val="3"/>
      </rPr>
      <t>吹込み用セルローズファイバー断熱材</t>
    </r>
  </si>
  <si>
    <r>
      <rPr>
        <sz val="9"/>
        <rFont val="HG丸ｺﾞｼｯｸM-PRO"/>
        <family val="3"/>
      </rPr>
      <t>天井用•屋根•床•壁用</t>
    </r>
  </si>
  <si>
    <r>
      <rPr>
        <sz val="9"/>
        <rFont val="HG丸ｺﾞｼｯｸM-PRO"/>
        <family val="3"/>
      </rPr>
      <t>押出法ポリスチレンフォーム断熱材</t>
    </r>
  </si>
  <si>
    <r>
      <rPr>
        <sz val="9"/>
        <rFont val="HG丸ｺﾞｼｯｸM-PRO"/>
        <family val="3"/>
      </rPr>
      <t>押出法ポリスチレンフォーム１種</t>
    </r>
  </si>
  <si>
    <r>
      <rPr>
        <sz val="9"/>
        <rFont val="HG丸ｺﾞｼｯｸM-PRO"/>
        <family val="3"/>
      </rPr>
      <t>押出法ポリスチレンフォーム２種</t>
    </r>
  </si>
  <si>
    <r>
      <rPr>
        <sz val="9"/>
        <rFont val="HG丸ｺﾞｼｯｸM-PRO"/>
        <family val="3"/>
      </rPr>
      <t>押出法ポリスチレンフォーム３種</t>
    </r>
  </si>
  <si>
    <r>
      <rPr>
        <sz val="9"/>
        <rFont val="HG丸ｺﾞｼｯｸM-PRO"/>
        <family val="3"/>
      </rPr>
      <t>ポリエチレンフォーム断熱材</t>
    </r>
  </si>
  <si>
    <r>
      <rPr>
        <sz val="9"/>
        <rFont val="HG丸ｺﾞｼｯｸM-PRO"/>
        <family val="3"/>
      </rPr>
      <t>A 種ポリエチレンフォーム保温板 1 種</t>
    </r>
  </si>
  <si>
    <r>
      <rPr>
        <sz val="9"/>
        <rFont val="HG丸ｺﾞｼｯｸM-PRO"/>
        <family val="3"/>
      </rPr>
      <t>A 種ポリエチレンフォーム保温板 2 種</t>
    </r>
  </si>
  <si>
    <r>
      <rPr>
        <sz val="9"/>
        <rFont val="HG丸ｺﾞｼｯｸM-PRO"/>
        <family val="3"/>
      </rPr>
      <t>A 種ポリエチレンフォーム保温板 3 種</t>
    </r>
  </si>
  <si>
    <r>
      <rPr>
        <sz val="9"/>
        <rFont val="HG丸ｺﾞｼｯｸM-PRO"/>
        <family val="3"/>
      </rPr>
      <t>ビーズ法ポリスチレンフォーム断熱材</t>
    </r>
  </si>
  <si>
    <r>
      <rPr>
        <sz val="9"/>
        <rFont val="HG丸ｺﾞｼｯｸM-PRO"/>
        <family val="3"/>
      </rPr>
      <t>ビーズ法ポリスチレンフォーム 1 号</t>
    </r>
  </si>
  <si>
    <r>
      <rPr>
        <sz val="9"/>
        <rFont val="HG丸ｺﾞｼｯｸM-PRO"/>
        <family val="3"/>
      </rPr>
      <t>ビーズ法ポリスチレンフォーム 2 号</t>
    </r>
  </si>
  <si>
    <r>
      <rPr>
        <sz val="9"/>
        <rFont val="HG丸ｺﾞｼｯｸM-PRO"/>
        <family val="3"/>
      </rPr>
      <t>ビーズ法ポリスチレンフォーム 3 号</t>
    </r>
  </si>
  <si>
    <r>
      <rPr>
        <sz val="9"/>
        <rFont val="HG丸ｺﾞｼｯｸM-PRO"/>
        <family val="3"/>
      </rPr>
      <t>ビーズ法ポリスチレンフォーム 4 号</t>
    </r>
  </si>
  <si>
    <r>
      <rPr>
        <sz val="9"/>
        <rFont val="HG丸ｺﾞｼｯｸM-PRO"/>
        <family val="3"/>
      </rPr>
      <t>硬質ウレタンフォーム断熱材</t>
    </r>
  </si>
  <si>
    <r>
      <rPr>
        <sz val="9"/>
        <rFont val="HG丸ｺﾞｼｯｸM-PRO"/>
        <family val="3"/>
      </rPr>
      <t>硬質ウレタンフォーム 1 種</t>
    </r>
  </si>
  <si>
    <r>
      <rPr>
        <sz val="9"/>
        <rFont val="HG丸ｺﾞｼｯｸM-PRO"/>
        <family val="3"/>
      </rPr>
      <t>硬質ウレタンフォーム 2 種 1 号</t>
    </r>
  </si>
  <si>
    <r>
      <rPr>
        <sz val="9"/>
        <rFont val="HG丸ｺﾞｼｯｸM-PRO"/>
        <family val="3"/>
      </rPr>
      <t>硬質ウレタンフォーム 2 種 2 号</t>
    </r>
  </si>
  <si>
    <r>
      <rPr>
        <sz val="9"/>
        <rFont val="HG丸ｺﾞｼｯｸM-PRO"/>
        <family val="3"/>
      </rPr>
      <t>硬質ウレタンフォーム 2 種 3 号</t>
    </r>
  </si>
  <si>
    <r>
      <rPr>
        <sz val="9"/>
        <rFont val="HG丸ｺﾞｼｯｸM-PRO"/>
        <family val="3"/>
      </rPr>
      <t>硬質ウレタンフォーム 2 種 4 号</t>
    </r>
  </si>
  <si>
    <r>
      <rPr>
        <sz val="9"/>
        <rFont val="HG丸ｺﾞｼｯｸM-PRO"/>
        <family val="3"/>
      </rPr>
      <t>吹付け硬質ウレタンフォーム</t>
    </r>
  </si>
  <si>
    <r>
      <rPr>
        <sz val="9"/>
        <rFont val="HG丸ｺﾞｼｯｸM-PRO"/>
        <family val="3"/>
      </rPr>
      <t>吹付け硬質ウレタンフォーム A 種１</t>
    </r>
  </si>
  <si>
    <r>
      <rPr>
        <sz val="9"/>
        <rFont val="HG丸ｺﾞｼｯｸM-PRO"/>
        <family val="3"/>
      </rPr>
      <t>吹付け硬質ウレタンフォーム A 種１H</t>
    </r>
  </si>
  <si>
    <r>
      <rPr>
        <sz val="9"/>
        <rFont val="HG丸ｺﾞｼｯｸM-PRO"/>
        <family val="3"/>
      </rPr>
      <t>吹付け硬質ウレタンフォーム A 種３</t>
    </r>
  </si>
  <si>
    <r>
      <rPr>
        <sz val="9"/>
        <rFont val="HG丸ｺﾞｼｯｸM-PRO"/>
        <family val="3"/>
      </rPr>
      <t>フェノールフォーム断熱材</t>
    </r>
  </si>
  <si>
    <r>
      <rPr>
        <sz val="9"/>
        <rFont val="HG丸ｺﾞｼｯｸM-PRO"/>
        <family val="3"/>
      </rPr>
      <t>フェノールフォーム１種</t>
    </r>
  </si>
  <si>
    <r>
      <rPr>
        <sz val="9"/>
        <rFont val="HG丸ｺﾞｼｯｸM-PRO"/>
        <family val="3"/>
      </rPr>
      <t>フェノールフォーム 2 種 1 号</t>
    </r>
  </si>
  <si>
    <r>
      <rPr>
        <sz val="9"/>
        <rFont val="HG丸ｺﾞｼｯｸM-PRO"/>
        <family val="3"/>
      </rPr>
      <t>フェノールフォーム 2 種 2 号</t>
    </r>
  </si>
  <si>
    <r>
      <rPr>
        <sz val="9"/>
        <rFont val="HG丸ｺﾞｼｯｸM-PRO"/>
        <family val="3"/>
      </rPr>
      <t>フェノールフォーム 2 種 3 号</t>
    </r>
  </si>
  <si>
    <r>
      <rPr>
        <sz val="9"/>
        <rFont val="HG丸ｺﾞｼｯｸM-PRO"/>
        <family val="3"/>
      </rPr>
      <t>フェノールフォーム 3 種 1 号</t>
    </r>
  </si>
  <si>
    <r>
      <rPr>
        <sz val="9"/>
        <rFont val="HG丸ｺﾞｼｯｸM-PRO"/>
        <family val="3"/>
      </rPr>
      <t>インシュレーションファイバー断熱材</t>
    </r>
  </si>
  <si>
    <r>
      <rPr>
        <sz val="9"/>
        <rFont val="HG丸ｺﾞｼｯｸM-PRO"/>
        <family val="3"/>
      </rPr>
      <t>ファイバーマット</t>
    </r>
  </si>
  <si>
    <r>
      <rPr>
        <sz val="9"/>
        <rFont val="HG丸ｺﾞｼｯｸM-PRO"/>
        <family val="3"/>
      </rPr>
      <t>ファイバーボード</t>
    </r>
  </si>
  <si>
    <t>0213</t>
  </si>
  <si>
    <t>0214</t>
  </si>
  <si>
    <t>0215</t>
  </si>
  <si>
    <t>0216</t>
  </si>
  <si>
    <t>0217</t>
  </si>
  <si>
    <t>0218</t>
  </si>
  <si>
    <t>0219</t>
  </si>
  <si>
    <t>0220</t>
  </si>
  <si>
    <t>0221</t>
  </si>
  <si>
    <t>0222</t>
  </si>
  <si>
    <t>0223</t>
  </si>
  <si>
    <t>0224</t>
  </si>
  <si>
    <t>0225</t>
  </si>
  <si>
    <t>0226</t>
  </si>
  <si>
    <t>0227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</si>
  <si>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</si>
  <si>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</si>
  <si>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</si>
  <si>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</si>
  <si>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</si>
  <si>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</si>
  <si>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</si>
  <si>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</si>
  <si>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</si>
  <si>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</si>
  <si>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</si>
  <si>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</si>
  <si>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断熱材（ver.40より　モデル建物法マニュアル）</t>
    <rPh sb="0" eb="3">
      <t>ダンネツザイ</t>
    </rPh>
    <rPh sb="16" eb="19">
      <t>タテモノホウ</t>
    </rPh>
    <phoneticPr fontId="5"/>
  </si>
  <si>
    <t>R4.4時点マニュアル</t>
    <rPh sb="4" eb="6">
      <t>ジテン</t>
    </rPh>
    <phoneticPr fontId="5"/>
  </si>
  <si>
    <t>[t-CO2・年]←計算対象延床面積の削減量CO2排出量(小数点第1位切り捨て)</t>
    <rPh sb="10" eb="12">
      <t>ケイサン</t>
    </rPh>
    <rPh sb="12" eb="14">
      <t>タイショウ</t>
    </rPh>
    <rPh sb="14" eb="15">
      <t>ノ</t>
    </rPh>
    <rPh sb="15" eb="18">
      <t>ユカメンセキ</t>
    </rPh>
    <rPh sb="19" eb="21">
      <t>サクゲン</t>
    </rPh>
    <rPh sb="21" eb="22">
      <t>リョウ</t>
    </rPh>
    <rPh sb="25" eb="27">
      <t>ハイシュツ</t>
    </rPh>
    <rPh sb="27" eb="28">
      <t>リョウ</t>
    </rPh>
    <rPh sb="29" eb="32">
      <t>ショウスウテン</t>
    </rPh>
    <rPh sb="32" eb="33">
      <t>ダイ</t>
    </rPh>
    <rPh sb="34" eb="35">
      <t>イ</t>
    </rPh>
    <rPh sb="35" eb="36">
      <t>キ</t>
    </rPh>
    <rPh sb="37" eb="38">
      <t>ス</t>
    </rPh>
    <phoneticPr fontId="5"/>
  </si>
  <si>
    <t>※住宅様式では使用せず</t>
    <rPh sb="1" eb="3">
      <t>ジュウタク</t>
    </rPh>
    <rPh sb="3" eb="5">
      <t>ヨウシキ</t>
    </rPh>
    <rPh sb="7" eb="9">
      <t>シヨウ</t>
    </rPh>
    <phoneticPr fontId="5"/>
  </si>
  <si>
    <t>工事種別</t>
    <rPh sb="0" eb="4">
      <t>コウジシュベツ</t>
    </rPh>
    <phoneticPr fontId="5"/>
  </si>
  <si>
    <t>新築</t>
    <rPh sb="0" eb="2">
      <t>シンチク</t>
    </rPh>
    <phoneticPr fontId="5"/>
  </si>
  <si>
    <t>増築</t>
    <rPh sb="0" eb="2">
      <t>ゾウチク</t>
    </rPh>
    <phoneticPr fontId="5"/>
  </si>
  <si>
    <t>改築</t>
    <rPh sb="0" eb="2">
      <t>カイチク</t>
    </rPh>
    <phoneticPr fontId="5"/>
  </si>
  <si>
    <t>計画時</t>
    <rPh sb="0" eb="3">
      <t>ケイカクジ</t>
    </rPh>
    <phoneticPr fontId="5"/>
  </si>
  <si>
    <t>事前協議時</t>
    <rPh sb="0" eb="2">
      <t>ジゼン</t>
    </rPh>
    <phoneticPr fontId="5"/>
  </si>
  <si>
    <t>工事種別_新築</t>
    <rPh sb="0" eb="4">
      <t>コウジシュベツ</t>
    </rPh>
    <rPh sb="5" eb="7">
      <t>シンチク</t>
    </rPh>
    <phoneticPr fontId="5"/>
  </si>
  <si>
    <t>工事種別_増築</t>
    <rPh sb="0" eb="4">
      <t>コウジシュベツ</t>
    </rPh>
    <rPh sb="5" eb="7">
      <t>ゾウチク</t>
    </rPh>
    <phoneticPr fontId="5"/>
  </si>
  <si>
    <t>工事種別_改築</t>
    <rPh sb="0" eb="4">
      <t>コウジシュベツ</t>
    </rPh>
    <rPh sb="5" eb="7">
      <t>カイチク</t>
    </rPh>
    <phoneticPr fontId="5"/>
  </si>
  <si>
    <t>VVVF（回生なし）</t>
    <rPh sb="5" eb="7">
      <t>カイセイ</t>
    </rPh>
    <phoneticPr fontId="5"/>
  </si>
  <si>
    <t>VVVF（回生あり）</t>
    <rPh sb="5" eb="7">
      <t>カイセイ</t>
    </rPh>
    <phoneticPr fontId="5"/>
  </si>
  <si>
    <t>VVVF(回生なし)</t>
    <rPh sb="5" eb="7">
      <t>カイセイ</t>
    </rPh>
    <phoneticPr fontId="5"/>
  </si>
  <si>
    <t>VVVF(回生あり)</t>
    <rPh sb="5" eb="7">
      <t>カイセイ</t>
    </rPh>
    <phoneticPr fontId="5"/>
  </si>
  <si>
    <t>手元止水</t>
    <rPh sb="0" eb="2">
      <t>テモト</t>
    </rPh>
    <rPh sb="2" eb="4">
      <t>シスイ</t>
    </rPh>
    <phoneticPr fontId="5"/>
  </si>
  <si>
    <t>小流量シャワー</t>
    <rPh sb="0" eb="1">
      <t>ショウ</t>
    </rPh>
    <rPh sb="1" eb="3">
      <t>リュウリョウ</t>
    </rPh>
    <phoneticPr fontId="5"/>
  </si>
  <si>
    <t>水優先吐水</t>
    <rPh sb="0" eb="1">
      <t>ミズ</t>
    </rPh>
    <rPh sb="1" eb="3">
      <t>ユウセン</t>
    </rPh>
    <rPh sb="3" eb="5">
      <t>トスイ</t>
    </rPh>
    <phoneticPr fontId="5"/>
  </si>
  <si>
    <t>高断熱浴槽</t>
    <rPh sb="0" eb="3">
      <t>コウダンネツ</t>
    </rPh>
    <rPh sb="3" eb="5">
      <t>ヨクソウ</t>
    </rPh>
    <phoneticPr fontId="5"/>
  </si>
  <si>
    <t>ヘッダー方式(13A以下)</t>
    <rPh sb="4" eb="6">
      <t>ホウシキ</t>
    </rPh>
    <rPh sb="10" eb="12">
      <t>イカ</t>
    </rPh>
    <phoneticPr fontId="5"/>
  </si>
  <si>
    <t>高断熱浴槽</t>
    <rPh sb="0" eb="3">
      <t>コウダンネツ</t>
    </rPh>
    <rPh sb="3" eb="5">
      <t>ヨクソウ</t>
    </rPh>
    <phoneticPr fontId="5"/>
  </si>
  <si>
    <t>ヘッダ方式(13A以下)</t>
    <rPh sb="3" eb="5">
      <t>ホウシキ</t>
    </rPh>
    <rPh sb="9" eb="11">
      <t>イカ</t>
    </rPh>
    <phoneticPr fontId="5"/>
  </si>
  <si>
    <t>グラフ内訳用</t>
    <rPh sb="3" eb="6">
      <t>ウチワケヨウ</t>
    </rPh>
    <phoneticPr fontId="5"/>
  </si>
  <si>
    <t>合計</t>
    <rPh sb="0" eb="2">
      <t>ゴウケイ</t>
    </rPh>
    <phoneticPr fontId="5"/>
  </si>
  <si>
    <t>初期照度補正</t>
    <rPh sb="0" eb="6">
      <t>ショキショウドホセイ</t>
    </rPh>
    <phoneticPr fontId="5"/>
  </si>
  <si>
    <t>省CO2設備手法_高断熱浴槽</t>
    <rPh sb="9" eb="14">
      <t>コウダンネツヨクソウ</t>
    </rPh>
    <phoneticPr fontId="5"/>
  </si>
  <si>
    <t>省CO2設備手法_給湯ヘッダ方式</t>
    <rPh sb="9" eb="11">
      <t>キュウトウ</t>
    </rPh>
    <rPh sb="14" eb="16">
      <t>ホウシキ</t>
    </rPh>
    <phoneticPr fontId="5"/>
  </si>
  <si>
    <t>建物全体Ua値</t>
    <rPh sb="0" eb="4">
      <t>タテモノゼンタイ</t>
    </rPh>
    <rPh sb="6" eb="7">
      <t>チ</t>
    </rPh>
    <phoneticPr fontId="5"/>
  </si>
  <si>
    <t>UA値：（住戸全体平均）</t>
    <rPh sb="2" eb="3">
      <t>チ</t>
    </rPh>
    <rPh sb="5" eb="7">
      <t>ジュウコ</t>
    </rPh>
    <rPh sb="7" eb="9">
      <t>ゼンタイ</t>
    </rPh>
    <rPh sb="9" eb="11">
      <t>ヘイキン</t>
    </rPh>
    <phoneticPr fontId="5"/>
  </si>
  <si>
    <t>基準値</t>
    <rPh sb="0" eb="2">
      <t>キジュン</t>
    </rPh>
    <rPh sb="2" eb="3">
      <t>チ</t>
    </rPh>
    <phoneticPr fontId="5"/>
  </si>
  <si>
    <t>標準かモデルかの判別は特にしない。</t>
    <rPh sb="0" eb="2">
      <t>ヒョウジュン</t>
    </rPh>
    <rPh sb="8" eb="10">
      <t>ハンベツ</t>
    </rPh>
    <rPh sb="11" eb="12">
      <t>トク</t>
    </rPh>
    <phoneticPr fontId="5"/>
  </si>
  <si>
    <t>※住宅においては非住宅のような断熱材リストは存在しないため、標準のリストを参考値として入力し、近い値を選択。</t>
    <rPh sb="1" eb="3">
      <t>ジュウタク</t>
    </rPh>
    <rPh sb="8" eb="11">
      <t>ヒジュウタク</t>
    </rPh>
    <rPh sb="15" eb="18">
      <t>ダンネツザイ</t>
    </rPh>
    <rPh sb="22" eb="24">
      <t>ソンザイ</t>
    </rPh>
    <rPh sb="30" eb="32">
      <t>ヒョウジュン</t>
    </rPh>
    <rPh sb="37" eb="39">
      <t>サンコウ</t>
    </rPh>
    <rPh sb="39" eb="40">
      <t>チ</t>
    </rPh>
    <rPh sb="43" eb="45">
      <t>ニュウリョク</t>
    </rPh>
    <rPh sb="47" eb="48">
      <t>チカ</t>
    </rPh>
    <rPh sb="49" eb="50">
      <t>アタイ</t>
    </rPh>
    <rPh sb="51" eb="53">
      <t>センタク</t>
    </rPh>
    <phoneticPr fontId="5"/>
  </si>
  <si>
    <t>備考欄(公開用)</t>
    <rPh sb="0" eb="2">
      <t>ビコウ</t>
    </rPh>
    <rPh sb="2" eb="3">
      <t>ラン</t>
    </rPh>
    <rPh sb="4" eb="7">
      <t>コウカイヨウ</t>
    </rPh>
    <phoneticPr fontId="5"/>
  </si>
  <si>
    <t>備考欄（非公開用）</t>
    <rPh sb="0" eb="2">
      <t>ビコウ</t>
    </rPh>
    <rPh sb="2" eb="3">
      <t>ラン</t>
    </rPh>
    <rPh sb="4" eb="8">
      <t>ヒコウカイヨウ</t>
    </rPh>
    <phoneticPr fontId="5"/>
  </si>
  <si>
    <t>備考欄</t>
    <rPh sb="0" eb="3">
      <t>ビコウラン</t>
    </rPh>
    <phoneticPr fontId="5"/>
  </si>
  <si>
    <t>建築面積／敷地面積</t>
    <rPh sb="0" eb="2">
      <t>ケンチク</t>
    </rPh>
    <rPh sb="2" eb="4">
      <t>メンセキ</t>
    </rPh>
    <rPh sb="5" eb="7">
      <t>シキチ</t>
    </rPh>
    <rPh sb="7" eb="9">
      <t>メンセキ</t>
    </rPh>
    <phoneticPr fontId="7"/>
  </si>
  <si>
    <t>敷地面積</t>
    <rPh sb="0" eb="4">
      <t>シキチメンセキ</t>
    </rPh>
    <phoneticPr fontId="5"/>
  </si>
  <si>
    <t>複合建築物</t>
    <rPh sb="0" eb="5">
      <t>フクゴウケンチクブツ</t>
    </rPh>
    <phoneticPr fontId="7"/>
  </si>
  <si>
    <t>千代田区建築物環境計画書制度　環境評価書（複合：住宅）</t>
    <rPh sb="15" eb="17">
      <t>カンキョウ</t>
    </rPh>
    <rPh sb="17" eb="19">
      <t>ヒョウカ</t>
    </rPh>
    <rPh sb="21" eb="23">
      <t>フクゴウ</t>
    </rPh>
    <rPh sb="24" eb="26">
      <t>ジュウタク</t>
    </rPh>
    <phoneticPr fontId="5"/>
  </si>
  <si>
    <t>第13条第１項の規定による届出をします。</t>
  </si>
  <si>
    <t>第15条第１項の規定による変更の届出をします。</t>
  </si>
  <si>
    <t>第16条第１項の規定による完了の届出をします。</t>
  </si>
  <si>
    <t xml:space="preserve">共用部計算： </t>
    <phoneticPr fontId="5"/>
  </si>
  <si>
    <t>仕様基準(一次エネ)</t>
    <rPh sb="0" eb="4">
      <t>シヨウキジュン</t>
    </rPh>
    <rPh sb="5" eb="7">
      <t>イチジ</t>
    </rPh>
    <phoneticPr fontId="5"/>
  </si>
  <si>
    <t>小能力時高効率型コンプレッサー</t>
    <phoneticPr fontId="5"/>
  </si>
  <si>
    <t>小能力時高効率型コンプレッサー</t>
    <phoneticPr fontId="5"/>
  </si>
  <si>
    <t>建築面積</t>
    <rPh sb="0" eb="4">
      <t>ケンチクメンセキ</t>
    </rPh>
    <phoneticPr fontId="5"/>
  </si>
  <si>
    <t>非住宅と住宅の複合建築物</t>
    <rPh sb="0" eb="3">
      <t>ヒジュウタク</t>
    </rPh>
    <rPh sb="4" eb="6">
      <t>ジュウタク</t>
    </rPh>
    <rPh sb="7" eb="12">
      <t>フクゴウケンチクブツ</t>
    </rPh>
    <phoneticPr fontId="5"/>
  </si>
  <si>
    <t>ソフト面の対策</t>
    <rPh sb="3" eb="4">
      <t>メン</t>
    </rPh>
    <rPh sb="5" eb="7">
      <t>タイサク</t>
    </rPh>
    <phoneticPr fontId="5"/>
  </si>
  <si>
    <t>（</t>
    <phoneticPr fontId="5"/>
  </si>
  <si>
    <t>建築物上の緑化、壁面の緑化</t>
    <rPh sb="0" eb="3">
      <t>ケンチクブツ</t>
    </rPh>
    <rPh sb="3" eb="4">
      <t>ジョウ</t>
    </rPh>
    <rPh sb="5" eb="7">
      <t>リョクカ</t>
    </rPh>
    <rPh sb="8" eb="10">
      <t>ヘキメン</t>
    </rPh>
    <rPh sb="11" eb="13">
      <t>リョクカ</t>
    </rPh>
    <phoneticPr fontId="5"/>
  </si>
  <si>
    <t>径の太いダクト</t>
    <rPh sb="0" eb="1">
      <t>ケイ</t>
    </rPh>
    <rPh sb="2" eb="3">
      <t>フト</t>
    </rPh>
    <phoneticPr fontId="5"/>
  </si>
  <si>
    <t>DCモータ</t>
    <phoneticPr fontId="5"/>
  </si>
  <si>
    <t>省CO2設備手法_全熱交換器</t>
    <rPh sb="9" eb="14">
      <t>ゼンネツコウカンキ</t>
    </rPh>
    <phoneticPr fontId="2"/>
  </si>
  <si>
    <t>省CO2設備手法_自然換気</t>
    <rPh sb="9" eb="13">
      <t>シゼンカンキ</t>
    </rPh>
    <phoneticPr fontId="2"/>
  </si>
  <si>
    <t>省CO2設備手法_高効率電動機</t>
    <rPh sb="9" eb="12">
      <t>コウコウリツ</t>
    </rPh>
    <rPh sb="12" eb="15">
      <t>デンドウキ</t>
    </rPh>
    <phoneticPr fontId="2"/>
  </si>
  <si>
    <t>省CO2設備手法_径の太いダクト</t>
    <rPh sb="9" eb="10">
      <t>ケイ</t>
    </rPh>
    <rPh sb="11" eb="12">
      <t>フト</t>
    </rPh>
    <phoneticPr fontId="2"/>
  </si>
  <si>
    <t>省CO2設備手法_DCモータ</t>
    <phoneticPr fontId="2"/>
  </si>
  <si>
    <t>計算書対象床面積の合計（共用部計算省略時は専有部面積を入力）</t>
    <rPh sb="0" eb="3">
      <t>ケイサンショ</t>
    </rPh>
    <rPh sb="3" eb="5">
      <t>タイショウ</t>
    </rPh>
    <rPh sb="5" eb="8">
      <t>ユカメンセキ</t>
    </rPh>
    <rPh sb="6" eb="8">
      <t>メンセキ</t>
    </rPh>
    <rPh sb="9" eb="11">
      <t>ゴウケイ</t>
    </rPh>
    <rPh sb="12" eb="15">
      <t>キョウヨウブ</t>
    </rPh>
    <rPh sb="15" eb="17">
      <t>ケイサン</t>
    </rPh>
    <rPh sb="17" eb="19">
      <t>ショウリャク</t>
    </rPh>
    <rPh sb="19" eb="20">
      <t>ジ</t>
    </rPh>
    <rPh sb="21" eb="24">
      <t>センユウブ</t>
    </rPh>
    <rPh sb="24" eb="26">
      <t>メンセキ</t>
    </rPh>
    <rPh sb="27" eb="29">
      <t>ニュウリョク</t>
    </rPh>
    <phoneticPr fontId="5"/>
  </si>
  <si>
    <t>延べ面積</t>
    <rPh sb="0" eb="1">
      <t>ノ</t>
    </rPh>
    <rPh sb="2" eb="4">
      <t>メンセキ</t>
    </rPh>
    <phoneticPr fontId="7"/>
  </si>
  <si>
    <t>延べ面積</t>
    <rPh sb="0" eb="1">
      <t>ノベ</t>
    </rPh>
    <rPh sb="2" eb="4">
      <t>メンセキ</t>
    </rPh>
    <phoneticPr fontId="5"/>
  </si>
  <si>
    <t>照明</t>
    <rPh sb="0" eb="2">
      <t>ショウメイ</t>
    </rPh>
    <phoneticPr fontId="5"/>
  </si>
  <si>
    <t>屋根高断熱化  （屋根断熱材：</t>
    <rPh sb="0" eb="2">
      <t>ヤネ</t>
    </rPh>
    <phoneticPr fontId="5"/>
  </si>
  <si>
    <t>壁高断熱化  　 （壁断熱材：</t>
    <rPh sb="0" eb="1">
      <t>カベ</t>
    </rPh>
    <rPh sb="10" eb="11">
      <t>カベ</t>
    </rPh>
    <phoneticPr fontId="5"/>
  </si>
  <si>
    <t>屋根高断熱化</t>
    <rPh sb="0" eb="2">
      <t>ヤネ</t>
    </rPh>
    <phoneticPr fontId="5"/>
  </si>
  <si>
    <t>壁高断熱化</t>
    <phoneticPr fontId="5"/>
  </si>
  <si>
    <r>
      <t>用途別床面積の合計</t>
    </r>
    <r>
      <rPr>
        <sz val="11"/>
        <rFont val="BIZ UDPゴシック"/>
        <family val="3"/>
        <charset val="128"/>
      </rPr>
      <t xml:space="preserve">
（計算対象部分）</t>
    </r>
    <rPh sb="0" eb="2">
      <t>ヨウト</t>
    </rPh>
    <rPh sb="2" eb="3">
      <t>ベツ</t>
    </rPh>
    <rPh sb="3" eb="6">
      <t>ユカメンセキ</t>
    </rPh>
    <rPh sb="7" eb="9">
      <t>ゴウケイ</t>
    </rPh>
    <rPh sb="11" eb="13">
      <t>ケイサン</t>
    </rPh>
    <rPh sb="13" eb="15">
      <t>タイショウ</t>
    </rPh>
    <rPh sb="15" eb="17">
      <t>ブブン</t>
    </rPh>
    <phoneticPr fontId="7"/>
  </si>
  <si>
    <r>
      <t xml:space="preserve">省CO2設備手法
</t>
    </r>
    <r>
      <rPr>
        <sz val="11"/>
        <rFont val="BIZ UDPゴシック"/>
        <family val="3"/>
        <charset val="128"/>
      </rPr>
      <t>※高効率分散熱源、全熱交換器においては過半以上で採用とする。その他の項目は一部採用とする。</t>
    </r>
    <rPh sb="44" eb="46">
      <t>コウモク</t>
    </rPh>
    <phoneticPr fontId="5"/>
  </si>
  <si>
    <r>
      <rPr>
        <sz val="12"/>
        <rFont val="ＭＳ Ｐゴシック"/>
        <family val="3"/>
        <charset val="128"/>
      </rPr>
      <t>η</t>
    </r>
    <r>
      <rPr>
        <sz val="8"/>
        <rFont val="ＭＳ Ｐゴシック"/>
        <family val="3"/>
        <charset val="128"/>
      </rPr>
      <t>AC</t>
    </r>
    <phoneticPr fontId="5"/>
  </si>
  <si>
    <t>高効率エアコン：区分（い）等</t>
    <rPh sb="8" eb="10">
      <t>クブン</t>
    </rPh>
    <rPh sb="13" eb="14">
      <t>トウ</t>
    </rPh>
    <phoneticPr fontId="5"/>
  </si>
  <si>
    <t>月</t>
    <rPh sb="0" eb="1">
      <t>ツキ</t>
    </rPh>
    <phoneticPr fontId="5"/>
  </si>
  <si>
    <t>以下は完了（変更）届出時にご記入ください。</t>
    <rPh sb="0" eb="2">
      <t>イカ</t>
    </rPh>
    <rPh sb="3" eb="5">
      <t>カンリョウ</t>
    </rPh>
    <rPh sb="6" eb="8">
      <t>ヘンコウ</t>
    </rPh>
    <rPh sb="9" eb="10">
      <t>トド</t>
    </rPh>
    <rPh sb="10" eb="11">
      <t>デ</t>
    </rPh>
    <rPh sb="11" eb="12">
      <t>ジ</t>
    </rPh>
    <rPh sb="14" eb="16">
      <t>キニュウ</t>
    </rPh>
    <phoneticPr fontId="5"/>
  </si>
  <si>
    <t>受付番号</t>
    <rPh sb="0" eb="2">
      <t>ウケツケ</t>
    </rPh>
    <rPh sb="2" eb="4">
      <t>バンゴウ</t>
    </rPh>
    <phoneticPr fontId="5"/>
  </si>
  <si>
    <t>受付日：</t>
    <rPh sb="0" eb="2">
      <t>ウケツケ</t>
    </rPh>
    <rPh sb="2" eb="3">
      <t>ビ</t>
    </rPh>
    <phoneticPr fontId="5"/>
  </si>
  <si>
    <t>／受付番号：</t>
    <rPh sb="1" eb="3">
      <t>ウケツケ</t>
    </rPh>
    <rPh sb="3" eb="5">
      <t>バンゴウ</t>
    </rPh>
    <phoneticPr fontId="5"/>
  </si>
  <si>
    <t>変更の有無</t>
    <phoneticPr fontId="5"/>
  </si>
  <si>
    <t>工事完了日</t>
    <phoneticPr fontId="5"/>
  </si>
  <si>
    <t>特定建築物の管理者</t>
    <rPh sb="0" eb="5">
      <t>トクテイケンチクブツ</t>
    </rPh>
    <rPh sb="6" eb="9">
      <t>カンリシャ</t>
    </rPh>
    <phoneticPr fontId="5"/>
  </si>
  <si>
    <t>工事期間（予定）</t>
  </si>
  <si>
    <t>外皮性能</t>
    <rPh sb="0" eb="4">
      <t>ガイヒセイノウ</t>
    </rPh>
    <phoneticPr fontId="5"/>
  </si>
  <si>
    <r>
      <t>U</t>
    </r>
    <r>
      <rPr>
        <vertAlign val="subscript"/>
        <sz val="10"/>
        <color theme="1"/>
        <rFont val="BIZ UDPゴシック"/>
        <family val="3"/>
        <charset val="128"/>
      </rPr>
      <t>A</t>
    </r>
    <r>
      <rPr>
        <sz val="10"/>
        <color theme="1"/>
        <rFont val="BIZ UDPゴシック"/>
        <family val="3"/>
        <charset val="128"/>
      </rPr>
      <t>値（住戸全体平均）</t>
    </r>
    <phoneticPr fontId="5"/>
  </si>
  <si>
    <t>［W/㎡・K］</t>
    <phoneticPr fontId="5"/>
  </si>
  <si>
    <t>ηAC　</t>
    <phoneticPr fontId="5"/>
  </si>
  <si>
    <t>W/（㎡・K)</t>
    <phoneticPr fontId="5"/>
  </si>
  <si>
    <t>※申請対象：延べ面積5,000㎡以下</t>
    <rPh sb="1" eb="3">
      <t>シンセイ</t>
    </rPh>
    <rPh sb="3" eb="5">
      <t>タイショウ</t>
    </rPh>
    <rPh sb="16" eb="18">
      <t>イカ</t>
    </rPh>
    <phoneticPr fontId="5"/>
  </si>
  <si>
    <t>建築物の外観パースや写真などを下記の白枠内に貼り付けてください。</t>
    <rPh sb="0" eb="3">
      <t>ケンチクブツ</t>
    </rPh>
    <rPh sb="4" eb="6">
      <t>ガイカン</t>
    </rPh>
    <rPh sb="10" eb="12">
      <t>シャシン</t>
    </rPh>
    <rPh sb="15" eb="17">
      <t>カキ</t>
    </rPh>
    <rPh sb="18" eb="19">
      <t>シロ</t>
    </rPh>
    <rPh sb="19" eb="21">
      <t>ワクナイ</t>
    </rPh>
    <rPh sb="22" eb="23">
      <t>ハ</t>
    </rPh>
    <rPh sb="24" eb="25">
      <t>ツ</t>
    </rPh>
    <phoneticPr fontId="5"/>
  </si>
  <si>
    <t>複合建築物</t>
    <rPh sb="0" eb="2">
      <t>フクゴウ</t>
    </rPh>
    <rPh sb="2" eb="5">
      <t>ケンチクブツ</t>
    </rPh>
    <phoneticPr fontId="5"/>
  </si>
  <si>
    <t>省CO2設備手法_VVVF(回生なし)</t>
    <rPh sb="14" eb="16">
      <t>カイセイ</t>
    </rPh>
    <phoneticPr fontId="5"/>
  </si>
  <si>
    <t>省CO2設備手法_VVVF（回生あり）</t>
    <rPh sb="14" eb="16">
      <t>カイセイ</t>
    </rPh>
    <phoneticPr fontId="5"/>
  </si>
  <si>
    <t>HEMS_見える化装置</t>
    <rPh sb="5" eb="6">
      <t>ミ</t>
    </rPh>
    <rPh sb="8" eb="9">
      <t>カ</t>
    </rPh>
    <rPh sb="9" eb="11">
      <t>ソウチ</t>
    </rPh>
    <phoneticPr fontId="5"/>
  </si>
  <si>
    <t>ηAC</t>
  </si>
  <si>
    <t>35%削減未達理由_コスト</t>
    <rPh sb="3" eb="5">
      <t>サクゲン</t>
    </rPh>
    <rPh sb="5" eb="7">
      <t>ミタツ</t>
    </rPh>
    <rPh sb="7" eb="9">
      <t>リユウ</t>
    </rPh>
    <phoneticPr fontId="5"/>
  </si>
  <si>
    <t>千代田区低炭素助成制度申請予定</t>
    <rPh sb="0" eb="4">
      <t>チヨダク</t>
    </rPh>
    <rPh sb="4" eb="7">
      <t>テイタンソ</t>
    </rPh>
    <rPh sb="7" eb="9">
      <t>ジョセイ</t>
    </rPh>
    <rPh sb="9" eb="11">
      <t>セイド</t>
    </rPh>
    <rPh sb="11" eb="13">
      <t>シンセイ</t>
    </rPh>
    <rPh sb="13" eb="15">
      <t>ヨテイ</t>
    </rPh>
    <phoneticPr fontId="5"/>
  </si>
  <si>
    <t>備考欄（公開用）</t>
    <rPh sb="0" eb="3">
      <t>ビコウラン</t>
    </rPh>
    <rPh sb="4" eb="7">
      <t>コウカイヨウ</t>
    </rPh>
    <phoneticPr fontId="5"/>
  </si>
  <si>
    <t>備考欄（非公開）</t>
    <rPh sb="0" eb="3">
      <t>ビコウラン</t>
    </rPh>
    <rPh sb="4" eb="7">
      <t>ヒコウカイ</t>
    </rPh>
    <phoneticPr fontId="5"/>
  </si>
  <si>
    <t>創エネ</t>
    <rPh sb="0" eb="1">
      <t>ソウ</t>
    </rPh>
    <phoneticPr fontId="5"/>
  </si>
  <si>
    <t>千代田区独自係数</t>
    <rPh sb="0" eb="4">
      <t>チヨダク</t>
    </rPh>
    <rPh sb="4" eb="6">
      <t>ドクジ</t>
    </rPh>
    <rPh sb="6" eb="8">
      <t>ケイスウ</t>
    </rPh>
    <phoneticPr fontId="5"/>
  </si>
  <si>
    <t>棒グラフ全体</t>
    <rPh sb="0" eb="1">
      <t>ボウ</t>
    </rPh>
    <rPh sb="4" eb="6">
      <t>ゼンタイ</t>
    </rPh>
    <phoneticPr fontId="5"/>
  </si>
  <si>
    <t>棒グラフ共用部</t>
    <rPh sb="0" eb="1">
      <t>ボウ</t>
    </rPh>
    <rPh sb="4" eb="7">
      <t>キョウヨウブ</t>
    </rPh>
    <phoneticPr fontId="5"/>
  </si>
  <si>
    <t>棒グラフ専有部</t>
    <rPh sb="0" eb="1">
      <t>ボウ</t>
    </rPh>
    <rPh sb="4" eb="7">
      <t>センユウブ</t>
    </rPh>
    <phoneticPr fontId="5"/>
  </si>
  <si>
    <t>共用部CO2排出量</t>
    <rPh sb="0" eb="3">
      <t>キョウヨウブ</t>
    </rPh>
    <rPh sb="6" eb="9">
      <t>ハイシュツリョウ</t>
    </rPh>
    <phoneticPr fontId="5"/>
  </si>
  <si>
    <t>共用部計算実施</t>
    <rPh sb="0" eb="3">
      <t>キョウヨウブ</t>
    </rPh>
    <rPh sb="3" eb="5">
      <t>ケイサン</t>
    </rPh>
    <rPh sb="5" eb="7">
      <t>ジッシ</t>
    </rPh>
    <phoneticPr fontId="5"/>
  </si>
  <si>
    <t>v19</t>
    <phoneticPr fontId="5"/>
  </si>
  <si>
    <t>↓xls11_建物概要</t>
    <phoneticPr fontId="5"/>
  </si>
  <si>
    <t>→（事前協議時:2,計画時:3,変更時:4,工事完了時:5）</t>
    <rPh sb="12" eb="13">
      <t>ジ</t>
    </rPh>
    <rPh sb="18" eb="19">
      <t>ジ</t>
    </rPh>
    <phoneticPr fontId="5"/>
  </si>
  <si>
    <t>↓xls12_設備概要</t>
    <phoneticPr fontId="5"/>
  </si>
  <si>
    <t>↓xls13_環境対策</t>
    <phoneticPr fontId="5"/>
  </si>
  <si>
    <t>↓xls14_建物性能</t>
    <phoneticPr fontId="5"/>
  </si>
  <si>
    <t>[t-CO2・年]←計算対象延べ面積の削減量CO2排出量(小数点第一位切り捨て)</t>
    <rPh sb="10" eb="12">
      <t>ケイサン</t>
    </rPh>
    <rPh sb="12" eb="14">
      <t>タイショウ</t>
    </rPh>
    <rPh sb="19" eb="21">
      <t>サクゲン</t>
    </rPh>
    <rPh sb="21" eb="22">
      <t>リョウ</t>
    </rPh>
    <rPh sb="25" eb="27">
      <t>ハイシュツ</t>
    </rPh>
    <rPh sb="27" eb="28">
      <t>リョウ</t>
    </rPh>
    <rPh sb="29" eb="32">
      <t>ショウスウテン</t>
    </rPh>
    <rPh sb="32" eb="35">
      <t>ダイイチイ</t>
    </rPh>
    <rPh sb="35" eb="36">
      <t>キ</t>
    </rPh>
    <rPh sb="37" eb="38">
      <t>ス</t>
    </rPh>
    <phoneticPr fontId="5"/>
  </si>
  <si>
    <t>[t-CO2/GJ]※49.0[kg-CO2/GJ]（千代田区版単位一次エネルギー消費量当りのCO2排出量）</t>
    <phoneticPr fontId="5"/>
  </si>
  <si>
    <t>都市開発諸制度の適用_その他</t>
    <rPh sb="13" eb="14">
      <t>タ</t>
    </rPh>
    <phoneticPr fontId="5"/>
  </si>
  <si>
    <t>都市開発諸制度の適用_その他_内容</t>
    <rPh sb="13" eb="14">
      <t>タ</t>
    </rPh>
    <phoneticPr fontId="5"/>
  </si>
  <si>
    <t>追加</t>
    <rPh sb="0" eb="2">
      <t>ツイカ</t>
    </rPh>
    <phoneticPr fontId="5"/>
  </si>
  <si>
    <t>「xls11_建物概要」に項目ある為不要？</t>
    <rPh sb="13" eb="15">
      <t>コウモク</t>
    </rPh>
    <rPh sb="17" eb="18">
      <t>タメ</t>
    </rPh>
    <rPh sb="18" eb="20">
      <t>フヨウ</t>
    </rPh>
    <phoneticPr fontId="5"/>
  </si>
  <si>
    <t>元データ空白</t>
    <rPh sb="0" eb="1">
      <t>モト</t>
    </rPh>
    <rPh sb="4" eb="6">
      <t>クウハク</t>
    </rPh>
    <phoneticPr fontId="5"/>
  </si>
  <si>
    <t>省CO2建築手法_屋根高断熱化</t>
    <phoneticPr fontId="5"/>
  </si>
  <si>
    <t>省CO2建築手法_壁高断熱化</t>
    <phoneticPr fontId="5"/>
  </si>
  <si>
    <t>省CO2建築手法_小能力時高効率型コンプレッサー</t>
    <phoneticPr fontId="5"/>
  </si>
  <si>
    <t>浸水対策_ソフト面の対策</t>
    <phoneticPr fontId="5"/>
  </si>
  <si>
    <t>浸水対策_ソフト面の対策_内容</t>
    <phoneticPr fontId="5"/>
  </si>
  <si>
    <t>省CO2設備手法_スケジュール_範囲</t>
  </si>
  <si>
    <t>追加</t>
    <rPh sb="0" eb="2">
      <t>ツイカ</t>
    </rPh>
    <phoneticPr fontId="5"/>
  </si>
  <si>
    <t>項目なし
（IとJ列に変更）</t>
    <rPh sb="0" eb="2">
      <t>コウモク</t>
    </rPh>
    <rPh sb="9" eb="10">
      <t>レツ</t>
    </rPh>
    <rPh sb="11" eb="13">
      <t>ヘンコウ</t>
    </rPh>
    <phoneticPr fontId="5"/>
  </si>
  <si>
    <t>元データとCD番号が違った為OK</t>
    <rPh sb="0" eb="1">
      <t>モト</t>
    </rPh>
    <rPh sb="7" eb="9">
      <t>バンゴウ</t>
    </rPh>
    <rPh sb="10" eb="11">
      <t>チガ</t>
    </rPh>
    <rPh sb="13" eb="14">
      <t>タメ</t>
    </rPh>
    <phoneticPr fontId="5"/>
  </si>
  <si>
    <t>数値同じの為OK</t>
    <rPh sb="0" eb="2">
      <t>スウチ</t>
    </rPh>
    <rPh sb="2" eb="3">
      <t>オナ</t>
    </rPh>
    <rPh sb="5" eb="6">
      <t>タメ</t>
    </rPh>
    <phoneticPr fontId="5"/>
  </si>
  <si>
    <t>新フォーマットに項目なし</t>
    <rPh sb="0" eb="1">
      <t>シン</t>
    </rPh>
    <rPh sb="8" eb="10">
      <t>コウモク</t>
    </rPh>
    <phoneticPr fontId="5"/>
  </si>
  <si>
    <t>20%削減未達理由_その他</t>
    <rPh sb="3" eb="5">
      <t>サクゲン</t>
    </rPh>
    <rPh sb="5" eb="7">
      <t>ミタツ</t>
    </rPh>
    <rPh sb="7" eb="9">
      <t>リユウ</t>
    </rPh>
    <rPh sb="12" eb="13">
      <t>タ</t>
    </rPh>
    <phoneticPr fontId="5"/>
  </si>
  <si>
    <t>20%削減未達理由_その他_内容</t>
    <rPh sb="3" eb="5">
      <t>サクゲン</t>
    </rPh>
    <rPh sb="5" eb="7">
      <t>ミタツ</t>
    </rPh>
    <rPh sb="7" eb="9">
      <t>リユウ</t>
    </rPh>
    <rPh sb="12" eb="13">
      <t>タ</t>
    </rPh>
    <phoneticPr fontId="5"/>
  </si>
  <si>
    <t>事前協議書のフォーマットのセルが、変更の為ＯＫ</t>
    <rPh sb="0" eb="2">
      <t>ジゼン</t>
    </rPh>
    <rPh sb="2" eb="4">
      <t>キョウギ</t>
    </rPh>
    <rPh sb="4" eb="5">
      <t>ショ</t>
    </rPh>
    <rPh sb="17" eb="19">
      <t>ヘンコウ</t>
    </rPh>
    <rPh sb="20" eb="21">
      <t>タメ</t>
    </rPh>
    <phoneticPr fontId="5"/>
  </si>
  <si>
    <t>80行非表示の行</t>
    <rPh sb="2" eb="3">
      <t>ギョウ</t>
    </rPh>
    <rPh sb="3" eb="6">
      <t>ヒヒョウジ</t>
    </rPh>
    <rPh sb="7" eb="8">
      <t>ギョウ</t>
    </rPh>
    <phoneticPr fontId="5"/>
  </si>
  <si>
    <t>Demo999</t>
    <phoneticPr fontId="5"/>
  </si>
  <si>
    <t>2017999</t>
    <phoneticPr fontId="5"/>
  </si>
  <si>
    <t>省CO2設備手法_HEMS</t>
    <phoneticPr fontId="5"/>
  </si>
  <si>
    <t>35%削減未達理由_運用上の制約</t>
    <rPh sb="3" eb="5">
      <t>サクゲン</t>
    </rPh>
    <rPh sb="5" eb="7">
      <t>ミタツ</t>
    </rPh>
    <rPh sb="7" eb="9">
      <t>リユウ</t>
    </rPh>
    <rPh sb="10" eb="13">
      <t>ウンヨウジョウ</t>
    </rPh>
    <rPh sb="14" eb="16">
      <t>セイヤク</t>
    </rPh>
    <phoneticPr fontId="5"/>
  </si>
  <si>
    <t>35%削減未達理由_仕様基準（一次エネ）</t>
    <rPh sb="3" eb="5">
      <t>サクゲン</t>
    </rPh>
    <rPh sb="5" eb="7">
      <t>ミタツ</t>
    </rPh>
    <rPh sb="7" eb="9">
      <t>リユウ</t>
    </rPh>
    <rPh sb="10" eb="12">
      <t>シヨウ</t>
    </rPh>
    <rPh sb="12" eb="14">
      <t>キジュン</t>
    </rPh>
    <rPh sb="15" eb="17">
      <t>イチジ</t>
    </rPh>
    <phoneticPr fontId="5"/>
  </si>
  <si>
    <t>重複（T列に同項目あり）</t>
    <rPh sb="0" eb="2">
      <t>チョウフク</t>
    </rPh>
    <rPh sb="4" eb="5">
      <t>レツ</t>
    </rPh>
    <rPh sb="6" eb="9">
      <t>ドウコウモク</t>
    </rPh>
    <phoneticPr fontId="5"/>
  </si>
  <si>
    <t>重複（U列に同項目あり）</t>
    <rPh sb="4" eb="5">
      <t>レツ</t>
    </rPh>
    <rPh sb="6" eb="9">
      <t>ドウコウモク</t>
    </rPh>
    <phoneticPr fontId="5"/>
  </si>
  <si>
    <t>重複（BX列に同項目あり）</t>
    <rPh sb="5" eb="6">
      <t>レツ</t>
    </rPh>
    <rPh sb="7" eb="10">
      <t>ドウコウモク</t>
    </rPh>
    <phoneticPr fontId="5"/>
  </si>
  <si>
    <t>重複（AA列に同項目あり）</t>
    <rPh sb="5" eb="6">
      <t>レツ</t>
    </rPh>
    <rPh sb="7" eb="10">
      <t>ドウコウモク</t>
    </rPh>
    <phoneticPr fontId="5"/>
  </si>
  <si>
    <t>事務所</t>
  </si>
  <si>
    <t>病院</t>
  </si>
  <si>
    <t>物販店舗</t>
  </si>
  <si>
    <t>駐輪場</t>
  </si>
  <si>
    <t>削減率のランク表示</t>
    <rPh sb="0" eb="3">
      <t>サクゲンリツ</t>
    </rPh>
    <rPh sb="7" eb="9">
      <t>ヒョウジ</t>
    </rPh>
    <phoneticPr fontId="5"/>
  </si>
  <si>
    <t>創エネ量</t>
    <rPh sb="0" eb="1">
      <t>ソウ</t>
    </rPh>
    <rPh sb="3" eb="4">
      <t>リョウ</t>
    </rPh>
    <phoneticPr fontId="5"/>
  </si>
  <si>
    <t>[t-CO2/GJ]</t>
  </si>
  <si>
    <t>※49.0[kg-CO2/GJ]（千代田区版単位一次エネルギー消費量当りのCO2排出量）</t>
  </si>
  <si>
    <t>基準値</t>
  </si>
  <si>
    <t>[t-CO2・年]</t>
  </si>
  <si>
    <t>→建築物上の緑化、壁面の緑化</t>
    <phoneticPr fontId="5"/>
  </si>
  <si>
    <t>→被覆対策の項目すべてが対象</t>
    <rPh sb="6" eb="8">
      <t>コウモク</t>
    </rPh>
    <rPh sb="12" eb="14">
      <t>タイショウ</t>
    </rPh>
    <phoneticPr fontId="5"/>
  </si>
  <si>
    <t>→水循環の項目すべてが対象</t>
    <rPh sb="5" eb="7">
      <t>コウモク</t>
    </rPh>
    <rPh sb="11" eb="13">
      <t>タイショウ</t>
    </rPh>
    <phoneticPr fontId="5"/>
  </si>
  <si>
    <t>2026.04</t>
    <phoneticPr fontId="5"/>
  </si>
  <si>
    <t>仕様基準</t>
    <rPh sb="0" eb="4">
      <t>シヨウキジュン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</si>
</sst>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76" formatCode="yyyy&quot;年&quot;m&quot;月&quot;d&quot;日&quot;;@"/>
    <numFmt numFmtId="177" formatCode="#,##0&quot; ㎡&quot;"/>
    <numFmt numFmtId="178" formatCode="0.0&quot; kW&quot;"/>
    <numFmt numFmtId="179" formatCode="#,##0_ "/>
    <numFmt numFmtId="180" formatCode="#,##0.0;[Red]\-#,##0.0"/>
    <numFmt numFmtId="181" formatCode="#,##0.0_ "/>
    <numFmt numFmtId="182" formatCode="[$-F800]dddd\,\ mmmm\ dd\,\ yyyy"/>
    <numFmt numFmtId="183" formatCode="#,##0.0"/>
    <numFmt numFmtId="184" formatCode="#,##0.00_ "/>
    <numFmt numFmtId="185" formatCode="0.00_ "/>
    <numFmt numFmtId="186" formatCode="&quot;（&quot;#,##0.00&quot;㎡）&quot;;&quot;（&quot;\-#,##0.00&quot;㎡）&quot;"/>
    <numFmt numFmtId="187" formatCode="yyyy/m/d;@"/>
    <numFmt numFmtId="188" formatCode="0_);[Red]\(0\)"/>
    <numFmt numFmtId="189" formatCode="[$-411]ggge&quot;年&quot;m&quot;月&quot;d&quot;日&quot;;@"/>
    <numFmt numFmtId="190" formatCode="General\ &quot;㊞&quot;"/>
    <numFmt numFmtId="191" formatCode="0.000_);[Red]\(0.000\)"/>
    <numFmt numFmtId="192" formatCode="0.0"/>
    <numFmt numFmtId="193" formatCode="0.000"/>
    <numFmt numFmtId="194" formatCode="0.00_);[Red]\(0.00\)"/>
    <numFmt numFmtId="195" formatCode="0.0\ \t\-\C\O\2"/>
    <numFmt numFmtId="196" formatCode="#,##0.000_ "/>
    <numFmt numFmtId="197" formatCode="0.0_ "/>
  </numFmts>
  <fonts count="9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9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</font>
    <font>
      <b/>
      <sz val="11"/>
      <color theme="0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1"/>
      <color rgb="FF3F3F3F"/>
      <name val="ＭＳ Ｐゴシック"/>
      <family val="3"/>
      <charset val="128"/>
      <scheme val="minor"/>
    </font>
    <font>
      <sz val="9"/>
      <name val="ＭＳ Ｐゴシック"/>
      <family val="2"/>
      <charset val="128"/>
    </font>
    <font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</font>
    <font>
      <sz val="8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color rgb="FF0070C0"/>
      <name val="ＭＳ Ｐゴシック"/>
      <family val="3"/>
      <charset val="128"/>
      <scheme val="minor"/>
    </font>
    <font>
      <sz val="8"/>
      <color rgb="FF0070C0"/>
      <name val="ＭＳ Ｐゴシック"/>
      <family val="2"/>
      <charset val="128"/>
    </font>
    <font>
      <sz val="8"/>
      <color rgb="FF0070C0"/>
      <name val="ＭＳ Ｐゴシック"/>
      <family val="3"/>
      <charset val="128"/>
    </font>
    <font>
      <sz val="9"/>
      <color rgb="FF009999"/>
      <name val="ＭＳ Ｐゴシック"/>
      <family val="2"/>
      <charset val="128"/>
    </font>
    <font>
      <sz val="8"/>
      <color rgb="FFFF0000"/>
      <name val="ＭＳ Ｐゴシック"/>
      <family val="2"/>
      <charset val="128"/>
    </font>
    <font>
      <b/>
      <sz val="9"/>
      <color rgb="FF0070C0"/>
      <name val="ＭＳ Ｐゴシック"/>
      <family val="3"/>
      <charset val="128"/>
    </font>
    <font>
      <sz val="9"/>
      <color theme="0" tint="-0.34998626667073579"/>
      <name val="ＭＳ Ｐゴシック"/>
      <family val="2"/>
      <charset val="128"/>
    </font>
    <font>
      <sz val="9"/>
      <color rgb="FF0070C0"/>
      <name val="ＭＳ Ｐゴシック"/>
      <family val="2"/>
      <charset val="128"/>
    </font>
    <font>
      <b/>
      <sz val="9"/>
      <color rgb="FFFF0066"/>
      <name val="ＭＳ Ｐゴシック"/>
      <family val="3"/>
      <charset val="128"/>
    </font>
    <font>
      <sz val="9"/>
      <color rgb="FFFF0000"/>
      <name val="ＭＳ Ｐゴシック"/>
      <family val="2"/>
      <charset val="128"/>
    </font>
    <font>
      <sz val="9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trike/>
      <sz val="9"/>
      <color rgb="FFFF0000"/>
      <name val="ＭＳ Ｐゴシック"/>
      <family val="3"/>
      <charset val="128"/>
    </font>
    <font>
      <sz val="9"/>
      <color rgb="FF0000FF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14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b/>
      <sz val="11"/>
      <color rgb="FFFF0000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0.5"/>
      <color theme="1"/>
      <name val="Times New Roman"/>
      <family val="1"/>
    </font>
    <font>
      <sz val="11"/>
      <color theme="1"/>
      <name val="Meiryo UI"/>
      <family val="3"/>
      <charset val="128"/>
    </font>
    <font>
      <sz val="7"/>
      <name val="Meiryo UI"/>
      <family val="3"/>
      <charset val="128"/>
    </font>
    <font>
      <sz val="7"/>
      <color rgb="FF464646"/>
      <name val="Meiryo UI"/>
      <family val="3"/>
      <charset val="128"/>
    </font>
    <font>
      <sz val="8"/>
      <color rgb="FF1F1F1F"/>
      <name val="Meiryo UI"/>
      <family val="3"/>
      <charset val="128"/>
    </font>
    <font>
      <sz val="8"/>
      <color rgb="FF2F2F2F"/>
      <name val="Meiryo UI"/>
      <family val="3"/>
      <charset val="128"/>
    </font>
    <font>
      <sz val="8"/>
      <name val="Meiryo UI"/>
      <family val="3"/>
      <charset val="128"/>
    </font>
    <font>
      <sz val="8"/>
      <color rgb="FF464646"/>
      <name val="Meiryo UI"/>
      <family val="3"/>
      <charset val="128"/>
    </font>
    <font>
      <sz val="10"/>
      <color rgb="FF000000"/>
      <name val="Meiryo UI"/>
      <family val="3"/>
      <charset val="128"/>
    </font>
    <font>
      <sz val="7"/>
      <color rgb="FF2F2F2F"/>
      <name val="Meiryo UI"/>
      <family val="3"/>
      <charset val="128"/>
    </font>
    <font>
      <sz val="11"/>
      <color rgb="FF2F2F2F"/>
      <name val="Meiryo UI"/>
      <family val="3"/>
      <charset val="128"/>
    </font>
    <font>
      <sz val="7"/>
      <color rgb="FF1F1F1F"/>
      <name val="Meiryo UI"/>
      <family val="3"/>
      <charset val="128"/>
    </font>
    <font>
      <sz val="7.5"/>
      <color rgb="FF1F1F1F"/>
      <name val="Meiryo UI"/>
      <family val="3"/>
      <charset val="128"/>
    </font>
    <font>
      <sz val="9"/>
      <name val="HG丸ｺﾞｼｯｸM-PRO"/>
      <family val="3"/>
      <charset val="128"/>
    </font>
    <font>
      <sz val="9"/>
      <name val="HG丸ｺﾞｼｯｸM-PRO"/>
      <family val="3"/>
    </font>
    <font>
      <sz val="9"/>
      <color rgb="FF000000"/>
      <name val="HG丸ｺﾞｼｯｸM-PRO"/>
      <family val="2"/>
    </font>
    <font>
      <sz val="11"/>
      <color rgb="FFFF0000"/>
      <name val="ＭＳ Ｐゴシック"/>
      <family val="2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1"/>
      <color theme="4"/>
      <name val="BIZ UDPゴシック"/>
      <family val="3"/>
      <charset val="128"/>
    </font>
    <font>
      <sz val="11"/>
      <color indexed="81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b/>
      <sz val="11"/>
      <color indexed="81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trike/>
      <sz val="11"/>
      <color rgb="FFFF0000"/>
      <name val="BIZ UDPゴシック"/>
      <family val="3"/>
      <charset val="128"/>
    </font>
    <font>
      <b/>
      <sz val="12"/>
      <color theme="0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vertAlign val="subscript"/>
      <sz val="10"/>
      <color theme="1"/>
      <name val="BIZ UDPゴシック"/>
      <family val="3"/>
      <charset val="128"/>
    </font>
    <font>
      <sz val="10"/>
      <name val="BIZ UDPゴシック"/>
      <family val="3"/>
      <charset val="128"/>
    </font>
    <font>
      <b/>
      <sz val="11"/>
      <color theme="1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0"/>
      <name val="ＭＳ Ｐゴシック"/>
      <family val="3"/>
      <charset val="128"/>
      <scheme val="minor"/>
    </font>
    <font>
      <sz val="10"/>
      <color rgb="FFFF0000"/>
      <name val="ＭＳ Ｐゴシック"/>
      <family val="2"/>
      <charset val="128"/>
    </font>
    <font>
      <sz val="9"/>
      <color theme="1"/>
      <name val="メイリオ"/>
      <family val="3"/>
      <charset val="128"/>
    </font>
    <font>
      <b/>
      <sz val="9"/>
      <color theme="1"/>
      <name val="メイリオ"/>
      <family val="3"/>
      <charset val="128"/>
    </font>
    <font>
      <sz val="11"/>
      <color theme="1"/>
      <name val="メイリオ"/>
      <family val="3"/>
      <charset val="128"/>
    </font>
    <font>
      <sz val="9"/>
      <color rgb="FFFF00FF"/>
      <name val="メイリオ"/>
      <family val="3"/>
      <charset val="128"/>
    </font>
    <font>
      <sz val="9"/>
      <color theme="0" tint="-0.499984740745262"/>
      <name val="メイリオ"/>
      <family val="3"/>
      <charset val="128"/>
    </font>
    <font>
      <sz val="9"/>
      <color rgb="FFFF0000"/>
      <name val="メイリオ"/>
      <family val="3"/>
      <charset val="128"/>
    </font>
    <font>
      <sz val="9"/>
      <color theme="4"/>
      <name val="ＭＳ Ｐゴシック"/>
      <family val="2"/>
      <charset val="128"/>
    </font>
    <font>
      <sz val="12"/>
      <color theme="1"/>
      <name val="ＭＳ Ｐゴシック"/>
      <family val="2"/>
      <charset val="128"/>
    </font>
    <font>
      <sz val="9"/>
      <color rgb="FF0070C0"/>
      <name val="メイリオ"/>
      <family val="3"/>
      <charset val="128"/>
    </font>
    <font>
      <sz val="9"/>
      <color rgb="FFFF66FF"/>
      <name val="メイリオ"/>
      <family val="3"/>
      <charset val="128"/>
    </font>
    <font>
      <sz val="10"/>
      <color theme="1"/>
      <name val="メイリオ"/>
      <family val="3"/>
      <charset val="128"/>
    </font>
    <font>
      <sz val="8"/>
      <color theme="1"/>
      <name val="メイリオ"/>
      <family val="3"/>
      <charset val="128"/>
    </font>
    <font>
      <sz val="9"/>
      <color rgb="FF4472C4"/>
      <name val="メイリオ"/>
      <family val="3"/>
      <charset val="128"/>
    </font>
  </fonts>
  <fills count="29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0000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9D9D9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5089BC"/>
        <bgColor indexed="64"/>
      </patternFill>
    </fill>
    <fill>
      <patternFill patternType="solid">
        <fgColor rgb="FFE2AA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499984740745262"/>
        <bgColor indexed="64"/>
      </patternFill>
    </fill>
  </fills>
  <borders count="111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hair">
        <color indexed="64"/>
      </bottom>
      <diagonal/>
    </border>
    <border>
      <left/>
      <right style="dotted">
        <color theme="1" tint="0.34998626667073579"/>
      </right>
      <top style="hair">
        <color indexed="64"/>
      </top>
      <bottom style="hair">
        <color indexed="64"/>
      </bottom>
      <diagonal/>
    </border>
    <border>
      <left style="dotted">
        <color theme="1" tint="0.34998626667073579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rgb="FF3F3F3F"/>
      </top>
      <bottom style="thin">
        <color indexed="64"/>
      </bottom>
      <diagonal/>
    </border>
    <border>
      <left style="thin">
        <color rgb="FF3F3F3F"/>
      </left>
      <right/>
      <top/>
      <bottom style="hair">
        <color rgb="FF3F3F3F"/>
      </bottom>
      <diagonal/>
    </border>
    <border>
      <left style="thin">
        <color rgb="FF3F3F3F"/>
      </left>
      <right/>
      <top style="hair">
        <color rgb="FF3F3F3F"/>
      </top>
      <bottom style="hair">
        <color rgb="FF3F3F3F"/>
      </bottom>
      <diagonal/>
    </border>
    <border>
      <left style="thin">
        <color rgb="FF3F3F3F"/>
      </left>
      <right/>
      <top style="hair">
        <color rgb="FF3F3F3F"/>
      </top>
      <bottom/>
      <diagonal/>
    </border>
    <border>
      <left style="thin">
        <color rgb="FF3F3F3F"/>
      </left>
      <right/>
      <top/>
      <bottom/>
      <diagonal/>
    </border>
    <border>
      <left style="thin">
        <color rgb="FF3F3F3F"/>
      </left>
      <right/>
      <top style="hair">
        <color rgb="FF3F3F3F"/>
      </top>
      <bottom style="thin">
        <color indexed="64"/>
      </bottom>
      <diagonal/>
    </border>
    <border>
      <left style="thin">
        <color indexed="64"/>
      </left>
      <right/>
      <top style="thin">
        <color rgb="FF3F3F3F"/>
      </top>
      <bottom/>
      <diagonal/>
    </border>
    <border>
      <left style="thin">
        <color rgb="FF3F3F3F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rgb="FF3F3F3F"/>
      </top>
      <bottom style="thin">
        <color indexed="64"/>
      </bottom>
      <diagonal/>
    </border>
    <border>
      <left/>
      <right/>
      <top style="double">
        <color rgb="FF3F3F3F"/>
      </top>
      <bottom style="thin">
        <color indexed="64"/>
      </bottom>
      <diagonal/>
    </border>
    <border>
      <left style="thin">
        <color rgb="FF3F3F3F"/>
      </left>
      <right/>
      <top style="thin">
        <color indexed="64"/>
      </top>
      <bottom style="hair">
        <color rgb="FF3F3F3F"/>
      </bottom>
      <diagonal/>
    </border>
    <border>
      <left/>
      <right style="thin">
        <color indexed="64"/>
      </right>
      <top style="thin">
        <color indexed="64"/>
      </top>
      <bottom style="hair">
        <color rgb="FF3F3F3F"/>
      </bottom>
      <diagonal/>
    </border>
    <border>
      <left/>
      <right style="thin">
        <color indexed="64"/>
      </right>
      <top style="hair">
        <color rgb="FF3F3F3F"/>
      </top>
      <bottom/>
      <diagonal/>
    </border>
    <border>
      <left/>
      <right style="thin">
        <color indexed="64"/>
      </right>
      <top style="hair">
        <color rgb="FF3F3F3F"/>
      </top>
      <bottom style="hair">
        <color rgb="FF3F3F3F"/>
      </bottom>
      <diagonal/>
    </border>
    <border>
      <left/>
      <right style="thin">
        <color indexed="64"/>
      </right>
      <top/>
      <bottom style="hair">
        <color rgb="FF3F3F3F"/>
      </bottom>
      <diagonal/>
    </border>
    <border>
      <left/>
      <right style="thin">
        <color indexed="64"/>
      </right>
      <top style="hair">
        <color rgb="FF3F3F3F"/>
      </top>
      <bottom style="thin">
        <color indexed="64"/>
      </bottom>
      <diagonal/>
    </border>
    <border>
      <left style="thin">
        <color indexed="64"/>
      </left>
      <right/>
      <top style="thin">
        <color rgb="FF3F3F3F"/>
      </top>
      <bottom style="hair">
        <color indexed="64"/>
      </bottom>
      <diagonal/>
    </border>
    <border>
      <left/>
      <right style="thin">
        <color indexed="64"/>
      </right>
      <top style="thin">
        <color rgb="FF3F3F3F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rgb="FF3F3F3F"/>
      </top>
      <bottom/>
      <diagonal/>
    </border>
    <border>
      <left style="thin">
        <color indexed="64"/>
      </left>
      <right/>
      <top/>
      <bottom style="thin">
        <color rgb="FF3F3F3F"/>
      </bottom>
      <diagonal/>
    </border>
    <border>
      <left/>
      <right style="thin">
        <color indexed="64"/>
      </right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3F3F3F"/>
      </left>
      <right/>
      <top style="hair">
        <color rgb="FF3F3F3F"/>
      </top>
      <bottom style="hair">
        <color indexed="64"/>
      </bottom>
      <diagonal/>
    </border>
    <border>
      <left/>
      <right style="thin">
        <color indexed="64"/>
      </right>
      <top style="hair">
        <color rgb="FF3F3F3F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/>
      <bottom style="thin">
        <color indexed="64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theme="1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3" borderId="2" applyNumberFormat="0" applyAlignment="0" applyProtection="0">
      <alignment vertical="center"/>
    </xf>
    <xf numFmtId="0" fontId="8" fillId="2" borderId="1" applyNumberFormat="0" applyAlignment="0" applyProtection="0">
      <alignment vertical="center"/>
    </xf>
    <xf numFmtId="0" fontId="1" fillId="0" borderId="0">
      <alignment vertical="center"/>
    </xf>
  </cellStyleXfs>
  <cellXfs count="876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5" xfId="0" applyFont="1" applyBorder="1">
      <alignment vertical="center"/>
    </xf>
    <xf numFmtId="0" fontId="3" fillId="0" borderId="16" xfId="0" applyFont="1" applyBorder="1">
      <alignment vertical="center"/>
    </xf>
    <xf numFmtId="0" fontId="16" fillId="0" borderId="0" xfId="0" applyFont="1">
      <alignment vertical="center"/>
    </xf>
    <xf numFmtId="0" fontId="11" fillId="0" borderId="0" xfId="0" applyFont="1">
      <alignment vertical="center"/>
    </xf>
    <xf numFmtId="0" fontId="13" fillId="0" borderId="0" xfId="0" applyFont="1" applyAlignment="1">
      <alignment vertical="center" wrapText="1"/>
    </xf>
    <xf numFmtId="0" fontId="3" fillId="7" borderId="0" xfId="0" applyFont="1" applyFill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3" fillId="0" borderId="0" xfId="0" applyFont="1">
      <alignment vertical="center"/>
    </xf>
    <xf numFmtId="0" fontId="3" fillId="0" borderId="14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19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19" fillId="0" borderId="0" xfId="0" applyFont="1">
      <alignment vertical="center"/>
    </xf>
    <xf numFmtId="14" fontId="15" fillId="0" borderId="0" xfId="0" applyNumberFormat="1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20" fillId="0" borderId="0" xfId="0" applyFont="1">
      <alignment vertical="center"/>
    </xf>
    <xf numFmtId="0" fontId="22" fillId="0" borderId="0" xfId="0" applyFont="1">
      <alignment vertical="center"/>
    </xf>
    <xf numFmtId="0" fontId="9" fillId="0" borderId="0" xfId="0" applyFont="1">
      <alignment vertical="center"/>
    </xf>
    <xf numFmtId="49" fontId="3" fillId="0" borderId="0" xfId="0" applyNumberFormat="1" applyFont="1">
      <alignment vertical="center"/>
    </xf>
    <xf numFmtId="187" fontId="3" fillId="0" borderId="0" xfId="0" applyNumberFormat="1" applyFont="1">
      <alignment vertical="center"/>
    </xf>
    <xf numFmtId="49" fontId="23" fillId="0" borderId="0" xfId="0" applyNumberFormat="1" applyFont="1">
      <alignment vertical="center"/>
    </xf>
    <xf numFmtId="0" fontId="25" fillId="0" borderId="0" xfId="0" applyFont="1">
      <alignment vertical="center"/>
    </xf>
    <xf numFmtId="0" fontId="3" fillId="0" borderId="49" xfId="0" applyFont="1" applyBorder="1">
      <alignment vertical="center"/>
    </xf>
    <xf numFmtId="0" fontId="11" fillId="0" borderId="15" xfId="0" applyFont="1" applyBorder="1">
      <alignment vertical="center"/>
    </xf>
    <xf numFmtId="11" fontId="3" fillId="0" borderId="0" xfId="0" applyNumberFormat="1" applyFont="1">
      <alignment vertical="center"/>
    </xf>
    <xf numFmtId="0" fontId="12" fillId="0" borderId="15" xfId="0" applyFont="1" applyBorder="1">
      <alignment vertical="center"/>
    </xf>
    <xf numFmtId="0" fontId="3" fillId="11" borderId="0" xfId="0" applyFont="1" applyFill="1">
      <alignment vertical="center"/>
    </xf>
    <xf numFmtId="0" fontId="21" fillId="11" borderId="0" xfId="0" applyFont="1" applyFill="1">
      <alignment vertical="center"/>
    </xf>
    <xf numFmtId="0" fontId="9" fillId="11" borderId="0" xfId="0" applyFont="1" applyFill="1">
      <alignment vertical="center"/>
    </xf>
    <xf numFmtId="0" fontId="13" fillId="11" borderId="0" xfId="0" applyFont="1" applyFill="1">
      <alignment vertical="center"/>
    </xf>
    <xf numFmtId="14" fontId="18" fillId="0" borderId="0" xfId="0" applyNumberFormat="1" applyFont="1">
      <alignment vertical="center"/>
    </xf>
    <xf numFmtId="0" fontId="3" fillId="12" borderId="0" xfId="0" applyFont="1" applyFill="1">
      <alignment vertical="center"/>
    </xf>
    <xf numFmtId="0" fontId="3" fillId="13" borderId="0" xfId="0" applyFont="1" applyFill="1">
      <alignment vertical="center"/>
    </xf>
    <xf numFmtId="0" fontId="23" fillId="0" borderId="0" xfId="0" applyFont="1">
      <alignment vertical="center"/>
    </xf>
    <xf numFmtId="14" fontId="25" fillId="0" borderId="0" xfId="0" applyNumberFormat="1" applyFont="1">
      <alignment vertical="center"/>
    </xf>
    <xf numFmtId="0" fontId="10" fillId="0" borderId="0" xfId="0" applyFont="1">
      <alignment vertical="center"/>
    </xf>
    <xf numFmtId="49" fontId="13" fillId="0" borderId="0" xfId="0" applyNumberFormat="1" applyFont="1">
      <alignment vertical="center"/>
    </xf>
    <xf numFmtId="0" fontId="3" fillId="0" borderId="0" xfId="0" applyFont="1" applyAlignment="1">
      <alignment horizontal="right" shrinkToFit="1"/>
    </xf>
    <xf numFmtId="0" fontId="18" fillId="0" borderId="0" xfId="0" applyFont="1" applyAlignment="1">
      <alignment horizontal="right" vertical="center"/>
    </xf>
    <xf numFmtId="0" fontId="23" fillId="0" borderId="0" xfId="0" applyFont="1" applyAlignment="1">
      <alignment horizontal="right" vertical="center"/>
    </xf>
    <xf numFmtId="49" fontId="9" fillId="0" borderId="0" xfId="0" applyNumberFormat="1" applyFont="1">
      <alignment vertical="center"/>
    </xf>
    <xf numFmtId="0" fontId="25" fillId="0" borderId="0" xfId="2" applyFont="1">
      <alignment vertical="center"/>
    </xf>
    <xf numFmtId="0" fontId="28" fillId="0" borderId="0" xfId="0" applyFont="1">
      <alignment vertical="center"/>
    </xf>
    <xf numFmtId="0" fontId="1" fillId="0" borderId="0" xfId="5">
      <alignment vertical="center"/>
    </xf>
    <xf numFmtId="0" fontId="30" fillId="0" borderId="0" xfId="5" applyFont="1">
      <alignment vertical="center"/>
    </xf>
    <xf numFmtId="0" fontId="31" fillId="0" borderId="0" xfId="5" applyFont="1">
      <alignment vertical="center"/>
    </xf>
    <xf numFmtId="0" fontId="31" fillId="0" borderId="0" xfId="5" applyFont="1" applyProtection="1">
      <alignment vertical="center"/>
      <protection locked="0"/>
    </xf>
    <xf numFmtId="0" fontId="33" fillId="0" borderId="0" xfId="5" applyFont="1">
      <alignment vertical="center"/>
    </xf>
    <xf numFmtId="188" fontId="31" fillId="0" borderId="0" xfId="5" applyNumberFormat="1" applyFont="1" applyProtection="1">
      <alignment vertical="center"/>
      <protection locked="0"/>
    </xf>
    <xf numFmtId="0" fontId="34" fillId="0" borderId="0" xfId="5" applyFont="1" applyAlignment="1">
      <alignment vertical="top" wrapText="1"/>
    </xf>
    <xf numFmtId="0" fontId="35" fillId="0" borderId="0" xfId="5" applyFont="1" applyAlignment="1">
      <alignment vertical="center" wrapText="1"/>
    </xf>
    <xf numFmtId="0" fontId="36" fillId="0" borderId="0" xfId="5" applyFont="1" applyAlignment="1">
      <alignment vertical="center" wrapText="1"/>
    </xf>
    <xf numFmtId="0" fontId="37" fillId="0" borderId="0" xfId="5" applyFont="1" applyAlignment="1">
      <alignment vertical="center" wrapText="1"/>
    </xf>
    <xf numFmtId="0" fontId="38" fillId="0" borderId="0" xfId="0" applyFont="1">
      <alignment vertical="center"/>
    </xf>
    <xf numFmtId="191" fontId="38" fillId="0" borderId="0" xfId="0" applyNumberFormat="1" applyFont="1">
      <alignment vertical="center"/>
    </xf>
    <xf numFmtId="0" fontId="39" fillId="16" borderId="93" xfId="0" applyFont="1" applyFill="1" applyBorder="1" applyAlignment="1">
      <alignment horizontal="center" vertical="center" wrapText="1"/>
    </xf>
    <xf numFmtId="0" fontId="39" fillId="16" borderId="93" xfId="0" applyFont="1" applyFill="1" applyBorder="1" applyAlignment="1">
      <alignment horizontal="left" vertical="center" wrapText="1"/>
    </xf>
    <xf numFmtId="191" fontId="38" fillId="16" borderId="93" xfId="1" applyNumberFormat="1" applyFont="1" applyFill="1" applyBorder="1" applyAlignment="1">
      <alignment vertical="center" wrapText="1"/>
    </xf>
    <xf numFmtId="0" fontId="38" fillId="16" borderId="93" xfId="0" applyFont="1" applyFill="1" applyBorder="1" applyAlignment="1">
      <alignment horizontal="center" vertical="center" wrapText="1"/>
    </xf>
    <xf numFmtId="1" fontId="42" fillId="0" borderId="93" xfId="0" applyNumberFormat="1" applyFont="1" applyBorder="1" applyAlignment="1">
      <alignment horizontal="center" vertical="top" shrinkToFit="1"/>
    </xf>
    <xf numFmtId="0" fontId="45" fillId="0" borderId="93" xfId="0" applyFont="1" applyBorder="1" applyAlignment="1">
      <alignment horizontal="left" vertical="top" wrapText="1"/>
    </xf>
    <xf numFmtId="191" fontId="42" fillId="0" borderId="93" xfId="1" applyNumberFormat="1" applyFont="1" applyFill="1" applyBorder="1" applyAlignment="1">
      <alignment vertical="top" shrinkToFit="1"/>
    </xf>
    <xf numFmtId="1" fontId="42" fillId="0" borderId="93" xfId="0" applyNumberFormat="1" applyFont="1" applyBorder="1" applyAlignment="1">
      <alignment horizontal="right" vertical="top" shrinkToFit="1"/>
    </xf>
    <xf numFmtId="1" fontId="41" fillId="0" borderId="93" xfId="0" applyNumberFormat="1" applyFont="1" applyBorder="1" applyAlignment="1">
      <alignment horizontal="center" vertical="top" shrinkToFit="1"/>
    </xf>
    <xf numFmtId="0" fontId="38" fillId="0" borderId="93" xfId="0" applyFont="1" applyBorder="1" applyAlignment="1">
      <alignment horizontal="left" vertical="top" wrapText="1"/>
    </xf>
    <xf numFmtId="1" fontId="41" fillId="0" borderId="93" xfId="0" applyNumberFormat="1" applyFont="1" applyBorder="1" applyAlignment="1">
      <alignment horizontal="right" vertical="top" shrinkToFit="1"/>
    </xf>
    <xf numFmtId="0" fontId="47" fillId="0" borderId="93" xfId="0" applyFont="1" applyBorder="1" applyAlignment="1">
      <alignment horizontal="left" vertical="top" wrapText="1"/>
    </xf>
    <xf numFmtId="0" fontId="39" fillId="0" borderId="93" xfId="0" applyFont="1" applyBorder="1" applyAlignment="1">
      <alignment horizontal="left" vertical="top" wrapText="1"/>
    </xf>
    <xf numFmtId="192" fontId="42" fillId="0" borderId="93" xfId="0" applyNumberFormat="1" applyFont="1" applyBorder="1" applyAlignment="1">
      <alignment horizontal="right" vertical="top" shrinkToFit="1"/>
    </xf>
    <xf numFmtId="192" fontId="41" fillId="0" borderId="93" xfId="0" applyNumberFormat="1" applyFont="1" applyBorder="1" applyAlignment="1">
      <alignment horizontal="right" vertical="top" shrinkToFit="1"/>
    </xf>
    <xf numFmtId="1" fontId="49" fillId="0" borderId="93" xfId="0" applyNumberFormat="1" applyFont="1" applyBorder="1" applyAlignment="1">
      <alignment horizontal="right" vertical="top" shrinkToFit="1"/>
    </xf>
    <xf numFmtId="1" fontId="46" fillId="0" borderId="93" xfId="0" applyNumberFormat="1" applyFont="1" applyBorder="1" applyAlignment="1">
      <alignment horizontal="right" vertical="top" shrinkToFit="1"/>
    </xf>
    <xf numFmtId="0" fontId="38" fillId="0" borderId="0" xfId="0" applyFont="1" applyAlignment="1">
      <alignment horizontal="left" vertical="top"/>
    </xf>
    <xf numFmtId="191" fontId="38" fillId="0" borderId="0" xfId="1" applyNumberFormat="1" applyFont="1" applyFill="1" applyBorder="1" applyAlignment="1">
      <alignment vertical="top"/>
    </xf>
    <xf numFmtId="0" fontId="50" fillId="16" borderId="93" xfId="0" applyFont="1" applyFill="1" applyBorder="1" applyAlignment="1">
      <alignment horizontal="center" vertical="center" wrapText="1"/>
    </xf>
    <xf numFmtId="0" fontId="0" fillId="16" borderId="93" xfId="0" applyFill="1" applyBorder="1" applyAlignment="1">
      <alignment horizontal="left" vertical="top" wrapText="1" indent="1"/>
    </xf>
    <xf numFmtId="0" fontId="50" fillId="0" borderId="93" xfId="0" applyFont="1" applyBorder="1" applyAlignment="1">
      <alignment horizontal="center" vertical="top" wrapText="1"/>
    </xf>
    <xf numFmtId="0" fontId="50" fillId="0" borderId="93" xfId="0" applyFont="1" applyBorder="1" applyAlignment="1">
      <alignment horizontal="left" vertical="top" wrapText="1"/>
    </xf>
    <xf numFmtId="193" fontId="52" fillId="0" borderId="93" xfId="0" applyNumberFormat="1" applyFont="1" applyBorder="1" applyAlignment="1">
      <alignment horizontal="center" vertical="top" shrinkToFit="1"/>
    </xf>
    <xf numFmtId="0" fontId="0" fillId="0" borderId="93" xfId="0" applyBorder="1" applyAlignment="1">
      <alignment horizontal="left" vertical="center" wrapText="1"/>
    </xf>
    <xf numFmtId="0" fontId="0" fillId="0" borderId="93" xfId="0" applyBorder="1" applyAlignment="1">
      <alignment horizontal="left" wrapText="1"/>
    </xf>
    <xf numFmtId="0" fontId="51" fillId="0" borderId="93" xfId="0" applyFont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 vertical="center"/>
    </xf>
    <xf numFmtId="194" fontId="38" fillId="0" borderId="0" xfId="0" applyNumberFormat="1" applyFont="1">
      <alignment vertical="center"/>
    </xf>
    <xf numFmtId="194" fontId="38" fillId="16" borderId="93" xfId="0" applyNumberFormat="1" applyFont="1" applyFill="1" applyBorder="1" applyAlignment="1">
      <alignment horizontal="center" vertical="center" wrapText="1"/>
    </xf>
    <xf numFmtId="194" fontId="42" fillId="0" borderId="93" xfId="0" applyNumberFormat="1" applyFont="1" applyBorder="1" applyAlignment="1">
      <alignment horizontal="right" vertical="top" shrinkToFit="1"/>
    </xf>
    <xf numFmtId="194" fontId="41" fillId="0" borderId="93" xfId="0" applyNumberFormat="1" applyFont="1" applyBorder="1" applyAlignment="1">
      <alignment horizontal="right" vertical="top" shrinkToFit="1"/>
    </xf>
    <xf numFmtId="194" fontId="38" fillId="0" borderId="0" xfId="0" applyNumberFormat="1" applyFont="1" applyAlignment="1">
      <alignment horizontal="left" vertical="top"/>
    </xf>
    <xf numFmtId="0" fontId="53" fillId="0" borderId="0" xfId="0" applyFont="1">
      <alignment vertical="center"/>
    </xf>
    <xf numFmtId="0" fontId="3" fillId="18" borderId="0" xfId="0" applyFont="1" applyFill="1">
      <alignment vertical="center"/>
    </xf>
    <xf numFmtId="0" fontId="54" fillId="0" borderId="0" xfId="5" applyFont="1">
      <alignment vertical="center"/>
    </xf>
    <xf numFmtId="0" fontId="54" fillId="0" borderId="0" xfId="5" applyFont="1" applyAlignment="1">
      <alignment horizontal="right" vertical="center"/>
    </xf>
    <xf numFmtId="0" fontId="54" fillId="0" borderId="0" xfId="0" applyFont="1">
      <alignment vertical="center"/>
    </xf>
    <xf numFmtId="0" fontId="54" fillId="0" borderId="0" xfId="5" applyFont="1" applyAlignment="1">
      <alignment vertical="top" wrapText="1"/>
    </xf>
    <xf numFmtId="0" fontId="54" fillId="0" borderId="0" xfId="5" applyFont="1" applyAlignment="1">
      <alignment horizontal="left" vertical="top" wrapText="1"/>
    </xf>
    <xf numFmtId="0" fontId="54" fillId="0" borderId="0" xfId="5" applyFont="1" applyAlignment="1">
      <alignment vertical="center" wrapText="1"/>
    </xf>
    <xf numFmtId="0" fontId="54" fillId="0" borderId="0" xfId="5" applyFont="1" applyAlignment="1">
      <alignment horizontal="center" vertical="top" wrapText="1"/>
    </xf>
    <xf numFmtId="190" fontId="54" fillId="0" borderId="0" xfId="5" applyNumberFormat="1" applyFont="1" applyAlignment="1">
      <alignment horizontal="center" vertical="center" wrapText="1"/>
    </xf>
    <xf numFmtId="0" fontId="54" fillId="0" borderId="0" xfId="5" applyFont="1" applyAlignment="1">
      <alignment horizontal="center" vertical="center" wrapText="1"/>
    </xf>
    <xf numFmtId="0" fontId="54" fillId="0" borderId="0" xfId="0" applyFont="1" applyAlignment="1">
      <alignment horizontal="center" vertical="center"/>
    </xf>
    <xf numFmtId="0" fontId="54" fillId="0" borderId="17" xfId="0" applyFont="1" applyBorder="1">
      <alignment vertical="center"/>
    </xf>
    <xf numFmtId="0" fontId="54" fillId="0" borderId="18" xfId="0" applyFont="1" applyBorder="1">
      <alignment vertical="center"/>
    </xf>
    <xf numFmtId="0" fontId="54" fillId="0" borderId="19" xfId="0" applyFont="1" applyBorder="1">
      <alignment vertical="center"/>
    </xf>
    <xf numFmtId="0" fontId="54" fillId="0" borderId="35" xfId="0" applyFont="1" applyBorder="1">
      <alignment vertical="center"/>
    </xf>
    <xf numFmtId="0" fontId="54" fillId="0" borderId="20" xfId="0" applyFont="1" applyBorder="1">
      <alignment vertical="center"/>
    </xf>
    <xf numFmtId="0" fontId="54" fillId="0" borderId="21" xfId="0" applyFont="1" applyBorder="1">
      <alignment vertical="center"/>
    </xf>
    <xf numFmtId="0" fontId="54" fillId="0" borderId="30" xfId="0" applyFont="1" applyBorder="1">
      <alignment vertical="center"/>
    </xf>
    <xf numFmtId="0" fontId="54" fillId="0" borderId="31" xfId="0" applyFont="1" applyBorder="1">
      <alignment vertical="center"/>
    </xf>
    <xf numFmtId="0" fontId="54" fillId="0" borderId="22" xfId="0" applyFont="1" applyBorder="1">
      <alignment vertical="center"/>
    </xf>
    <xf numFmtId="0" fontId="54" fillId="0" borderId="23" xfId="0" applyFont="1" applyBorder="1">
      <alignment vertical="center"/>
    </xf>
    <xf numFmtId="0" fontId="54" fillId="0" borderId="24" xfId="0" applyFont="1" applyBorder="1">
      <alignment vertical="center"/>
    </xf>
    <xf numFmtId="0" fontId="54" fillId="0" borderId="18" xfId="0" applyFont="1" applyBorder="1" applyAlignment="1">
      <alignment horizontal="center" vertical="center"/>
    </xf>
    <xf numFmtId="0" fontId="54" fillId="0" borderId="50" xfId="0" applyFont="1" applyBorder="1">
      <alignment vertical="center"/>
    </xf>
    <xf numFmtId="0" fontId="54" fillId="0" borderId="20" xfId="0" applyFont="1" applyBorder="1" applyAlignment="1">
      <alignment horizontal="center" vertical="center"/>
    </xf>
    <xf numFmtId="0" fontId="54" fillId="0" borderId="9" xfId="0" applyFont="1" applyBorder="1" applyAlignment="1">
      <alignment horizontal="center" vertical="center"/>
    </xf>
    <xf numFmtId="0" fontId="54" fillId="0" borderId="8" xfId="0" applyFont="1" applyBorder="1">
      <alignment vertical="center"/>
    </xf>
    <xf numFmtId="0" fontId="54" fillId="0" borderId="9" xfId="0" applyFont="1" applyBorder="1">
      <alignment vertical="center"/>
    </xf>
    <xf numFmtId="0" fontId="54" fillId="0" borderId="10" xfId="0" applyFont="1" applyBorder="1">
      <alignment vertical="center"/>
    </xf>
    <xf numFmtId="0" fontId="54" fillId="0" borderId="4" xfId="0" applyFont="1" applyBorder="1">
      <alignment vertical="center"/>
    </xf>
    <xf numFmtId="0" fontId="54" fillId="0" borderId="5" xfId="0" applyFont="1" applyBorder="1">
      <alignment vertical="center"/>
    </xf>
    <xf numFmtId="0" fontId="58" fillId="0" borderId="35" xfId="0" applyFont="1" applyBorder="1" applyAlignment="1">
      <alignment horizontal="right" vertical="center"/>
    </xf>
    <xf numFmtId="0" fontId="54" fillId="0" borderId="21" xfId="0" applyFont="1" applyBorder="1" applyAlignment="1">
      <alignment horizontal="center" vertical="center"/>
    </xf>
    <xf numFmtId="0" fontId="58" fillId="0" borderId="30" xfId="0" applyFont="1" applyBorder="1" applyAlignment="1">
      <alignment horizontal="right" vertical="center"/>
    </xf>
    <xf numFmtId="0" fontId="54" fillId="0" borderId="0" xfId="2" applyFont="1">
      <alignment vertical="center"/>
    </xf>
    <xf numFmtId="0" fontId="54" fillId="0" borderId="23" xfId="0" applyFont="1" applyBorder="1" applyAlignment="1">
      <alignment horizontal="center" vertical="center"/>
    </xf>
    <xf numFmtId="0" fontId="54" fillId="0" borderId="24" xfId="0" applyFont="1" applyBorder="1" applyAlignment="1">
      <alignment horizontal="center" vertical="center"/>
    </xf>
    <xf numFmtId="184" fontId="54" fillId="0" borderId="20" xfId="0" applyNumberFormat="1" applyFont="1" applyBorder="1">
      <alignment vertical="center"/>
    </xf>
    <xf numFmtId="184" fontId="54" fillId="0" borderId="0" xfId="0" applyNumberFormat="1" applyFont="1">
      <alignment vertical="center"/>
    </xf>
    <xf numFmtId="0" fontId="54" fillId="0" borderId="24" xfId="0" applyFont="1" applyBorder="1" applyAlignment="1">
      <alignment vertical="center" shrinkToFit="1"/>
    </xf>
    <xf numFmtId="0" fontId="60" fillId="4" borderId="17" xfId="0" applyFont="1" applyFill="1" applyBorder="1">
      <alignment vertical="center"/>
    </xf>
    <xf numFmtId="0" fontId="60" fillId="4" borderId="18" xfId="0" applyFont="1" applyFill="1" applyBorder="1">
      <alignment vertical="center"/>
    </xf>
    <xf numFmtId="0" fontId="60" fillId="4" borderId="19" xfId="0" applyFont="1" applyFill="1" applyBorder="1">
      <alignment vertical="center"/>
    </xf>
    <xf numFmtId="9" fontId="58" fillId="0" borderId="35" xfId="0" applyNumberFormat="1" applyFont="1" applyBorder="1" applyAlignment="1"/>
    <xf numFmtId="9" fontId="58" fillId="0" borderId="20" xfId="0" applyNumberFormat="1" applyFont="1" applyBorder="1" applyAlignment="1"/>
    <xf numFmtId="0" fontId="54" fillId="0" borderId="20" xfId="0" applyFont="1" applyBorder="1" applyAlignment="1"/>
    <xf numFmtId="9" fontId="54" fillId="0" borderId="21" xfId="0" applyNumberFormat="1" applyFont="1" applyBorder="1" applyAlignment="1"/>
    <xf numFmtId="9" fontId="54" fillId="0" borderId="35" xfId="0" applyNumberFormat="1" applyFont="1" applyBorder="1" applyAlignment="1"/>
    <xf numFmtId="0" fontId="54" fillId="0" borderId="0" xfId="0" applyFont="1" applyAlignment="1"/>
    <xf numFmtId="9" fontId="54" fillId="0" borderId="31" xfId="0" applyNumberFormat="1" applyFont="1" applyBorder="1">
      <alignment vertical="center"/>
    </xf>
    <xf numFmtId="9" fontId="54" fillId="0" borderId="30" xfId="0" applyNumberFormat="1" applyFont="1" applyBorder="1">
      <alignment vertical="center"/>
    </xf>
    <xf numFmtId="9" fontId="54" fillId="0" borderId="0" xfId="0" applyNumberFormat="1" applyFont="1" applyAlignment="1"/>
    <xf numFmtId="9" fontId="54" fillId="0" borderId="0" xfId="0" applyNumberFormat="1" applyFont="1">
      <alignment vertical="center"/>
    </xf>
    <xf numFmtId="9" fontId="54" fillId="0" borderId="30" xfId="0" applyNumberFormat="1" applyFont="1" applyBorder="1" applyAlignment="1"/>
    <xf numFmtId="0" fontId="54" fillId="0" borderId="0" xfId="0" applyFont="1" applyAlignment="1">
      <alignment vertical="top" wrapText="1"/>
    </xf>
    <xf numFmtId="0" fontId="54" fillId="0" borderId="31" xfId="0" applyFont="1" applyBorder="1" applyAlignment="1">
      <alignment vertical="top" wrapText="1"/>
    </xf>
    <xf numFmtId="0" fontId="54" fillId="0" borderId="23" xfId="0" applyFont="1" applyBorder="1" applyAlignment="1">
      <alignment vertical="top"/>
    </xf>
    <xf numFmtId="0" fontId="54" fillId="0" borderId="24" xfId="0" applyFont="1" applyBorder="1" applyAlignment="1">
      <alignment vertical="top"/>
    </xf>
    <xf numFmtId="0" fontId="54" fillId="0" borderId="21" xfId="0" applyFont="1" applyBorder="1" applyAlignment="1"/>
    <xf numFmtId="0" fontId="54" fillId="0" borderId="30" xfId="0" applyFont="1" applyBorder="1" applyAlignment="1">
      <alignment vertical="top" wrapText="1"/>
    </xf>
    <xf numFmtId="0" fontId="54" fillId="0" borderId="22" xfId="0" applyFont="1" applyBorder="1" applyAlignment="1">
      <alignment vertical="top" wrapText="1"/>
    </xf>
    <xf numFmtId="0" fontId="54" fillId="0" borderId="23" xfId="0" applyFont="1" applyBorder="1" applyAlignment="1">
      <alignment vertical="top" wrapText="1"/>
    </xf>
    <xf numFmtId="0" fontId="54" fillId="0" borderId="24" xfId="0" applyFont="1" applyBorder="1" applyAlignment="1">
      <alignment vertical="top" wrapText="1"/>
    </xf>
    <xf numFmtId="0" fontId="58" fillId="0" borderId="35" xfId="0" applyFont="1" applyBorder="1" applyAlignment="1">
      <alignment horizontal="center" vertical="center"/>
    </xf>
    <xf numFmtId="0" fontId="58" fillId="0" borderId="20" xfId="0" applyFont="1" applyBorder="1" applyAlignment="1">
      <alignment horizontal="center" vertical="center"/>
    </xf>
    <xf numFmtId="0" fontId="58" fillId="0" borderId="30" xfId="0" applyFont="1" applyBorder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59" fillId="0" borderId="0" xfId="2" applyFont="1">
      <alignment vertical="center"/>
    </xf>
    <xf numFmtId="176" fontId="54" fillId="0" borderId="0" xfId="2" applyNumberFormat="1" applyFont="1">
      <alignment vertical="center"/>
    </xf>
    <xf numFmtId="0" fontId="54" fillId="0" borderId="17" xfId="2" applyFont="1" applyBorder="1" applyAlignment="1">
      <alignment horizontal="left" vertical="center"/>
    </xf>
    <xf numFmtId="0" fontId="63" fillId="0" borderId="77" xfId="2" applyFont="1" applyBorder="1" applyAlignment="1">
      <alignment horizontal="right" vertical="center"/>
    </xf>
    <xf numFmtId="0" fontId="58" fillId="0" borderId="11" xfId="2" applyFont="1" applyBorder="1" applyAlignment="1" applyProtection="1">
      <alignment horizontal="center" vertical="center"/>
      <protection locked="0"/>
    </xf>
    <xf numFmtId="0" fontId="58" fillId="0" borderId="12" xfId="2" applyFont="1" applyBorder="1">
      <alignment vertical="center"/>
    </xf>
    <xf numFmtId="0" fontId="58" fillId="0" borderId="11" xfId="2" applyFont="1" applyBorder="1" applyAlignment="1">
      <alignment horizontal="left" vertical="center"/>
    </xf>
    <xf numFmtId="0" fontId="58" fillId="0" borderId="12" xfId="2" applyFont="1" applyBorder="1" applyAlignment="1">
      <alignment horizontal="left" vertical="center"/>
    </xf>
    <xf numFmtId="0" fontId="58" fillId="0" borderId="5" xfId="2" applyFont="1" applyBorder="1">
      <alignment vertical="center"/>
    </xf>
    <xf numFmtId="0" fontId="58" fillId="0" borderId="9" xfId="2" applyFont="1" applyBorder="1" applyAlignment="1">
      <alignment horizontal="left" vertical="center"/>
    </xf>
    <xf numFmtId="0" fontId="58" fillId="0" borderId="12" xfId="0" applyFont="1" applyBorder="1" applyAlignment="1">
      <alignment horizontal="center" vertical="center" shrinkToFit="1"/>
    </xf>
    <xf numFmtId="0" fontId="58" fillId="5" borderId="12" xfId="0" applyFont="1" applyFill="1" applyBorder="1" applyAlignment="1" applyProtection="1">
      <alignment horizontal="center" vertical="center" shrinkToFit="1"/>
      <protection locked="0"/>
    </xf>
    <xf numFmtId="0" fontId="58" fillId="0" borderId="13" xfId="2" applyFont="1" applyBorder="1">
      <alignment vertical="center"/>
    </xf>
    <xf numFmtId="0" fontId="58" fillId="0" borderId="5" xfId="0" applyFont="1" applyBorder="1" applyAlignment="1">
      <alignment horizontal="center" vertical="center" shrinkToFit="1"/>
    </xf>
    <xf numFmtId="0" fontId="58" fillId="5" borderId="5" xfId="0" applyFont="1" applyFill="1" applyBorder="1" applyAlignment="1" applyProtection="1">
      <alignment horizontal="center" vertical="center" shrinkToFit="1"/>
      <protection locked="0"/>
    </xf>
    <xf numFmtId="0" fontId="58" fillId="0" borderId="6" xfId="2" applyFont="1" applyBorder="1">
      <alignment vertical="center"/>
    </xf>
    <xf numFmtId="0" fontId="58" fillId="0" borderId="53" xfId="4" applyFont="1" applyFill="1" applyBorder="1" applyAlignment="1">
      <alignment vertical="center" wrapText="1"/>
    </xf>
    <xf numFmtId="0" fontId="58" fillId="0" borderId="12" xfId="2" applyFont="1" applyBorder="1" applyAlignment="1">
      <alignment horizontal="right" vertical="center"/>
    </xf>
    <xf numFmtId="0" fontId="58" fillId="0" borderId="12" xfId="2" applyFont="1" applyBorder="1" applyAlignment="1">
      <alignment horizontal="center" vertical="center"/>
    </xf>
    <xf numFmtId="0" fontId="58" fillId="0" borderId="5" xfId="2" applyFont="1" applyBorder="1" applyAlignment="1">
      <alignment horizontal="left" vertical="center"/>
    </xf>
    <xf numFmtId="0" fontId="58" fillId="0" borderId="43" xfId="2" applyFont="1" applyBorder="1" applyAlignment="1">
      <alignment horizontal="left" vertical="center"/>
    </xf>
    <xf numFmtId="0" fontId="58" fillId="0" borderId="0" xfId="2" applyFont="1">
      <alignment vertical="center"/>
    </xf>
    <xf numFmtId="0" fontId="58" fillId="0" borderId="47" xfId="2" applyFont="1" applyBorder="1" applyAlignment="1">
      <alignment horizontal="left" vertical="center"/>
    </xf>
    <xf numFmtId="0" fontId="58" fillId="0" borderId="6" xfId="2" applyFont="1" applyBorder="1" applyAlignment="1">
      <alignment vertical="center" shrinkToFit="1"/>
    </xf>
    <xf numFmtId="0" fontId="54" fillId="0" borderId="0" xfId="2" applyFont="1" applyAlignment="1">
      <alignment horizontal="left" vertical="center"/>
    </xf>
    <xf numFmtId="0" fontId="58" fillId="0" borderId="9" xfId="2" applyFont="1" applyBorder="1" applyAlignment="1">
      <alignment horizontal="right" vertical="center"/>
    </xf>
    <xf numFmtId="0" fontId="58" fillId="0" borderId="17" xfId="2" applyFont="1" applyBorder="1">
      <alignment vertical="center"/>
    </xf>
    <xf numFmtId="0" fontId="58" fillId="0" borderId="18" xfId="2" applyFont="1" applyBorder="1">
      <alignment vertical="center"/>
    </xf>
    <xf numFmtId="0" fontId="58" fillId="0" borderId="18" xfId="2" applyFont="1" applyBorder="1" applyAlignment="1">
      <alignment horizontal="center" vertical="center"/>
    </xf>
    <xf numFmtId="4" fontId="58" fillId="6" borderId="61" xfId="1" applyNumberFormat="1" applyFont="1" applyFill="1" applyBorder="1" applyAlignment="1" applyProtection="1">
      <alignment vertical="center" shrinkToFit="1"/>
      <protection locked="0"/>
    </xf>
    <xf numFmtId="40" fontId="58" fillId="6" borderId="61" xfId="1" applyNumberFormat="1" applyFont="1" applyFill="1" applyBorder="1" applyAlignment="1" applyProtection="1">
      <alignment vertical="center" shrinkToFit="1"/>
      <protection locked="0"/>
    </xf>
    <xf numFmtId="4" fontId="58" fillId="0" borderId="17" xfId="1" applyNumberFormat="1" applyFont="1" applyFill="1" applyBorder="1" applyAlignment="1" applyProtection="1">
      <alignment vertical="center" shrinkToFit="1"/>
    </xf>
    <xf numFmtId="40" fontId="58" fillId="7" borderId="66" xfId="1" applyNumberFormat="1" applyFont="1" applyFill="1" applyBorder="1" applyAlignment="1" applyProtection="1">
      <alignment horizontal="center" vertical="center" shrinkToFit="1"/>
    </xf>
    <xf numFmtId="40" fontId="58" fillId="7" borderId="52" xfId="1" applyNumberFormat="1" applyFont="1" applyFill="1" applyBorder="1" applyAlignment="1" applyProtection="1">
      <alignment horizontal="center" vertical="center" shrinkToFit="1"/>
    </xf>
    <xf numFmtId="40" fontId="58" fillId="7" borderId="53" xfId="1" applyNumberFormat="1" applyFont="1" applyFill="1" applyBorder="1" applyAlignment="1" applyProtection="1">
      <alignment horizontal="center" vertical="center" shrinkToFit="1"/>
    </xf>
    <xf numFmtId="0" fontId="58" fillId="0" borderId="11" xfId="2" applyFont="1" applyBorder="1">
      <alignment vertical="center"/>
    </xf>
    <xf numFmtId="183" fontId="58" fillId="6" borderId="64" xfId="1" applyNumberFormat="1" applyFont="1" applyFill="1" applyBorder="1" applyAlignment="1" applyProtection="1">
      <alignment vertical="center" shrinkToFit="1"/>
      <protection locked="0"/>
    </xf>
    <xf numFmtId="183" fontId="58" fillId="6" borderId="59" xfId="2" applyNumberFormat="1" applyFont="1" applyFill="1" applyBorder="1" applyAlignment="1" applyProtection="1">
      <alignment vertical="center" shrinkToFit="1"/>
      <protection locked="0"/>
    </xf>
    <xf numFmtId="4" fontId="58" fillId="0" borderId="60" xfId="1" applyNumberFormat="1" applyFont="1" applyFill="1" applyBorder="1" applyAlignment="1" applyProtection="1">
      <alignment vertical="center" shrinkToFit="1"/>
    </xf>
    <xf numFmtId="180" fontId="58" fillId="7" borderId="11" xfId="2" applyNumberFormat="1" applyFont="1" applyFill="1" applyBorder="1">
      <alignment vertical="center"/>
    </xf>
    <xf numFmtId="40" fontId="58" fillId="7" borderId="12" xfId="1" applyNumberFormat="1" applyFont="1" applyFill="1" applyBorder="1" applyAlignment="1" applyProtection="1">
      <alignment vertical="center" shrinkToFit="1"/>
    </xf>
    <xf numFmtId="40" fontId="58" fillId="7" borderId="13" xfId="1" applyNumberFormat="1" applyFont="1" applyFill="1" applyBorder="1" applyAlignment="1" applyProtection="1">
      <alignment vertical="center" shrinkToFit="1"/>
    </xf>
    <xf numFmtId="183" fontId="58" fillId="6" borderId="64" xfId="0" applyNumberFormat="1" applyFont="1" applyFill="1" applyBorder="1" applyAlignment="1" applyProtection="1">
      <alignment vertical="center" shrinkToFit="1"/>
      <protection locked="0"/>
    </xf>
    <xf numFmtId="183" fontId="58" fillId="0" borderId="59" xfId="2" applyNumberFormat="1" applyFont="1" applyBorder="1" applyAlignment="1">
      <alignment vertical="center" shrinkToFit="1"/>
    </xf>
    <xf numFmtId="4" fontId="58" fillId="0" borderId="60" xfId="0" applyNumberFormat="1" applyFont="1" applyBorder="1" applyAlignment="1">
      <alignment vertical="center" shrinkToFit="1"/>
    </xf>
    <xf numFmtId="2" fontId="58" fillId="7" borderId="12" xfId="0" applyNumberFormat="1" applyFont="1" applyFill="1" applyBorder="1" applyAlignment="1">
      <alignment vertical="center" shrinkToFit="1"/>
    </xf>
    <xf numFmtId="2" fontId="58" fillId="7" borderId="13" xfId="0" applyNumberFormat="1" applyFont="1" applyFill="1" applyBorder="1" applyAlignment="1">
      <alignment vertical="center" shrinkToFit="1"/>
    </xf>
    <xf numFmtId="183" fontId="58" fillId="0" borderId="65" xfId="1" applyNumberFormat="1" applyFont="1" applyFill="1" applyBorder="1" applyAlignment="1" applyProtection="1">
      <alignment vertical="center" shrinkToFit="1"/>
    </xf>
    <xf numFmtId="183" fontId="58" fillId="0" borderId="54" xfId="1" applyNumberFormat="1" applyFont="1" applyFill="1" applyBorder="1" applyAlignment="1" applyProtection="1">
      <alignment vertical="center" shrinkToFit="1"/>
    </xf>
    <xf numFmtId="4" fontId="58" fillId="0" borderId="55" xfId="1" applyNumberFormat="1" applyFont="1" applyFill="1" applyBorder="1" applyAlignment="1" applyProtection="1">
      <alignment vertical="center" shrinkToFit="1"/>
    </xf>
    <xf numFmtId="0" fontId="54" fillId="0" borderId="23" xfId="2" applyFont="1" applyBorder="1" applyAlignment="1">
      <alignment vertical="top"/>
    </xf>
    <xf numFmtId="0" fontId="54" fillId="0" borderId="25" xfId="2" applyFont="1" applyBorder="1" applyAlignment="1">
      <alignment vertical="top"/>
    </xf>
    <xf numFmtId="0" fontId="54" fillId="0" borderId="26" xfId="2" applyFont="1" applyBorder="1" applyAlignment="1">
      <alignment vertical="top"/>
    </xf>
    <xf numFmtId="0" fontId="54" fillId="0" borderId="26" xfId="2" applyFont="1" applyBorder="1" applyAlignment="1">
      <alignment horizontal="left" vertical="top"/>
    </xf>
    <xf numFmtId="0" fontId="54" fillId="0" borderId="37" xfId="2" applyFont="1" applyBorder="1" applyAlignment="1">
      <alignment vertical="top"/>
    </xf>
    <xf numFmtId="0" fontId="64" fillId="0" borderId="0" xfId="2" applyFont="1">
      <alignment vertical="center"/>
    </xf>
    <xf numFmtId="49" fontId="58" fillId="0" borderId="0" xfId="2" applyNumberFormat="1" applyFont="1" applyAlignment="1">
      <alignment horizontal="right" vertical="center"/>
    </xf>
    <xf numFmtId="0" fontId="64" fillId="0" borderId="0" xfId="2" applyFont="1" applyAlignment="1">
      <alignment horizontal="center" vertical="center"/>
    </xf>
    <xf numFmtId="14" fontId="64" fillId="0" borderId="0" xfId="2" applyNumberFormat="1" applyFont="1" applyAlignment="1">
      <alignment horizontal="center" vertical="center"/>
    </xf>
    <xf numFmtId="189" fontId="54" fillId="21" borderId="0" xfId="5" applyNumberFormat="1" applyFont="1" applyFill="1" applyAlignment="1">
      <alignment horizontal="center" vertical="center"/>
    </xf>
    <xf numFmtId="0" fontId="0" fillId="7" borderId="0" xfId="0" applyFill="1">
      <alignment vertical="center"/>
    </xf>
    <xf numFmtId="0" fontId="58" fillId="7" borderId="9" xfId="2" applyFont="1" applyFill="1" applyBorder="1">
      <alignment vertical="center"/>
    </xf>
    <xf numFmtId="0" fontId="58" fillId="0" borderId="9" xfId="2" applyFont="1" applyBorder="1">
      <alignment vertical="center"/>
    </xf>
    <xf numFmtId="0" fontId="3" fillId="17" borderId="0" xfId="0" applyFont="1" applyFill="1">
      <alignment vertical="center"/>
    </xf>
    <xf numFmtId="0" fontId="62" fillId="0" borderId="76" xfId="4" applyFont="1" applyFill="1" applyBorder="1" applyAlignment="1">
      <alignment wrapText="1"/>
    </xf>
    <xf numFmtId="0" fontId="62" fillId="0" borderId="77" xfId="4" applyFont="1" applyFill="1" applyBorder="1" applyAlignment="1">
      <alignment wrapText="1"/>
    </xf>
    <xf numFmtId="0" fontId="62" fillId="0" borderId="68" xfId="4" applyFont="1" applyFill="1" applyBorder="1" applyAlignment="1">
      <alignment wrapText="1"/>
    </xf>
    <xf numFmtId="0" fontId="58" fillId="0" borderId="23" xfId="0" applyFont="1" applyBorder="1" applyAlignment="1">
      <alignment horizontal="center" vertical="center"/>
    </xf>
    <xf numFmtId="0" fontId="58" fillId="0" borderId="12" xfId="2" applyFont="1" applyBorder="1" applyAlignment="1">
      <alignment horizontal="left" vertical="center" shrinkToFit="1"/>
    </xf>
    <xf numFmtId="0" fontId="58" fillId="0" borderId="9" xfId="2" applyFont="1" applyBorder="1" applyAlignment="1">
      <alignment vertical="center" shrinkToFit="1"/>
    </xf>
    <xf numFmtId="0" fontId="58" fillId="0" borderId="10" xfId="2" applyFont="1" applyBorder="1" applyAlignment="1">
      <alignment vertical="center" shrinkToFit="1"/>
    </xf>
    <xf numFmtId="0" fontId="58" fillId="0" borderId="12" xfId="2" applyFont="1" applyBorder="1" applyAlignment="1">
      <alignment vertical="center" shrinkToFit="1"/>
    </xf>
    <xf numFmtId="0" fontId="58" fillId="0" borderId="13" xfId="2" applyFont="1" applyBorder="1" applyAlignment="1">
      <alignment vertical="center" shrinkToFit="1"/>
    </xf>
    <xf numFmtId="0" fontId="62" fillId="0" borderId="24" xfId="4" applyFont="1" applyFill="1" applyBorder="1" applyAlignment="1">
      <alignment vertical="center" wrapText="1"/>
    </xf>
    <xf numFmtId="0" fontId="58" fillId="0" borderId="9" xfId="0" applyFont="1" applyBorder="1" applyAlignment="1">
      <alignment vertical="center" shrinkToFit="1"/>
    </xf>
    <xf numFmtId="0" fontId="62" fillId="0" borderId="23" xfId="4" applyFont="1" applyFill="1" applyBorder="1" applyAlignment="1">
      <alignment vertical="center" wrapText="1"/>
    </xf>
    <xf numFmtId="0" fontId="62" fillId="0" borderId="34" xfId="4" applyFont="1" applyFill="1" applyBorder="1" applyAlignment="1">
      <alignment vertical="center" wrapText="1"/>
    </xf>
    <xf numFmtId="0" fontId="58" fillId="0" borderId="12" xfId="0" applyFont="1" applyBorder="1" applyAlignment="1">
      <alignment vertical="center" shrinkToFit="1"/>
    </xf>
    <xf numFmtId="0" fontId="62" fillId="0" borderId="75" xfId="4" applyFont="1" applyFill="1" applyBorder="1" applyAlignment="1">
      <alignment vertical="center" wrapText="1"/>
    </xf>
    <xf numFmtId="0" fontId="58" fillId="0" borderId="12" xfId="2" applyFont="1" applyBorder="1" applyAlignment="1" applyProtection="1">
      <alignment horizontal="center" vertical="center"/>
      <protection locked="0"/>
    </xf>
    <xf numFmtId="58" fontId="58" fillId="0" borderId="12" xfId="2" applyNumberFormat="1" applyFont="1" applyBorder="1" applyAlignment="1">
      <alignment horizontal="left" vertical="center"/>
    </xf>
    <xf numFmtId="58" fontId="58" fillId="0" borderId="13" xfId="2" applyNumberFormat="1" applyFont="1" applyBorder="1" applyAlignment="1">
      <alignment horizontal="left" vertical="center"/>
    </xf>
    <xf numFmtId="0" fontId="58" fillId="7" borderId="12" xfId="2" applyFont="1" applyFill="1" applyBorder="1" applyAlignment="1">
      <alignment horizontal="right" vertical="center"/>
    </xf>
    <xf numFmtId="184" fontId="58" fillId="7" borderId="12" xfId="1" applyNumberFormat="1" applyFont="1" applyFill="1" applyBorder="1" applyAlignment="1" applyProtection="1">
      <alignment vertical="center"/>
      <protection locked="0"/>
    </xf>
    <xf numFmtId="0" fontId="58" fillId="7" borderId="12" xfId="2" applyFont="1" applyFill="1" applyBorder="1">
      <alignment vertical="center"/>
    </xf>
    <xf numFmtId="0" fontId="58" fillId="0" borderId="43" xfId="2" applyFont="1" applyBorder="1">
      <alignment vertical="center"/>
    </xf>
    <xf numFmtId="184" fontId="58" fillId="0" borderId="12" xfId="0" applyNumberFormat="1" applyFont="1" applyBorder="1" applyAlignment="1" applyProtection="1">
      <alignment horizontal="right" vertical="center"/>
      <protection locked="0"/>
    </xf>
    <xf numFmtId="0" fontId="58" fillId="0" borderId="47" xfId="2" applyFont="1" applyBorder="1">
      <alignment vertical="center"/>
    </xf>
    <xf numFmtId="0" fontId="58" fillId="0" borderId="47" xfId="2" applyFont="1" applyBorder="1" applyAlignment="1">
      <alignment horizontal="right" vertical="center"/>
    </xf>
    <xf numFmtId="0" fontId="58" fillId="0" borderId="48" xfId="2" applyFont="1" applyBorder="1">
      <alignment vertical="center"/>
    </xf>
    <xf numFmtId="177" fontId="58" fillId="0" borderId="12" xfId="2" applyNumberFormat="1" applyFont="1" applyBorder="1" applyAlignment="1">
      <alignment horizontal="right" vertical="center" indent="2"/>
    </xf>
    <xf numFmtId="177" fontId="58" fillId="0" borderId="13" xfId="2" applyNumberFormat="1" applyFont="1" applyBorder="1" applyAlignment="1">
      <alignment horizontal="right" vertical="center" indent="2"/>
    </xf>
    <xf numFmtId="0" fontId="58" fillId="0" borderId="5" xfId="2" applyFont="1" applyBorder="1" applyAlignment="1" applyProtection="1">
      <alignment horizontal="center" vertical="center"/>
      <protection locked="0"/>
    </xf>
    <xf numFmtId="0" fontId="58" fillId="0" borderId="5" xfId="2" applyFont="1" applyBorder="1" applyAlignment="1">
      <alignment vertical="center" shrinkToFit="1"/>
    </xf>
    <xf numFmtId="0" fontId="58" fillId="0" borderId="10" xfId="2" applyFont="1" applyBorder="1">
      <alignment vertical="center"/>
    </xf>
    <xf numFmtId="0" fontId="58" fillId="0" borderId="4" xfId="2" applyFont="1" applyBorder="1" applyAlignment="1" applyProtection="1">
      <alignment horizontal="center" vertical="center"/>
      <protection locked="0"/>
    </xf>
    <xf numFmtId="0" fontId="58" fillId="0" borderId="9" xfId="2" applyFont="1" applyBorder="1" applyAlignment="1">
      <alignment horizontal="center" vertical="center"/>
    </xf>
    <xf numFmtId="0" fontId="58" fillId="0" borderId="88" xfId="0" applyFont="1" applyBorder="1" applyAlignment="1">
      <alignment vertical="center" shrinkToFit="1"/>
    </xf>
    <xf numFmtId="178" fontId="58" fillId="0" borderId="43" xfId="2" applyNumberFormat="1" applyFont="1" applyBorder="1" applyAlignment="1">
      <alignment horizontal="left" vertical="center"/>
    </xf>
    <xf numFmtId="0" fontId="58" fillId="0" borderId="67" xfId="2" applyFont="1" applyBorder="1">
      <alignment vertical="center"/>
    </xf>
    <xf numFmtId="0" fontId="58" fillId="0" borderId="48" xfId="2" applyFont="1" applyBorder="1" applyAlignment="1">
      <alignment vertical="center" shrinkToFit="1"/>
    </xf>
    <xf numFmtId="0" fontId="58" fillId="7" borderId="9" xfId="2" applyFont="1" applyFill="1" applyBorder="1" applyAlignment="1">
      <alignment vertical="top" wrapText="1"/>
    </xf>
    <xf numFmtId="0" fontId="58" fillId="7" borderId="10" xfId="2" applyFont="1" applyFill="1" applyBorder="1" applyAlignment="1">
      <alignment vertical="top" wrapText="1"/>
    </xf>
    <xf numFmtId="0" fontId="58" fillId="7" borderId="12" xfId="2" applyFont="1" applyFill="1" applyBorder="1" applyAlignment="1">
      <alignment vertical="top" wrapText="1"/>
    </xf>
    <xf numFmtId="0" fontId="58" fillId="7" borderId="13" xfId="2" applyFont="1" applyFill="1" applyBorder="1" applyAlignment="1">
      <alignment vertical="top" wrapText="1"/>
    </xf>
    <xf numFmtId="0" fontId="58" fillId="7" borderId="9" xfId="2" applyFont="1" applyFill="1" applyBorder="1" applyAlignment="1">
      <alignment vertical="top"/>
    </xf>
    <xf numFmtId="0" fontId="58" fillId="7" borderId="10" xfId="2" applyFont="1" applyFill="1" applyBorder="1" applyAlignment="1">
      <alignment vertical="top"/>
    </xf>
    <xf numFmtId="0" fontId="58" fillId="7" borderId="12" xfId="2" applyFont="1" applyFill="1" applyBorder="1" applyAlignment="1">
      <alignment vertical="top"/>
    </xf>
    <xf numFmtId="0" fontId="58" fillId="7" borderId="13" xfId="2" applyFont="1" applyFill="1" applyBorder="1" applyAlignment="1">
      <alignment vertical="top"/>
    </xf>
    <xf numFmtId="0" fontId="58" fillId="7" borderId="47" xfId="2" applyFont="1" applyFill="1" applyBorder="1" applyAlignment="1">
      <alignment vertical="top"/>
    </xf>
    <xf numFmtId="0" fontId="58" fillId="7" borderId="5" xfId="2" applyFont="1" applyFill="1" applyBorder="1" applyAlignment="1">
      <alignment vertical="top"/>
    </xf>
    <xf numFmtId="0" fontId="58" fillId="7" borderId="6" xfId="2" applyFont="1" applyFill="1" applyBorder="1" applyAlignment="1">
      <alignment vertical="top"/>
    </xf>
    <xf numFmtId="0" fontId="58" fillId="0" borderId="18" xfId="2" applyFont="1" applyBorder="1" applyAlignment="1">
      <alignment horizontal="left" vertical="center"/>
    </xf>
    <xf numFmtId="2" fontId="58" fillId="0" borderId="18" xfId="2" applyNumberFormat="1" applyFont="1" applyBorder="1" applyAlignment="1">
      <alignment horizontal="left" vertical="center"/>
    </xf>
    <xf numFmtId="179" fontId="58" fillId="0" borderId="18" xfId="1" applyNumberFormat="1" applyFont="1" applyFill="1" applyBorder="1" applyAlignment="1" applyProtection="1">
      <alignment horizontal="left" vertical="center"/>
    </xf>
    <xf numFmtId="0" fontId="62" fillId="0" borderId="18" xfId="2" applyFont="1" applyBorder="1" applyAlignment="1">
      <alignment horizontal="left" vertical="center"/>
    </xf>
    <xf numFmtId="38" fontId="58" fillId="0" borderId="18" xfId="1" applyFont="1" applyBorder="1" applyAlignment="1" applyProtection="1">
      <alignment horizontal="left" vertical="center"/>
    </xf>
    <xf numFmtId="0" fontId="58" fillId="0" borderId="19" xfId="2" applyFont="1" applyBorder="1" applyAlignment="1">
      <alignment horizontal="left" vertical="center"/>
    </xf>
    <xf numFmtId="179" fontId="58" fillId="0" borderId="12" xfId="2" applyNumberFormat="1" applyFont="1" applyBorder="1">
      <alignment vertical="center"/>
    </xf>
    <xf numFmtId="0" fontId="58" fillId="0" borderId="46" xfId="2" applyFont="1" applyBorder="1">
      <alignment vertical="center"/>
    </xf>
    <xf numFmtId="179" fontId="58" fillId="0" borderId="47" xfId="2" applyNumberFormat="1" applyFont="1" applyBorder="1">
      <alignment vertical="center"/>
    </xf>
    <xf numFmtId="2" fontId="58" fillId="0" borderId="12" xfId="2" applyNumberFormat="1" applyFont="1" applyBorder="1" applyAlignment="1">
      <alignment horizontal="right" vertical="center"/>
    </xf>
    <xf numFmtId="179" fontId="58" fillId="0" borderId="0" xfId="2" applyNumberFormat="1" applyFont="1">
      <alignment vertical="center"/>
    </xf>
    <xf numFmtId="2" fontId="58" fillId="0" borderId="0" xfId="2" applyNumberFormat="1" applyFont="1" applyAlignment="1">
      <alignment horizontal="right" vertical="center"/>
    </xf>
    <xf numFmtId="0" fontId="67" fillId="0" borderId="0" xfId="2" applyFont="1" applyAlignment="1">
      <alignment horizontal="center" vertical="top"/>
    </xf>
    <xf numFmtId="2" fontId="58" fillId="0" borderId="5" xfId="2" applyNumberFormat="1" applyFont="1" applyBorder="1" applyAlignment="1">
      <alignment horizontal="center" vertical="center"/>
    </xf>
    <xf numFmtId="0" fontId="58" fillId="0" borderId="31" xfId="2" applyFont="1" applyBorder="1">
      <alignment vertical="center"/>
    </xf>
    <xf numFmtId="38" fontId="58" fillId="0" borderId="18" xfId="1" applyFont="1" applyBorder="1" applyAlignment="1">
      <alignment vertical="center" wrapText="1"/>
    </xf>
    <xf numFmtId="0" fontId="58" fillId="0" borderId="19" xfId="2" applyFont="1" applyBorder="1">
      <alignment vertical="center"/>
    </xf>
    <xf numFmtId="2" fontId="58" fillId="0" borderId="47" xfId="2" applyNumberFormat="1" applyFont="1" applyBorder="1" applyAlignment="1">
      <alignment horizontal="right" vertical="center"/>
    </xf>
    <xf numFmtId="0" fontId="58" fillId="0" borderId="4" xfId="2" applyFont="1" applyBorder="1">
      <alignment vertical="center"/>
    </xf>
    <xf numFmtId="2" fontId="58" fillId="0" borderId="5" xfId="2" applyNumberFormat="1" applyFont="1" applyBorder="1" applyAlignment="1">
      <alignment horizontal="right" vertical="center"/>
    </xf>
    <xf numFmtId="38" fontId="58" fillId="0" borderId="5" xfId="1" applyFont="1" applyBorder="1" applyAlignment="1" applyProtection="1">
      <alignment horizontal="right" vertical="center"/>
    </xf>
    <xf numFmtId="0" fontId="58" fillId="7" borderId="9" xfId="2" applyFont="1" applyFill="1" applyBorder="1" applyAlignment="1">
      <alignment horizontal="center" vertical="center"/>
    </xf>
    <xf numFmtId="0" fontId="58" fillId="7" borderId="10" xfId="2" applyFont="1" applyFill="1" applyBorder="1">
      <alignment vertical="center"/>
    </xf>
    <xf numFmtId="0" fontId="58" fillId="7" borderId="5" xfId="2" applyFont="1" applyFill="1" applyBorder="1">
      <alignment vertical="center"/>
    </xf>
    <xf numFmtId="0" fontId="58" fillId="7" borderId="6" xfId="2" applyFont="1" applyFill="1" applyBorder="1">
      <alignment vertical="center"/>
    </xf>
    <xf numFmtId="0" fontId="54" fillId="0" borderId="0" xfId="0" applyFont="1" applyAlignment="1">
      <alignment horizontal="right" vertical="center"/>
    </xf>
    <xf numFmtId="0" fontId="54" fillId="0" borderId="0" xfId="0" applyFont="1" applyAlignment="1">
      <alignment vertical="center" shrinkToFit="1"/>
    </xf>
    <xf numFmtId="0" fontId="54" fillId="0" borderId="20" xfId="0" applyFont="1" applyBorder="1" applyAlignment="1">
      <alignment vertical="center" shrinkToFit="1"/>
    </xf>
    <xf numFmtId="0" fontId="54" fillId="15" borderId="18" xfId="0" applyFont="1" applyFill="1" applyBorder="1" applyAlignment="1" applyProtection="1">
      <alignment horizontal="right" vertical="center" shrinkToFit="1"/>
      <protection locked="0"/>
    </xf>
    <xf numFmtId="0" fontId="54" fillId="15" borderId="9" xfId="0" applyFont="1" applyFill="1" applyBorder="1" applyAlignment="1" applyProtection="1">
      <alignment horizontal="right" vertical="center" shrinkToFit="1"/>
      <protection locked="0"/>
    </xf>
    <xf numFmtId="0" fontId="54" fillId="7" borderId="0" xfId="0" applyFont="1" applyFill="1" applyAlignment="1">
      <alignment vertical="center" shrinkToFit="1"/>
    </xf>
    <xf numFmtId="0" fontId="58" fillId="7" borderId="0" xfId="0" applyFont="1" applyFill="1" applyAlignment="1">
      <alignment horizontal="left" vertical="center" shrinkToFit="1"/>
    </xf>
    <xf numFmtId="0" fontId="54" fillId="7" borderId="0" xfId="0" applyFont="1" applyFill="1" applyAlignment="1">
      <alignment horizontal="center" vertical="center" shrinkToFit="1"/>
    </xf>
    <xf numFmtId="0" fontId="54" fillId="7" borderId="0" xfId="0" applyFont="1" applyFill="1" applyAlignment="1">
      <alignment horizontal="center" vertical="center"/>
    </xf>
    <xf numFmtId="0" fontId="54" fillId="7" borderId="18" xfId="0" applyFont="1" applyFill="1" applyBorder="1" applyAlignment="1">
      <alignment vertical="center" shrinkToFit="1"/>
    </xf>
    <xf numFmtId="0" fontId="54" fillId="7" borderId="19" xfId="0" applyFont="1" applyFill="1" applyBorder="1" applyAlignment="1">
      <alignment vertical="center" shrinkToFit="1"/>
    </xf>
    <xf numFmtId="0" fontId="58" fillId="7" borderId="17" xfId="0" applyFont="1" applyFill="1" applyBorder="1" applyAlignment="1">
      <alignment horizontal="left" vertical="center"/>
    </xf>
    <xf numFmtId="0" fontId="58" fillId="7" borderId="18" xfId="0" applyFont="1" applyFill="1" applyBorder="1" applyAlignment="1">
      <alignment horizontal="left" vertical="center"/>
    </xf>
    <xf numFmtId="0" fontId="54" fillId="0" borderId="6" xfId="0" applyFont="1" applyBorder="1">
      <alignment vertical="center"/>
    </xf>
    <xf numFmtId="0" fontId="58" fillId="7" borderId="0" xfId="0" applyFont="1" applyFill="1">
      <alignment vertical="center"/>
    </xf>
    <xf numFmtId="0" fontId="54" fillId="7" borderId="0" xfId="0" applyFont="1" applyFill="1">
      <alignment vertical="center"/>
    </xf>
    <xf numFmtId="0" fontId="54" fillId="14" borderId="0" xfId="0" applyFont="1" applyFill="1" applyAlignment="1" applyProtection="1">
      <alignment horizontal="right" vertical="center" shrinkToFit="1"/>
      <protection locked="0"/>
    </xf>
    <xf numFmtId="0" fontId="54" fillId="14" borderId="0" xfId="0" applyFont="1" applyFill="1" applyAlignment="1">
      <alignment horizontal="center" vertical="center"/>
    </xf>
    <xf numFmtId="0" fontId="54" fillId="14" borderId="20" xfId="0" applyFont="1" applyFill="1" applyBorder="1" applyAlignment="1" applyProtection="1">
      <alignment horizontal="right" vertical="center" shrinkToFit="1"/>
      <protection locked="0"/>
    </xf>
    <xf numFmtId="0" fontId="54" fillId="21" borderId="0" xfId="5" applyFont="1" applyFill="1" applyProtection="1">
      <alignment vertical="center"/>
      <protection locked="0"/>
    </xf>
    <xf numFmtId="0" fontId="0" fillId="18" borderId="0" xfId="0" applyFill="1">
      <alignment vertical="center"/>
    </xf>
    <xf numFmtId="0" fontId="74" fillId="18" borderId="0" xfId="0" applyFont="1" applyFill="1">
      <alignment vertical="center"/>
    </xf>
    <xf numFmtId="9" fontId="54" fillId="18" borderId="0" xfId="0" applyNumberFormat="1" applyFont="1" applyFill="1" applyAlignment="1" applyProtection="1">
      <protection locked="0"/>
    </xf>
    <xf numFmtId="0" fontId="58" fillId="5" borderId="12" xfId="2" applyFont="1" applyFill="1" applyBorder="1" applyAlignment="1" applyProtection="1">
      <alignment vertical="center" shrinkToFit="1"/>
      <protection locked="0"/>
    </xf>
    <xf numFmtId="0" fontId="54" fillId="0" borderId="23" xfId="0" applyFont="1" applyBorder="1" applyAlignment="1">
      <alignment vertical="center" shrinkToFit="1"/>
    </xf>
    <xf numFmtId="0" fontId="3" fillId="23" borderId="14" xfId="0" applyFont="1" applyFill="1" applyBorder="1">
      <alignment vertical="center"/>
    </xf>
    <xf numFmtId="0" fontId="3" fillId="23" borderId="15" xfId="0" applyFont="1" applyFill="1" applyBorder="1">
      <alignment vertical="center"/>
    </xf>
    <xf numFmtId="0" fontId="3" fillId="23" borderId="16" xfId="0" applyFont="1" applyFill="1" applyBorder="1">
      <alignment vertical="center"/>
    </xf>
    <xf numFmtId="0" fontId="77" fillId="0" borderId="0" xfId="0" applyFont="1">
      <alignment vertical="center"/>
    </xf>
    <xf numFmtId="0" fontId="78" fillId="0" borderId="17" xfId="2" applyFont="1" applyBorder="1">
      <alignment vertical="center"/>
    </xf>
    <xf numFmtId="49" fontId="78" fillId="14" borderId="19" xfId="2" applyNumberFormat="1" applyFont="1" applyFill="1" applyBorder="1">
      <alignment vertical="center"/>
    </xf>
    <xf numFmtId="0" fontId="79" fillId="0" borderId="101" xfId="2" applyFont="1" applyBorder="1">
      <alignment vertical="center"/>
    </xf>
    <xf numFmtId="0" fontId="78" fillId="0" borderId="18" xfId="2" applyFont="1" applyBorder="1">
      <alignment vertical="center"/>
    </xf>
    <xf numFmtId="0" fontId="78" fillId="10" borderId="18" xfId="2" applyFont="1" applyFill="1" applyBorder="1">
      <alignment vertical="center"/>
    </xf>
    <xf numFmtId="0" fontId="78" fillId="0" borderId="19" xfId="2" applyFont="1" applyBorder="1">
      <alignment vertical="center"/>
    </xf>
    <xf numFmtId="0" fontId="78" fillId="0" borderId="104" xfId="2" applyFont="1" applyBorder="1">
      <alignment vertical="center"/>
    </xf>
    <xf numFmtId="0" fontId="78" fillId="10" borderId="105" xfId="2" applyFont="1" applyFill="1" applyBorder="1">
      <alignment vertical="center"/>
    </xf>
    <xf numFmtId="0" fontId="78" fillId="10" borderId="19" xfId="2" applyFont="1" applyFill="1" applyBorder="1">
      <alignment vertical="center"/>
    </xf>
    <xf numFmtId="0" fontId="78" fillId="0" borderId="49" xfId="2" applyFont="1" applyBorder="1">
      <alignment vertical="center"/>
    </xf>
    <xf numFmtId="0" fontId="54" fillId="0" borderId="18" xfId="2" applyFont="1" applyBorder="1">
      <alignment vertical="center"/>
    </xf>
    <xf numFmtId="0" fontId="78" fillId="0" borderId="0" xfId="2" applyFont="1">
      <alignment vertical="center"/>
    </xf>
    <xf numFmtId="0" fontId="78" fillId="0" borderId="32" xfId="2" applyFont="1" applyBorder="1">
      <alignment vertical="center"/>
    </xf>
    <xf numFmtId="0" fontId="54" fillId="0" borderId="34" xfId="2" applyFont="1" applyBorder="1">
      <alignment vertical="center"/>
    </xf>
    <xf numFmtId="0" fontId="78" fillId="0" borderId="35" xfId="2" applyFont="1" applyBorder="1">
      <alignment vertical="center"/>
    </xf>
    <xf numFmtId="0" fontId="78" fillId="0" borderId="20" xfId="2" applyFont="1" applyBorder="1">
      <alignment vertical="center"/>
    </xf>
    <xf numFmtId="0" fontId="78" fillId="10" borderId="21" xfId="2" applyFont="1" applyFill="1" applyBorder="1">
      <alignment vertical="center"/>
    </xf>
    <xf numFmtId="0" fontId="78" fillId="0" borderId="33" xfId="2" applyFont="1" applyBorder="1" applyAlignment="1">
      <alignment horizontal="left" vertical="center"/>
    </xf>
    <xf numFmtId="0" fontId="78" fillId="0" borderId="34" xfId="2" applyFont="1" applyBorder="1" applyAlignment="1">
      <alignment horizontal="left" vertical="center"/>
    </xf>
    <xf numFmtId="0" fontId="78" fillId="0" borderId="49" xfId="2" applyFont="1" applyBorder="1" applyAlignment="1">
      <alignment horizontal="left" vertical="center"/>
    </xf>
    <xf numFmtId="0" fontId="78" fillId="0" borderId="32" xfId="2" applyFont="1" applyBorder="1" applyAlignment="1">
      <alignment horizontal="left" vertical="center"/>
    </xf>
    <xf numFmtId="0" fontId="54" fillId="0" borderId="33" xfId="2" applyFont="1" applyBorder="1">
      <alignment vertical="center"/>
    </xf>
    <xf numFmtId="0" fontId="4" fillId="0" borderId="0" xfId="2">
      <alignment vertical="center"/>
    </xf>
    <xf numFmtId="0" fontId="4" fillId="0" borderId="18" xfId="2" applyBorder="1">
      <alignment vertical="center"/>
    </xf>
    <xf numFmtId="0" fontId="78" fillId="0" borderId="33" xfId="2" applyFont="1" applyBorder="1">
      <alignment vertical="center"/>
    </xf>
    <xf numFmtId="0" fontId="78" fillId="0" borderId="34" xfId="2" applyFont="1" applyBorder="1">
      <alignment vertical="center"/>
    </xf>
    <xf numFmtId="0" fontId="78" fillId="0" borderId="22" xfId="2" applyFont="1" applyBorder="1">
      <alignment vertical="center"/>
    </xf>
    <xf numFmtId="0" fontId="78" fillId="0" borderId="23" xfId="2" applyFont="1" applyBorder="1">
      <alignment vertical="center"/>
    </xf>
    <xf numFmtId="0" fontId="78" fillId="10" borderId="24" xfId="2" applyFont="1" applyFill="1" applyBorder="1">
      <alignment vertical="center"/>
    </xf>
    <xf numFmtId="0" fontId="78" fillId="0" borderId="0" xfId="2" applyFont="1" applyAlignment="1">
      <alignment horizontal="left" vertical="center"/>
    </xf>
    <xf numFmtId="40" fontId="78" fillId="10" borderId="17" xfId="1" applyNumberFormat="1" applyFont="1" applyFill="1" applyBorder="1" applyProtection="1">
      <alignment vertical="center"/>
    </xf>
    <xf numFmtId="0" fontId="80" fillId="0" borderId="18" xfId="2" applyFont="1" applyBorder="1">
      <alignment vertical="center"/>
    </xf>
    <xf numFmtId="0" fontId="81" fillId="10" borderId="17" xfId="2" applyFont="1" applyFill="1" applyBorder="1">
      <alignment vertical="center"/>
    </xf>
    <xf numFmtId="0" fontId="82" fillId="0" borderId="18" xfId="2" applyFont="1" applyBorder="1">
      <alignment vertical="center"/>
    </xf>
    <xf numFmtId="0" fontId="3" fillId="0" borderId="0" xfId="0" applyFont="1" applyAlignment="1">
      <alignment vertical="top" wrapText="1"/>
    </xf>
    <xf numFmtId="0" fontId="3" fillId="12" borderId="0" xfId="0" applyFont="1" applyFill="1" applyAlignment="1">
      <alignment vertical="top" wrapText="1"/>
    </xf>
    <xf numFmtId="0" fontId="3" fillId="17" borderId="0" xfId="0" applyFont="1" applyFill="1" applyAlignment="1">
      <alignment vertical="top" wrapText="1"/>
    </xf>
    <xf numFmtId="0" fontId="76" fillId="17" borderId="0" xfId="2" applyFont="1" applyFill="1" applyAlignment="1">
      <alignment vertical="top"/>
    </xf>
    <xf numFmtId="0" fontId="23" fillId="0" borderId="0" xfId="0" applyFont="1" applyAlignment="1">
      <alignment vertical="top" wrapText="1"/>
    </xf>
    <xf numFmtId="0" fontId="3" fillId="19" borderId="0" xfId="0" applyFont="1" applyFill="1" applyAlignment="1">
      <alignment vertical="top" wrapText="1"/>
    </xf>
    <xf numFmtId="0" fontId="3" fillId="5" borderId="0" xfId="0" applyFont="1" applyFill="1" applyAlignment="1">
      <alignment vertical="top" wrapText="1"/>
    </xf>
    <xf numFmtId="0" fontId="24" fillId="0" borderId="0" xfId="0" applyFont="1" applyAlignment="1">
      <alignment vertical="top" wrapText="1"/>
    </xf>
    <xf numFmtId="0" fontId="3" fillId="9" borderId="0" xfId="0" applyFont="1" applyFill="1" applyAlignment="1">
      <alignment vertical="top" wrapText="1"/>
    </xf>
    <xf numFmtId="0" fontId="23" fillId="9" borderId="0" xfId="0" applyFont="1" applyFill="1" applyAlignment="1">
      <alignment vertical="top" wrapText="1"/>
    </xf>
    <xf numFmtId="0" fontId="23" fillId="12" borderId="0" xfId="0" applyFont="1" applyFill="1" applyAlignment="1">
      <alignment vertical="top" wrapText="1"/>
    </xf>
    <xf numFmtId="0" fontId="3" fillId="18" borderId="0" xfId="0" applyFont="1" applyFill="1" applyAlignment="1">
      <alignment vertical="top" wrapText="1"/>
    </xf>
    <xf numFmtId="0" fontId="3" fillId="13" borderId="0" xfId="0" applyFont="1" applyFill="1" applyAlignment="1">
      <alignment vertical="top" wrapText="1"/>
    </xf>
    <xf numFmtId="0" fontId="10" fillId="13" borderId="0" xfId="0" applyFont="1" applyFill="1" applyAlignment="1">
      <alignment vertical="top" wrapText="1"/>
    </xf>
    <xf numFmtId="0" fontId="3" fillId="7" borderId="0" xfId="0" applyFont="1" applyFill="1" applyAlignment="1">
      <alignment vertical="top" wrapText="1"/>
    </xf>
    <xf numFmtId="0" fontId="3" fillId="14" borderId="0" xfId="0" applyFont="1" applyFill="1">
      <alignment vertical="center"/>
    </xf>
    <xf numFmtId="14" fontId="3" fillId="14" borderId="0" xfId="0" applyNumberFormat="1" applyFont="1" applyFill="1">
      <alignment vertical="center"/>
    </xf>
    <xf numFmtId="187" fontId="3" fillId="14" borderId="0" xfId="0" applyNumberFormat="1" applyFont="1" applyFill="1">
      <alignment vertical="center"/>
    </xf>
    <xf numFmtId="0" fontId="78" fillId="0" borderId="0" xfId="0" applyFont="1">
      <alignment vertical="center"/>
    </xf>
    <xf numFmtId="0" fontId="24" fillId="0" borderId="101" xfId="0" applyFont="1" applyBorder="1" applyAlignment="1">
      <alignment vertical="top" wrapText="1"/>
    </xf>
    <xf numFmtId="0" fontId="83" fillId="0" borderId="0" xfId="0" applyFont="1" applyAlignment="1">
      <alignment vertical="top" wrapText="1"/>
    </xf>
    <xf numFmtId="0" fontId="78" fillId="0" borderId="0" xfId="0" applyFont="1" applyAlignment="1">
      <alignment vertical="center" wrapText="1"/>
    </xf>
    <xf numFmtId="0" fontId="78" fillId="0" borderId="0" xfId="0" applyFont="1" applyAlignment="1">
      <alignment vertical="top" wrapText="1"/>
    </xf>
    <xf numFmtId="0" fontId="23" fillId="0" borderId="101" xfId="0" applyFont="1" applyBorder="1" applyAlignment="1">
      <alignment vertical="top" wrapText="1"/>
    </xf>
    <xf numFmtId="0" fontId="83" fillId="17" borderId="0" xfId="0" applyFont="1" applyFill="1" applyAlignment="1">
      <alignment vertical="top" wrapText="1"/>
    </xf>
    <xf numFmtId="0" fontId="78" fillId="0" borderId="0" xfId="0" applyFont="1" applyAlignment="1">
      <alignment vertical="top"/>
    </xf>
    <xf numFmtId="0" fontId="83" fillId="0" borderId="0" xfId="0" applyFont="1" applyAlignment="1">
      <alignment vertical="top"/>
    </xf>
    <xf numFmtId="0" fontId="78" fillId="17" borderId="0" xfId="0" applyFont="1" applyFill="1">
      <alignment vertical="center"/>
    </xf>
    <xf numFmtId="2" fontId="3" fillId="14" borderId="0" xfId="0" applyNumberFormat="1" applyFont="1" applyFill="1">
      <alignment vertical="center"/>
    </xf>
    <xf numFmtId="38" fontId="3" fillId="14" borderId="0" xfId="0" applyNumberFormat="1" applyFont="1" applyFill="1">
      <alignment vertical="center"/>
    </xf>
    <xf numFmtId="4" fontId="3" fillId="14" borderId="0" xfId="0" applyNumberFormat="1" applyFont="1" applyFill="1">
      <alignment vertical="center"/>
    </xf>
    <xf numFmtId="49" fontId="3" fillId="14" borderId="0" xfId="0" applyNumberFormat="1" applyFont="1" applyFill="1">
      <alignment vertical="center"/>
    </xf>
    <xf numFmtId="49" fontId="3" fillId="0" borderId="0" xfId="0" applyNumberFormat="1" applyFont="1" applyAlignment="1">
      <alignment horizontal="left" vertical="center"/>
    </xf>
    <xf numFmtId="0" fontId="58" fillId="0" borderId="43" xfId="2" applyFont="1" applyBorder="1" applyAlignment="1">
      <alignment horizontal="left" vertical="center" shrinkToFit="1"/>
    </xf>
    <xf numFmtId="0" fontId="84" fillId="0" borderId="0" xfId="0" applyFont="1">
      <alignment vertical="center"/>
    </xf>
    <xf numFmtId="0" fontId="58" fillId="0" borderId="22" xfId="2" applyFont="1" applyBorder="1" applyAlignment="1" applyProtection="1">
      <alignment horizontal="center" vertical="center"/>
      <protection locked="0"/>
    </xf>
    <xf numFmtId="0" fontId="58" fillId="0" borderId="43" xfId="2" applyFont="1" applyBorder="1" applyAlignment="1" applyProtection="1">
      <alignment horizontal="center" vertical="center"/>
      <protection locked="0"/>
    </xf>
    <xf numFmtId="0" fontId="58" fillId="0" borderId="23" xfId="2" applyFont="1" applyBorder="1">
      <alignment vertical="center"/>
    </xf>
    <xf numFmtId="0" fontId="58" fillId="0" borderId="23" xfId="2" applyFont="1" applyBorder="1" applyAlignment="1" applyProtection="1">
      <alignment horizontal="center" vertical="center"/>
      <protection locked="0"/>
    </xf>
    <xf numFmtId="2" fontId="58" fillId="0" borderId="47" xfId="2" applyNumberFormat="1" applyFont="1" applyBorder="1" applyAlignment="1">
      <alignment horizontal="left" vertical="center"/>
    </xf>
    <xf numFmtId="180" fontId="86" fillId="0" borderId="49" xfId="1" applyNumberFormat="1" applyFont="1" applyBorder="1" applyProtection="1">
      <alignment vertical="center"/>
    </xf>
    <xf numFmtId="196" fontId="78" fillId="0" borderId="18" xfId="2" applyNumberFormat="1" applyFont="1" applyBorder="1">
      <alignment vertical="center"/>
    </xf>
    <xf numFmtId="196" fontId="78" fillId="0" borderId="19" xfId="2" applyNumberFormat="1" applyFont="1" applyBorder="1">
      <alignment vertical="center"/>
    </xf>
    <xf numFmtId="40" fontId="83" fillId="0" borderId="49" xfId="1" applyNumberFormat="1" applyFont="1" applyBorder="1" applyProtection="1">
      <alignment vertical="center"/>
    </xf>
    <xf numFmtId="0" fontId="78" fillId="0" borderId="18" xfId="2" applyFont="1" applyBorder="1" applyAlignment="1">
      <alignment horizontal="left" vertical="center"/>
    </xf>
    <xf numFmtId="2" fontId="78" fillId="15" borderId="19" xfId="2" applyNumberFormat="1" applyFont="1" applyFill="1" applyBorder="1">
      <alignment vertical="center"/>
    </xf>
    <xf numFmtId="0" fontId="87" fillId="17" borderId="101" xfId="2" applyFont="1" applyFill="1" applyBorder="1">
      <alignment vertical="center"/>
    </xf>
    <xf numFmtId="0" fontId="78" fillId="0" borderId="106" xfId="2" applyFont="1" applyBorder="1">
      <alignment vertical="center"/>
    </xf>
    <xf numFmtId="0" fontId="78" fillId="0" borderId="24" xfId="2" applyFont="1" applyBorder="1">
      <alignment vertical="center"/>
    </xf>
    <xf numFmtId="0" fontId="78" fillId="0" borderId="17" xfId="0" applyFont="1" applyBorder="1">
      <alignment vertical="center"/>
    </xf>
    <xf numFmtId="0" fontId="78" fillId="10" borderId="19" xfId="0" applyFont="1" applyFill="1" applyBorder="1">
      <alignment vertical="center"/>
    </xf>
    <xf numFmtId="0" fontId="88" fillId="0" borderId="0" xfId="0" applyFont="1">
      <alignment vertical="center"/>
    </xf>
    <xf numFmtId="0" fontId="88" fillId="10" borderId="19" xfId="0" applyFont="1" applyFill="1" applyBorder="1">
      <alignment vertical="center"/>
    </xf>
    <xf numFmtId="0" fontId="78" fillId="0" borderId="0" xfId="0" applyFont="1" applyAlignment="1"/>
    <xf numFmtId="0" fontId="58" fillId="0" borderId="22" xfId="0" applyFont="1" applyBorder="1" applyAlignment="1">
      <alignment horizontal="right" vertical="center"/>
    </xf>
    <xf numFmtId="0" fontId="78" fillId="10" borderId="18" xfId="0" applyFont="1" applyFill="1" applyBorder="1">
      <alignment vertical="center"/>
    </xf>
    <xf numFmtId="0" fontId="88" fillId="10" borderId="18" xfId="0" applyFont="1" applyFill="1" applyBorder="1">
      <alignment vertical="center"/>
    </xf>
    <xf numFmtId="0" fontId="89" fillId="10" borderId="18" xfId="0" applyFont="1" applyFill="1" applyBorder="1">
      <alignment vertical="center"/>
    </xf>
    <xf numFmtId="0" fontId="89" fillId="0" borderId="0" xfId="0" applyFont="1">
      <alignment vertical="center"/>
    </xf>
    <xf numFmtId="0" fontId="78" fillId="0" borderId="18" xfId="0" applyFont="1" applyBorder="1">
      <alignment vertical="center"/>
    </xf>
    <xf numFmtId="193" fontId="87" fillId="17" borderId="101" xfId="0" applyNumberFormat="1" applyFont="1" applyFill="1" applyBorder="1">
      <alignment vertical="center"/>
    </xf>
    <xf numFmtId="0" fontId="78" fillId="0" borderId="19" xfId="0" applyFont="1" applyBorder="1">
      <alignment vertical="center"/>
    </xf>
    <xf numFmtId="0" fontId="78" fillId="10" borderId="22" xfId="0" applyFont="1" applyFill="1" applyBorder="1">
      <alignment vertical="center"/>
    </xf>
    <xf numFmtId="0" fontId="78" fillId="24" borderId="17" xfId="0" applyFont="1" applyFill="1" applyBorder="1">
      <alignment vertical="center"/>
    </xf>
    <xf numFmtId="0" fontId="3" fillId="24" borderId="19" xfId="0" applyFont="1" applyFill="1" applyBorder="1">
      <alignment vertical="center"/>
    </xf>
    <xf numFmtId="0" fontId="78" fillId="24" borderId="49" xfId="0" applyFont="1" applyFill="1" applyBorder="1" applyAlignment="1">
      <alignment horizontal="center" vertical="center"/>
    </xf>
    <xf numFmtId="0" fontId="78" fillId="25" borderId="49" xfId="0" applyFont="1" applyFill="1" applyBorder="1">
      <alignment vertical="center"/>
    </xf>
    <xf numFmtId="38" fontId="78" fillId="0" borderId="49" xfId="1" applyFont="1" applyBorder="1" applyAlignment="1">
      <alignment vertical="center"/>
    </xf>
    <xf numFmtId="38" fontId="78" fillId="0" borderId="49" xfId="0" applyNumberFormat="1" applyFont="1" applyBorder="1">
      <alignment vertical="center"/>
    </xf>
    <xf numFmtId="0" fontId="78" fillId="21" borderId="49" xfId="0" applyFont="1" applyFill="1" applyBorder="1">
      <alignment vertical="center"/>
    </xf>
    <xf numFmtId="0" fontId="78" fillId="17" borderId="49" xfId="0" applyFont="1" applyFill="1" applyBorder="1">
      <alignment vertical="center"/>
    </xf>
    <xf numFmtId="0" fontId="78" fillId="26" borderId="49" xfId="0" applyFont="1" applyFill="1" applyBorder="1">
      <alignment vertical="center"/>
    </xf>
    <xf numFmtId="0" fontId="78" fillId="27" borderId="32" xfId="0" applyFont="1" applyFill="1" applyBorder="1">
      <alignment vertical="center"/>
    </xf>
    <xf numFmtId="0" fontId="78" fillId="20" borderId="32" xfId="0" applyFont="1" applyFill="1" applyBorder="1">
      <alignment vertical="center"/>
    </xf>
    <xf numFmtId="0" fontId="78" fillId="24" borderId="49" xfId="0" applyFont="1" applyFill="1" applyBorder="1">
      <alignment vertical="center"/>
    </xf>
    <xf numFmtId="38" fontId="78" fillId="24" borderId="49" xfId="0" applyNumberFormat="1" applyFont="1" applyFill="1" applyBorder="1">
      <alignment vertical="center"/>
    </xf>
    <xf numFmtId="195" fontId="78" fillId="24" borderId="49" xfId="0" applyNumberFormat="1" applyFont="1" applyFill="1" applyBorder="1">
      <alignment vertical="center"/>
    </xf>
    <xf numFmtId="38" fontId="78" fillId="28" borderId="49" xfId="1" applyFont="1" applyFill="1" applyBorder="1" applyAlignment="1">
      <alignment vertical="center"/>
    </xf>
    <xf numFmtId="38" fontId="78" fillId="28" borderId="49" xfId="0" applyNumberFormat="1" applyFont="1" applyFill="1" applyBorder="1">
      <alignment vertical="center"/>
    </xf>
    <xf numFmtId="0" fontId="54" fillId="0" borderId="31" xfId="0" applyFont="1" applyBorder="1" applyAlignment="1">
      <alignment vertical="center" shrinkToFit="1"/>
    </xf>
    <xf numFmtId="0" fontId="89" fillId="0" borderId="17" xfId="0" applyFont="1" applyBorder="1">
      <alignment vertical="center"/>
    </xf>
    <xf numFmtId="0" fontId="78" fillId="0" borderId="22" xfId="0" applyFont="1" applyBorder="1">
      <alignment vertical="center"/>
    </xf>
    <xf numFmtId="0" fontId="78" fillId="0" borderId="24" xfId="0" applyFont="1" applyBorder="1">
      <alignment vertical="center"/>
    </xf>
    <xf numFmtId="180" fontId="78" fillId="0" borderId="49" xfId="1" applyNumberFormat="1" applyFont="1" applyBorder="1" applyAlignment="1">
      <alignment vertical="center"/>
    </xf>
    <xf numFmtId="180" fontId="78" fillId="24" borderId="49" xfId="0" applyNumberFormat="1" applyFont="1" applyFill="1" applyBorder="1">
      <alignment vertical="center"/>
    </xf>
    <xf numFmtId="180" fontId="78" fillId="0" borderId="49" xfId="0" applyNumberFormat="1" applyFont="1" applyBorder="1">
      <alignment vertical="center"/>
    </xf>
    <xf numFmtId="0" fontId="78" fillId="17" borderId="19" xfId="0" applyFont="1" applyFill="1" applyBorder="1">
      <alignment vertical="center"/>
    </xf>
    <xf numFmtId="0" fontId="66" fillId="0" borderId="0" xfId="0" applyFont="1">
      <alignment vertical="center"/>
    </xf>
    <xf numFmtId="0" fontId="66" fillId="0" borderId="17" xfId="0" applyFont="1" applyBorder="1">
      <alignment vertical="center"/>
    </xf>
    <xf numFmtId="0" fontId="66" fillId="0" borderId="19" xfId="0" applyFont="1" applyBorder="1">
      <alignment vertical="center"/>
    </xf>
    <xf numFmtId="180" fontId="78" fillId="0" borderId="0" xfId="0" applyNumberFormat="1" applyFont="1">
      <alignment vertical="center"/>
    </xf>
    <xf numFmtId="0" fontId="78" fillId="0" borderId="49" xfId="0" applyFont="1" applyBorder="1">
      <alignment vertical="center"/>
    </xf>
    <xf numFmtId="192" fontId="90" fillId="17" borderId="49" xfId="0" applyNumberFormat="1" applyFont="1" applyFill="1" applyBorder="1">
      <alignment vertical="center"/>
    </xf>
    <xf numFmtId="192" fontId="78" fillId="14" borderId="49" xfId="0" applyNumberFormat="1" applyFont="1" applyFill="1" applyBorder="1">
      <alignment vertical="center"/>
    </xf>
    <xf numFmtId="38" fontId="78" fillId="17" borderId="49" xfId="0" applyNumberFormat="1" applyFont="1" applyFill="1" applyBorder="1">
      <alignment vertical="center"/>
    </xf>
    <xf numFmtId="9" fontId="54" fillId="0" borderId="35" xfId="0" applyNumberFormat="1" applyFont="1" applyBorder="1">
      <alignment vertical="center"/>
    </xf>
    <xf numFmtId="9" fontId="54" fillId="0" borderId="20" xfId="0" applyNumberFormat="1" applyFont="1" applyBorder="1">
      <alignment vertical="center"/>
    </xf>
    <xf numFmtId="9" fontId="54" fillId="0" borderId="21" xfId="0" applyNumberFormat="1" applyFont="1" applyBorder="1">
      <alignment vertical="center"/>
    </xf>
    <xf numFmtId="9" fontId="54" fillId="0" borderId="0" xfId="0" applyNumberFormat="1" applyFont="1" applyAlignment="1">
      <alignment vertical="center" shrinkToFit="1"/>
    </xf>
    <xf numFmtId="0" fontId="58" fillId="0" borderId="20" xfId="0" applyFont="1" applyBorder="1">
      <alignment vertical="center"/>
    </xf>
    <xf numFmtId="0" fontId="60" fillId="4" borderId="35" xfId="0" applyFont="1" applyFill="1" applyBorder="1">
      <alignment vertical="center"/>
    </xf>
    <xf numFmtId="0" fontId="60" fillId="4" borderId="20" xfId="0" applyFont="1" applyFill="1" applyBorder="1">
      <alignment vertical="center"/>
    </xf>
    <xf numFmtId="0" fontId="60" fillId="4" borderId="21" xfId="0" applyFont="1" applyFill="1" applyBorder="1">
      <alignment vertical="center"/>
    </xf>
    <xf numFmtId="0" fontId="60" fillId="4" borderId="22" xfId="0" applyFont="1" applyFill="1" applyBorder="1">
      <alignment vertical="center"/>
    </xf>
    <xf numFmtId="0" fontId="60" fillId="4" borderId="23" xfId="0" applyFont="1" applyFill="1" applyBorder="1">
      <alignment vertical="center"/>
    </xf>
    <xf numFmtId="0" fontId="60" fillId="4" borderId="24" xfId="0" applyFont="1" applyFill="1" applyBorder="1">
      <alignment vertical="center"/>
    </xf>
    <xf numFmtId="0" fontId="58" fillId="0" borderId="0" xfId="0" applyFont="1">
      <alignment vertical="center"/>
    </xf>
    <xf numFmtId="0" fontId="3" fillId="0" borderId="20" xfId="0" applyFont="1" applyBorder="1">
      <alignment vertical="center"/>
    </xf>
    <xf numFmtId="0" fontId="3" fillId="0" borderId="23" xfId="0" applyFont="1" applyBorder="1">
      <alignment vertical="center"/>
    </xf>
    <xf numFmtId="0" fontId="78" fillId="0" borderId="23" xfId="0" applyFont="1" applyBorder="1">
      <alignment vertical="center"/>
    </xf>
    <xf numFmtId="0" fontId="78" fillId="0" borderId="35" xfId="0" applyFont="1" applyBorder="1">
      <alignment vertical="center"/>
    </xf>
    <xf numFmtId="0" fontId="78" fillId="0" borderId="20" xfId="0" applyFont="1" applyBorder="1">
      <alignment vertical="center"/>
    </xf>
    <xf numFmtId="0" fontId="78" fillId="0" borderId="21" xfId="0" applyFont="1" applyBorder="1">
      <alignment vertical="center"/>
    </xf>
    <xf numFmtId="0" fontId="78" fillId="0" borderId="30" xfId="0" applyFont="1" applyBorder="1">
      <alignment vertical="center"/>
    </xf>
    <xf numFmtId="0" fontId="78" fillId="0" borderId="31" xfId="0" applyFont="1" applyBorder="1">
      <alignment vertical="center"/>
    </xf>
    <xf numFmtId="0" fontId="54" fillId="0" borderId="31" xfId="0" applyFont="1" applyBorder="1" applyAlignment="1"/>
    <xf numFmtId="0" fontId="78" fillId="0" borderId="107" xfId="0" applyFont="1" applyBorder="1">
      <alignment vertical="center"/>
    </xf>
    <xf numFmtId="0" fontId="83" fillId="0" borderId="108" xfId="0" applyFont="1" applyBorder="1" applyAlignment="1"/>
    <xf numFmtId="0" fontId="83" fillId="0" borderId="108" xfId="0" applyFont="1" applyBorder="1">
      <alignment vertical="center"/>
    </xf>
    <xf numFmtId="0" fontId="78" fillId="0" borderId="109" xfId="0" applyFont="1" applyBorder="1">
      <alignment vertical="center"/>
    </xf>
    <xf numFmtId="0" fontId="58" fillId="0" borderId="22" xfId="0" applyFont="1" applyBorder="1" applyAlignment="1">
      <alignment horizontal="center" vertical="center"/>
    </xf>
    <xf numFmtId="0" fontId="58" fillId="7" borderId="0" xfId="0" applyFont="1" applyFill="1" applyAlignment="1">
      <alignment vertical="center" shrinkToFit="1"/>
    </xf>
    <xf numFmtId="0" fontId="58" fillId="7" borderId="31" xfId="0" applyFont="1" applyFill="1" applyBorder="1" applyAlignment="1">
      <alignment vertical="center" shrinkToFit="1"/>
    </xf>
    <xf numFmtId="0" fontId="78" fillId="0" borderId="31" xfId="0" applyFont="1" applyBorder="1" applyAlignment="1"/>
    <xf numFmtId="0" fontId="78" fillId="0" borderId="110" xfId="0" applyFont="1" applyBorder="1" applyAlignment="1"/>
    <xf numFmtId="197" fontId="58" fillId="6" borderId="12" xfId="2" applyNumberFormat="1" applyFont="1" applyFill="1" applyBorder="1" applyAlignment="1" applyProtection="1">
      <alignment horizontal="center" vertical="center" shrinkToFit="1"/>
      <protection locked="0"/>
    </xf>
    <xf numFmtId="197" fontId="58" fillId="6" borderId="12" xfId="0" applyNumberFormat="1" applyFont="1" applyFill="1" applyBorder="1" applyAlignment="1" applyProtection="1">
      <alignment horizontal="center" vertical="center" shrinkToFit="1"/>
      <protection locked="0"/>
    </xf>
    <xf numFmtId="184" fontId="58" fillId="5" borderId="12" xfId="1" applyNumberFormat="1" applyFont="1" applyFill="1" applyBorder="1" applyAlignment="1" applyProtection="1">
      <alignment horizontal="center" vertical="center" shrinkToFit="1"/>
      <protection locked="0"/>
    </xf>
    <xf numFmtId="176" fontId="58" fillId="5" borderId="12" xfId="2" applyNumberFormat="1" applyFont="1" applyFill="1" applyBorder="1" applyAlignment="1" applyProtection="1">
      <alignment horizontal="center" vertical="center"/>
      <protection locked="0"/>
    </xf>
    <xf numFmtId="184" fontId="58" fillId="5" borderId="47" xfId="1" applyNumberFormat="1" applyFont="1" applyFill="1" applyBorder="1" applyAlignment="1" applyProtection="1">
      <alignment horizontal="center" vertical="center" shrinkToFit="1"/>
      <protection locked="0"/>
    </xf>
    <xf numFmtId="0" fontId="58" fillId="0" borderId="12" xfId="2" applyFont="1" applyBorder="1" applyAlignment="1">
      <alignment horizontal="left" vertical="center" shrinkToFit="1"/>
    </xf>
    <xf numFmtId="0" fontId="58" fillId="0" borderId="12" xfId="2" applyFont="1" applyBorder="1" applyAlignment="1">
      <alignment horizontal="left" vertical="center"/>
    </xf>
    <xf numFmtId="0" fontId="58" fillId="5" borderId="12" xfId="2" applyFont="1" applyFill="1" applyBorder="1" applyAlignment="1" applyProtection="1">
      <alignment horizontal="center" vertical="center" shrinkToFit="1"/>
      <protection locked="0"/>
    </xf>
    <xf numFmtId="0" fontId="62" fillId="7" borderId="17" xfId="2" applyFont="1" applyFill="1" applyBorder="1" applyAlignment="1">
      <alignment horizontal="left" vertical="center" wrapText="1"/>
    </xf>
    <xf numFmtId="0" fontId="62" fillId="7" borderId="18" xfId="2" applyFont="1" applyFill="1" applyBorder="1" applyAlignment="1">
      <alignment horizontal="left" vertical="center" wrapText="1"/>
    </xf>
    <xf numFmtId="0" fontId="62" fillId="7" borderId="19" xfId="2" applyFont="1" applyFill="1" applyBorder="1" applyAlignment="1">
      <alignment horizontal="left" vertical="center" wrapText="1"/>
    </xf>
    <xf numFmtId="0" fontId="58" fillId="5" borderId="17" xfId="2" applyFont="1" applyFill="1" applyBorder="1" applyAlignment="1" applyProtection="1">
      <alignment horizontal="left" vertical="center" wrapText="1"/>
      <protection locked="0"/>
    </xf>
    <xf numFmtId="0" fontId="58" fillId="5" borderId="18" xfId="2" applyFont="1" applyFill="1" applyBorder="1" applyAlignment="1" applyProtection="1">
      <alignment horizontal="left" vertical="center" wrapText="1"/>
      <protection locked="0"/>
    </xf>
    <xf numFmtId="0" fontId="58" fillId="5" borderId="19" xfId="2" applyFont="1" applyFill="1" applyBorder="1" applyAlignment="1" applyProtection="1">
      <alignment horizontal="left" vertical="center" wrapText="1"/>
      <protection locked="0"/>
    </xf>
    <xf numFmtId="181" fontId="58" fillId="5" borderId="9" xfId="2" applyNumberFormat="1" applyFont="1" applyFill="1" applyBorder="1" applyAlignment="1" applyProtection="1">
      <alignment horizontal="center" vertical="center" shrinkToFit="1"/>
      <protection locked="0"/>
    </xf>
    <xf numFmtId="0" fontId="58" fillId="0" borderId="9" xfId="2" applyFont="1" applyBorder="1" applyAlignment="1">
      <alignment vertical="center" shrinkToFit="1"/>
    </xf>
    <xf numFmtId="0" fontId="58" fillId="0" borderId="10" xfId="2" applyFont="1" applyBorder="1" applyAlignment="1">
      <alignment vertical="center" shrinkToFit="1"/>
    </xf>
    <xf numFmtId="181" fontId="58" fillId="0" borderId="9" xfId="2" applyNumberFormat="1" applyFont="1" applyBorder="1" applyAlignment="1">
      <alignment vertical="center" shrinkToFit="1"/>
    </xf>
    <xf numFmtId="0" fontId="58" fillId="0" borderId="43" xfId="2" applyFont="1" applyBorder="1" applyAlignment="1">
      <alignment horizontal="left" vertical="center" shrinkToFit="1"/>
    </xf>
    <xf numFmtId="0" fontId="58" fillId="5" borderId="5" xfId="2" applyFont="1" applyFill="1" applyBorder="1" applyAlignment="1" applyProtection="1">
      <alignment vertical="center" shrinkToFit="1"/>
      <protection locked="0"/>
    </xf>
    <xf numFmtId="0" fontId="58" fillId="0" borderId="12" xfId="2" applyFont="1" applyBorder="1" applyAlignment="1">
      <alignment vertical="center" shrinkToFit="1"/>
    </xf>
    <xf numFmtId="0" fontId="58" fillId="0" borderId="13" xfId="2" applyFont="1" applyBorder="1" applyAlignment="1">
      <alignment vertical="center" shrinkToFit="1"/>
    </xf>
    <xf numFmtId="0" fontId="62" fillId="0" borderId="74" xfId="4" applyFont="1" applyFill="1" applyBorder="1" applyAlignment="1">
      <alignment vertical="center" wrapText="1"/>
    </xf>
    <xf numFmtId="0" fontId="62" fillId="0" borderId="30" xfId="4" applyFont="1" applyFill="1" applyBorder="1" applyAlignment="1">
      <alignment vertical="center" wrapText="1"/>
    </xf>
    <xf numFmtId="0" fontId="62" fillId="0" borderId="22" xfId="4" applyFont="1" applyFill="1" applyBorder="1" applyAlignment="1">
      <alignment vertical="center" wrapText="1"/>
    </xf>
    <xf numFmtId="0" fontId="58" fillId="0" borderId="86" xfId="4" applyFont="1" applyFill="1" applyBorder="1" applyAlignment="1">
      <alignment vertical="center" wrapText="1"/>
    </xf>
    <xf numFmtId="0" fontId="58" fillId="0" borderId="56" xfId="4" applyFont="1" applyFill="1" applyBorder="1" applyAlignment="1">
      <alignment vertical="center" wrapText="1"/>
    </xf>
    <xf numFmtId="0" fontId="58" fillId="7" borderId="5" xfId="2" applyFont="1" applyFill="1" applyBorder="1" applyAlignment="1">
      <alignment horizontal="left" vertical="top" shrinkToFit="1"/>
    </xf>
    <xf numFmtId="0" fontId="58" fillId="5" borderId="5" xfId="2" applyFont="1" applyFill="1" applyBorder="1" applyAlignment="1" applyProtection="1">
      <alignment vertical="top" shrinkToFit="1"/>
      <protection locked="0"/>
    </xf>
    <xf numFmtId="0" fontId="62" fillId="0" borderId="35" xfId="4" applyFont="1" applyFill="1" applyBorder="1" applyAlignment="1">
      <alignment vertical="center" wrapText="1"/>
    </xf>
    <xf numFmtId="0" fontId="62" fillId="0" borderId="21" xfId="4" applyFont="1" applyFill="1" applyBorder="1" applyAlignment="1">
      <alignment vertical="center" wrapText="1"/>
    </xf>
    <xf numFmtId="0" fontId="62" fillId="0" borderId="24" xfId="4" applyFont="1" applyFill="1" applyBorder="1" applyAlignment="1">
      <alignment vertical="center" wrapText="1"/>
    </xf>
    <xf numFmtId="0" fontId="58" fillId="0" borderId="12" xfId="2" applyFont="1" applyBorder="1">
      <alignment vertical="center"/>
    </xf>
    <xf numFmtId="0" fontId="62" fillId="0" borderId="8" xfId="4" applyFont="1" applyFill="1" applyBorder="1" applyAlignment="1">
      <alignment vertical="center" wrapText="1"/>
    </xf>
    <xf numFmtId="0" fontId="62" fillId="0" borderId="10" xfId="4" applyFont="1" applyFill="1" applyBorder="1" applyAlignment="1">
      <alignment vertical="center" wrapText="1"/>
    </xf>
    <xf numFmtId="0" fontId="58" fillId="0" borderId="9" xfId="2" applyFont="1" applyBorder="1" applyAlignment="1">
      <alignment horizontal="left" vertical="center" shrinkToFit="1"/>
    </xf>
    <xf numFmtId="0" fontId="58" fillId="0" borderId="88" xfId="4" applyFont="1" applyFill="1" applyBorder="1" applyAlignment="1">
      <alignment horizontal="left" vertical="center" wrapText="1"/>
    </xf>
    <xf numFmtId="0" fontId="58" fillId="0" borderId="56" xfId="4" applyFont="1" applyFill="1" applyBorder="1" applyAlignment="1">
      <alignment horizontal="left" vertical="center" wrapText="1"/>
    </xf>
    <xf numFmtId="0" fontId="62" fillId="7" borderId="35" xfId="4" applyFont="1" applyFill="1" applyBorder="1" applyAlignment="1">
      <alignment vertical="center" wrapText="1"/>
    </xf>
    <xf numFmtId="0" fontId="62" fillId="7" borderId="21" xfId="4" applyFont="1" applyFill="1" applyBorder="1" applyAlignment="1">
      <alignment vertical="center" wrapText="1"/>
    </xf>
    <xf numFmtId="0" fontId="62" fillId="7" borderId="30" xfId="4" applyFont="1" applyFill="1" applyBorder="1" applyAlignment="1">
      <alignment vertical="center" wrapText="1"/>
    </xf>
    <xf numFmtId="0" fontId="62" fillId="7" borderId="31" xfId="4" applyFont="1" applyFill="1" applyBorder="1" applyAlignment="1">
      <alignment vertical="center" wrapText="1"/>
    </xf>
    <xf numFmtId="0" fontId="58" fillId="0" borderId="88" xfId="4" applyFont="1" applyFill="1" applyBorder="1" applyAlignment="1">
      <alignment vertical="center" shrinkToFit="1"/>
    </xf>
    <xf numFmtId="0" fontId="58" fillId="0" borderId="56" xfId="4" applyFont="1" applyFill="1" applyBorder="1" applyAlignment="1">
      <alignment vertical="center" shrinkToFit="1"/>
    </xf>
    <xf numFmtId="0" fontId="58" fillId="0" borderId="12" xfId="0" applyFont="1" applyBorder="1" applyAlignment="1">
      <alignment vertical="center" shrinkToFit="1"/>
    </xf>
    <xf numFmtId="0" fontId="58" fillId="7" borderId="12" xfId="2" applyFont="1" applyFill="1" applyBorder="1" applyAlignment="1">
      <alignment vertical="center" shrinkToFit="1"/>
    </xf>
    <xf numFmtId="0" fontId="58" fillId="0" borderId="9" xfId="0" applyFont="1" applyBorder="1" applyAlignment="1">
      <alignment vertical="center" shrinkToFit="1"/>
    </xf>
    <xf numFmtId="0" fontId="62" fillId="0" borderId="4" xfId="4" applyFont="1" applyFill="1" applyBorder="1" applyAlignment="1">
      <alignment vertical="center" wrapText="1"/>
    </xf>
    <xf numFmtId="0" fontId="58" fillId="0" borderId="6" xfId="0" applyFont="1" applyBorder="1" applyAlignment="1">
      <alignment vertical="center" wrapText="1"/>
    </xf>
    <xf numFmtId="0" fontId="58" fillId="0" borderId="10" xfId="0" applyFont="1" applyBorder="1" applyAlignment="1">
      <alignment vertical="center" wrapText="1"/>
    </xf>
    <xf numFmtId="0" fontId="62" fillId="0" borderId="31" xfId="4" applyFont="1" applyFill="1" applyBorder="1" applyAlignment="1">
      <alignment vertical="center" wrapText="1"/>
    </xf>
    <xf numFmtId="0" fontId="58" fillId="5" borderId="12" xfId="2" applyFont="1" applyFill="1" applyBorder="1" applyAlignment="1" applyProtection="1">
      <alignment vertical="center" shrinkToFit="1"/>
      <protection locked="0"/>
    </xf>
    <xf numFmtId="0" fontId="58" fillId="9" borderId="12" xfId="0" applyFont="1" applyFill="1" applyBorder="1" applyAlignment="1" applyProtection="1">
      <alignment vertical="center" shrinkToFit="1"/>
      <protection locked="0"/>
    </xf>
    <xf numFmtId="0" fontId="58" fillId="9" borderId="5" xfId="0" applyFont="1" applyFill="1" applyBorder="1" applyAlignment="1" applyProtection="1">
      <alignment vertical="center" shrinkToFit="1"/>
      <protection locked="0"/>
    </xf>
    <xf numFmtId="0" fontId="58" fillId="5" borderId="12" xfId="0" applyFont="1" applyFill="1" applyBorder="1" applyAlignment="1" applyProtection="1">
      <alignment vertical="center" shrinkToFit="1"/>
      <protection locked="0"/>
    </xf>
    <xf numFmtId="0" fontId="58" fillId="0" borderId="17" xfId="2" applyFont="1" applyBorder="1" applyAlignment="1">
      <alignment horizontal="left" vertical="center" shrinkToFit="1"/>
    </xf>
    <xf numFmtId="0" fontId="58" fillId="0" borderId="18" xfId="2" applyFont="1" applyBorder="1" applyAlignment="1">
      <alignment horizontal="left" vertical="center" shrinkToFit="1"/>
    </xf>
    <xf numFmtId="0" fontId="58" fillId="0" borderId="19" xfId="2" applyFont="1" applyBorder="1" applyAlignment="1">
      <alignment horizontal="left" vertical="center" shrinkToFit="1"/>
    </xf>
    <xf numFmtId="0" fontId="63" fillId="0" borderId="17" xfId="2" applyFont="1" applyBorder="1" applyAlignment="1">
      <alignment horizontal="right" vertical="center"/>
    </xf>
    <xf numFmtId="0" fontId="63" fillId="0" borderId="18" xfId="2" applyFont="1" applyBorder="1" applyAlignment="1">
      <alignment horizontal="right" vertical="center"/>
    </xf>
    <xf numFmtId="0" fontId="63" fillId="0" borderId="19" xfId="2" applyFont="1" applyBorder="1" applyAlignment="1">
      <alignment horizontal="right" vertical="center"/>
    </xf>
    <xf numFmtId="0" fontId="62" fillId="0" borderId="46" xfId="4" applyFont="1" applyFill="1" applyBorder="1" applyAlignment="1">
      <alignment vertical="center" wrapText="1"/>
    </xf>
    <xf numFmtId="0" fontId="58" fillId="0" borderId="48" xfId="0" applyFont="1" applyBorder="1" applyAlignment="1">
      <alignment vertical="center" wrapText="1"/>
    </xf>
    <xf numFmtId="0" fontId="58" fillId="0" borderId="24" xfId="0" applyFont="1" applyBorder="1" applyAlignment="1">
      <alignment vertical="center" wrapText="1"/>
    </xf>
    <xf numFmtId="0" fontId="62" fillId="0" borderId="20" xfId="4" applyFont="1" applyFill="1" applyBorder="1" applyAlignment="1">
      <alignment vertical="center" wrapText="1"/>
    </xf>
    <xf numFmtId="0" fontId="62" fillId="0" borderId="23" xfId="4" applyFont="1" applyFill="1" applyBorder="1" applyAlignment="1">
      <alignment vertical="center" wrapText="1"/>
    </xf>
    <xf numFmtId="0" fontId="62" fillId="0" borderId="32" xfId="4" applyFont="1" applyFill="1" applyBorder="1" applyAlignment="1">
      <alignment vertical="center" wrapText="1"/>
    </xf>
    <xf numFmtId="0" fontId="62" fillId="0" borderId="33" xfId="4" applyFont="1" applyFill="1" applyBorder="1" applyAlignment="1">
      <alignment vertical="center" wrapText="1"/>
    </xf>
    <xf numFmtId="0" fontId="62" fillId="0" borderId="34" xfId="4" applyFont="1" applyFill="1" applyBorder="1" applyAlignment="1">
      <alignment vertical="center" wrapText="1"/>
    </xf>
    <xf numFmtId="0" fontId="58" fillId="0" borderId="13" xfId="0" applyFont="1" applyBorder="1" applyAlignment="1">
      <alignment vertical="center" shrinkToFit="1"/>
    </xf>
    <xf numFmtId="0" fontId="58" fillId="0" borderId="10" xfId="0" applyFont="1" applyBorder="1" applyAlignment="1">
      <alignment vertical="center" shrinkToFit="1"/>
    </xf>
    <xf numFmtId="0" fontId="62" fillId="0" borderId="11" xfId="4" applyFont="1" applyFill="1" applyBorder="1" applyAlignment="1">
      <alignment vertical="center" wrapText="1"/>
    </xf>
    <xf numFmtId="0" fontId="58" fillId="0" borderId="13" xfId="0" applyFont="1" applyBorder="1" applyAlignment="1">
      <alignment vertical="center" wrapText="1"/>
    </xf>
    <xf numFmtId="176" fontId="54" fillId="5" borderId="17" xfId="2" applyNumberFormat="1" applyFont="1" applyFill="1" applyBorder="1" applyAlignment="1" applyProtection="1">
      <alignment horizontal="center"/>
      <protection locked="0"/>
    </xf>
    <xf numFmtId="176" fontId="54" fillId="5" borderId="18" xfId="2" applyNumberFormat="1" applyFont="1" applyFill="1" applyBorder="1" applyAlignment="1" applyProtection="1">
      <alignment horizontal="center"/>
      <protection locked="0"/>
    </xf>
    <xf numFmtId="176" fontId="54" fillId="5" borderId="19" xfId="2" applyNumberFormat="1" applyFont="1" applyFill="1" applyBorder="1" applyAlignment="1" applyProtection="1">
      <alignment horizontal="center"/>
      <protection locked="0"/>
    </xf>
    <xf numFmtId="0" fontId="62" fillId="0" borderId="70" xfId="4" applyFont="1" applyFill="1" applyBorder="1" applyAlignment="1">
      <alignment vertical="center" wrapText="1"/>
    </xf>
    <xf numFmtId="0" fontId="62" fillId="0" borderId="81" xfId="4" applyFont="1" applyFill="1" applyBorder="1" applyAlignment="1">
      <alignment vertical="center" wrapText="1"/>
    </xf>
    <xf numFmtId="0" fontId="62" fillId="0" borderId="11" xfId="4" applyFont="1" applyFill="1" applyBorder="1" applyAlignment="1">
      <alignment vertical="center"/>
    </xf>
    <xf numFmtId="0" fontId="62" fillId="0" borderId="13" xfId="4" applyFont="1" applyFill="1" applyBorder="1" applyAlignment="1">
      <alignment vertical="center"/>
    </xf>
    <xf numFmtId="0" fontId="58" fillId="0" borderId="8" xfId="2" applyFont="1" applyBorder="1" applyAlignment="1">
      <alignment horizontal="left" vertical="center" shrinkToFit="1"/>
    </xf>
    <xf numFmtId="181" fontId="58" fillId="0" borderId="12" xfId="2" applyNumberFormat="1" applyFont="1" applyBorder="1" applyAlignment="1">
      <alignment vertical="center" shrinkToFit="1"/>
    </xf>
    <xf numFmtId="181" fontId="58" fillId="0" borderId="12" xfId="0" applyNumberFormat="1" applyFont="1" applyBorder="1" applyAlignment="1">
      <alignment vertical="center" shrinkToFit="1"/>
    </xf>
    <xf numFmtId="0" fontId="62" fillId="7" borderId="35" xfId="2" applyFont="1" applyFill="1" applyBorder="1" applyAlignment="1">
      <alignment horizontal="left" vertical="center" wrapText="1" shrinkToFit="1"/>
    </xf>
    <xf numFmtId="0" fontId="62" fillId="7" borderId="21" xfId="2" applyFont="1" applyFill="1" applyBorder="1" applyAlignment="1">
      <alignment horizontal="left" vertical="center" wrapText="1" shrinkToFit="1"/>
    </xf>
    <xf numFmtId="0" fontId="62" fillId="7" borderId="22" xfId="2" applyFont="1" applyFill="1" applyBorder="1" applyAlignment="1">
      <alignment horizontal="left" vertical="center" wrapText="1" shrinkToFit="1"/>
    </xf>
    <xf numFmtId="0" fontId="62" fillId="7" borderId="24" xfId="2" applyFont="1" applyFill="1" applyBorder="1" applyAlignment="1">
      <alignment horizontal="left" vertical="center" wrapText="1" shrinkToFit="1"/>
    </xf>
    <xf numFmtId="181" fontId="58" fillId="6" borderId="9" xfId="2" applyNumberFormat="1" applyFont="1" applyFill="1" applyBorder="1" applyAlignment="1" applyProtection="1">
      <alignment vertical="center" shrinkToFit="1"/>
      <protection locked="0"/>
    </xf>
    <xf numFmtId="0" fontId="58" fillId="7" borderId="9" xfId="2" applyFont="1" applyFill="1" applyBorder="1" applyAlignment="1">
      <alignment horizontal="left" vertical="center"/>
    </xf>
    <xf numFmtId="0" fontId="58" fillId="7" borderId="11" xfId="2" applyFont="1" applyFill="1" applyBorder="1" applyAlignment="1">
      <alignment vertical="center" shrinkToFit="1"/>
    </xf>
    <xf numFmtId="0" fontId="58" fillId="7" borderId="13" xfId="2" applyFont="1" applyFill="1" applyBorder="1" applyAlignment="1">
      <alignment vertical="center" shrinkToFit="1"/>
    </xf>
    <xf numFmtId="0" fontId="65" fillId="8" borderId="40" xfId="3" applyFont="1" applyFill="1" applyBorder="1" applyAlignment="1">
      <alignment horizontal="center" vertical="center"/>
    </xf>
    <xf numFmtId="0" fontId="65" fillId="8" borderId="41" xfId="3" applyFont="1" applyFill="1" applyBorder="1" applyAlignment="1">
      <alignment horizontal="center" vertical="center"/>
    </xf>
    <xf numFmtId="0" fontId="65" fillId="8" borderId="42" xfId="3" applyFont="1" applyFill="1" applyBorder="1" applyAlignment="1">
      <alignment horizontal="center" vertical="center"/>
    </xf>
    <xf numFmtId="0" fontId="58" fillId="5" borderId="11" xfId="2" applyFont="1" applyFill="1" applyBorder="1" applyAlignment="1" applyProtection="1">
      <alignment horizontal="left" vertical="center" shrinkToFit="1"/>
      <protection locked="0"/>
    </xf>
    <xf numFmtId="0" fontId="58" fillId="5" borderId="12" xfId="0" applyFont="1" applyFill="1" applyBorder="1" applyAlignment="1" applyProtection="1">
      <alignment horizontal="left" vertical="center" shrinkToFit="1"/>
      <protection locked="0"/>
    </xf>
    <xf numFmtId="0" fontId="58" fillId="5" borderId="13" xfId="0" applyFont="1" applyFill="1" applyBorder="1" applyAlignment="1" applyProtection="1">
      <alignment horizontal="left" vertical="center" shrinkToFit="1"/>
      <protection locked="0"/>
    </xf>
    <xf numFmtId="0" fontId="54" fillId="5" borderId="8" xfId="2" applyFont="1" applyFill="1" applyBorder="1" applyAlignment="1" applyProtection="1">
      <alignment horizontal="left" vertical="center" shrinkToFit="1"/>
      <protection locked="0"/>
    </xf>
    <xf numFmtId="0" fontId="54" fillId="5" borderId="9" xfId="2" applyFont="1" applyFill="1" applyBorder="1" applyAlignment="1" applyProtection="1">
      <alignment horizontal="left" vertical="center" shrinkToFit="1"/>
      <protection locked="0"/>
    </xf>
    <xf numFmtId="0" fontId="54" fillId="5" borderId="10" xfId="2" applyFont="1" applyFill="1" applyBorder="1" applyAlignment="1" applyProtection="1">
      <alignment horizontal="left" vertical="center" shrinkToFit="1"/>
      <protection locked="0"/>
    </xf>
    <xf numFmtId="0" fontId="54" fillId="5" borderId="4" xfId="2" applyFont="1" applyFill="1" applyBorder="1" applyAlignment="1" applyProtection="1">
      <alignment horizontal="left" vertical="center" shrinkToFit="1"/>
      <protection locked="0"/>
    </xf>
    <xf numFmtId="0" fontId="54" fillId="5" borderId="5" xfId="0" applyFont="1" applyFill="1" applyBorder="1" applyAlignment="1" applyProtection="1">
      <alignment horizontal="left" vertical="center" shrinkToFit="1"/>
      <protection locked="0"/>
    </xf>
    <xf numFmtId="0" fontId="54" fillId="5" borderId="6" xfId="0" applyFont="1" applyFill="1" applyBorder="1" applyAlignment="1" applyProtection="1">
      <alignment horizontal="left" vertical="center" shrinkToFit="1"/>
      <protection locked="0"/>
    </xf>
    <xf numFmtId="0" fontId="54" fillId="5" borderId="9" xfId="0" applyFont="1" applyFill="1" applyBorder="1" applyAlignment="1" applyProtection="1">
      <alignment horizontal="left" vertical="center" shrinkToFit="1"/>
      <protection locked="0"/>
    </xf>
    <xf numFmtId="0" fontId="54" fillId="5" borderId="10" xfId="0" applyFont="1" applyFill="1" applyBorder="1" applyAlignment="1" applyProtection="1">
      <alignment horizontal="left" vertical="center" shrinkToFit="1"/>
      <protection locked="0"/>
    </xf>
    <xf numFmtId="0" fontId="58" fillId="9" borderId="12" xfId="2" applyFont="1" applyFill="1" applyBorder="1" applyProtection="1">
      <alignment vertical="center"/>
      <protection locked="0"/>
    </xf>
    <xf numFmtId="0" fontId="58" fillId="9" borderId="44" xfId="2" applyFont="1" applyFill="1" applyBorder="1" applyProtection="1">
      <alignment vertical="center"/>
      <protection locked="0"/>
    </xf>
    <xf numFmtId="0" fontId="58" fillId="5" borderId="8" xfId="2" applyFont="1" applyFill="1" applyBorder="1" applyAlignment="1" applyProtection="1">
      <alignment horizontal="left" vertical="center" shrinkToFit="1"/>
      <protection locked="0"/>
    </xf>
    <xf numFmtId="0" fontId="58" fillId="5" borderId="9" xfId="0" applyFont="1" applyFill="1" applyBorder="1" applyAlignment="1" applyProtection="1">
      <alignment horizontal="left" vertical="center" shrinkToFit="1"/>
      <protection locked="0"/>
    </xf>
    <xf numFmtId="0" fontId="58" fillId="5" borderId="10" xfId="0" applyFont="1" applyFill="1" applyBorder="1" applyAlignment="1" applyProtection="1">
      <alignment horizontal="left" vertical="center" shrinkToFit="1"/>
      <protection locked="0"/>
    </xf>
    <xf numFmtId="0" fontId="62" fillId="0" borderId="7" xfId="4" applyFont="1" applyFill="1" applyBorder="1" applyAlignment="1">
      <alignment vertical="center" wrapText="1"/>
    </xf>
    <xf numFmtId="0" fontId="62" fillId="0" borderId="3" xfId="4" applyFont="1" applyFill="1" applyBorder="1" applyAlignment="1">
      <alignment vertical="center" wrapText="1"/>
    </xf>
    <xf numFmtId="184" fontId="58" fillId="5" borderId="12" xfId="1" applyNumberFormat="1" applyFont="1" applyFill="1" applyBorder="1" applyAlignment="1" applyProtection="1">
      <alignment vertical="center" shrinkToFit="1"/>
      <protection locked="0"/>
    </xf>
    <xf numFmtId="184" fontId="58" fillId="0" borderId="12" xfId="0" applyNumberFormat="1" applyFont="1" applyBorder="1" applyAlignment="1" applyProtection="1">
      <alignment vertical="center" shrinkToFit="1"/>
      <protection locked="0"/>
    </xf>
    <xf numFmtId="0" fontId="54" fillId="9" borderId="17" xfId="2" applyFont="1" applyFill="1" applyBorder="1" applyAlignment="1" applyProtection="1">
      <alignment horizontal="center"/>
      <protection locked="0"/>
    </xf>
    <xf numFmtId="0" fontId="54" fillId="9" borderId="19" xfId="2" applyFont="1" applyFill="1" applyBorder="1" applyAlignment="1" applyProtection="1">
      <alignment horizontal="center"/>
      <protection locked="0"/>
    </xf>
    <xf numFmtId="0" fontId="62" fillId="0" borderId="99" xfId="4" applyFont="1" applyFill="1" applyBorder="1" applyAlignment="1">
      <alignment vertical="center" wrapText="1"/>
    </xf>
    <xf numFmtId="0" fontId="62" fillId="0" borderId="100" xfId="4" applyFont="1" applyFill="1" applyBorder="1" applyAlignment="1">
      <alignment vertical="center" wrapText="1"/>
    </xf>
    <xf numFmtId="0" fontId="62" fillId="0" borderId="15" xfId="4" applyFont="1" applyFill="1" applyBorder="1" applyAlignment="1">
      <alignment vertical="center" wrapText="1"/>
    </xf>
    <xf numFmtId="0" fontId="58" fillId="0" borderId="9" xfId="2" applyFont="1" applyBorder="1">
      <alignment vertical="center"/>
    </xf>
    <xf numFmtId="0" fontId="58" fillId="0" borderId="43" xfId="2" applyFont="1" applyBorder="1">
      <alignment vertical="center"/>
    </xf>
    <xf numFmtId="0" fontId="58" fillId="0" borderId="43" xfId="2" applyFont="1" applyBorder="1" applyAlignment="1">
      <alignment vertical="center" shrinkToFit="1"/>
    </xf>
    <xf numFmtId="0" fontId="62" fillId="0" borderId="89" xfId="4" applyFont="1" applyFill="1" applyBorder="1" applyAlignment="1">
      <alignment horizontal="left" vertical="center" wrapText="1" shrinkToFit="1"/>
    </xf>
    <xf numFmtId="0" fontId="62" fillId="0" borderId="80" xfId="4" applyFont="1" applyFill="1" applyBorder="1" applyAlignment="1">
      <alignment horizontal="left" vertical="center" wrapText="1" shrinkToFit="1"/>
    </xf>
    <xf numFmtId="0" fontId="62" fillId="0" borderId="90" xfId="4" applyFont="1" applyFill="1" applyBorder="1" applyAlignment="1">
      <alignment horizontal="left" vertical="center" wrapText="1" shrinkToFit="1"/>
    </xf>
    <xf numFmtId="0" fontId="62" fillId="0" borderId="91" xfId="4" applyFont="1" applyFill="1" applyBorder="1" applyAlignment="1">
      <alignment horizontal="left" vertical="center" wrapText="1" shrinkToFit="1"/>
    </xf>
    <xf numFmtId="0" fontId="62" fillId="0" borderId="71" xfId="4" applyFont="1" applyFill="1" applyBorder="1" applyAlignment="1">
      <alignment vertical="center" wrapText="1"/>
    </xf>
    <xf numFmtId="0" fontId="58" fillId="0" borderId="80" xfId="0" applyFont="1" applyBorder="1" applyAlignment="1">
      <alignment vertical="center" wrapText="1"/>
    </xf>
    <xf numFmtId="0" fontId="62" fillId="0" borderId="69" xfId="4" applyFont="1" applyFill="1" applyBorder="1" applyAlignment="1">
      <alignment vertical="center" wrapText="1"/>
    </xf>
    <xf numFmtId="0" fontId="58" fillId="0" borderId="82" xfId="0" applyFont="1" applyBorder="1" applyAlignment="1">
      <alignment vertical="center" wrapText="1"/>
    </xf>
    <xf numFmtId="38" fontId="58" fillId="0" borderId="17" xfId="1" applyFont="1" applyFill="1" applyBorder="1" applyAlignment="1">
      <alignment horizontal="center" vertical="center"/>
    </xf>
    <xf numFmtId="38" fontId="58" fillId="0" borderId="18" xfId="1" applyFont="1" applyFill="1" applyBorder="1" applyAlignment="1">
      <alignment horizontal="center" vertical="center"/>
    </xf>
    <xf numFmtId="38" fontId="58" fillId="0" borderId="19" xfId="1" applyFont="1" applyFill="1" applyBorder="1" applyAlignment="1">
      <alignment horizontal="center" vertical="center"/>
    </xf>
    <xf numFmtId="0" fontId="58" fillId="0" borderId="4" xfId="2" applyFont="1" applyBorder="1" applyAlignment="1">
      <alignment horizontal="left" vertical="center" shrinkToFit="1"/>
    </xf>
    <xf numFmtId="0" fontId="58" fillId="0" borderId="5" xfId="2" applyFont="1" applyBorder="1" applyAlignment="1">
      <alignment horizontal="left" vertical="center" shrinkToFit="1"/>
    </xf>
    <xf numFmtId="185" fontId="58" fillId="6" borderId="12" xfId="2" applyNumberFormat="1" applyFont="1" applyFill="1" applyBorder="1" applyAlignment="1" applyProtection="1">
      <alignment horizontal="center" vertical="center" shrinkToFit="1"/>
      <protection locked="0"/>
    </xf>
    <xf numFmtId="185" fontId="58" fillId="6" borderId="12" xfId="0" applyNumberFormat="1" applyFont="1" applyFill="1" applyBorder="1" applyAlignment="1" applyProtection="1">
      <alignment horizontal="center" vertical="center" shrinkToFit="1"/>
      <protection locked="0"/>
    </xf>
    <xf numFmtId="0" fontId="54" fillId="0" borderId="27" xfId="2" applyFont="1" applyBorder="1" applyAlignment="1" applyProtection="1">
      <alignment vertical="top"/>
      <protection locked="0"/>
    </xf>
    <xf numFmtId="0" fontId="54" fillId="0" borderId="0" xfId="2" applyFont="1" applyAlignment="1" applyProtection="1">
      <alignment vertical="top"/>
      <protection locked="0"/>
    </xf>
    <xf numFmtId="0" fontId="54" fillId="0" borderId="38" xfId="2" applyFont="1" applyBorder="1" applyAlignment="1" applyProtection="1">
      <alignment vertical="top"/>
      <protection locked="0"/>
    </xf>
    <xf numFmtId="0" fontId="54" fillId="0" borderId="28" xfId="2" applyFont="1" applyBorder="1" applyAlignment="1" applyProtection="1">
      <alignment vertical="top"/>
      <protection locked="0"/>
    </xf>
    <xf numFmtId="0" fontId="54" fillId="0" borderId="29" xfId="2" applyFont="1" applyBorder="1" applyAlignment="1" applyProtection="1">
      <alignment vertical="top"/>
      <protection locked="0"/>
    </xf>
    <xf numFmtId="0" fontId="54" fillId="0" borderId="39" xfId="2" applyFont="1" applyBorder="1" applyAlignment="1" applyProtection="1">
      <alignment vertical="top"/>
      <protection locked="0"/>
    </xf>
    <xf numFmtId="3" fontId="58" fillId="6" borderId="18" xfId="1" applyNumberFormat="1" applyFont="1" applyFill="1" applyBorder="1" applyAlignment="1" applyProtection="1">
      <alignment vertical="center" shrinkToFit="1"/>
      <protection locked="0"/>
    </xf>
    <xf numFmtId="40" fontId="58" fillId="7" borderId="8" xfId="1" applyNumberFormat="1" applyFont="1" applyFill="1" applyBorder="1" applyAlignment="1" applyProtection="1">
      <alignment horizontal="center" vertical="center" shrinkToFit="1"/>
    </xf>
    <xf numFmtId="40" fontId="58" fillId="7" borderId="9" xfId="1" applyNumberFormat="1" applyFont="1" applyFill="1" applyBorder="1" applyAlignment="1" applyProtection="1">
      <alignment horizontal="center" vertical="center" shrinkToFit="1"/>
    </xf>
    <xf numFmtId="40" fontId="58" fillId="7" borderId="10" xfId="1" applyNumberFormat="1" applyFont="1" applyFill="1" applyBorder="1" applyAlignment="1" applyProtection="1">
      <alignment horizontal="center" vertical="center" shrinkToFit="1"/>
    </xf>
    <xf numFmtId="186" fontId="58" fillId="6" borderId="62" xfId="1" applyNumberFormat="1" applyFont="1" applyFill="1" applyBorder="1" applyAlignment="1" applyProtection="1">
      <alignment horizontal="center" vertical="center" shrinkToFit="1"/>
      <protection locked="0"/>
    </xf>
    <xf numFmtId="186" fontId="58" fillId="6" borderId="63" xfId="1" applyNumberFormat="1" applyFont="1" applyFill="1" applyBorder="1" applyAlignment="1" applyProtection="1">
      <alignment horizontal="center" vertical="center" shrinkToFit="1"/>
      <protection locked="0"/>
    </xf>
    <xf numFmtId="186" fontId="58" fillId="0" borderId="18" xfId="1" applyNumberFormat="1" applyFont="1" applyFill="1" applyBorder="1" applyAlignment="1" applyProtection="1">
      <alignment horizontal="center" vertical="center" shrinkToFit="1"/>
    </xf>
    <xf numFmtId="186" fontId="58" fillId="0" borderId="19" xfId="1" applyNumberFormat="1" applyFont="1" applyFill="1" applyBorder="1" applyAlignment="1" applyProtection="1">
      <alignment horizontal="center" vertical="center" shrinkToFit="1"/>
    </xf>
    <xf numFmtId="0" fontId="54" fillId="0" borderId="27" xfId="2" applyFont="1" applyBorder="1" applyAlignment="1" applyProtection="1">
      <alignment horizontal="left" vertical="top" wrapText="1"/>
      <protection locked="0"/>
    </xf>
    <xf numFmtId="0" fontId="54" fillId="0" borderId="0" xfId="2" applyFont="1" applyAlignment="1" applyProtection="1">
      <alignment horizontal="left" vertical="top" wrapText="1"/>
      <protection locked="0"/>
    </xf>
    <xf numFmtId="0" fontId="54" fillId="0" borderId="38" xfId="2" applyFont="1" applyBorder="1" applyAlignment="1" applyProtection="1">
      <alignment horizontal="left" vertical="top" wrapText="1"/>
      <protection locked="0"/>
    </xf>
    <xf numFmtId="0" fontId="54" fillId="0" borderId="28" xfId="2" applyFont="1" applyBorder="1" applyAlignment="1" applyProtection="1">
      <alignment horizontal="left" vertical="top" wrapText="1"/>
      <protection locked="0"/>
    </xf>
    <xf numFmtId="0" fontId="54" fillId="0" borderId="29" xfId="2" applyFont="1" applyBorder="1" applyAlignment="1" applyProtection="1">
      <alignment horizontal="left" vertical="top" wrapText="1"/>
      <protection locked="0"/>
    </xf>
    <xf numFmtId="0" fontId="54" fillId="0" borderId="39" xfId="2" applyFont="1" applyBorder="1" applyAlignment="1" applyProtection="1">
      <alignment horizontal="left" vertical="top" wrapText="1"/>
      <protection locked="0"/>
    </xf>
    <xf numFmtId="179" fontId="58" fillId="0" borderId="12" xfId="0" applyNumberFormat="1" applyFont="1" applyBorder="1" applyAlignment="1">
      <alignment vertical="center" shrinkToFit="1"/>
    </xf>
    <xf numFmtId="38" fontId="58" fillId="0" borderId="5" xfId="1" applyFont="1" applyFill="1" applyBorder="1" applyAlignment="1" applyProtection="1">
      <alignment vertical="center" shrinkToFit="1"/>
    </xf>
    <xf numFmtId="38" fontId="58" fillId="0" borderId="5" xfId="1" applyFont="1" applyBorder="1" applyAlignment="1">
      <alignment vertical="center" shrinkToFit="1"/>
    </xf>
    <xf numFmtId="185" fontId="58" fillId="0" borderId="12" xfId="2" applyNumberFormat="1" applyFont="1" applyBorder="1">
      <alignment vertical="center"/>
    </xf>
    <xf numFmtId="185" fontId="58" fillId="0" borderId="12" xfId="0" applyNumberFormat="1" applyFont="1" applyBorder="1">
      <alignment vertical="center"/>
    </xf>
    <xf numFmtId="0" fontId="58" fillId="0" borderId="11" xfId="2" applyFont="1" applyBorder="1" applyAlignment="1">
      <alignment vertical="center" shrinkToFit="1"/>
    </xf>
    <xf numFmtId="181" fontId="58" fillId="6" borderId="12" xfId="2" applyNumberFormat="1" applyFont="1" applyFill="1" applyBorder="1" applyAlignment="1" applyProtection="1">
      <alignment vertical="center" shrinkToFit="1"/>
      <protection locked="0"/>
    </xf>
    <xf numFmtId="181" fontId="58" fillId="6" borderId="12" xfId="0" applyNumberFormat="1" applyFont="1" applyFill="1" applyBorder="1" applyAlignment="1" applyProtection="1">
      <alignment vertical="center" shrinkToFit="1"/>
      <protection locked="0"/>
    </xf>
    <xf numFmtId="184" fontId="58" fillId="5" borderId="45" xfId="2" applyNumberFormat="1" applyFont="1" applyFill="1" applyBorder="1" applyAlignment="1" applyProtection="1">
      <alignment vertical="center" shrinkToFit="1"/>
      <protection locked="0"/>
    </xf>
    <xf numFmtId="0" fontId="62" fillId="0" borderId="78" xfId="4" applyFont="1" applyFill="1" applyBorder="1" applyAlignment="1">
      <alignment vertical="center" wrapText="1"/>
    </xf>
    <xf numFmtId="0" fontId="62" fillId="0" borderId="79" xfId="4" applyFont="1" applyFill="1" applyBorder="1" applyAlignment="1">
      <alignment vertical="center" wrapText="1"/>
    </xf>
    <xf numFmtId="0" fontId="54" fillId="9" borderId="18" xfId="2" applyFont="1" applyFill="1" applyBorder="1" applyAlignment="1" applyProtection="1">
      <alignment horizontal="center"/>
      <protection locked="0"/>
    </xf>
    <xf numFmtId="0" fontId="62" fillId="0" borderId="73" xfId="4" applyFont="1" applyFill="1" applyBorder="1" applyAlignment="1">
      <alignment vertical="center" wrapText="1"/>
    </xf>
    <xf numFmtId="0" fontId="54" fillId="0" borderId="83" xfId="0" applyFont="1" applyBorder="1" applyAlignment="1">
      <alignment vertical="center" wrapText="1"/>
    </xf>
    <xf numFmtId="0" fontId="54" fillId="0" borderId="79" xfId="0" applyFont="1" applyBorder="1" applyAlignment="1">
      <alignment vertical="center" wrapText="1"/>
    </xf>
    <xf numFmtId="0" fontId="62" fillId="0" borderId="80" xfId="4" applyFont="1" applyFill="1" applyBorder="1" applyAlignment="1">
      <alignment vertical="center" wrapText="1"/>
    </xf>
    <xf numFmtId="0" fontId="62" fillId="0" borderId="72" xfId="4" applyFont="1" applyFill="1" applyBorder="1" applyAlignment="1">
      <alignment vertical="center" wrapText="1"/>
    </xf>
    <xf numFmtId="0" fontId="62" fillId="0" borderId="82" xfId="4" applyFont="1" applyFill="1" applyBorder="1" applyAlignment="1">
      <alignment vertical="center" wrapText="1"/>
    </xf>
    <xf numFmtId="182" fontId="58" fillId="5" borderId="12" xfId="2" applyNumberFormat="1" applyFont="1" applyFill="1" applyBorder="1" applyAlignment="1" applyProtection="1">
      <alignment horizontal="center" vertical="center"/>
      <protection locked="0"/>
    </xf>
    <xf numFmtId="0" fontId="58" fillId="7" borderId="47" xfId="2" applyFont="1" applyFill="1" applyBorder="1" applyAlignment="1">
      <alignment horizontal="left" vertical="center" shrinkToFit="1"/>
    </xf>
    <xf numFmtId="0" fontId="58" fillId="0" borderId="81" xfId="0" applyFont="1" applyBorder="1" applyAlignment="1">
      <alignment vertical="center" wrapText="1"/>
    </xf>
    <xf numFmtId="0" fontId="62" fillId="0" borderId="92" xfId="4" applyFont="1" applyFill="1" applyBorder="1" applyAlignment="1">
      <alignment vertical="center" wrapText="1"/>
    </xf>
    <xf numFmtId="0" fontId="62" fillId="0" borderId="75" xfId="4" applyFont="1" applyFill="1" applyBorder="1" applyAlignment="1">
      <alignment vertical="center" wrapText="1"/>
    </xf>
    <xf numFmtId="0" fontId="62" fillId="0" borderId="32" xfId="2" applyFont="1" applyBorder="1" applyAlignment="1">
      <alignment horizontal="left" vertical="center"/>
    </xf>
    <xf numFmtId="0" fontId="62" fillId="0" borderId="33" xfId="2" applyFont="1" applyBorder="1" applyAlignment="1">
      <alignment horizontal="left" vertical="center"/>
    </xf>
    <xf numFmtId="0" fontId="62" fillId="0" borderId="34" xfId="2" applyFont="1" applyBorder="1" applyAlignment="1">
      <alignment horizontal="left" vertical="center"/>
    </xf>
    <xf numFmtId="0" fontId="62" fillId="0" borderId="32" xfId="4" applyFont="1" applyFill="1" applyBorder="1" applyAlignment="1">
      <alignment horizontal="left" vertical="center"/>
    </xf>
    <xf numFmtId="0" fontId="62" fillId="0" borderId="33" xfId="4" applyFont="1" applyFill="1" applyBorder="1" applyAlignment="1">
      <alignment horizontal="left" vertical="center"/>
    </xf>
    <xf numFmtId="0" fontId="62" fillId="0" borderId="34" xfId="4" applyFont="1" applyFill="1" applyBorder="1" applyAlignment="1">
      <alignment horizontal="left" vertical="center"/>
    </xf>
    <xf numFmtId="0" fontId="62" fillId="0" borderId="35" xfId="4" applyFont="1" applyFill="1" applyBorder="1" applyAlignment="1">
      <alignment horizontal="left" vertical="center" wrapText="1"/>
    </xf>
    <xf numFmtId="0" fontId="62" fillId="0" borderId="30" xfId="4" applyFont="1" applyFill="1" applyBorder="1" applyAlignment="1">
      <alignment horizontal="left" vertical="center" wrapText="1"/>
    </xf>
    <xf numFmtId="0" fontId="62" fillId="0" borderId="22" xfId="4" applyFont="1" applyFill="1" applyBorder="1" applyAlignment="1">
      <alignment horizontal="left" vertical="center" wrapText="1"/>
    </xf>
    <xf numFmtId="0" fontId="62" fillId="0" borderId="17" xfId="2" applyFont="1" applyBorder="1" applyAlignment="1">
      <alignment horizontal="left" vertical="center" wrapText="1"/>
    </xf>
    <xf numFmtId="0" fontId="62" fillId="0" borderId="18" xfId="2" applyFont="1" applyBorder="1" applyAlignment="1">
      <alignment horizontal="left" vertical="center" wrapText="1"/>
    </xf>
    <xf numFmtId="0" fontId="62" fillId="0" borderId="19" xfId="2" applyFont="1" applyBorder="1" applyAlignment="1">
      <alignment horizontal="left" vertical="center" wrapText="1"/>
    </xf>
    <xf numFmtId="0" fontId="58" fillId="0" borderId="88" xfId="4" applyFont="1" applyFill="1" applyBorder="1" applyAlignment="1">
      <alignment vertical="center" wrapText="1"/>
    </xf>
    <xf numFmtId="0" fontId="58" fillId="0" borderId="87" xfId="4" applyFont="1" applyFill="1" applyBorder="1" applyAlignment="1">
      <alignment vertical="center" wrapText="1"/>
    </xf>
    <xf numFmtId="0" fontId="62" fillId="0" borderId="46" xfId="4" applyFont="1" applyFill="1" applyBorder="1" applyAlignment="1">
      <alignment vertical="center"/>
    </xf>
    <xf numFmtId="0" fontId="62" fillId="0" borderId="48" xfId="4" applyFont="1" applyFill="1" applyBorder="1" applyAlignment="1">
      <alignment vertical="center"/>
    </xf>
    <xf numFmtId="0" fontId="62" fillId="0" borderId="30" xfId="4" applyFont="1" applyFill="1" applyBorder="1" applyAlignment="1">
      <alignment vertical="center"/>
    </xf>
    <xf numFmtId="0" fontId="62" fillId="0" borderId="31" xfId="4" applyFont="1" applyFill="1" applyBorder="1" applyAlignment="1">
      <alignment vertical="center"/>
    </xf>
    <xf numFmtId="0" fontId="62" fillId="0" borderId="22" xfId="4" applyFont="1" applyFill="1" applyBorder="1" applyAlignment="1">
      <alignment vertical="center"/>
    </xf>
    <xf numFmtId="0" fontId="62" fillId="0" borderId="24" xfId="4" applyFont="1" applyFill="1" applyBorder="1" applyAlignment="1">
      <alignment vertical="center"/>
    </xf>
    <xf numFmtId="40" fontId="58" fillId="7" borderId="17" xfId="1" applyNumberFormat="1" applyFont="1" applyFill="1" applyBorder="1" applyAlignment="1" applyProtection="1">
      <alignment horizontal="left" vertical="center" shrinkToFit="1"/>
    </xf>
    <xf numFmtId="40" fontId="58" fillId="7" borderId="18" xfId="1" applyNumberFormat="1" applyFont="1" applyFill="1" applyBorder="1" applyAlignment="1" applyProtection="1">
      <alignment horizontal="left" vertical="center" shrinkToFit="1"/>
    </xf>
    <xf numFmtId="40" fontId="58" fillId="7" borderId="19" xfId="1" applyNumberFormat="1" applyFont="1" applyFill="1" applyBorder="1" applyAlignment="1" applyProtection="1">
      <alignment horizontal="left" vertical="center" shrinkToFit="1"/>
    </xf>
    <xf numFmtId="0" fontId="58" fillId="0" borderId="4" xfId="2" applyFont="1" applyBorder="1" applyAlignment="1">
      <alignment vertical="center" shrinkToFit="1"/>
    </xf>
    <xf numFmtId="0" fontId="58" fillId="0" borderId="5" xfId="0" applyFont="1" applyBorder="1" applyAlignment="1">
      <alignment vertical="center" shrinkToFit="1"/>
    </xf>
    <xf numFmtId="40" fontId="58" fillId="0" borderId="4" xfId="1" applyNumberFormat="1" applyFont="1" applyFill="1" applyBorder="1" applyAlignment="1" applyProtection="1">
      <alignment vertical="center" shrinkToFit="1"/>
    </xf>
    <xf numFmtId="0" fontId="58" fillId="0" borderId="6" xfId="0" applyFont="1" applyBorder="1" applyAlignment="1">
      <alignment vertical="center" shrinkToFit="1"/>
    </xf>
    <xf numFmtId="2" fontId="58" fillId="9" borderId="12" xfId="2" applyNumberFormat="1" applyFont="1" applyFill="1" applyBorder="1" applyAlignment="1" applyProtection="1">
      <alignment horizontal="center" vertical="center"/>
      <protection locked="0"/>
    </xf>
    <xf numFmtId="0" fontId="58" fillId="0" borderId="11" xfId="2" applyFont="1" applyBorder="1" applyAlignment="1">
      <alignment horizontal="left" vertical="center" shrinkToFit="1"/>
    </xf>
    <xf numFmtId="184" fontId="58" fillId="5" borderId="12" xfId="2" applyNumberFormat="1" applyFont="1" applyFill="1" applyBorder="1" applyAlignment="1" applyProtection="1">
      <alignment vertical="center" shrinkToFit="1"/>
      <protection locked="0"/>
    </xf>
    <xf numFmtId="0" fontId="62" fillId="0" borderId="84" xfId="4" applyFont="1" applyFill="1" applyBorder="1" applyAlignment="1">
      <alignment vertical="center" wrapText="1"/>
    </xf>
    <xf numFmtId="0" fontId="58" fillId="0" borderId="85" xfId="0" applyFont="1" applyBorder="1" applyAlignment="1">
      <alignment vertical="center" wrapText="1"/>
    </xf>
    <xf numFmtId="0" fontId="85" fillId="0" borderId="49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180" fontId="54" fillId="0" borderId="0" xfId="1" applyNumberFormat="1" applyFont="1" applyBorder="1" applyAlignment="1">
      <alignment horizontal="right" vertical="center" shrinkToFit="1"/>
    </xf>
    <xf numFmtId="0" fontId="3" fillId="7" borderId="49" xfId="0" applyFont="1" applyFill="1" applyBorder="1" applyAlignment="1">
      <alignment horizontal="center" vertical="center"/>
    </xf>
    <xf numFmtId="0" fontId="54" fillId="0" borderId="0" xfId="0" applyFont="1" applyAlignment="1">
      <alignment vertical="center" shrinkToFit="1"/>
    </xf>
    <xf numFmtId="0" fontId="54" fillId="0" borderId="31" xfId="0" applyFont="1" applyBorder="1" applyAlignment="1">
      <alignment vertical="center" shrinkToFit="1"/>
    </xf>
    <xf numFmtId="0" fontId="54" fillId="0" borderId="0" xfId="0" applyFont="1" applyAlignment="1">
      <alignment horizontal="left" vertical="center" shrinkToFit="1"/>
    </xf>
    <xf numFmtId="0" fontId="54" fillId="0" borderId="31" xfId="0" applyFont="1" applyBorder="1" applyAlignment="1">
      <alignment horizontal="left" vertical="center" shrinkToFit="1"/>
    </xf>
    <xf numFmtId="0" fontId="54" fillId="0" borderId="23" xfId="0" applyFont="1" applyBorder="1" applyAlignment="1">
      <alignment horizontal="left" vertical="center" shrinkToFit="1"/>
    </xf>
    <xf numFmtId="0" fontId="54" fillId="0" borderId="24" xfId="0" applyFont="1" applyBorder="1" applyAlignment="1">
      <alignment horizontal="left" vertical="center" shrinkToFit="1"/>
    </xf>
    <xf numFmtId="0" fontId="54" fillId="0" borderId="35" xfId="0" applyFont="1" applyBorder="1" applyAlignment="1">
      <alignment horizontal="left" vertical="center" wrapText="1"/>
    </xf>
    <xf numFmtId="0" fontId="54" fillId="0" borderId="20" xfId="0" applyFont="1" applyBorder="1" applyAlignment="1">
      <alignment horizontal="left" vertical="center" wrapText="1"/>
    </xf>
    <xf numFmtId="0" fontId="54" fillId="0" borderId="21" xfId="0" applyFont="1" applyBorder="1" applyAlignment="1">
      <alignment horizontal="left" vertical="center" wrapText="1"/>
    </xf>
    <xf numFmtId="0" fontId="54" fillId="0" borderId="30" xfId="0" applyFont="1" applyBorder="1" applyAlignment="1">
      <alignment horizontal="left" vertical="center" wrapText="1"/>
    </xf>
    <xf numFmtId="0" fontId="54" fillId="0" borderId="0" xfId="0" applyFont="1" applyAlignment="1">
      <alignment horizontal="left" vertical="center" wrapText="1"/>
    </xf>
    <xf numFmtId="0" fontId="54" fillId="0" borderId="31" xfId="0" applyFont="1" applyBorder="1" applyAlignment="1">
      <alignment horizontal="left" vertical="center" wrapText="1"/>
    </xf>
    <xf numFmtId="0" fontId="54" fillId="0" borderId="22" xfId="0" applyFont="1" applyBorder="1" applyAlignment="1">
      <alignment horizontal="left" vertical="center" wrapText="1"/>
    </xf>
    <xf numFmtId="0" fontId="54" fillId="0" borderId="23" xfId="0" applyFont="1" applyBorder="1" applyAlignment="1">
      <alignment horizontal="left" vertical="center" wrapText="1"/>
    </xf>
    <xf numFmtId="0" fontId="54" fillId="0" borderId="24" xfId="0" applyFont="1" applyBorder="1" applyAlignment="1">
      <alignment horizontal="left" vertical="center" wrapText="1"/>
    </xf>
    <xf numFmtId="40" fontId="54" fillId="0" borderId="0" xfId="1" applyNumberFormat="1" applyFont="1" applyBorder="1" applyAlignment="1">
      <alignment horizontal="right" vertical="center" shrinkToFit="1"/>
    </xf>
    <xf numFmtId="38" fontId="54" fillId="0" borderId="0" xfId="1" applyFont="1" applyBorder="1" applyAlignment="1">
      <alignment horizontal="right" vertical="center" shrinkToFit="1"/>
    </xf>
    <xf numFmtId="38" fontId="54" fillId="0" borderId="0" xfId="1" applyFont="1" applyAlignment="1">
      <alignment horizontal="right" vertical="center"/>
    </xf>
    <xf numFmtId="0" fontId="54" fillId="0" borderId="0" xfId="0" applyFont="1" applyAlignment="1">
      <alignment horizontal="center" vertical="center"/>
    </xf>
    <xf numFmtId="2" fontId="54" fillId="0" borderId="0" xfId="0" applyNumberFormat="1" applyFont="1" applyAlignment="1">
      <alignment horizontal="right" vertical="center"/>
    </xf>
    <xf numFmtId="0" fontId="54" fillId="0" borderId="0" xfId="0" applyFont="1" applyAlignment="1">
      <alignment horizontal="right" vertical="center"/>
    </xf>
    <xf numFmtId="0" fontId="54" fillId="0" borderId="35" xfId="0" applyFont="1" applyBorder="1" applyAlignment="1">
      <alignment horizontal="center" vertical="center"/>
    </xf>
    <xf numFmtId="0" fontId="54" fillId="0" borderId="20" xfId="0" applyFont="1" applyBorder="1" applyAlignment="1">
      <alignment horizontal="center" vertical="center"/>
    </xf>
    <xf numFmtId="0" fontId="54" fillId="0" borderId="21" xfId="0" applyFont="1" applyBorder="1" applyAlignment="1">
      <alignment horizontal="center" vertical="center"/>
    </xf>
    <xf numFmtId="0" fontId="54" fillId="0" borderId="30" xfId="0" applyFont="1" applyBorder="1" applyAlignment="1">
      <alignment horizontal="center" vertical="center"/>
    </xf>
    <xf numFmtId="0" fontId="54" fillId="0" borderId="31" xfId="0" applyFont="1" applyBorder="1" applyAlignment="1">
      <alignment horizontal="center" vertical="center"/>
    </xf>
    <xf numFmtId="0" fontId="54" fillId="0" borderId="22" xfId="0" applyFont="1" applyBorder="1" applyAlignment="1">
      <alignment horizontal="center" vertical="center"/>
    </xf>
    <xf numFmtId="0" fontId="54" fillId="0" borderId="23" xfId="0" applyFont="1" applyBorder="1" applyAlignment="1">
      <alignment horizontal="center" vertical="center"/>
    </xf>
    <xf numFmtId="0" fontId="54" fillId="0" borderId="24" xfId="0" applyFont="1" applyBorder="1" applyAlignment="1">
      <alignment horizontal="center" vertical="center"/>
    </xf>
    <xf numFmtId="0" fontId="71" fillId="0" borderId="30" xfId="0" applyFont="1" applyBorder="1" applyAlignment="1">
      <alignment horizontal="left" vertical="top" wrapText="1"/>
    </xf>
    <xf numFmtId="0" fontId="71" fillId="0" borderId="0" xfId="0" applyFont="1" applyAlignment="1">
      <alignment horizontal="left" vertical="top" wrapText="1"/>
    </xf>
    <xf numFmtId="2" fontId="54" fillId="0" borderId="0" xfId="0" applyNumberFormat="1" applyFont="1" applyAlignment="1">
      <alignment horizontal="left" vertical="top" wrapText="1"/>
    </xf>
    <xf numFmtId="0" fontId="54" fillId="0" borderId="0" xfId="0" applyFont="1" applyAlignment="1">
      <alignment horizontal="left" vertical="top" wrapText="1"/>
    </xf>
    <xf numFmtId="0" fontId="54" fillId="0" borderId="31" xfId="0" applyFont="1" applyBorder="1" applyAlignment="1">
      <alignment horizontal="left" vertical="top" wrapText="1"/>
    </xf>
    <xf numFmtId="0" fontId="73" fillId="0" borderId="22" xfId="0" applyFont="1" applyBorder="1" applyAlignment="1">
      <alignment horizontal="left" vertical="top"/>
    </xf>
    <xf numFmtId="0" fontId="73" fillId="0" borderId="23" xfId="0" applyFont="1" applyBorder="1" applyAlignment="1">
      <alignment horizontal="left" vertical="top"/>
    </xf>
    <xf numFmtId="192" fontId="54" fillId="0" borderId="23" xfId="0" applyNumberFormat="1" applyFont="1" applyBorder="1" applyAlignment="1">
      <alignment horizontal="left" vertical="top" wrapText="1"/>
    </xf>
    <xf numFmtId="0" fontId="55" fillId="0" borderId="0" xfId="0" applyFont="1" applyAlignment="1">
      <alignment horizontal="left" vertical="center" shrinkToFit="1"/>
    </xf>
    <xf numFmtId="0" fontId="54" fillId="0" borderId="30" xfId="1" applyNumberFormat="1" applyFont="1" applyFill="1" applyBorder="1" applyAlignment="1" applyProtection="1">
      <alignment horizontal="center" vertical="center" shrinkToFit="1"/>
    </xf>
    <xf numFmtId="0" fontId="54" fillId="0" borderId="0" xfId="1" applyNumberFormat="1" applyFont="1" applyFill="1" applyBorder="1" applyAlignment="1" applyProtection="1">
      <alignment horizontal="center" vertical="center" shrinkToFit="1"/>
    </xf>
    <xf numFmtId="0" fontId="54" fillId="0" borderId="35" xfId="0" applyFont="1" applyBorder="1" applyAlignment="1">
      <alignment vertical="center" shrinkToFit="1"/>
    </xf>
    <xf numFmtId="0" fontId="54" fillId="0" borderId="20" xfId="0" applyFont="1" applyBorder="1" applyAlignment="1">
      <alignment vertical="center" shrinkToFit="1"/>
    </xf>
    <xf numFmtId="0" fontId="54" fillId="0" borderId="21" xfId="0" applyFont="1" applyBorder="1" applyAlignment="1">
      <alignment vertical="center" shrinkToFit="1"/>
    </xf>
    <xf numFmtId="176" fontId="54" fillId="0" borderId="22" xfId="0" applyNumberFormat="1" applyFont="1" applyBorder="1" applyAlignment="1">
      <alignment horizontal="left" vertical="center" shrinkToFit="1"/>
    </xf>
    <xf numFmtId="0" fontId="54" fillId="0" borderId="30" xfId="0" applyFont="1" applyBorder="1" applyAlignment="1">
      <alignment vertical="center" shrinkToFit="1"/>
    </xf>
    <xf numFmtId="38" fontId="54" fillId="0" borderId="0" xfId="1" applyFont="1" applyBorder="1" applyAlignment="1">
      <alignment vertical="center"/>
    </xf>
    <xf numFmtId="0" fontId="75" fillId="0" borderId="0" xfId="0" applyFont="1" applyAlignment="1" applyProtection="1">
      <alignment horizontal="left" vertical="center"/>
      <protection locked="0"/>
    </xf>
    <xf numFmtId="184" fontId="54" fillId="0" borderId="0" xfId="0" applyNumberFormat="1" applyFont="1" applyAlignment="1">
      <alignment vertical="center" shrinkToFit="1"/>
    </xf>
    <xf numFmtId="0" fontId="54" fillId="0" borderId="22" xfId="0" applyFont="1" applyBorder="1" applyAlignment="1">
      <alignment vertical="center" shrinkToFit="1"/>
    </xf>
    <xf numFmtId="0" fontId="54" fillId="0" borderId="23" xfId="0" applyFont="1" applyBorder="1" applyAlignment="1">
      <alignment vertical="center" shrinkToFit="1"/>
    </xf>
    <xf numFmtId="0" fontId="54" fillId="0" borderId="24" xfId="0" applyFont="1" applyBorder="1" applyAlignment="1">
      <alignment vertical="center" shrinkToFit="1"/>
    </xf>
    <xf numFmtId="184" fontId="54" fillId="0" borderId="35" xfId="0" applyNumberFormat="1" applyFont="1" applyBorder="1" applyAlignment="1">
      <alignment vertical="center" shrinkToFit="1"/>
    </xf>
    <xf numFmtId="184" fontId="54" fillId="0" borderId="30" xfId="0" applyNumberFormat="1" applyFont="1" applyBorder="1" applyAlignment="1">
      <alignment vertical="center" shrinkToFit="1"/>
    </xf>
    <xf numFmtId="0" fontId="54" fillId="0" borderId="30" xfId="0" applyFont="1" applyBorder="1" applyAlignment="1">
      <alignment horizontal="left" vertical="top" wrapText="1"/>
    </xf>
    <xf numFmtId="9" fontId="54" fillId="7" borderId="0" xfId="0" applyNumberFormat="1" applyFont="1" applyFill="1" applyAlignment="1" applyProtection="1">
      <alignment horizontal="center"/>
      <protection locked="0"/>
    </xf>
    <xf numFmtId="0" fontId="54" fillId="0" borderId="17" xfId="0" applyFont="1" applyBorder="1" applyAlignment="1">
      <alignment horizontal="center" vertical="top" wrapText="1"/>
    </xf>
    <xf numFmtId="0" fontId="54" fillId="0" borderId="18" xfId="0" applyFont="1" applyBorder="1" applyAlignment="1">
      <alignment horizontal="center" vertical="top" wrapText="1"/>
    </xf>
    <xf numFmtId="0" fontId="54" fillId="0" borderId="19" xfId="0" applyFont="1" applyBorder="1" applyAlignment="1">
      <alignment horizontal="center" vertical="top" wrapText="1"/>
    </xf>
    <xf numFmtId="0" fontId="54" fillId="0" borderId="35" xfId="0" applyFont="1" applyBorder="1" applyAlignment="1" applyProtection="1">
      <alignment horizontal="left" vertical="top" wrapText="1"/>
      <protection locked="0"/>
    </xf>
    <xf numFmtId="0" fontId="54" fillId="0" borderId="20" xfId="0" applyFont="1" applyBorder="1" applyAlignment="1" applyProtection="1">
      <alignment horizontal="left" vertical="top" wrapText="1"/>
      <protection locked="0"/>
    </xf>
    <xf numFmtId="0" fontId="54" fillId="0" borderId="21" xfId="0" applyFont="1" applyBorder="1" applyAlignment="1" applyProtection="1">
      <alignment horizontal="left" vertical="top" wrapText="1"/>
      <protection locked="0"/>
    </xf>
    <xf numFmtId="0" fontId="54" fillId="0" borderId="22" xfId="0" applyFont="1" applyBorder="1" applyAlignment="1" applyProtection="1">
      <alignment horizontal="left" vertical="top" wrapText="1"/>
      <protection locked="0"/>
    </xf>
    <xf numFmtId="0" fontId="54" fillId="0" borderId="23" xfId="0" applyFont="1" applyBorder="1" applyAlignment="1" applyProtection="1">
      <alignment horizontal="left" vertical="top" wrapText="1"/>
      <protection locked="0"/>
    </xf>
    <xf numFmtId="0" fontId="54" fillId="0" borderId="24" xfId="0" applyFont="1" applyBorder="1" applyAlignment="1" applyProtection="1">
      <alignment horizontal="left" vertical="top" wrapText="1"/>
      <protection locked="0"/>
    </xf>
    <xf numFmtId="0" fontId="54" fillId="15" borderId="9" xfId="0" applyFont="1" applyFill="1" applyBorder="1" applyAlignment="1" applyProtection="1">
      <alignment horizontal="right" vertical="center" shrinkToFit="1"/>
      <protection locked="0"/>
    </xf>
    <xf numFmtId="0" fontId="54" fillId="0" borderId="5" xfId="0" applyFont="1" applyBorder="1" applyAlignment="1">
      <alignment horizontal="left" vertical="center" shrinkToFit="1"/>
    </xf>
    <xf numFmtId="0" fontId="54" fillId="0" borderId="6" xfId="0" applyFont="1" applyBorder="1" applyAlignment="1">
      <alignment horizontal="left" vertical="center" shrinkToFit="1"/>
    </xf>
    <xf numFmtId="0" fontId="54" fillId="0" borderId="35" xfId="0" applyFont="1" applyBorder="1" applyAlignment="1">
      <alignment horizontal="left" vertical="center"/>
    </xf>
    <xf numFmtId="0" fontId="54" fillId="0" borderId="20" xfId="0" applyFont="1" applyBorder="1" applyAlignment="1">
      <alignment horizontal="left" vertical="center"/>
    </xf>
    <xf numFmtId="0" fontId="54" fillId="0" borderId="21" xfId="0" applyFont="1" applyBorder="1" applyAlignment="1">
      <alignment horizontal="left" vertical="center"/>
    </xf>
    <xf numFmtId="0" fontId="54" fillId="0" borderId="30" xfId="0" applyFont="1" applyBorder="1" applyAlignment="1">
      <alignment horizontal="left" vertical="center"/>
    </xf>
    <xf numFmtId="0" fontId="54" fillId="0" borderId="0" xfId="0" applyFont="1" applyAlignment="1">
      <alignment horizontal="left" vertical="center"/>
    </xf>
    <xf numFmtId="0" fontId="54" fillId="0" borderId="31" xfId="0" applyFont="1" applyBorder="1" applyAlignment="1">
      <alignment horizontal="left" vertical="center"/>
    </xf>
    <xf numFmtId="0" fontId="54" fillId="0" borderId="22" xfId="0" applyFont="1" applyBorder="1" applyAlignment="1">
      <alignment horizontal="left" vertical="center"/>
    </xf>
    <xf numFmtId="0" fontId="54" fillId="0" borderId="23" xfId="0" applyFont="1" applyBorder="1" applyAlignment="1">
      <alignment horizontal="left" vertical="center"/>
    </xf>
    <xf numFmtId="0" fontId="54" fillId="0" borderId="24" xfId="0" applyFont="1" applyBorder="1" applyAlignment="1">
      <alignment horizontal="left" vertical="center"/>
    </xf>
    <xf numFmtId="0" fontId="54" fillId="15" borderId="17" xfId="0" applyFont="1" applyFill="1" applyBorder="1" applyAlignment="1" applyProtection="1">
      <alignment vertical="center" shrinkToFit="1"/>
      <protection locked="0"/>
    </xf>
    <xf numFmtId="0" fontId="54" fillId="15" borderId="18" xfId="0" applyFont="1" applyFill="1" applyBorder="1" applyAlignment="1" applyProtection="1">
      <alignment vertical="center" shrinkToFit="1"/>
      <protection locked="0"/>
    </xf>
    <xf numFmtId="0" fontId="54" fillId="15" borderId="19" xfId="0" applyFont="1" applyFill="1" applyBorder="1" applyAlignment="1" applyProtection="1">
      <alignment vertical="center" shrinkToFit="1"/>
      <protection locked="0"/>
    </xf>
    <xf numFmtId="0" fontId="54" fillId="7" borderId="0" xfId="0" applyFont="1" applyFill="1" applyAlignment="1">
      <alignment horizontal="left" vertical="center" shrinkToFit="1"/>
    </xf>
    <xf numFmtId="0" fontId="54" fillId="15" borderId="18" xfId="0" applyFont="1" applyFill="1" applyBorder="1" applyAlignment="1" applyProtection="1">
      <alignment horizontal="right" vertical="center" shrinkToFit="1"/>
      <protection locked="0"/>
    </xf>
    <xf numFmtId="0" fontId="54" fillId="7" borderId="18" xfId="0" applyFont="1" applyFill="1" applyBorder="1" applyAlignment="1">
      <alignment horizontal="left" vertical="center"/>
    </xf>
    <xf numFmtId="0" fontId="54" fillId="0" borderId="36" xfId="0" applyFont="1" applyBorder="1" applyAlignment="1">
      <alignment horizontal="center" vertical="center"/>
    </xf>
    <xf numFmtId="0" fontId="54" fillId="0" borderId="52" xfId="0" applyFont="1" applyBorder="1" applyAlignment="1">
      <alignment horizontal="center" vertical="center"/>
    </xf>
    <xf numFmtId="0" fontId="54" fillId="0" borderId="103" xfId="0" applyFont="1" applyBorder="1" applyAlignment="1">
      <alignment horizontal="center" vertical="center"/>
    </xf>
    <xf numFmtId="0" fontId="54" fillId="0" borderId="59" xfId="0" applyFont="1" applyBorder="1" applyAlignment="1">
      <alignment horizontal="center" vertical="center"/>
    </xf>
    <xf numFmtId="0" fontId="54" fillId="15" borderId="52" xfId="0" applyFont="1" applyFill="1" applyBorder="1" applyAlignment="1" applyProtection="1">
      <alignment vertical="top" wrapText="1"/>
      <protection locked="0"/>
    </xf>
    <xf numFmtId="0" fontId="54" fillId="15" borderId="53" xfId="0" applyFont="1" applyFill="1" applyBorder="1" applyAlignment="1" applyProtection="1">
      <alignment vertical="top" wrapText="1"/>
      <protection locked="0"/>
    </xf>
    <xf numFmtId="0" fontId="54" fillId="15" borderId="59" xfId="0" applyFont="1" applyFill="1" applyBorder="1" applyAlignment="1" applyProtection="1">
      <alignment vertical="top" wrapText="1"/>
      <protection locked="0"/>
    </xf>
    <xf numFmtId="0" fontId="54" fillId="15" borderId="60" xfId="0" applyFont="1" applyFill="1" applyBorder="1" applyAlignment="1" applyProtection="1">
      <alignment vertical="top" wrapText="1"/>
      <protection locked="0"/>
    </xf>
    <xf numFmtId="0" fontId="54" fillId="0" borderId="58" xfId="0" applyFont="1" applyBorder="1" applyAlignment="1">
      <alignment horizontal="center" vertical="center"/>
    </xf>
    <xf numFmtId="0" fontId="54" fillId="0" borderId="54" xfId="0" applyFont="1" applyBorder="1" applyAlignment="1">
      <alignment horizontal="center" vertical="center"/>
    </xf>
    <xf numFmtId="0" fontId="54" fillId="15" borderId="54" xfId="0" applyFont="1" applyFill="1" applyBorder="1" applyAlignment="1" applyProtection="1">
      <alignment vertical="top" wrapText="1"/>
      <protection locked="0"/>
    </xf>
    <xf numFmtId="0" fontId="54" fillId="15" borderId="55" xfId="0" applyFont="1" applyFill="1" applyBorder="1" applyAlignment="1" applyProtection="1">
      <alignment vertical="top" wrapText="1"/>
      <protection locked="0"/>
    </xf>
    <xf numFmtId="0" fontId="54" fillId="15" borderId="18" xfId="0" applyFont="1" applyFill="1" applyBorder="1" applyAlignment="1" applyProtection="1">
      <alignment horizontal="center" vertical="center"/>
      <protection locked="0"/>
    </xf>
    <xf numFmtId="0" fontId="54" fillId="15" borderId="19" xfId="0" applyFont="1" applyFill="1" applyBorder="1" applyAlignment="1" applyProtection="1">
      <alignment horizontal="center" vertical="center"/>
      <protection locked="0"/>
    </xf>
    <xf numFmtId="0" fontId="58" fillId="0" borderId="102" xfId="0" applyFont="1" applyBorder="1" applyAlignment="1">
      <alignment horizontal="left" vertical="center" shrinkToFit="1"/>
    </xf>
    <xf numFmtId="0" fontId="58" fillId="0" borderId="20" xfId="0" applyFont="1" applyBorder="1" applyAlignment="1">
      <alignment horizontal="left" vertical="center" shrinkToFit="1"/>
    </xf>
    <xf numFmtId="0" fontId="58" fillId="0" borderId="50" xfId="0" applyFont="1" applyBorder="1" applyAlignment="1">
      <alignment horizontal="left" vertical="center" shrinkToFit="1"/>
    </xf>
    <xf numFmtId="0" fontId="58" fillId="0" borderId="57" xfId="0" applyFont="1" applyBorder="1" applyAlignment="1">
      <alignment horizontal="left" vertical="center" shrinkToFit="1"/>
    </xf>
    <xf numFmtId="0" fontId="58" fillId="0" borderId="23" xfId="0" applyFont="1" applyBorder="1" applyAlignment="1">
      <alignment horizontal="left" vertical="center" shrinkToFit="1"/>
    </xf>
    <xf numFmtId="0" fontId="58" fillId="0" borderId="51" xfId="0" applyFont="1" applyBorder="1" applyAlignment="1">
      <alignment horizontal="left" vertical="center" shrinkToFit="1"/>
    </xf>
    <xf numFmtId="0" fontId="54" fillId="0" borderId="36" xfId="0" applyFont="1" applyBorder="1" applyAlignment="1">
      <alignment horizontal="center" vertical="center" shrinkToFit="1"/>
    </xf>
    <xf numFmtId="0" fontId="54" fillId="0" borderId="52" xfId="0" applyFont="1" applyBorder="1" applyAlignment="1">
      <alignment horizontal="center" vertical="center" shrinkToFit="1"/>
    </xf>
    <xf numFmtId="0" fontId="54" fillId="20" borderId="52" xfId="0" applyFont="1" applyFill="1" applyBorder="1" applyAlignment="1">
      <alignment horizontal="center" vertical="center"/>
    </xf>
    <xf numFmtId="0" fontId="54" fillId="20" borderId="53" xfId="0" applyFont="1" applyFill="1" applyBorder="1" applyAlignment="1">
      <alignment horizontal="center" vertical="center"/>
    </xf>
    <xf numFmtId="0" fontId="54" fillId="0" borderId="51" xfId="0" applyFont="1" applyBorder="1" applyAlignment="1">
      <alignment vertical="center" shrinkToFit="1"/>
    </xf>
    <xf numFmtId="0" fontId="54" fillId="0" borderId="58" xfId="0" applyFont="1" applyBorder="1" applyAlignment="1">
      <alignment horizontal="center" vertical="center" shrinkToFit="1"/>
    </xf>
    <xf numFmtId="0" fontId="54" fillId="0" borderId="54" xfId="0" applyFont="1" applyBorder="1" applyAlignment="1">
      <alignment horizontal="center" vertical="center" shrinkToFit="1"/>
    </xf>
    <xf numFmtId="0" fontId="54" fillId="20" borderId="54" xfId="0" applyFont="1" applyFill="1" applyBorder="1" applyAlignment="1">
      <alignment horizontal="center" vertical="center"/>
    </xf>
    <xf numFmtId="0" fontId="54" fillId="20" borderId="55" xfId="0" applyFont="1" applyFill="1" applyBorder="1" applyAlignment="1">
      <alignment horizontal="center" vertical="center"/>
    </xf>
    <xf numFmtId="0" fontId="54" fillId="20" borderId="17" xfId="0" applyFont="1" applyFill="1" applyBorder="1" applyAlignment="1" applyProtection="1">
      <alignment vertical="center" shrinkToFit="1"/>
      <protection locked="0"/>
    </xf>
    <xf numFmtId="0" fontId="54" fillId="20" borderId="18" xfId="0" applyFont="1" applyFill="1" applyBorder="1" applyAlignment="1" applyProtection="1">
      <alignment vertical="center" shrinkToFit="1"/>
      <protection locked="0"/>
    </xf>
    <xf numFmtId="0" fontId="54" fillId="20" borderId="19" xfId="0" applyFont="1" applyFill="1" applyBorder="1" applyAlignment="1" applyProtection="1">
      <alignment vertical="center" shrinkToFit="1"/>
      <protection locked="0"/>
    </xf>
    <xf numFmtId="0" fontId="54" fillId="0" borderId="102" xfId="0" applyFont="1" applyBorder="1" applyAlignment="1">
      <alignment horizontal="center" vertical="center" shrinkToFit="1"/>
    </xf>
    <xf numFmtId="0" fontId="54" fillId="0" borderId="50" xfId="0" applyFont="1" applyBorder="1" applyAlignment="1">
      <alignment horizontal="center" vertical="center" shrinkToFit="1"/>
    </xf>
    <xf numFmtId="0" fontId="54" fillId="14" borderId="20" xfId="0" applyFont="1" applyFill="1" applyBorder="1" applyAlignment="1" applyProtection="1">
      <alignment horizontal="right" vertical="center" shrinkToFit="1"/>
      <protection locked="0"/>
    </xf>
    <xf numFmtId="0" fontId="54" fillId="14" borderId="102" xfId="0" applyFont="1" applyFill="1" applyBorder="1" applyAlignment="1" applyProtection="1">
      <alignment horizontal="right" vertical="center" shrinkToFit="1"/>
      <protection locked="0"/>
    </xf>
    <xf numFmtId="0" fontId="54" fillId="14" borderId="17" xfId="0" applyFont="1" applyFill="1" applyBorder="1" applyAlignment="1" applyProtection="1">
      <alignment vertical="center" shrinkToFit="1"/>
      <protection locked="0"/>
    </xf>
    <xf numFmtId="0" fontId="54" fillId="14" borderId="18" xfId="0" applyFont="1" applyFill="1" applyBorder="1" applyAlignment="1" applyProtection="1">
      <alignment vertical="center" shrinkToFit="1"/>
      <protection locked="0"/>
    </xf>
    <xf numFmtId="0" fontId="54" fillId="14" borderId="19" xfId="0" applyFont="1" applyFill="1" applyBorder="1" applyAlignment="1" applyProtection="1">
      <alignment vertical="center" shrinkToFit="1"/>
      <protection locked="0"/>
    </xf>
    <xf numFmtId="0" fontId="54" fillId="14" borderId="0" xfId="0" applyFont="1" applyFill="1" applyAlignment="1" applyProtection="1">
      <alignment horizontal="left" vertical="top" wrapText="1"/>
      <protection locked="0"/>
    </xf>
    <xf numFmtId="0" fontId="54" fillId="0" borderId="32" xfId="0" applyFont="1" applyBorder="1" applyAlignment="1">
      <alignment horizontal="center" vertical="center" textRotation="255"/>
    </xf>
    <xf numFmtId="0" fontId="54" fillId="0" borderId="33" xfId="0" applyFont="1" applyBorder="1" applyAlignment="1">
      <alignment horizontal="center" vertical="center" textRotation="255"/>
    </xf>
    <xf numFmtId="0" fontId="54" fillId="0" borderId="34" xfId="0" applyFont="1" applyBorder="1" applyAlignment="1">
      <alignment horizontal="center" vertical="center" textRotation="255"/>
    </xf>
    <xf numFmtId="0" fontId="54" fillId="14" borderId="35" xfId="0" applyFont="1" applyFill="1" applyBorder="1" applyAlignment="1" applyProtection="1">
      <alignment vertical="top" wrapText="1"/>
      <protection locked="0"/>
    </xf>
    <xf numFmtId="0" fontId="54" fillId="14" borderId="20" xfId="0" applyFont="1" applyFill="1" applyBorder="1" applyAlignment="1" applyProtection="1">
      <alignment vertical="top"/>
      <protection locked="0"/>
    </xf>
    <xf numFmtId="0" fontId="54" fillId="14" borderId="21" xfId="0" applyFont="1" applyFill="1" applyBorder="1" applyAlignment="1" applyProtection="1">
      <alignment vertical="top"/>
      <protection locked="0"/>
    </xf>
    <xf numFmtId="0" fontId="54" fillId="14" borderId="22" xfId="0" applyFont="1" applyFill="1" applyBorder="1" applyAlignment="1" applyProtection="1">
      <alignment vertical="top"/>
      <protection locked="0"/>
    </xf>
    <xf numFmtId="0" fontId="54" fillId="14" borderId="23" xfId="0" applyFont="1" applyFill="1" applyBorder="1" applyAlignment="1" applyProtection="1">
      <alignment vertical="top"/>
      <protection locked="0"/>
    </xf>
    <xf numFmtId="0" fontId="54" fillId="14" borderId="24" xfId="0" applyFont="1" applyFill="1" applyBorder="1" applyAlignment="1" applyProtection="1">
      <alignment vertical="top"/>
      <protection locked="0"/>
    </xf>
    <xf numFmtId="0" fontId="66" fillId="0" borderId="22" xfId="0" applyFont="1" applyBorder="1">
      <alignment vertical="center"/>
    </xf>
    <xf numFmtId="0" fontId="66" fillId="0" borderId="23" xfId="0" applyFont="1" applyBorder="1">
      <alignment vertical="center"/>
    </xf>
    <xf numFmtId="0" fontId="66" fillId="0" borderId="24" xfId="0" applyFont="1" applyBorder="1">
      <alignment vertical="center"/>
    </xf>
    <xf numFmtId="0" fontId="66" fillId="0" borderId="22" xfId="0" applyFont="1" applyBorder="1" applyAlignment="1">
      <alignment vertical="center" shrinkToFit="1"/>
    </xf>
    <xf numFmtId="0" fontId="66" fillId="0" borderId="23" xfId="0" applyFont="1" applyBorder="1" applyAlignment="1">
      <alignment vertical="center" shrinkToFit="1"/>
    </xf>
    <xf numFmtId="0" fontId="66" fillId="0" borderId="24" xfId="0" applyFont="1" applyBorder="1" applyAlignment="1">
      <alignment vertical="center" shrinkToFit="1"/>
    </xf>
    <xf numFmtId="0" fontId="70" fillId="0" borderId="0" xfId="0" applyFont="1" applyAlignment="1">
      <alignment horizontal="center" vertical="center"/>
    </xf>
    <xf numFmtId="0" fontId="54" fillId="14" borderId="0" xfId="0" applyFont="1" applyFill="1" applyAlignment="1" applyProtection="1">
      <alignment horizontal="right" vertical="center" shrinkToFit="1"/>
      <protection locked="0"/>
    </xf>
    <xf numFmtId="0" fontId="54" fillId="0" borderId="0" xfId="0" applyFont="1">
      <alignment vertical="center"/>
    </xf>
    <xf numFmtId="0" fontId="55" fillId="0" borderId="0" xfId="0" applyFont="1" applyAlignment="1">
      <alignment horizontal="center" vertical="center"/>
    </xf>
    <xf numFmtId="0" fontId="54" fillId="21" borderId="0" xfId="5" applyFont="1" applyFill="1" applyAlignment="1" applyProtection="1">
      <alignment horizontal="center" vertical="center"/>
      <protection locked="0"/>
    </xf>
    <xf numFmtId="0" fontId="54" fillId="0" borderId="0" xfId="5" applyFont="1" applyAlignment="1">
      <alignment horizontal="center" vertical="center" wrapText="1"/>
    </xf>
    <xf numFmtId="0" fontId="54" fillId="0" borderId="0" xfId="5" applyFont="1" applyAlignment="1">
      <alignment horizontal="left" vertical="center"/>
    </xf>
    <xf numFmtId="0" fontId="54" fillId="22" borderId="0" xfId="5" applyFont="1" applyFill="1" applyAlignment="1" applyProtection="1">
      <alignment horizontal="left" vertical="center" wrapText="1"/>
      <protection locked="0"/>
    </xf>
    <xf numFmtId="0" fontId="56" fillId="0" borderId="0" xfId="5" applyFont="1" applyAlignment="1">
      <alignment horizontal="right" vertical="center" wrapText="1"/>
    </xf>
    <xf numFmtId="0" fontId="54" fillId="0" borderId="35" xfId="5" applyFont="1" applyBorder="1" applyAlignment="1">
      <alignment horizontal="center" vertical="center" wrapText="1"/>
    </xf>
    <xf numFmtId="0" fontId="54" fillId="0" borderId="20" xfId="5" applyFont="1" applyBorder="1" applyAlignment="1">
      <alignment horizontal="center" vertical="center" wrapText="1"/>
    </xf>
    <xf numFmtId="0" fontId="54" fillId="0" borderId="21" xfId="5" applyFont="1" applyBorder="1" applyAlignment="1">
      <alignment horizontal="center" vertical="center" wrapText="1"/>
    </xf>
    <xf numFmtId="0" fontId="54" fillId="0" borderId="30" xfId="5" applyFont="1" applyBorder="1" applyAlignment="1">
      <alignment horizontal="center" vertical="center" wrapText="1"/>
    </xf>
    <xf numFmtId="0" fontId="54" fillId="0" borderId="31" xfId="5" applyFont="1" applyBorder="1" applyAlignment="1">
      <alignment horizontal="center" vertical="center" wrapText="1"/>
    </xf>
    <xf numFmtId="0" fontId="54" fillId="0" borderId="22" xfId="5" applyFont="1" applyBorder="1" applyAlignment="1">
      <alignment horizontal="center" vertical="center" wrapText="1"/>
    </xf>
    <xf numFmtId="0" fontId="54" fillId="0" borderId="23" xfId="5" applyFont="1" applyBorder="1" applyAlignment="1">
      <alignment horizontal="center" vertical="center" wrapText="1"/>
    </xf>
    <xf numFmtId="0" fontId="54" fillId="0" borderId="24" xfId="5" applyFont="1" applyBorder="1" applyAlignment="1">
      <alignment horizontal="center" vertical="center" wrapText="1"/>
    </xf>
    <xf numFmtId="0" fontId="54" fillId="0" borderId="17" xfId="5" applyFont="1" applyBorder="1" applyAlignment="1">
      <alignment horizontal="center" vertical="center" wrapText="1"/>
    </xf>
    <xf numFmtId="0" fontId="54" fillId="0" borderId="18" xfId="5" applyFont="1" applyBorder="1" applyAlignment="1">
      <alignment horizontal="center" vertical="center" wrapText="1"/>
    </xf>
    <xf numFmtId="0" fontId="54" fillId="0" borderId="19" xfId="5" applyFont="1" applyBorder="1" applyAlignment="1">
      <alignment horizontal="center" vertical="center" wrapText="1"/>
    </xf>
    <xf numFmtId="0" fontId="54" fillId="0" borderId="49" xfId="5" applyFont="1" applyBorder="1" applyAlignment="1">
      <alignment horizontal="center" vertical="center" wrapText="1"/>
    </xf>
    <xf numFmtId="0" fontId="54" fillId="0" borderId="35" xfId="5" applyFont="1" applyBorder="1" applyAlignment="1" applyProtection="1">
      <alignment horizontal="center" vertical="center"/>
      <protection locked="0"/>
    </xf>
    <xf numFmtId="0" fontId="54" fillId="0" borderId="20" xfId="5" applyFont="1" applyBorder="1" applyAlignment="1" applyProtection="1">
      <alignment horizontal="center" vertical="center"/>
      <protection locked="0"/>
    </xf>
    <xf numFmtId="0" fontId="54" fillId="0" borderId="21" xfId="5" applyFont="1" applyBorder="1" applyAlignment="1" applyProtection="1">
      <alignment horizontal="center" vertical="center"/>
      <protection locked="0"/>
    </xf>
    <xf numFmtId="0" fontId="54" fillId="0" borderId="22" xfId="5" applyFont="1" applyBorder="1" applyAlignment="1" applyProtection="1">
      <alignment horizontal="center" vertical="center"/>
      <protection locked="0"/>
    </xf>
    <xf numFmtId="0" fontId="54" fillId="0" borderId="23" xfId="5" applyFont="1" applyBorder="1" applyAlignment="1" applyProtection="1">
      <alignment horizontal="center" vertical="center"/>
      <protection locked="0"/>
    </xf>
    <xf numFmtId="0" fontId="54" fillId="0" borderId="24" xfId="5" applyFont="1" applyBorder="1" applyAlignment="1" applyProtection="1">
      <alignment horizontal="center" vertical="center"/>
      <protection locked="0"/>
    </xf>
    <xf numFmtId="0" fontId="54" fillId="0" borderId="49" xfId="5" applyFont="1" applyBorder="1" applyAlignment="1" applyProtection="1">
      <alignment horizontal="center" vertical="center"/>
      <protection locked="0"/>
    </xf>
    <xf numFmtId="0" fontId="39" fillId="0" borderId="94" xfId="0" applyFont="1" applyBorder="1" applyAlignment="1">
      <alignment horizontal="left" vertical="center" wrapText="1" indent="1"/>
    </xf>
    <xf numFmtId="0" fontId="39" fillId="0" borderId="95" xfId="0" applyFont="1" applyBorder="1" applyAlignment="1">
      <alignment horizontal="left" vertical="center" wrapText="1" indent="1"/>
    </xf>
    <xf numFmtId="0" fontId="39" fillId="0" borderId="96" xfId="0" applyFont="1" applyBorder="1" applyAlignment="1">
      <alignment horizontal="left" vertical="center" wrapText="1" indent="1"/>
    </xf>
    <xf numFmtId="0" fontId="50" fillId="0" borderId="94" xfId="0" applyFont="1" applyBorder="1" applyAlignment="1">
      <alignment horizontal="left" vertical="top" wrapText="1"/>
    </xf>
    <xf numFmtId="0" fontId="50" fillId="0" borderId="96" xfId="0" applyFont="1" applyBorder="1" applyAlignment="1">
      <alignment horizontal="left" vertical="top" wrapText="1"/>
    </xf>
    <xf numFmtId="0" fontId="50" fillId="16" borderId="97" xfId="0" applyFont="1" applyFill="1" applyBorder="1" applyAlignment="1">
      <alignment horizontal="center" vertical="center" wrapText="1"/>
    </xf>
    <xf numFmtId="0" fontId="50" fillId="16" borderId="98" xfId="0" applyFont="1" applyFill="1" applyBorder="1" applyAlignment="1">
      <alignment horizontal="center" vertical="center" wrapText="1"/>
    </xf>
    <xf numFmtId="0" fontId="50" fillId="0" borderId="95" xfId="0" applyFont="1" applyBorder="1" applyAlignment="1">
      <alignment horizontal="left" vertical="top" wrapText="1"/>
    </xf>
    <xf numFmtId="0" fontId="50" fillId="0" borderId="94" xfId="0" applyFont="1" applyBorder="1" applyAlignment="1">
      <alignment horizontal="left" vertical="center" wrapText="1"/>
    </xf>
    <xf numFmtId="0" fontId="50" fillId="0" borderId="96" xfId="0" applyFont="1" applyBorder="1" applyAlignment="1">
      <alignment horizontal="left" vertical="center" wrapText="1"/>
    </xf>
  </cellXfs>
  <cellStyles count="6">
    <cellStyle name="チェック セル 2" xfId="3" xr:uid="{00000000-0005-0000-0000-000000000000}"/>
    <cellStyle name="桁区切り" xfId="1" builtinId="6"/>
    <cellStyle name="出力 2" xfId="4" xr:uid="{00000000-0005-0000-0000-000002000000}"/>
    <cellStyle name="標準" xfId="0" builtinId="0"/>
    <cellStyle name="標準 2" xfId="2" xr:uid="{00000000-0005-0000-0000-000004000000}"/>
    <cellStyle name="標準 3" xfId="5" xr:uid="{00000000-0005-0000-0000-000005000000}"/>
  </cellStyles>
  <dxfs count="1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ill>
        <patternFill>
          <bgColor theme="1" tint="0.499984740745262"/>
        </patternFill>
      </fill>
    </dxf>
  </dxfs>
  <tableStyles count="0" defaultTableStyle="TableStyleMedium2" defaultPivotStyle="PivotStyleLight16"/>
  <colors>
    <mruColors>
      <color rgb="FFE2AA00"/>
      <color rgb="FF5089BC"/>
      <color rgb="FFCC6600"/>
      <color rgb="FF9999FF"/>
      <color rgb="FFFF00FF"/>
      <color rgb="FFFFFFCC"/>
      <color rgb="FFFFCCCC"/>
      <color rgb="FFCCFFFF"/>
      <color rgb="FF0000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Structure" Target="richData/rdrichvaluestructur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" Target="richData/rdrichvalu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486040378604225"/>
          <c:y val="4.3869263146547037E-2"/>
          <c:w val="0.58684814050215883"/>
          <c:h val="0.8657865326114829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環境評価書!$AA$29</c:f>
              <c:strCache>
                <c:ptCount val="1"/>
                <c:pt idx="0">
                  <c:v>空調</c:v>
                </c:pt>
              </c:strCache>
            </c:strRef>
          </c:tx>
          <c:spPr>
            <a:solidFill>
              <a:srgbClr val="5089BC"/>
            </a:solidFill>
          </c:spPr>
          <c:invertIfNegative val="0"/>
          <c:cat>
            <c:multiLvlStrRef>
              <c:f>環境評価書!$AF$27:$AG$28</c:f>
              <c:multiLvlStrCache>
                <c:ptCount val="2"/>
                <c:lvl>
                  <c:pt idx="0">
                    <c:v>基準値</c:v>
                  </c:pt>
                  <c:pt idx="1">
                    <c:v>設計値</c:v>
                  </c:pt>
                </c:lvl>
                <c:lvl>
                  <c:pt idx="0">
                    <c:v>グラフ内訳用</c:v>
                  </c:pt>
                </c:lvl>
              </c:multiLvlStrCache>
            </c:multiLvlStrRef>
          </c:cat>
          <c:val>
            <c:numRef>
              <c:f>環境評価書!$AF$29:$AG$29</c:f>
              <c:numCache>
                <c:formatCode>#,##0_);[Red]\(#,##0\)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2E-4CBA-8FE7-8EF888A6FF83}"/>
            </c:ext>
          </c:extLst>
        </c:ser>
        <c:ser>
          <c:idx val="1"/>
          <c:order val="1"/>
          <c:tx>
            <c:strRef>
              <c:f>環境評価書!$AA$30</c:f>
              <c:strCache>
                <c:ptCount val="1"/>
                <c:pt idx="0">
                  <c:v>換気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invertIfNegative val="0"/>
          <c:cat>
            <c:multiLvlStrRef>
              <c:f>環境評価書!$AF$27:$AG$28</c:f>
              <c:multiLvlStrCache>
                <c:ptCount val="2"/>
                <c:lvl>
                  <c:pt idx="0">
                    <c:v>基準値</c:v>
                  </c:pt>
                  <c:pt idx="1">
                    <c:v>設計値</c:v>
                  </c:pt>
                </c:lvl>
                <c:lvl>
                  <c:pt idx="0">
                    <c:v>グラフ内訳用</c:v>
                  </c:pt>
                </c:lvl>
              </c:multiLvlStrCache>
            </c:multiLvlStrRef>
          </c:cat>
          <c:val>
            <c:numRef>
              <c:f>環境評価書!$AF$30:$AG$30</c:f>
              <c:numCache>
                <c:formatCode>#,##0_);[Red]\(#,##0\)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2E-4CBA-8FE7-8EF888A6FF83}"/>
            </c:ext>
          </c:extLst>
        </c:ser>
        <c:ser>
          <c:idx val="2"/>
          <c:order val="2"/>
          <c:tx>
            <c:strRef>
              <c:f>環境評価書!$AA$31</c:f>
              <c:strCache>
                <c:ptCount val="1"/>
                <c:pt idx="0">
                  <c:v>照明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multiLvlStrRef>
              <c:f>環境評価書!$AF$27:$AG$28</c:f>
              <c:multiLvlStrCache>
                <c:ptCount val="2"/>
                <c:lvl>
                  <c:pt idx="0">
                    <c:v>基準値</c:v>
                  </c:pt>
                  <c:pt idx="1">
                    <c:v>設計値</c:v>
                  </c:pt>
                </c:lvl>
                <c:lvl>
                  <c:pt idx="0">
                    <c:v>グラフ内訳用</c:v>
                  </c:pt>
                </c:lvl>
              </c:multiLvlStrCache>
            </c:multiLvlStrRef>
          </c:cat>
          <c:val>
            <c:numRef>
              <c:f>環境評価書!$AF$31:$AG$31</c:f>
              <c:numCache>
                <c:formatCode>#,##0_);[Red]\(#,##0\)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2E-4CBA-8FE7-8EF888A6FF83}"/>
            </c:ext>
          </c:extLst>
        </c:ser>
        <c:ser>
          <c:idx val="3"/>
          <c:order val="3"/>
          <c:tx>
            <c:strRef>
              <c:f>環境評価書!$AA$32</c:f>
              <c:strCache>
                <c:ptCount val="1"/>
                <c:pt idx="0">
                  <c:v>給湯</c:v>
                </c:pt>
              </c:strCache>
            </c:strRef>
          </c:tx>
          <c:spPr>
            <a:solidFill>
              <a:srgbClr val="E2AA00"/>
            </a:solidFill>
          </c:spPr>
          <c:invertIfNegative val="0"/>
          <c:cat>
            <c:multiLvlStrRef>
              <c:f>環境評価書!$AF$27:$AG$28</c:f>
              <c:multiLvlStrCache>
                <c:ptCount val="2"/>
                <c:lvl>
                  <c:pt idx="0">
                    <c:v>基準値</c:v>
                  </c:pt>
                  <c:pt idx="1">
                    <c:v>設計値</c:v>
                  </c:pt>
                </c:lvl>
                <c:lvl>
                  <c:pt idx="0">
                    <c:v>グラフ内訳用</c:v>
                  </c:pt>
                </c:lvl>
              </c:multiLvlStrCache>
            </c:multiLvlStrRef>
          </c:cat>
          <c:val>
            <c:numRef>
              <c:f>環境評価書!$AF$32:$AG$32</c:f>
              <c:numCache>
                <c:formatCode>#,##0_);[Red]\(#,##0\)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F4-453F-871E-9C755B53CDC1}"/>
            </c:ext>
          </c:extLst>
        </c:ser>
        <c:ser>
          <c:idx val="4"/>
          <c:order val="4"/>
          <c:tx>
            <c:strRef>
              <c:f>環境評価書!$AA$33</c:f>
              <c:strCache>
                <c:ptCount val="1"/>
                <c:pt idx="0">
                  <c:v>昇降機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cat>
            <c:multiLvlStrRef>
              <c:f>環境評価書!$AF$27:$AG$28</c:f>
              <c:multiLvlStrCache>
                <c:ptCount val="2"/>
                <c:lvl>
                  <c:pt idx="0">
                    <c:v>基準値</c:v>
                  </c:pt>
                  <c:pt idx="1">
                    <c:v>設計値</c:v>
                  </c:pt>
                </c:lvl>
                <c:lvl>
                  <c:pt idx="0">
                    <c:v>グラフ内訳用</c:v>
                  </c:pt>
                </c:lvl>
              </c:multiLvlStrCache>
            </c:multiLvlStrRef>
          </c:cat>
          <c:val>
            <c:numRef>
              <c:f>環境評価書!$AF$33:$AG$33</c:f>
              <c:numCache>
                <c:formatCode>#,##0_);[Red]\(#,##0\)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F4-453F-871E-9C755B53CDC1}"/>
            </c:ext>
          </c:extLst>
        </c:ser>
        <c:ser>
          <c:idx val="6"/>
          <c:order val="5"/>
          <c:tx>
            <c:strRef>
              <c:f>環境評価書!$AA$34</c:f>
              <c:strCache>
                <c:ptCount val="1"/>
                <c:pt idx="0">
                  <c:v>創エネ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cat>
            <c:multiLvlStrRef>
              <c:f>環境評価書!$AF$27:$AG$28</c:f>
              <c:multiLvlStrCache>
                <c:ptCount val="2"/>
                <c:lvl>
                  <c:pt idx="0">
                    <c:v>基準値</c:v>
                  </c:pt>
                  <c:pt idx="1">
                    <c:v>設計値</c:v>
                  </c:pt>
                </c:lvl>
                <c:lvl>
                  <c:pt idx="0">
                    <c:v>グラフ内訳用</c:v>
                  </c:pt>
                </c:lvl>
              </c:multiLvlStrCache>
            </c:multiLvlStrRef>
          </c:cat>
          <c:val>
            <c:numRef>
              <c:f>環境評価書!$AF$34:$AG$34</c:f>
              <c:numCache>
                <c:formatCode>#,##0_);[Red]\(#,##0\)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E4-4655-B7C4-00DDCB33A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97835568"/>
        <c:axId val="497833216"/>
      </c:barChart>
      <c:catAx>
        <c:axId val="49783556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97833216"/>
        <c:crosses val="autoZero"/>
        <c:auto val="1"/>
        <c:lblAlgn val="ctr"/>
        <c:lblOffset val="100"/>
        <c:noMultiLvlLbl val="0"/>
      </c:catAx>
      <c:valAx>
        <c:axId val="497833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strRef>
              <c:f>環境評価書!$AA$26</c:f>
              <c:strCache>
                <c:ptCount val="1"/>
                <c:pt idx="0">
                  <c:v>CO2排出量[t-CO2・年]</c:v>
                </c:pt>
              </c:strCache>
            </c:strRef>
          </c:tx>
          <c:layout>
            <c:manualLayout>
              <c:xMode val="edge"/>
              <c:yMode val="edge"/>
              <c:x val="3.3504923076009877E-3"/>
              <c:y val="0.1207964024869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vert="horz"/>
            <a:lstStyle/>
            <a:p>
              <a:pPr>
                <a:defRPr/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ja-JP"/>
          </a:p>
        </c:txPr>
        <c:crossAx val="497835568"/>
        <c:crosses val="autoZero"/>
        <c:crossBetween val="between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8796791932330967"/>
          <c:y val="0.10751633778571203"/>
          <c:w val="0.19347059575789688"/>
          <c:h val="0.63821862348178138"/>
        </c:manualLayout>
      </c:layout>
      <c:overlay val="0"/>
    </c:legend>
    <c:plotVisOnly val="0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latin typeface="BIZ UDPゴシック" panose="020B0400000000000000" pitchFamily="50" charset="-128"/>
          <a:ea typeface="BIZ UDP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paperSize="9" orientation="landscape" verticalDpi="0"/>
  </c:printSettings>
  <c:userShapes r:id="rId1"/>
</c:chartSpac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6.jpg"/><Relationship Id="rId3" Type="http://schemas.openxmlformats.org/officeDocument/2006/relationships/image" Target="../media/image11.emf"/><Relationship Id="rId7" Type="http://schemas.openxmlformats.org/officeDocument/2006/relationships/image" Target="../media/image15.jpg"/><Relationship Id="rId2" Type="http://schemas.openxmlformats.org/officeDocument/2006/relationships/image" Target="../media/image10.png"/><Relationship Id="rId1" Type="http://schemas.openxmlformats.org/officeDocument/2006/relationships/image" Target="../media/image9.png"/><Relationship Id="rId6" Type="http://schemas.openxmlformats.org/officeDocument/2006/relationships/image" Target="../media/image14.emf"/><Relationship Id="rId5" Type="http://schemas.openxmlformats.org/officeDocument/2006/relationships/image" Target="../media/image13.emf"/><Relationship Id="rId4" Type="http://schemas.openxmlformats.org/officeDocument/2006/relationships/image" Target="../media/image12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11206</xdr:colOff>
      <xdr:row>41</xdr:row>
      <xdr:rowOff>20009</xdr:rowOff>
    </xdr:from>
    <xdr:to>
      <xdr:col>1</xdr:col>
      <xdr:colOff>941294</xdr:colOff>
      <xdr:row>46</xdr:row>
      <xdr:rowOff>27215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15313" y="6510616"/>
          <a:ext cx="930088" cy="89167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lIns="0" tIns="36000" rIns="0" bIns="36000" rtlCol="0" anchor="t"/>
        <a:lstStyle/>
        <a:p>
          <a:pPr algn="ctr"/>
          <a:r>
            <a:rPr kumimoji="1" lang="en-US" altLang="ja-JP" sz="11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CO2</a:t>
          </a:r>
          <a:r>
            <a:rPr kumimoji="1" lang="ja-JP" altLang="en-US" sz="11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削減率</a:t>
          </a:r>
          <a:endParaRPr kumimoji="1" lang="en-US" altLang="ja-JP" sz="1100" b="1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ctr"/>
          <a:r>
            <a:rPr kumimoji="1" lang="ja-JP" altLang="en-US" sz="11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努力目標</a:t>
          </a:r>
          <a:endParaRPr kumimoji="1" lang="en-US" altLang="ja-JP" sz="1100" b="1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　</a:t>
          </a:r>
          <a:r>
            <a:rPr kumimoji="1" lang="ja-JP" altLang="en-US" sz="1100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 </a:t>
          </a:r>
          <a:r>
            <a:rPr kumimoji="1" lang="en-US" altLang="ja-JP" sz="11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20</a:t>
          </a:r>
          <a:r>
            <a:rPr kumimoji="1" lang="ja-JP" altLang="en-US" sz="11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％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</xdr:row>
      <xdr:rowOff>0</xdr:rowOff>
    </xdr:from>
    <xdr:to>
      <xdr:col>8</xdr:col>
      <xdr:colOff>565200</xdr:colOff>
      <xdr:row>13</xdr:row>
      <xdr:rowOff>117000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74F02C2F-0D1D-4469-914D-6416ADA617B7}"/>
            </a:ext>
          </a:extLst>
        </xdr:cNvPr>
        <xdr:cNvSpPr/>
      </xdr:nvSpPr>
      <xdr:spPr>
        <a:xfrm>
          <a:off x="1371600" y="2438400"/>
          <a:ext cx="4680000" cy="126000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2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行目･･･元データ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3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行目･･･新フォーマットに合わせて参照先を直接セルに参照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4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行目･･･相違チェック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5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行目･･･相違の内容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endParaRPr kumimoji="1" lang="ja-JP" altLang="en-US" sz="1100" kern="12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</xdr:row>
      <xdr:rowOff>0</xdr:rowOff>
    </xdr:from>
    <xdr:to>
      <xdr:col>8</xdr:col>
      <xdr:colOff>565200</xdr:colOff>
      <xdr:row>13</xdr:row>
      <xdr:rowOff>117000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7DE27B2B-3E73-4406-A07E-C7CC6705C13F}"/>
            </a:ext>
          </a:extLst>
        </xdr:cNvPr>
        <xdr:cNvSpPr/>
      </xdr:nvSpPr>
      <xdr:spPr>
        <a:xfrm>
          <a:off x="1371600" y="2247900"/>
          <a:ext cx="4680000" cy="126000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2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行目･･･元データ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3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行目･･･新フォーマットに合わせて参照先を直接セルに参照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4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行目･･･相違チェック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5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行目･･･相違の内容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endParaRPr kumimoji="1" lang="ja-JP" altLang="en-US" sz="1100" kern="12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</xdr:row>
      <xdr:rowOff>0</xdr:rowOff>
    </xdr:from>
    <xdr:to>
      <xdr:col>8</xdr:col>
      <xdr:colOff>565200</xdr:colOff>
      <xdr:row>13</xdr:row>
      <xdr:rowOff>117000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E9840C5-FB84-401E-8111-8F63C3F6E589}"/>
            </a:ext>
          </a:extLst>
        </xdr:cNvPr>
        <xdr:cNvSpPr/>
      </xdr:nvSpPr>
      <xdr:spPr>
        <a:xfrm>
          <a:off x="1371600" y="2628900"/>
          <a:ext cx="4680000" cy="126000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2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行目･･･元データ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3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行目･･･新フォーマットに合わせて参照先を直接セルに参照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4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行目･･･相違チェック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5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行目･･･相違の内容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endParaRPr kumimoji="1" lang="ja-JP" altLang="en-US" sz="1100" kern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76200</xdr:colOff>
      <xdr:row>25</xdr:row>
      <xdr:rowOff>9525</xdr:rowOff>
    </xdr:from>
    <xdr:to>
      <xdr:col>24</xdr:col>
      <xdr:colOff>180975</xdr:colOff>
      <xdr:row>37</xdr:row>
      <xdr:rowOff>57150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209550</xdr:colOff>
      <xdr:row>30</xdr:row>
      <xdr:rowOff>117766</xdr:rowOff>
    </xdr:from>
    <xdr:to>
      <xdr:col>22</xdr:col>
      <xdr:colOff>257735</xdr:colOff>
      <xdr:row>32</xdr:row>
      <xdr:rowOff>78441</xdr:rowOff>
    </xdr:to>
    <xdr:sp macro="" textlink="$AG$35">
      <xdr:nvSpPr>
        <xdr:cNvPr id="4" name="テキスト ボックス 3">
          <a:extLst>
            <a:ext uri="{FF2B5EF4-FFF2-40B4-BE49-F238E27FC236}">
              <a16:creationId xmlns:a16="http://schemas.microsoft.com/office/drawing/2014/main" id="{1EEFD5E4-E02A-CDB4-E0C0-B1E9595D0318}"/>
            </a:ext>
          </a:extLst>
        </xdr:cNvPr>
        <xdr:cNvSpPr txBox="1"/>
      </xdr:nvSpPr>
      <xdr:spPr>
        <a:xfrm>
          <a:off x="5364256" y="4913884"/>
          <a:ext cx="1448920" cy="2968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C115CC85-2031-47A0-BBA5-9520A6022C75}" type="TxLink">
            <a:rPr kumimoji="1" lang="en-US" altLang="en-US" sz="1100" b="0" i="0" u="none" strike="noStrike">
              <a:solidFill>
                <a:srgbClr val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/>
            <a:t>#DIV/0!</a:t>
          </a:fld>
          <a:endParaRPr kumimoji="1" lang="ja-JP" altLang="en-US" sz="2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14</xdr:col>
      <xdr:colOff>219075</xdr:colOff>
      <xdr:row>29</xdr:row>
      <xdr:rowOff>113090</xdr:rowOff>
    </xdr:from>
    <xdr:to>
      <xdr:col>19</xdr:col>
      <xdr:colOff>123825</xdr:colOff>
      <xdr:row>31</xdr:row>
      <xdr:rowOff>63822</xdr:rowOff>
    </xdr:to>
    <xdr:sp macro="" textlink="$AF$35">
      <xdr:nvSpPr>
        <xdr:cNvPr id="5" name="テキスト ボックス 4">
          <a:extLst>
            <a:ext uri="{FF2B5EF4-FFF2-40B4-BE49-F238E27FC236}">
              <a16:creationId xmlns:a16="http://schemas.microsoft.com/office/drawing/2014/main" id="{47DEBA90-4C83-4917-9C78-33131C9626E1}"/>
            </a:ext>
          </a:extLst>
        </xdr:cNvPr>
        <xdr:cNvSpPr txBox="1"/>
      </xdr:nvSpPr>
      <xdr:spPr>
        <a:xfrm>
          <a:off x="4105275" y="4799390"/>
          <a:ext cx="1524000" cy="2936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05C878F-6EC5-4984-862F-BEC3C529EB35}" type="TxLink">
            <a:rPr kumimoji="1" lang="en-US" altLang="en-US" sz="1100" b="0" i="0" u="none" strike="noStrike">
              <a:solidFill>
                <a:srgbClr val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/>
            <a:t>#DIV/0!</a:t>
          </a:fld>
          <a:endParaRPr kumimoji="1" lang="ja-JP" altLang="en-US" sz="2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28</xdr:row>
          <xdr:rowOff>47625</xdr:rowOff>
        </xdr:from>
        <xdr:to>
          <xdr:col>12</xdr:col>
          <xdr:colOff>0</xdr:colOff>
          <xdr:row>38</xdr:row>
          <xdr:rowOff>0</xdr:rowOff>
        </xdr:to>
        <xdr:pic>
          <xdr:nvPicPr>
            <xdr:cNvPr id="6" name="図 5">
              <a:extLst>
                <a:ext uri="{FF2B5EF4-FFF2-40B4-BE49-F238E27FC236}">
                  <a16:creationId xmlns:a16="http://schemas.microsoft.com/office/drawing/2014/main" id="{BD5ABFBC-6C6C-424D-CE68-23644EE0ACB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外観写真等貼付!$B$2" spid="_x0000_s22996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19075" y="4562475"/>
              <a:ext cx="3019425" cy="18097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18</xdr:col>
      <xdr:colOff>85725</xdr:colOff>
      <xdr:row>25</xdr:row>
      <xdr:rowOff>180975</xdr:rowOff>
    </xdr:from>
    <xdr:to>
      <xdr:col>24</xdr:col>
      <xdr:colOff>66675</xdr:colOff>
      <xdr:row>27</xdr:row>
      <xdr:rowOff>66675</xdr:rowOff>
    </xdr:to>
    <xdr:sp macro="" textlink="$AC$23">
      <xdr:nvSpPr>
        <xdr:cNvPr id="2" name="テキスト ボックス 1">
          <a:extLst>
            <a:ext uri="{FF2B5EF4-FFF2-40B4-BE49-F238E27FC236}">
              <a16:creationId xmlns:a16="http://schemas.microsoft.com/office/drawing/2014/main" id="{47366909-1042-6C3F-2305-1F5E714EFE08}"/>
            </a:ext>
          </a:extLst>
        </xdr:cNvPr>
        <xdr:cNvSpPr txBox="1"/>
      </xdr:nvSpPr>
      <xdr:spPr>
        <a:xfrm>
          <a:off x="5191125" y="4095750"/>
          <a:ext cx="2114550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F3F37E7-5C6A-412A-8FEA-04D9BC01BA80}" type="TxLink">
            <a:rPr kumimoji="1" lang="ja-JP" altLang="en-US" sz="1100" b="0" i="0" u="none" strike="noStrike" kern="1200">
              <a:solidFill>
                <a:srgbClr val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/>
            <a:t>削減量0t-CO2</a:t>
          </a:fld>
          <a:endParaRPr kumimoji="1" lang="ja-JP" altLang="en-US" sz="1600" kern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13</xdr:row>
          <xdr:rowOff>142875</xdr:rowOff>
        </xdr:from>
        <xdr:to>
          <xdr:col>24</xdr:col>
          <xdr:colOff>152400</xdr:colOff>
          <xdr:row>25</xdr:row>
          <xdr:rowOff>95250</xdr:rowOff>
        </xdr:to>
        <xdr:pic>
          <xdr:nvPicPr>
            <xdr:cNvPr id="8" name="図 7">
              <a:extLst>
                <a:ext uri="{FF2B5EF4-FFF2-40B4-BE49-F238E27FC236}">
                  <a16:creationId xmlns:a16="http://schemas.microsoft.com/office/drawing/2014/main" id="{66DE3633-32A2-14DE-7BBE-7B86FEB8DFBA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図形" spid="_x0000_s22997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180975" y="2009775"/>
              <a:ext cx="7210425" cy="20002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0.50559</cdr:x>
      <cdr:y>0.91464</cdr:y>
    </cdr:from>
    <cdr:to>
      <cdr:x>0.73664</cdr:x>
      <cdr:y>0.98581</cdr:y>
    </cdr:to>
    <cdr:sp macro="" textlink="環境評価書!$AG$28">
      <cdr:nvSpPr>
        <cdr:cNvPr id="2" name="テキスト ボックス 1"/>
        <cdr:cNvSpPr txBox="1"/>
      </cdr:nvSpPr>
      <cdr:spPr>
        <a:xfrm xmlns:a="http://schemas.openxmlformats.org/drawingml/2006/main">
          <a:off x="2075573" y="2151854"/>
          <a:ext cx="948524" cy="1674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0" tIns="0" rIns="0" bIns="0" rtlCol="0" anchor="ctr"/>
        <a:lstStyle xmlns:a="http://schemas.openxmlformats.org/drawingml/2006/main"/>
        <a:p xmlns:a="http://schemas.openxmlformats.org/drawingml/2006/main">
          <a:pPr algn="ctr"/>
          <a:fld id="{9F4B97D0-179E-46C4-8550-3F0DF1794976}" type="TxLink">
            <a:rPr lang="ja-JP" altLang="en-US" sz="1100" b="0" i="0" u="none" strike="noStrike">
              <a:solidFill>
                <a:srgbClr val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 algn="ctr"/>
            <a:t>設計値</a:t>
          </a:fld>
          <a:endParaRPr lang="ja-JP" altLang="en-US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cdr:txBody>
    </cdr:sp>
  </cdr:relSizeAnchor>
  <cdr:relSizeAnchor xmlns:cdr="http://schemas.openxmlformats.org/drawingml/2006/chartDrawing">
    <cdr:from>
      <cdr:x>0.20552</cdr:x>
      <cdr:y>0.91823</cdr:y>
    </cdr:from>
    <cdr:to>
      <cdr:x>0.43657</cdr:x>
      <cdr:y>0.9894</cdr:y>
    </cdr:to>
    <cdr:sp macro="" textlink="環境評価書!$AF$28">
      <cdr:nvSpPr>
        <cdr:cNvPr id="3" name="テキスト ボックス 1"/>
        <cdr:cNvSpPr txBox="1"/>
      </cdr:nvSpPr>
      <cdr:spPr>
        <a:xfrm xmlns:a="http://schemas.openxmlformats.org/drawingml/2006/main">
          <a:off x="686333" y="1928188"/>
          <a:ext cx="771573" cy="1494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D3FEAF70-6AFD-42AF-B325-3C31BE9038BF}" type="TxLink">
            <a:rPr lang="ja-JP" altLang="en-US" sz="1100" b="0" i="0" u="none" strike="noStrike">
              <a:solidFill>
                <a:srgbClr val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 algn="ctr"/>
            <a:t>基準値</a:t>
          </a:fld>
          <a:endParaRPr lang="ja-JP" altLang="en-US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197068</xdr:colOff>
      <xdr:row>1</xdr:row>
      <xdr:rowOff>164226</xdr:rowOff>
    </xdr:from>
    <xdr:to>
      <xdr:col>10</xdr:col>
      <xdr:colOff>45983</xdr:colOff>
      <xdr:row>10</xdr:row>
      <xdr:rowOff>66481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A6B3C00-87F4-9FF5-B3CB-B3714B23F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2999" y="525519"/>
          <a:ext cx="2056087" cy="1380272"/>
        </a:xfrm>
        <a:prstGeom prst="rect">
          <a:avLst/>
        </a:prstGeom>
      </xdr:spPr>
    </xdr:pic>
    <xdr:clientData/>
  </xdr:twoCellAnchor>
  <xdr:twoCellAnchor>
    <xdr:from>
      <xdr:col>3</xdr:col>
      <xdr:colOff>6568</xdr:colOff>
      <xdr:row>3</xdr:row>
      <xdr:rowOff>59121</xdr:rowOff>
    </xdr:from>
    <xdr:to>
      <xdr:col>9</xdr:col>
      <xdr:colOff>199039</xdr:colOff>
      <xdr:row>8</xdr:row>
      <xdr:rowOff>19706</xdr:rowOff>
    </xdr:to>
    <xdr:sp macro="" textlink="">
      <xdr:nvSpPr>
        <xdr:cNvPr id="2" name="フローチャート: 処理 1">
          <a:extLst>
            <a:ext uri="{FF2B5EF4-FFF2-40B4-BE49-F238E27FC236}">
              <a16:creationId xmlns:a16="http://schemas.microsoft.com/office/drawing/2014/main" id="{92CCAD46-0E2E-4743-8FA6-D003D59E549A}"/>
            </a:ext>
          </a:extLst>
        </xdr:cNvPr>
        <xdr:cNvSpPr/>
      </xdr:nvSpPr>
      <xdr:spPr>
        <a:xfrm>
          <a:off x="1228396" y="762000"/>
          <a:ext cx="1847850" cy="814551"/>
        </a:xfrm>
        <a:prstGeom prst="flowChartProcess">
          <a:avLst/>
        </a:prstGeom>
        <a:solidFill>
          <a:schemeClr val="accent3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 b="1">
              <a:solidFill>
                <a:srgbClr val="FF0000"/>
              </a:solidFill>
            </a:rPr>
            <a:t>建築物の外観パースや写真などを貼り付けて下さい。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3</xdr:row>
      <xdr:rowOff>66675</xdr:rowOff>
    </xdr:from>
    <xdr:to>
      <xdr:col>19</xdr:col>
      <xdr:colOff>198664</xdr:colOff>
      <xdr:row>13</xdr:row>
      <xdr:rowOff>46264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20CA588-8E21-4148-A388-5F88CDC8CA0C}"/>
            </a:ext>
          </a:extLst>
        </xdr:cNvPr>
        <xdr:cNvSpPr txBox="1"/>
      </xdr:nvSpPr>
      <xdr:spPr>
        <a:xfrm>
          <a:off x="838200" y="581025"/>
          <a:ext cx="6894739" cy="1503589"/>
        </a:xfrm>
        <a:prstGeom prst="rect">
          <a:avLst/>
        </a:prstGeom>
        <a:solidFill>
          <a:schemeClr val="accen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6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仕様基準使用のため　　　　　　　　　削減率対象外建築物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104776</xdr:colOff>
      <xdr:row>12</xdr:row>
      <xdr:rowOff>171449</xdr:rowOff>
    </xdr:from>
    <xdr:to>
      <xdr:col>11</xdr:col>
      <xdr:colOff>248776</xdr:colOff>
      <xdr:row>16</xdr:row>
      <xdr:rowOff>25649</xdr:rowOff>
    </xdr:to>
    <xdr:sp macro="" textlink="">
      <xdr:nvSpPr>
        <xdr:cNvPr id="2" name="AutoShape 4">
          <a:extLst>
            <a:ext uri="{FF2B5EF4-FFF2-40B4-BE49-F238E27FC236}">
              <a16:creationId xmlns:a16="http://schemas.microsoft.com/office/drawing/2014/main" id="{76B57F9E-1DE8-4E27-9C0E-DABEB29543AA}"/>
            </a:ext>
          </a:extLst>
        </xdr:cNvPr>
        <xdr:cNvSpPr>
          <a:spLocks/>
        </xdr:cNvSpPr>
      </xdr:nvSpPr>
      <xdr:spPr bwMode="auto">
        <a:xfrm>
          <a:off x="3219451" y="2266949"/>
          <a:ext cx="144000" cy="540000"/>
        </a:xfrm>
        <a:prstGeom prst="leftBracket">
          <a:avLst>
            <a:gd name="adj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123825</xdr:colOff>
      <xdr:row>12</xdr:row>
      <xdr:rowOff>171449</xdr:rowOff>
    </xdr:from>
    <xdr:to>
      <xdr:col>24</xdr:col>
      <xdr:colOff>267825</xdr:colOff>
      <xdr:row>16</xdr:row>
      <xdr:rowOff>25649</xdr:rowOff>
    </xdr:to>
    <xdr:sp macro="" textlink="">
      <xdr:nvSpPr>
        <xdr:cNvPr id="3" name="右大かっこ 2">
          <a:extLst>
            <a:ext uri="{FF2B5EF4-FFF2-40B4-BE49-F238E27FC236}">
              <a16:creationId xmlns:a16="http://schemas.microsoft.com/office/drawing/2014/main" id="{47BE3660-FF36-4787-BCA5-821E448F55BF}"/>
            </a:ext>
          </a:extLst>
        </xdr:cNvPr>
        <xdr:cNvSpPr/>
      </xdr:nvSpPr>
      <xdr:spPr>
        <a:xfrm>
          <a:off x="6829425" y="2266949"/>
          <a:ext cx="144000" cy="540000"/>
        </a:xfrm>
        <a:prstGeom prst="rightBracket">
          <a:avLst>
            <a:gd name="adj" fmla="val 48260"/>
          </a:avLst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26</xdr:col>
      <xdr:colOff>79375</xdr:colOff>
      <xdr:row>27</xdr:row>
      <xdr:rowOff>14941</xdr:rowOff>
    </xdr:from>
    <xdr:to>
      <xdr:col>26</xdr:col>
      <xdr:colOff>305593</xdr:colOff>
      <xdr:row>28</xdr:row>
      <xdr:rowOff>33229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886216BF-25BA-4C4F-8ADA-EE36B36D5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07169" y="4934323"/>
          <a:ext cx="226218" cy="219994"/>
        </a:xfrm>
        <a:prstGeom prst="rect">
          <a:avLst/>
        </a:prstGeom>
      </xdr:spPr>
    </xdr:pic>
    <xdr:clientData fLocksWithSheet="0"/>
  </xdr:twoCellAnchor>
  <xdr:twoCellAnchor editAs="oneCell">
    <xdr:from>
      <xdr:col>26</xdr:col>
      <xdr:colOff>74006</xdr:colOff>
      <xdr:row>28</xdr:row>
      <xdr:rowOff>105288</xdr:rowOff>
    </xdr:from>
    <xdr:to>
      <xdr:col>26</xdr:col>
      <xdr:colOff>300224</xdr:colOff>
      <xdr:row>30</xdr:row>
      <xdr:rowOff>25992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3FC2732D-43F8-4394-B102-950FEF618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01800" y="5226376"/>
          <a:ext cx="226218" cy="212057"/>
        </a:xfrm>
        <a:prstGeom prst="rect">
          <a:avLst/>
        </a:prstGeom>
      </xdr:spPr>
    </xdr:pic>
    <xdr:clientData fLocksWithSheet="0"/>
  </xdr:twoCellAnchor>
  <xdr:twoCellAnchor editAs="oneCell">
    <xdr:from>
      <xdr:col>25</xdr:col>
      <xdr:colOff>149878</xdr:colOff>
      <xdr:row>35</xdr:row>
      <xdr:rowOff>35017</xdr:rowOff>
    </xdr:from>
    <xdr:to>
      <xdr:col>26</xdr:col>
      <xdr:colOff>338277</xdr:colOff>
      <xdr:row>37</xdr:row>
      <xdr:rowOff>16560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D07E330C-43BC-4AC9-A3D2-F97374318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20790" y="6310311"/>
          <a:ext cx="345281" cy="317720"/>
        </a:xfrm>
        <a:prstGeom prst="rect">
          <a:avLst/>
        </a:prstGeom>
      </xdr:spPr>
    </xdr:pic>
    <xdr:clientData fLocksWithSheet="0"/>
  </xdr:twoCellAnchor>
  <xdr:twoCellAnchor>
    <xdr:from>
      <xdr:col>27</xdr:col>
      <xdr:colOff>381000</xdr:colOff>
      <xdr:row>10</xdr:row>
      <xdr:rowOff>11905</xdr:rowOff>
    </xdr:from>
    <xdr:to>
      <xdr:col>36</xdr:col>
      <xdr:colOff>71437</xdr:colOff>
      <xdr:row>16</xdr:row>
      <xdr:rowOff>154781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359285C6-82F0-4C7E-AC24-3269F81A7A91}"/>
            </a:ext>
          </a:extLst>
        </xdr:cNvPr>
        <xdr:cNvSpPr/>
      </xdr:nvSpPr>
      <xdr:spPr>
        <a:xfrm>
          <a:off x="7953375" y="1764505"/>
          <a:ext cx="3548062" cy="1171576"/>
        </a:xfrm>
        <a:prstGeom prst="rect">
          <a:avLst/>
        </a:prstGeom>
        <a:solidFill>
          <a:sysClr val="window" lastClr="FFFFFF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凡例」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水色セル：事前協議書から自動転記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緑色セル：計画時に記入ください。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赤色セル：完了時に記入ください。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84667</xdr:colOff>
      <xdr:row>5</xdr:row>
      <xdr:rowOff>74084</xdr:rowOff>
    </xdr:from>
    <xdr:to>
      <xdr:col>28</xdr:col>
      <xdr:colOff>10585</xdr:colOff>
      <xdr:row>7</xdr:row>
      <xdr:rowOff>306917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F1E92F2E-74A8-4BC3-A6DD-7920645B0326}"/>
            </a:ext>
          </a:extLst>
        </xdr:cNvPr>
        <xdr:cNvSpPr/>
      </xdr:nvSpPr>
      <xdr:spPr>
        <a:xfrm>
          <a:off x="6085417" y="1068917"/>
          <a:ext cx="3894668" cy="772583"/>
        </a:xfrm>
        <a:prstGeom prst="rect">
          <a:avLst/>
        </a:prstGeom>
        <a:solidFill>
          <a:sysClr val="window" lastClr="FFFFFF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凡例」</a:t>
          </a:r>
          <a:endParaRPr kumimoji="1" lang="en-US" altLang="ja-JP" sz="12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水色セル：事前協議書から自動転記</a:t>
          </a:r>
          <a:endParaRPr kumimoji="1" lang="en-US" altLang="ja-JP" sz="12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緑色セル：計画時に記入ください。</a:t>
          </a:r>
          <a:r>
            <a:rPr kumimoji="1" lang="en-US" altLang="ja-JP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(</a:t>
          </a:r>
          <a:r>
            <a:rPr kumimoji="1" lang="ja-JP" altLang="en-US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複数事業者の場合</a:t>
          </a:r>
          <a:r>
            <a:rPr kumimoji="1" lang="en-US" altLang="ja-JP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229961</xdr:colOff>
      <xdr:row>10</xdr:row>
      <xdr:rowOff>142666</xdr:rowOff>
    </xdr:from>
    <xdr:to>
      <xdr:col>21</xdr:col>
      <xdr:colOff>796018</xdr:colOff>
      <xdr:row>14</xdr:row>
      <xdr:rowOff>55968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380" r="7346"/>
        <a:stretch/>
      </xdr:blipFill>
      <xdr:spPr>
        <a:xfrm>
          <a:off x="9831161" y="1571416"/>
          <a:ext cx="566057" cy="484802"/>
        </a:xfrm>
        <a:prstGeom prst="rect">
          <a:avLst/>
        </a:prstGeom>
      </xdr:spPr>
    </xdr:pic>
    <xdr:clientData/>
  </xdr:twoCellAnchor>
  <xdr:twoCellAnchor editAs="oneCell">
    <xdr:from>
      <xdr:col>21</xdr:col>
      <xdr:colOff>229961</xdr:colOff>
      <xdr:row>7</xdr:row>
      <xdr:rowOff>36739</xdr:rowOff>
    </xdr:from>
    <xdr:to>
      <xdr:col>21</xdr:col>
      <xdr:colOff>795161</xdr:colOff>
      <xdr:row>10</xdr:row>
      <xdr:rowOff>94114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1161" y="1036864"/>
          <a:ext cx="565200" cy="486000"/>
        </a:xfrm>
        <a:prstGeom prst="rect">
          <a:avLst/>
        </a:prstGeom>
      </xdr:spPr>
    </xdr:pic>
    <xdr:clientData/>
  </xdr:twoCellAnchor>
  <xdr:twoCellAnchor editAs="oneCell">
    <xdr:from>
      <xdr:col>21</xdr:col>
      <xdr:colOff>168494</xdr:colOff>
      <xdr:row>15</xdr:row>
      <xdr:rowOff>76200</xdr:rowOff>
    </xdr:from>
    <xdr:to>
      <xdr:col>21</xdr:col>
      <xdr:colOff>886244</xdr:colOff>
      <xdr:row>18</xdr:row>
      <xdr:rowOff>25013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769694" y="2219325"/>
          <a:ext cx="717750" cy="377438"/>
        </a:xfrm>
        <a:prstGeom prst="rect">
          <a:avLst/>
        </a:prstGeom>
      </xdr:spPr>
    </xdr:pic>
    <xdr:clientData/>
  </xdr:twoCellAnchor>
  <xdr:twoCellAnchor editAs="oneCell">
    <xdr:from>
      <xdr:col>21</xdr:col>
      <xdr:colOff>949544</xdr:colOff>
      <xdr:row>15</xdr:row>
      <xdr:rowOff>63721</xdr:rowOff>
    </xdr:from>
    <xdr:to>
      <xdr:col>22</xdr:col>
      <xdr:colOff>667169</xdr:colOff>
      <xdr:row>18</xdr:row>
      <xdr:rowOff>24909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550744" y="2206846"/>
          <a:ext cx="717750" cy="389813"/>
        </a:xfrm>
        <a:prstGeom prst="rect">
          <a:avLst/>
        </a:prstGeom>
      </xdr:spPr>
    </xdr:pic>
    <xdr:clientData/>
  </xdr:twoCellAnchor>
  <xdr:twoCellAnchor editAs="oneCell">
    <xdr:from>
      <xdr:col>21</xdr:col>
      <xdr:colOff>142875</xdr:colOff>
      <xdr:row>21</xdr:row>
      <xdr:rowOff>28574</xdr:rowOff>
    </xdr:from>
    <xdr:to>
      <xdr:col>21</xdr:col>
      <xdr:colOff>952875</xdr:colOff>
      <xdr:row>23</xdr:row>
      <xdr:rowOff>138824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3028949"/>
          <a:ext cx="810000" cy="39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133350</xdr:colOff>
      <xdr:row>18</xdr:row>
      <xdr:rowOff>38100</xdr:rowOff>
    </xdr:from>
    <xdr:to>
      <xdr:col>21</xdr:col>
      <xdr:colOff>934350</xdr:colOff>
      <xdr:row>20</xdr:row>
      <xdr:rowOff>139350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34550" y="2609850"/>
          <a:ext cx="801000" cy="38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66675</xdr:colOff>
      <xdr:row>12</xdr:row>
      <xdr:rowOff>19050</xdr:rowOff>
    </xdr:from>
    <xdr:to>
      <xdr:col>18</xdr:col>
      <xdr:colOff>19050</xdr:colOff>
      <xdr:row>22</xdr:row>
      <xdr:rowOff>123825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35025" y="1733550"/>
          <a:ext cx="1581150" cy="153352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15</xdr:col>
      <xdr:colOff>76200</xdr:colOff>
      <xdr:row>23</xdr:row>
      <xdr:rowOff>85724</xdr:rowOff>
    </xdr:from>
    <xdr:to>
      <xdr:col>18</xdr:col>
      <xdr:colOff>33338</xdr:colOff>
      <xdr:row>34</xdr:row>
      <xdr:rowOff>47624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44550" y="3371849"/>
          <a:ext cx="1585913" cy="153352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</xdr:row>
      <xdr:rowOff>0</xdr:rowOff>
    </xdr:from>
    <xdr:to>
      <xdr:col>7</xdr:col>
      <xdr:colOff>250875</xdr:colOff>
      <xdr:row>13</xdr:row>
      <xdr:rowOff>117000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9CCC3BD4-F90F-4F98-9D25-39010EB2A086}"/>
            </a:ext>
          </a:extLst>
        </xdr:cNvPr>
        <xdr:cNvSpPr/>
      </xdr:nvSpPr>
      <xdr:spPr>
        <a:xfrm>
          <a:off x="1371600" y="1428750"/>
          <a:ext cx="4680000" cy="126000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2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行目･･･元データ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3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行目･･･新フォーマットに合わせて参照先を直接セルに参照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4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行目･･･相違チェック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5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行目･･･相違の内容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endParaRPr kumimoji="1" lang="ja-JP" altLang="en-US" sz="1100" kern="1200"/>
        </a:p>
      </xdr:txBody>
    </xdr: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J106"/>
  <sheetViews>
    <sheetView showGridLines="0" tabSelected="1" zoomScaleNormal="100" zoomScaleSheetLayoutView="85" workbookViewId="0">
      <selection activeCell="E3" sqref="E3:H3"/>
    </sheetView>
  </sheetViews>
  <sheetFormatPr defaultColWidth="0" defaultRowHeight="13.5" zeroHeight="1"/>
  <cols>
    <col min="1" max="1" width="2.625" style="127" customWidth="1"/>
    <col min="2" max="2" width="12.625" style="127" customWidth="1"/>
    <col min="3" max="3" width="14.625" style="127" customWidth="1"/>
    <col min="4" max="4" width="7.625" style="127" customWidth="1"/>
    <col min="5" max="6" width="6.375" style="127" customWidth="1"/>
    <col min="7" max="7" width="6.5" style="127" customWidth="1"/>
    <col min="8" max="8" width="8.25" style="127" customWidth="1"/>
    <col min="9" max="9" width="5.625" style="127" customWidth="1"/>
    <col min="10" max="10" width="6.25" style="127" customWidth="1"/>
    <col min="11" max="11" width="6.375" style="127" customWidth="1"/>
    <col min="12" max="12" width="5.75" style="127" customWidth="1"/>
    <col min="13" max="15" width="5.125" style="127" customWidth="1"/>
    <col min="16" max="16" width="5.25" style="127" customWidth="1"/>
    <col min="17" max="17" width="5.875" style="127" customWidth="1"/>
    <col min="18" max="19" width="6" style="127" customWidth="1"/>
    <col min="20" max="20" width="5.125" style="127" customWidth="1"/>
    <col min="21" max="21" width="2.625" style="127" customWidth="1"/>
    <col min="22" max="22" width="14.125" style="127" hidden="1" customWidth="1"/>
    <col min="23" max="36" width="10.625" style="127" hidden="1" customWidth="1"/>
    <col min="37" max="16384" width="9" style="127" hidden="1"/>
  </cols>
  <sheetData>
    <row r="1" spans="2:35" ht="8.1" customHeight="1" thickBot="1">
      <c r="Q1" s="161"/>
      <c r="R1" s="161"/>
      <c r="S1" s="161"/>
      <c r="T1" s="161"/>
    </row>
    <row r="2" spans="2:35" ht="16.5" customHeight="1" thickTop="1" thickBot="1">
      <c r="B2" s="576" t="s">
        <v>115</v>
      </c>
      <c r="C2" s="577"/>
      <c r="D2" s="577"/>
      <c r="E2" s="577"/>
      <c r="F2" s="577"/>
      <c r="G2" s="577"/>
      <c r="H2" s="577"/>
      <c r="I2" s="577"/>
      <c r="J2" s="577"/>
      <c r="K2" s="577"/>
      <c r="L2" s="577"/>
      <c r="M2" s="577"/>
      <c r="N2" s="577"/>
      <c r="O2" s="577"/>
      <c r="P2" s="577"/>
      <c r="Q2" s="577"/>
      <c r="R2" s="577"/>
      <c r="S2" s="577"/>
      <c r="T2" s="578"/>
      <c r="V2" s="325"/>
      <c r="W2" s="326" t="s">
        <v>311</v>
      </c>
      <c r="X2" s="327" t="s">
        <v>1018</v>
      </c>
      <c r="Y2" s="326" t="s">
        <v>312</v>
      </c>
      <c r="Z2" s="327" t="s">
        <v>1017</v>
      </c>
    </row>
    <row r="3" spans="2:35" ht="14.1" customHeight="1" thickTop="1" thickBot="1">
      <c r="B3" s="224" t="s">
        <v>289</v>
      </c>
      <c r="C3" s="225"/>
      <c r="D3" s="226"/>
      <c r="E3" s="558"/>
      <c r="F3" s="559"/>
      <c r="G3" s="559"/>
      <c r="H3" s="560"/>
      <c r="I3" s="543" t="s">
        <v>258</v>
      </c>
      <c r="J3" s="544"/>
      <c r="K3" s="544"/>
      <c r="L3" s="545"/>
      <c r="M3" s="599" t="s">
        <v>327</v>
      </c>
      <c r="N3" s="653"/>
      <c r="O3" s="653"/>
      <c r="P3" s="600"/>
      <c r="Q3" s="162"/>
      <c r="R3" s="163" t="s">
        <v>889</v>
      </c>
      <c r="S3" s="599" t="s">
        <v>890</v>
      </c>
      <c r="T3" s="600"/>
      <c r="U3" s="127" t="s">
        <v>43</v>
      </c>
      <c r="V3" s="328" t="s">
        <v>990</v>
      </c>
      <c r="W3" s="329" t="str">
        <f>I3</f>
        <v>協議の段階</v>
      </c>
      <c r="X3" s="330" t="e" cm="1">
        <f t="array" ref="X3">_xlfn.IFS(M3="事前協議時",2,M3="計画時",3,M3="変更時",4,M3="工事完了時",5)</f>
        <v>#N/A</v>
      </c>
      <c r="Y3" s="329" t="s">
        <v>991</v>
      </c>
      <c r="Z3" s="329"/>
      <c r="AA3" s="329"/>
      <c r="AB3" s="331"/>
      <c r="AC3" s="326" t="str">
        <f>R3</f>
        <v>工事種別</v>
      </c>
      <c r="AD3" s="332" t="s">
        <v>890</v>
      </c>
      <c r="AE3" s="333">
        <f>IF($S$3=AD3,1,0)</f>
        <v>1</v>
      </c>
      <c r="AF3" s="332" t="s">
        <v>891</v>
      </c>
      <c r="AG3" s="333">
        <f>IF($S$3=AF3,1,0)</f>
        <v>0</v>
      </c>
      <c r="AH3" s="329" t="s">
        <v>892</v>
      </c>
      <c r="AI3" s="334">
        <f>IF($S$3=AH3,1,0)</f>
        <v>0</v>
      </c>
    </row>
    <row r="4" spans="2:35" ht="13.5" customHeight="1">
      <c r="B4" s="551" t="s">
        <v>0</v>
      </c>
      <c r="C4" s="651" t="s">
        <v>1</v>
      </c>
      <c r="D4" s="652"/>
      <c r="E4" s="582"/>
      <c r="F4" s="583"/>
      <c r="G4" s="583"/>
      <c r="H4" s="583"/>
      <c r="I4" s="583"/>
      <c r="J4" s="583"/>
      <c r="K4" s="583"/>
      <c r="L4" s="583"/>
      <c r="M4" s="583"/>
      <c r="N4" s="583"/>
      <c r="O4" s="583"/>
      <c r="P4" s="583"/>
      <c r="Q4" s="583"/>
      <c r="R4" s="583"/>
      <c r="S4" s="583"/>
      <c r="T4" s="584"/>
      <c r="U4" s="127" t="s">
        <v>43</v>
      </c>
    </row>
    <row r="5" spans="2:35">
      <c r="B5" s="553"/>
      <c r="C5" s="654" t="s">
        <v>2</v>
      </c>
      <c r="D5" s="655"/>
      <c r="E5" s="585"/>
      <c r="F5" s="586"/>
      <c r="G5" s="586"/>
      <c r="H5" s="586"/>
      <c r="I5" s="586"/>
      <c r="J5" s="586"/>
      <c r="K5" s="586"/>
      <c r="L5" s="586"/>
      <c r="M5" s="586"/>
      <c r="N5" s="586"/>
      <c r="O5" s="586"/>
      <c r="P5" s="586"/>
      <c r="Q5" s="586"/>
      <c r="R5" s="586"/>
      <c r="S5" s="586"/>
      <c r="T5" s="587"/>
      <c r="U5" s="127" t="s">
        <v>43</v>
      </c>
    </row>
    <row r="6" spans="2:35">
      <c r="B6" s="595" t="s">
        <v>3</v>
      </c>
      <c r="C6" s="651" t="s">
        <v>1</v>
      </c>
      <c r="D6" s="656"/>
      <c r="E6" s="582"/>
      <c r="F6" s="588"/>
      <c r="G6" s="588"/>
      <c r="H6" s="588"/>
      <c r="I6" s="588"/>
      <c r="J6" s="588"/>
      <c r="K6" s="588"/>
      <c r="L6" s="588"/>
      <c r="M6" s="588"/>
      <c r="N6" s="588"/>
      <c r="O6" s="588"/>
      <c r="P6" s="588"/>
      <c r="Q6" s="588"/>
      <c r="R6" s="588"/>
      <c r="S6" s="588"/>
      <c r="T6" s="589"/>
      <c r="U6" s="127" t="s">
        <v>43</v>
      </c>
    </row>
    <row r="7" spans="2:35">
      <c r="B7" s="596"/>
      <c r="C7" s="654" t="s">
        <v>2</v>
      </c>
      <c r="D7" s="655"/>
      <c r="E7" s="585"/>
      <c r="F7" s="586"/>
      <c r="G7" s="586"/>
      <c r="H7" s="586"/>
      <c r="I7" s="586"/>
      <c r="J7" s="586"/>
      <c r="K7" s="586"/>
      <c r="L7" s="586"/>
      <c r="M7" s="586"/>
      <c r="N7" s="586"/>
      <c r="O7" s="586"/>
      <c r="P7" s="586"/>
      <c r="Q7" s="586"/>
      <c r="R7" s="586"/>
      <c r="S7" s="586"/>
      <c r="T7" s="587"/>
      <c r="U7" s="127" t="s">
        <v>43</v>
      </c>
    </row>
    <row r="8" spans="2:35">
      <c r="B8" s="663" t="s">
        <v>4</v>
      </c>
      <c r="C8" s="651" t="s">
        <v>88</v>
      </c>
      <c r="D8" s="652"/>
      <c r="E8" s="592"/>
      <c r="F8" s="593"/>
      <c r="G8" s="593"/>
      <c r="H8" s="593"/>
      <c r="I8" s="593"/>
      <c r="J8" s="593"/>
      <c r="K8" s="593"/>
      <c r="L8" s="593"/>
      <c r="M8" s="593"/>
      <c r="N8" s="593"/>
      <c r="O8" s="593"/>
      <c r="P8" s="593"/>
      <c r="Q8" s="593"/>
      <c r="R8" s="593"/>
      <c r="S8" s="593"/>
      <c r="T8" s="594"/>
      <c r="U8" s="127" t="s">
        <v>43</v>
      </c>
    </row>
    <row r="9" spans="2:35" ht="13.5" customHeight="1">
      <c r="B9" s="658"/>
      <c r="C9" s="561" t="s">
        <v>90</v>
      </c>
      <c r="D9" s="562"/>
      <c r="E9" s="579"/>
      <c r="F9" s="580"/>
      <c r="G9" s="580"/>
      <c r="H9" s="580"/>
      <c r="I9" s="580"/>
      <c r="J9" s="580"/>
      <c r="K9" s="580"/>
      <c r="L9" s="580"/>
      <c r="M9" s="580"/>
      <c r="N9" s="580"/>
      <c r="O9" s="580"/>
      <c r="P9" s="580"/>
      <c r="Q9" s="580"/>
      <c r="R9" s="580"/>
      <c r="S9" s="580"/>
      <c r="T9" s="581"/>
      <c r="U9" s="127" t="s">
        <v>43</v>
      </c>
    </row>
    <row r="10" spans="2:35" ht="15">
      <c r="B10" s="658"/>
      <c r="C10" s="611" t="s">
        <v>5</v>
      </c>
      <c r="D10" s="657"/>
      <c r="E10" s="164" t="s">
        <v>290</v>
      </c>
      <c r="F10" s="165" t="s">
        <v>149</v>
      </c>
      <c r="G10" s="165"/>
      <c r="H10" s="165"/>
      <c r="I10" s="239" t="s">
        <v>290</v>
      </c>
      <c r="J10" s="165" t="s">
        <v>150</v>
      </c>
      <c r="K10" s="165"/>
      <c r="L10" s="165"/>
      <c r="M10" s="239" t="s">
        <v>290</v>
      </c>
      <c r="N10" s="165" t="s">
        <v>693</v>
      </c>
      <c r="O10" s="165"/>
      <c r="P10" s="165"/>
      <c r="Q10" s="165"/>
      <c r="R10" s="165"/>
      <c r="S10" s="165"/>
      <c r="T10" s="172"/>
      <c r="U10" s="127" t="s">
        <v>43</v>
      </c>
      <c r="V10" s="335" t="str">
        <f>C10</f>
        <v>用途</v>
      </c>
      <c r="W10" s="326" t="str">
        <f>F10</f>
        <v>分譲集合住宅</v>
      </c>
      <c r="X10" s="334">
        <f>IF(E10="■",1,0)</f>
        <v>0</v>
      </c>
      <c r="Y10" s="326" t="str">
        <f>J10</f>
        <v>賃貸集合住宅</v>
      </c>
      <c r="Z10" s="334">
        <f>IF(I10="■",1,0)</f>
        <v>0</v>
      </c>
      <c r="AA10" s="326" t="str">
        <f>N10</f>
        <v>戸建住宅（複合ビルの一戸を含む）</v>
      </c>
      <c r="AB10" s="336"/>
      <c r="AC10" s="336"/>
      <c r="AD10" s="334">
        <f>IF(M10="■",1,0)</f>
        <v>0</v>
      </c>
    </row>
    <row r="11" spans="2:35" ht="13.5" hidden="1" customHeight="1">
      <c r="B11" s="658"/>
      <c r="C11" s="658"/>
      <c r="D11" s="535"/>
      <c r="E11" s="164" t="s">
        <v>290</v>
      </c>
      <c r="F11" s="165" t="s">
        <v>92</v>
      </c>
      <c r="G11" s="165"/>
      <c r="H11" s="165"/>
      <c r="I11" s="239" t="s">
        <v>290</v>
      </c>
      <c r="J11" s="165" t="s">
        <v>50</v>
      </c>
      <c r="K11" s="165"/>
      <c r="L11" s="165"/>
      <c r="M11" s="239" t="s">
        <v>290</v>
      </c>
      <c r="N11" s="165" t="s">
        <v>93</v>
      </c>
      <c r="O11" s="165"/>
      <c r="P11" s="165"/>
      <c r="Q11" s="239" t="s">
        <v>290</v>
      </c>
      <c r="R11" s="165" t="s">
        <v>94</v>
      </c>
      <c r="S11" s="165"/>
      <c r="T11" s="172"/>
      <c r="U11" s="127" t="s">
        <v>43</v>
      </c>
    </row>
    <row r="12" spans="2:35" ht="13.5" hidden="1" customHeight="1">
      <c r="B12" s="658"/>
      <c r="C12" s="613"/>
      <c r="D12" s="659"/>
      <c r="E12" s="164" t="s">
        <v>290</v>
      </c>
      <c r="F12" s="165" t="s">
        <v>148</v>
      </c>
      <c r="G12" s="165"/>
      <c r="H12" s="231"/>
      <c r="I12" s="239" t="s">
        <v>290</v>
      </c>
      <c r="J12" s="165" t="s">
        <v>147</v>
      </c>
      <c r="K12" s="231"/>
      <c r="L12" s="231"/>
      <c r="M12" s="239" t="s">
        <v>290</v>
      </c>
      <c r="N12" s="165" t="s">
        <v>146</v>
      </c>
      <c r="O12" s="231"/>
      <c r="P12" s="231"/>
      <c r="Q12" s="239" t="s">
        <v>290</v>
      </c>
      <c r="R12" s="165" t="s">
        <v>145</v>
      </c>
      <c r="S12" s="231"/>
      <c r="T12" s="232"/>
      <c r="U12" s="127" t="s">
        <v>43</v>
      </c>
    </row>
    <row r="13" spans="2:35" ht="13.5" customHeight="1">
      <c r="B13" s="658"/>
      <c r="C13" s="561" t="e">
        <f>IF($X$3=5,"工事期間","工事期間（予定）")</f>
        <v>#N/A</v>
      </c>
      <c r="D13" s="562"/>
      <c r="E13" s="195" t="s">
        <v>6</v>
      </c>
      <c r="F13" s="165"/>
      <c r="G13" s="165"/>
      <c r="H13" s="660"/>
      <c r="I13" s="660"/>
      <c r="J13" s="660"/>
      <c r="K13" s="165"/>
      <c r="L13" s="165"/>
      <c r="M13" s="165" t="s">
        <v>26</v>
      </c>
      <c r="N13" s="165"/>
      <c r="O13" s="488"/>
      <c r="P13" s="488"/>
      <c r="Q13" s="488"/>
      <c r="R13" s="488"/>
      <c r="S13" s="240"/>
      <c r="T13" s="241"/>
      <c r="U13" s="127" t="s">
        <v>43</v>
      </c>
    </row>
    <row r="14" spans="2:35" ht="13.5" customHeight="1">
      <c r="B14" s="658"/>
      <c r="C14" s="601" t="s">
        <v>924</v>
      </c>
      <c r="D14" s="602"/>
      <c r="E14" s="164" t="s">
        <v>290</v>
      </c>
      <c r="F14" s="165" t="s">
        <v>934</v>
      </c>
      <c r="G14" s="165"/>
      <c r="H14" s="165"/>
      <c r="I14" s="242"/>
      <c r="J14" s="243"/>
      <c r="K14" s="243"/>
      <c r="L14" s="244"/>
      <c r="M14" s="165"/>
      <c r="N14" s="165"/>
      <c r="O14" s="245"/>
      <c r="P14" s="245"/>
      <c r="Q14" s="245"/>
      <c r="R14" s="165"/>
      <c r="S14" s="165"/>
      <c r="T14" s="172"/>
      <c r="U14" s="127" t="s">
        <v>43</v>
      </c>
      <c r="V14" s="335" t="str">
        <f>C14</f>
        <v>複合建築物</v>
      </c>
      <c r="W14" s="326" t="str">
        <f>F14</f>
        <v>非住宅と住宅の複合建築物</v>
      </c>
      <c r="X14" s="329"/>
      <c r="Y14" s="334">
        <f>IF(E14="■",1,0)</f>
        <v>0</v>
      </c>
    </row>
    <row r="15" spans="2:35" ht="13.5" customHeight="1">
      <c r="B15" s="658"/>
      <c r="C15" s="603" t="s">
        <v>922</v>
      </c>
      <c r="D15" s="603"/>
      <c r="E15" s="181" t="s">
        <v>933</v>
      </c>
      <c r="F15" s="246"/>
      <c r="G15" s="487"/>
      <c r="H15" s="487"/>
      <c r="I15" s="487"/>
      <c r="J15" s="247" t="s">
        <v>8</v>
      </c>
      <c r="K15" s="181"/>
      <c r="L15" s="248" t="s">
        <v>923</v>
      </c>
      <c r="M15" s="489"/>
      <c r="N15" s="489"/>
      <c r="O15" s="489"/>
      <c r="P15" s="247" t="s">
        <v>8</v>
      </c>
      <c r="Q15" s="181"/>
      <c r="R15" s="181"/>
      <c r="S15" s="247"/>
      <c r="T15" s="249"/>
      <c r="U15" s="127" t="s">
        <v>43</v>
      </c>
    </row>
    <row r="16" spans="2:35" ht="13.5" customHeight="1">
      <c r="B16" s="658"/>
      <c r="C16" s="613" t="s">
        <v>946</v>
      </c>
      <c r="D16" s="614"/>
      <c r="E16" s="195" t="s">
        <v>947</v>
      </c>
      <c r="F16" s="165"/>
      <c r="G16" s="597"/>
      <c r="H16" s="598"/>
      <c r="I16" s="165" t="s">
        <v>8</v>
      </c>
      <c r="J16" s="490" t="s">
        <v>945</v>
      </c>
      <c r="K16" s="490"/>
      <c r="L16" s="490"/>
      <c r="M16" s="490"/>
      <c r="N16" s="490"/>
      <c r="O16" s="490"/>
      <c r="P16" s="490"/>
      <c r="Q16" s="490"/>
      <c r="R16" s="597"/>
      <c r="S16" s="598"/>
      <c r="T16" s="172" t="s">
        <v>8</v>
      </c>
      <c r="U16" s="127" t="s">
        <v>43</v>
      </c>
    </row>
    <row r="17" spans="2:34" ht="13.5" customHeight="1" thickBot="1">
      <c r="B17" s="658"/>
      <c r="C17" s="561" t="s">
        <v>11</v>
      </c>
      <c r="D17" s="662"/>
      <c r="E17" s="166" t="s">
        <v>48</v>
      </c>
      <c r="F17" s="320"/>
      <c r="G17" s="167" t="s">
        <v>47</v>
      </c>
      <c r="H17" s="165"/>
      <c r="I17" s="165"/>
      <c r="J17" s="165" t="s">
        <v>49</v>
      </c>
      <c r="K17" s="320"/>
      <c r="L17" s="165" t="s">
        <v>47</v>
      </c>
      <c r="M17" s="167"/>
      <c r="N17" s="167"/>
      <c r="O17" s="177" t="s">
        <v>116</v>
      </c>
      <c r="P17" s="320"/>
      <c r="Q17" s="165" t="s">
        <v>117</v>
      </c>
      <c r="R17" s="165"/>
      <c r="S17" s="165"/>
      <c r="T17" s="172"/>
      <c r="U17" s="127" t="s">
        <v>43</v>
      </c>
    </row>
    <row r="18" spans="2:34" ht="13.5" customHeight="1" thickBot="1">
      <c r="B18" s="658"/>
      <c r="C18" s="611" t="s">
        <v>12</v>
      </c>
      <c r="D18" s="612"/>
      <c r="E18" s="164" t="s">
        <v>290</v>
      </c>
      <c r="F18" s="165" t="s">
        <v>51</v>
      </c>
      <c r="G18" s="165"/>
      <c r="H18" s="165"/>
      <c r="I18" s="239" t="s">
        <v>290</v>
      </c>
      <c r="J18" s="165" t="s">
        <v>53</v>
      </c>
      <c r="K18" s="165"/>
      <c r="L18" s="165"/>
      <c r="M18" s="239" t="s">
        <v>290</v>
      </c>
      <c r="N18" s="165" t="s">
        <v>55</v>
      </c>
      <c r="O18" s="165"/>
      <c r="P18" s="165"/>
      <c r="Q18" s="165"/>
      <c r="R18" s="165"/>
      <c r="S18" s="165"/>
      <c r="T18" s="172"/>
      <c r="U18" s="127" t="s">
        <v>43</v>
      </c>
      <c r="V18" s="328" t="s">
        <v>992</v>
      </c>
      <c r="W18" s="326" t="str">
        <f>F18</f>
        <v>ＲＣ造</v>
      </c>
      <c r="X18" s="334">
        <f>IF(E18="■",1,0)</f>
        <v>0</v>
      </c>
      <c r="Y18" s="326" t="str">
        <f>J18</f>
        <v>ＳＲＣ造</v>
      </c>
      <c r="Z18" s="334">
        <f>IF(I18="■",1,0)</f>
        <v>0</v>
      </c>
      <c r="AA18" s="326" t="str">
        <f>N18</f>
        <v>S造</v>
      </c>
      <c r="AB18" s="334">
        <f>IF(M18="■",1,0)</f>
        <v>0</v>
      </c>
    </row>
    <row r="19" spans="2:34" ht="13.5" customHeight="1">
      <c r="B19" s="658"/>
      <c r="C19" s="613"/>
      <c r="D19" s="614"/>
      <c r="E19" s="164" t="s">
        <v>290</v>
      </c>
      <c r="F19" s="165" t="s">
        <v>52</v>
      </c>
      <c r="G19" s="165"/>
      <c r="H19" s="165"/>
      <c r="I19" s="239" t="s">
        <v>290</v>
      </c>
      <c r="J19" s="165" t="s">
        <v>75</v>
      </c>
      <c r="K19" s="165"/>
      <c r="L19" s="536"/>
      <c r="M19" s="536"/>
      <c r="N19" s="536"/>
      <c r="O19" s="536"/>
      <c r="P19" s="536"/>
      <c r="Q19" s="536"/>
      <c r="R19" s="536"/>
      <c r="S19" s="536"/>
      <c r="T19" s="232" t="s">
        <v>76</v>
      </c>
      <c r="U19" s="127" t="s">
        <v>43</v>
      </c>
      <c r="W19" s="326" t="str">
        <f>F19</f>
        <v>木造</v>
      </c>
      <c r="X19" s="334">
        <f>IF(E19="■",1,0)</f>
        <v>0</v>
      </c>
      <c r="Y19" s="326" t="str">
        <f>J19</f>
        <v>その他　（</v>
      </c>
      <c r="Z19" s="334">
        <f>IF(I19="■",1,0)</f>
        <v>0</v>
      </c>
      <c r="AA19" s="337"/>
      <c r="AB19" s="337"/>
    </row>
    <row r="20" spans="2:34" ht="13.5" customHeight="1">
      <c r="B20" s="658"/>
      <c r="C20" s="611" t="s">
        <v>953</v>
      </c>
      <c r="D20" s="612"/>
      <c r="E20" s="166" t="s">
        <v>13</v>
      </c>
      <c r="F20" s="590"/>
      <c r="G20" s="590"/>
      <c r="H20" s="591"/>
      <c r="I20" s="650"/>
      <c r="J20" s="598"/>
      <c r="K20" s="165" t="s">
        <v>57</v>
      </c>
      <c r="L20" s="167" t="s">
        <v>13</v>
      </c>
      <c r="M20" s="590"/>
      <c r="N20" s="590"/>
      <c r="O20" s="591"/>
      <c r="P20" s="650"/>
      <c r="Q20" s="598"/>
      <c r="R20" s="165" t="s">
        <v>57</v>
      </c>
      <c r="S20" s="250"/>
      <c r="T20" s="251"/>
      <c r="U20" s="127" t="s">
        <v>43</v>
      </c>
    </row>
    <row r="21" spans="2:34" ht="13.5" customHeight="1">
      <c r="B21" s="658"/>
      <c r="C21" s="613"/>
      <c r="D21" s="614"/>
      <c r="E21" s="166" t="s">
        <v>13</v>
      </c>
      <c r="F21" s="590"/>
      <c r="G21" s="590"/>
      <c r="H21" s="591"/>
      <c r="I21" s="650"/>
      <c r="J21" s="598"/>
      <c r="K21" s="165" t="s">
        <v>57</v>
      </c>
      <c r="L21" s="167" t="s">
        <v>13</v>
      </c>
      <c r="M21" s="590"/>
      <c r="N21" s="590"/>
      <c r="O21" s="591"/>
      <c r="P21" s="650"/>
      <c r="Q21" s="694"/>
      <c r="R21" s="165" t="s">
        <v>57</v>
      </c>
      <c r="S21" s="250"/>
      <c r="T21" s="251"/>
      <c r="U21" s="127" t="s">
        <v>43</v>
      </c>
    </row>
    <row r="22" spans="2:34" ht="13.5" customHeight="1">
      <c r="B22" s="658"/>
      <c r="C22" s="607" t="s">
        <v>723</v>
      </c>
      <c r="D22" s="608"/>
      <c r="E22" s="164" t="s">
        <v>290</v>
      </c>
      <c r="F22" s="661" t="s">
        <v>666</v>
      </c>
      <c r="G22" s="661"/>
      <c r="H22" s="661"/>
      <c r="I22" s="661"/>
      <c r="J22" s="661"/>
      <c r="K22" s="661"/>
      <c r="L22" s="239" t="s">
        <v>290</v>
      </c>
      <c r="M22" s="503" t="s">
        <v>667</v>
      </c>
      <c r="N22" s="503"/>
      <c r="O22" s="503"/>
      <c r="P22" s="231"/>
      <c r="Q22" s="239" t="s">
        <v>290</v>
      </c>
      <c r="R22" s="165" t="s">
        <v>724</v>
      </c>
      <c r="S22" s="231"/>
      <c r="T22" s="172"/>
      <c r="U22" s="127" t="s">
        <v>43</v>
      </c>
      <c r="V22" s="335" t="str">
        <f>C22</f>
        <v>都市開発諸制度等の適用</v>
      </c>
      <c r="W22" s="335" t="str">
        <f t="shared" ref="W22:W28" si="0">F22</f>
        <v>再開発等促進区を定める地区計画</v>
      </c>
      <c r="X22" s="329"/>
      <c r="Y22" s="329"/>
      <c r="Z22" s="334">
        <f>IF(E22="■",1,0)</f>
        <v>0</v>
      </c>
      <c r="AA22" s="326" t="str">
        <f>M22</f>
        <v>高度利用地区</v>
      </c>
      <c r="AB22" s="334">
        <f>IF(L22="■",1,0)</f>
        <v>0</v>
      </c>
      <c r="AC22" s="326" t="str">
        <f>R22</f>
        <v>特定街区</v>
      </c>
      <c r="AD22" s="334">
        <f>IF(Q22="■",1,0)</f>
        <v>0</v>
      </c>
    </row>
    <row r="23" spans="2:34" ht="13.5" customHeight="1">
      <c r="B23" s="664"/>
      <c r="C23" s="609"/>
      <c r="D23" s="610"/>
      <c r="E23" s="255" t="s">
        <v>290</v>
      </c>
      <c r="F23" s="619" t="s">
        <v>725</v>
      </c>
      <c r="G23" s="619"/>
      <c r="H23" s="619"/>
      <c r="I23" s="252" t="s">
        <v>290</v>
      </c>
      <c r="J23" s="168" t="s">
        <v>75</v>
      </c>
      <c r="K23" s="253"/>
      <c r="L23" s="504"/>
      <c r="M23" s="504"/>
      <c r="N23" s="504"/>
      <c r="O23" s="504"/>
      <c r="P23" s="504"/>
      <c r="Q23" s="504"/>
      <c r="R23" s="504"/>
      <c r="S23" s="504"/>
      <c r="T23" s="232" t="s">
        <v>76</v>
      </c>
      <c r="U23" s="127" t="s">
        <v>43</v>
      </c>
      <c r="V23" s="337"/>
      <c r="W23" s="326" t="str">
        <f t="shared" si="0"/>
        <v>総合設計</v>
      </c>
      <c r="X23" s="334">
        <f>IF(E23="■",1,0)</f>
        <v>0</v>
      </c>
      <c r="Y23" s="326" t="str">
        <f>J23</f>
        <v>その他　（</v>
      </c>
      <c r="Z23" s="334">
        <f>IF(I23="■",1,0)</f>
        <v>0</v>
      </c>
      <c r="AA23" s="337"/>
      <c r="AB23" s="337"/>
      <c r="AC23" s="337"/>
      <c r="AD23" s="337"/>
    </row>
    <row r="24" spans="2:34" ht="13.5" customHeight="1">
      <c r="B24" s="551" t="s">
        <v>121</v>
      </c>
      <c r="C24" s="695" t="s">
        <v>14</v>
      </c>
      <c r="D24" s="696"/>
      <c r="E24" s="164" t="s">
        <v>290</v>
      </c>
      <c r="F24" s="222" t="s">
        <v>122</v>
      </c>
      <c r="G24" s="222"/>
      <c r="H24" s="222"/>
      <c r="I24" s="239" t="s">
        <v>290</v>
      </c>
      <c r="J24" s="604" t="s">
        <v>118</v>
      </c>
      <c r="K24" s="604"/>
      <c r="L24" s="605"/>
      <c r="M24" s="396" t="s">
        <v>290</v>
      </c>
      <c r="N24" s="606" t="s">
        <v>119</v>
      </c>
      <c r="O24" s="606"/>
      <c r="P24" s="606"/>
      <c r="Q24" s="396" t="s">
        <v>290</v>
      </c>
      <c r="R24" s="245" t="s">
        <v>578</v>
      </c>
      <c r="S24" s="245"/>
      <c r="T24" s="254"/>
      <c r="U24" s="127" t="s">
        <v>43</v>
      </c>
      <c r="V24" s="335" t="str">
        <f>C24</f>
        <v>空調システム</v>
      </c>
      <c r="W24" s="326" t="str">
        <f t="shared" si="0"/>
        <v>なし（入居者設置）</v>
      </c>
      <c r="X24" s="336"/>
      <c r="Y24" s="334">
        <f t="shared" ref="Y24:Y32" si="1">IF(E24="■",1,0)</f>
        <v>0</v>
      </c>
      <c r="Z24" s="326" t="str">
        <f>J24</f>
        <v>個別エアコン</v>
      </c>
      <c r="AA24" s="336"/>
      <c r="AB24" s="334">
        <f>IF(I24="■",1,0)</f>
        <v>0</v>
      </c>
      <c r="AC24" s="326" t="str">
        <f>N24</f>
        <v>セントラルエアコン</v>
      </c>
      <c r="AD24" s="336"/>
      <c r="AE24" s="334">
        <f>IF(M24="■",1,0)</f>
        <v>0</v>
      </c>
      <c r="AF24" s="326" t="str">
        <f>R24</f>
        <v>床暖房</v>
      </c>
      <c r="AG24" s="336"/>
      <c r="AH24" s="334">
        <f>IF(Q24="■",1,0)</f>
        <v>0</v>
      </c>
    </row>
    <row r="25" spans="2:34" ht="13.5" customHeight="1">
      <c r="B25" s="552"/>
      <c r="C25" s="546" t="s">
        <v>123</v>
      </c>
      <c r="D25" s="547"/>
      <c r="E25" s="164" t="s">
        <v>290</v>
      </c>
      <c r="F25" s="165" t="s">
        <v>124</v>
      </c>
      <c r="G25" s="165"/>
      <c r="H25" s="165"/>
      <c r="I25" s="396" t="s">
        <v>290</v>
      </c>
      <c r="J25" s="505" t="s">
        <v>125</v>
      </c>
      <c r="K25" s="505"/>
      <c r="L25" s="505"/>
      <c r="M25" s="396" t="s">
        <v>290</v>
      </c>
      <c r="N25" s="165" t="s">
        <v>126</v>
      </c>
      <c r="O25" s="165"/>
      <c r="P25" s="165"/>
      <c r="Q25" s="165"/>
      <c r="R25" s="165"/>
      <c r="S25" s="165"/>
      <c r="T25" s="172"/>
      <c r="U25" s="127" t="s">
        <v>43</v>
      </c>
      <c r="V25" s="338" t="str">
        <f>C25</f>
        <v>給湯システム</v>
      </c>
      <c r="W25" s="326" t="str">
        <f t="shared" si="0"/>
        <v>ガス給湯機</v>
      </c>
      <c r="X25" s="336"/>
      <c r="Y25" s="334">
        <f t="shared" si="1"/>
        <v>0</v>
      </c>
      <c r="Z25" s="326" t="str">
        <f>J25</f>
        <v>ヒートポンプ給湯機</v>
      </c>
      <c r="AA25" s="336"/>
      <c r="AB25" s="334">
        <f>IF(I25="■",1,0)</f>
        <v>0</v>
      </c>
      <c r="AC25" s="326" t="str">
        <f>N25</f>
        <v>電気温水器</v>
      </c>
      <c r="AD25" s="336"/>
      <c r="AE25" s="334">
        <f>IF(M25="■",1,0)</f>
        <v>0</v>
      </c>
    </row>
    <row r="26" spans="2:34" ht="13.5" customHeight="1">
      <c r="B26" s="553"/>
      <c r="C26" s="509"/>
      <c r="D26" s="548"/>
      <c r="E26" s="395" t="s">
        <v>290</v>
      </c>
      <c r="F26" s="168" t="s">
        <v>75</v>
      </c>
      <c r="G26" s="168"/>
      <c r="H26" s="504"/>
      <c r="I26" s="504"/>
      <c r="J26" s="504"/>
      <c r="K26" s="504"/>
      <c r="L26" s="504"/>
      <c r="M26" s="504"/>
      <c r="N26" s="504"/>
      <c r="O26" s="504"/>
      <c r="P26" s="504"/>
      <c r="Q26" s="504"/>
      <c r="R26" s="504"/>
      <c r="S26" s="504"/>
      <c r="T26" s="183" t="s">
        <v>76</v>
      </c>
      <c r="U26" s="127" t="s">
        <v>43</v>
      </c>
      <c r="V26" s="339"/>
      <c r="W26" s="326" t="str">
        <f t="shared" si="0"/>
        <v>その他　（</v>
      </c>
      <c r="X26" s="336"/>
      <c r="Y26" s="334">
        <f t="shared" si="1"/>
        <v>0</v>
      </c>
    </row>
    <row r="27" spans="2:34" ht="13.5" customHeight="1">
      <c r="B27" s="551" t="s">
        <v>120</v>
      </c>
      <c r="C27" s="518" t="s">
        <v>14</v>
      </c>
      <c r="D27" s="534"/>
      <c r="E27" s="164" t="s">
        <v>290</v>
      </c>
      <c r="F27" s="222" t="s">
        <v>132</v>
      </c>
      <c r="G27" s="222"/>
      <c r="H27" s="222"/>
      <c r="I27" s="396" t="s">
        <v>290</v>
      </c>
      <c r="J27" s="222" t="s">
        <v>118</v>
      </c>
      <c r="K27" s="222"/>
      <c r="L27" s="222"/>
      <c r="M27" s="396" t="s">
        <v>290</v>
      </c>
      <c r="N27" s="181" t="s">
        <v>526</v>
      </c>
      <c r="O27" s="181"/>
      <c r="P27" s="256"/>
      <c r="Q27" s="222"/>
      <c r="R27" s="181"/>
      <c r="S27" s="222"/>
      <c r="T27" s="230"/>
      <c r="U27" s="127" t="s">
        <v>127</v>
      </c>
      <c r="V27" s="335" t="str">
        <f>C27</f>
        <v>空調システム</v>
      </c>
      <c r="W27" s="326" t="str">
        <f t="shared" si="0"/>
        <v>マルチエアコン</v>
      </c>
      <c r="X27" s="336"/>
      <c r="Y27" s="334">
        <f t="shared" si="1"/>
        <v>0</v>
      </c>
      <c r="Z27" s="326" t="str">
        <f>J27</f>
        <v>個別エアコン</v>
      </c>
      <c r="AA27" s="336"/>
      <c r="AB27" s="334">
        <f>IF(I27="■",1,0)</f>
        <v>0</v>
      </c>
      <c r="AC27" s="326" t="str">
        <f>N27</f>
        <v>なし</v>
      </c>
      <c r="AD27" s="336"/>
      <c r="AE27" s="334">
        <f>IF(M27="■",1,0)</f>
        <v>0</v>
      </c>
    </row>
    <row r="28" spans="2:34" ht="13.5" customHeight="1" thickBot="1">
      <c r="B28" s="552"/>
      <c r="C28" s="556" t="s">
        <v>128</v>
      </c>
      <c r="D28" s="557"/>
      <c r="E28" s="395" t="s">
        <v>290</v>
      </c>
      <c r="F28" s="165" t="s">
        <v>129</v>
      </c>
      <c r="G28" s="165"/>
      <c r="H28" s="165"/>
      <c r="I28" s="252" t="s">
        <v>290</v>
      </c>
      <c r="J28" s="165" t="s">
        <v>130</v>
      </c>
      <c r="K28" s="165"/>
      <c r="L28" s="165"/>
      <c r="M28" s="168"/>
      <c r="N28" s="168"/>
      <c r="O28" s="168"/>
      <c r="P28" s="168"/>
      <c r="Q28" s="165"/>
      <c r="R28" s="165"/>
      <c r="S28" s="165"/>
      <c r="T28" s="232"/>
      <c r="U28" s="127" t="s">
        <v>127</v>
      </c>
      <c r="W28" s="326" t="str">
        <f t="shared" si="0"/>
        <v>エレベーター</v>
      </c>
      <c r="X28" s="336"/>
      <c r="Y28" s="334">
        <f t="shared" si="1"/>
        <v>0</v>
      </c>
      <c r="Z28" s="326" t="str">
        <f>J28</f>
        <v>エスカレーター</v>
      </c>
      <c r="AA28" s="336"/>
      <c r="AB28" s="334">
        <f>IF(I28="■",1,0)</f>
        <v>0</v>
      </c>
    </row>
    <row r="29" spans="2:34" ht="13.5" hidden="1" customHeight="1">
      <c r="B29" s="236"/>
      <c r="C29" s="532" t="s">
        <v>15</v>
      </c>
      <c r="D29" s="533"/>
      <c r="E29" s="255" t="s">
        <v>290</v>
      </c>
      <c r="F29" s="168" t="s">
        <v>67</v>
      </c>
      <c r="G29" s="168"/>
      <c r="H29" s="168"/>
      <c r="I29" s="252" t="s">
        <v>290</v>
      </c>
      <c r="J29" s="168" t="s">
        <v>68</v>
      </c>
      <c r="K29" s="168"/>
      <c r="L29" s="168"/>
      <c r="M29" s="397"/>
      <c r="N29" s="398" t="s">
        <v>290</v>
      </c>
      <c r="O29" s="397" t="s">
        <v>69</v>
      </c>
      <c r="P29" s="397"/>
      <c r="Q29" s="168"/>
      <c r="R29" s="168"/>
      <c r="S29" s="168"/>
      <c r="T29" s="175"/>
      <c r="U29" s="127" t="s">
        <v>43</v>
      </c>
      <c r="Y29" s="334">
        <f t="shared" si="1"/>
        <v>0</v>
      </c>
    </row>
    <row r="30" spans="2:34" ht="13.5" customHeight="1" thickBot="1">
      <c r="B30" s="551" t="s">
        <v>711</v>
      </c>
      <c r="C30" s="523" t="s">
        <v>215</v>
      </c>
      <c r="D30" s="524"/>
      <c r="E30" s="164" t="s">
        <v>290</v>
      </c>
      <c r="F30" s="520" t="s">
        <v>479</v>
      </c>
      <c r="G30" s="531"/>
      <c r="H30" s="531"/>
      <c r="I30" s="239" t="s">
        <v>290</v>
      </c>
      <c r="J30" s="169" t="s">
        <v>131</v>
      </c>
      <c r="K30" s="222"/>
      <c r="L30" s="169"/>
      <c r="M30" s="239" t="s">
        <v>290</v>
      </c>
      <c r="N30" s="169" t="s">
        <v>134</v>
      </c>
      <c r="O30" s="222"/>
      <c r="P30" s="239" t="s">
        <v>290</v>
      </c>
      <c r="Q30" s="520" t="s">
        <v>480</v>
      </c>
      <c r="R30" s="531"/>
      <c r="S30" s="531"/>
      <c r="T30" s="555"/>
      <c r="U30" s="127" t="s">
        <v>43</v>
      </c>
      <c r="V30" s="328" t="s">
        <v>993</v>
      </c>
      <c r="W30" s="340" t="str">
        <f t="shared" ref="W30:W50" si="2">F30</f>
        <v>Low-E複層ガラス</v>
      </c>
      <c r="X30" s="341"/>
      <c r="Y30" s="342">
        <f t="shared" si="1"/>
        <v>0</v>
      </c>
      <c r="Z30" s="326" t="str">
        <f>J30</f>
        <v>複層ガラス</v>
      </c>
      <c r="AA30" s="336"/>
      <c r="AB30" s="334">
        <f>IF(I30="■",1,0)</f>
        <v>0</v>
      </c>
      <c r="AC30" s="326" t="str">
        <f>N30</f>
        <v>二重サッシ</v>
      </c>
      <c r="AD30" s="336"/>
      <c r="AE30" s="334">
        <f>IF(M30="■",1,0)</f>
        <v>0</v>
      </c>
      <c r="AF30" s="326" t="str">
        <f>Q30</f>
        <v>庇・ルーバー・バルコニー</v>
      </c>
      <c r="AG30" s="336"/>
      <c r="AH30" s="334">
        <f>IF(P30="■",1,0)</f>
        <v>0</v>
      </c>
    </row>
    <row r="31" spans="2:34" ht="13.5" customHeight="1">
      <c r="B31" s="552"/>
      <c r="C31" s="525"/>
      <c r="D31" s="526"/>
      <c r="E31" s="164" t="s">
        <v>290</v>
      </c>
      <c r="F31" s="490" t="s">
        <v>949</v>
      </c>
      <c r="G31" s="529"/>
      <c r="H31" s="529"/>
      <c r="I31" s="529"/>
      <c r="J31" s="529"/>
      <c r="K31" s="537"/>
      <c r="L31" s="537"/>
      <c r="M31" s="537"/>
      <c r="N31" s="537"/>
      <c r="O31" s="537"/>
      <c r="P31" s="537"/>
      <c r="Q31" s="537"/>
      <c r="R31" s="170" t="s">
        <v>291</v>
      </c>
      <c r="S31" s="171"/>
      <c r="T31" s="172" t="s">
        <v>292</v>
      </c>
      <c r="U31" s="127" t="s">
        <v>43</v>
      </c>
      <c r="V31" s="343" t="str">
        <f>C30</f>
        <v>省CO2建築手法</v>
      </c>
      <c r="W31" s="326" t="str">
        <f t="shared" si="2"/>
        <v>屋根高断熱化  （屋根断熱材：</v>
      </c>
      <c r="X31" s="329"/>
      <c r="Y31" s="330">
        <f>IF(E31="■",1,0)</f>
        <v>0</v>
      </c>
      <c r="Z31" s="332" t="s">
        <v>551</v>
      </c>
      <c r="AA31" s="334">
        <f>IF($K31="",0,_xlfn.XLOOKUP($K31,List!$F$1:$F$40,List!$E$1:$E$40,List!$E$42))</f>
        <v>0</v>
      </c>
      <c r="AB31" s="337"/>
      <c r="AC31" s="337"/>
      <c r="AD31" s="337"/>
      <c r="AE31" s="337"/>
    </row>
    <row r="32" spans="2:34" ht="13.5" customHeight="1">
      <c r="B32" s="552"/>
      <c r="C32" s="525"/>
      <c r="D32" s="526"/>
      <c r="E32" s="395" t="s">
        <v>290</v>
      </c>
      <c r="F32" s="490" t="s">
        <v>950</v>
      </c>
      <c r="G32" s="529"/>
      <c r="H32" s="529"/>
      <c r="I32" s="529"/>
      <c r="J32" s="529"/>
      <c r="K32" s="538"/>
      <c r="L32" s="538"/>
      <c r="M32" s="538"/>
      <c r="N32" s="538"/>
      <c r="O32" s="538"/>
      <c r="P32" s="538"/>
      <c r="Q32" s="538"/>
      <c r="R32" s="173" t="s">
        <v>293</v>
      </c>
      <c r="S32" s="174"/>
      <c r="T32" s="175" t="s">
        <v>294</v>
      </c>
      <c r="U32" s="127" t="s">
        <v>43</v>
      </c>
      <c r="V32" s="344"/>
      <c r="W32" s="326" t="str">
        <f t="shared" si="2"/>
        <v>壁高断熱化  　 （壁断熱材：</v>
      </c>
      <c r="X32" s="329"/>
      <c r="Y32" s="330">
        <f t="shared" si="1"/>
        <v>0</v>
      </c>
      <c r="Z32" s="332" t="s">
        <v>551</v>
      </c>
      <c r="AA32" s="334">
        <f>IF($K32="",0,_xlfn.XLOOKUP($K32,List!$F$1:$F$40,List!$E$1:$E$40,List!$E$42))</f>
        <v>0</v>
      </c>
      <c r="AB32" s="337"/>
      <c r="AC32" s="337"/>
      <c r="AD32" s="337"/>
      <c r="AE32" s="337"/>
    </row>
    <row r="33" spans="2:34" ht="13.5" customHeight="1">
      <c r="B33" s="552"/>
      <c r="C33" s="507" t="s">
        <v>954</v>
      </c>
      <c r="D33" s="176" t="s">
        <v>553</v>
      </c>
      <c r="E33" s="164" t="s">
        <v>290</v>
      </c>
      <c r="F33" s="222" t="s">
        <v>956</v>
      </c>
      <c r="G33" s="234"/>
      <c r="H33" s="234"/>
      <c r="I33" s="256"/>
      <c r="J33" s="500"/>
      <c r="K33" s="531"/>
      <c r="L33" s="531"/>
      <c r="M33" s="396" t="s">
        <v>290</v>
      </c>
      <c r="N33" s="222" t="s">
        <v>931</v>
      </c>
      <c r="O33" s="222"/>
      <c r="P33" s="222"/>
      <c r="Q33" s="256"/>
      <c r="R33" s="229"/>
      <c r="S33" s="229"/>
      <c r="T33" s="230"/>
      <c r="U33" s="127" t="s">
        <v>43</v>
      </c>
      <c r="V33" s="345" t="str">
        <f>D33</f>
        <v>空調</v>
      </c>
      <c r="W33" s="326" t="str">
        <f t="shared" si="2"/>
        <v>高効率エアコン：区分（い）等</v>
      </c>
      <c r="X33" s="329"/>
      <c r="Y33" s="330">
        <f>IF(E33="■",1,0)</f>
        <v>0</v>
      </c>
      <c r="Z33" s="326" t="str">
        <f>N33</f>
        <v>小能力時高効率型コンプレッサー</v>
      </c>
      <c r="AA33" s="336"/>
      <c r="AB33" s="334">
        <f>IF(M33="■",1,0)</f>
        <v>0</v>
      </c>
    </row>
    <row r="34" spans="2:34" ht="13.5" customHeight="1">
      <c r="B34" s="552"/>
      <c r="C34" s="508"/>
      <c r="D34" s="527" t="s">
        <v>234</v>
      </c>
      <c r="E34" s="164" t="s">
        <v>290</v>
      </c>
      <c r="F34" s="505" t="s">
        <v>581</v>
      </c>
      <c r="G34" s="505"/>
      <c r="H34" s="505"/>
      <c r="I34" s="239" t="s">
        <v>290</v>
      </c>
      <c r="J34" s="505" t="s">
        <v>568</v>
      </c>
      <c r="K34" s="505"/>
      <c r="L34" s="505"/>
      <c r="M34" s="396" t="s">
        <v>290</v>
      </c>
      <c r="N34" s="505" t="s">
        <v>569</v>
      </c>
      <c r="O34" s="505"/>
      <c r="P34" s="505"/>
      <c r="Q34" s="396" t="s">
        <v>290</v>
      </c>
      <c r="R34" s="505" t="s">
        <v>570</v>
      </c>
      <c r="S34" s="505"/>
      <c r="T34" s="506"/>
      <c r="U34" s="127" t="s">
        <v>43</v>
      </c>
      <c r="V34" s="346" t="str">
        <f>D34</f>
        <v>換気</v>
      </c>
      <c r="W34" s="326" t="str">
        <f t="shared" si="2"/>
        <v>駐車場換気量制御</v>
      </c>
      <c r="X34" s="329"/>
      <c r="Y34" s="330">
        <f>IF(E34="■",1,0)</f>
        <v>0</v>
      </c>
      <c r="Z34" s="326" t="str">
        <f>J34</f>
        <v>機械室換気量制御</v>
      </c>
      <c r="AA34" s="336"/>
      <c r="AB34" s="334">
        <f>IF(I34="■",1,0)</f>
        <v>0</v>
      </c>
      <c r="AC34" s="326" t="str">
        <f>N34</f>
        <v>全熱交換器</v>
      </c>
      <c r="AD34" s="336"/>
      <c r="AE34" s="334">
        <f>IF(M34="■",1,0)</f>
        <v>0</v>
      </c>
      <c r="AF34" s="326" t="str">
        <f>R34</f>
        <v>自然換気(自動制御)</v>
      </c>
      <c r="AG34" s="336"/>
      <c r="AH34" s="334">
        <f>IF(Q34="■",1,0)</f>
        <v>0</v>
      </c>
    </row>
    <row r="35" spans="2:34" ht="13.5" customHeight="1">
      <c r="B35" s="552"/>
      <c r="C35" s="508"/>
      <c r="D35" s="528"/>
      <c r="E35" s="164" t="s">
        <v>290</v>
      </c>
      <c r="F35" s="505" t="s">
        <v>623</v>
      </c>
      <c r="G35" s="505"/>
      <c r="H35" s="505"/>
      <c r="I35" s="239" t="s">
        <v>290</v>
      </c>
      <c r="J35" s="505" t="s">
        <v>938</v>
      </c>
      <c r="K35" s="505"/>
      <c r="L35" s="505"/>
      <c r="M35" s="239" t="s">
        <v>290</v>
      </c>
      <c r="N35" s="505" t="s">
        <v>939</v>
      </c>
      <c r="O35" s="505"/>
      <c r="P35" s="505"/>
      <c r="Q35" s="231"/>
      <c r="R35" s="231"/>
      <c r="S35" s="231"/>
      <c r="T35" s="232"/>
      <c r="U35" s="127" t="s">
        <v>43</v>
      </c>
      <c r="V35" s="339"/>
      <c r="W35" s="326" t="str">
        <f t="shared" si="2"/>
        <v>高効率電動機</v>
      </c>
      <c r="X35" s="329"/>
      <c r="Y35" s="330">
        <f>IF(E35="■",1,0)</f>
        <v>0</v>
      </c>
      <c r="Z35" s="326" t="str">
        <f>J35</f>
        <v>径の太いダクト</v>
      </c>
      <c r="AA35" s="336"/>
      <c r="AB35" s="334">
        <f>IF(I35="■",1,0)</f>
        <v>0</v>
      </c>
      <c r="AC35" s="326" t="str">
        <f>N35</f>
        <v>DCモータ</v>
      </c>
      <c r="AD35" s="336"/>
      <c r="AE35" s="334">
        <f>IF(M35="■",1,0)</f>
        <v>0</v>
      </c>
    </row>
    <row r="36" spans="2:34" ht="13.5" customHeight="1">
      <c r="B36" s="552"/>
      <c r="C36" s="508"/>
      <c r="D36" s="510" t="s">
        <v>948</v>
      </c>
      <c r="E36" s="164" t="s">
        <v>290</v>
      </c>
      <c r="F36" s="165" t="s">
        <v>554</v>
      </c>
      <c r="G36" s="237"/>
      <c r="H36" s="177" t="s">
        <v>139</v>
      </c>
      <c r="I36" s="536"/>
      <c r="J36" s="536"/>
      <c r="K36" s="536"/>
      <c r="L36" s="536"/>
      <c r="M36" s="536"/>
      <c r="N36" s="536"/>
      <c r="O36" s="536"/>
      <c r="P36" s="536"/>
      <c r="Q36" s="536"/>
      <c r="R36" s="536"/>
      <c r="S36" s="536"/>
      <c r="T36" s="232" t="s">
        <v>76</v>
      </c>
      <c r="U36" s="127" t="s">
        <v>43</v>
      </c>
      <c r="V36" s="346" t="str">
        <f>D36</f>
        <v>照明</v>
      </c>
      <c r="W36" s="326" t="str">
        <f t="shared" si="2"/>
        <v>人感センサ</v>
      </c>
      <c r="X36" s="329"/>
      <c r="Y36" s="330">
        <f>IF(E36="■",1,0)</f>
        <v>0</v>
      </c>
    </row>
    <row r="37" spans="2:34" ht="13.5" customHeight="1">
      <c r="B37" s="552"/>
      <c r="C37" s="508"/>
      <c r="D37" s="510"/>
      <c r="E37" s="164" t="s">
        <v>290</v>
      </c>
      <c r="F37" s="490" t="s">
        <v>555</v>
      </c>
      <c r="G37" s="490"/>
      <c r="H37" s="177" t="s">
        <v>139</v>
      </c>
      <c r="I37" s="536"/>
      <c r="J37" s="536"/>
      <c r="K37" s="536"/>
      <c r="L37" s="536"/>
      <c r="M37" s="536"/>
      <c r="N37" s="536"/>
      <c r="O37" s="536"/>
      <c r="P37" s="536"/>
      <c r="Q37" s="536"/>
      <c r="R37" s="536"/>
      <c r="S37" s="536"/>
      <c r="T37" s="232" t="s">
        <v>644</v>
      </c>
      <c r="U37" s="127" t="s">
        <v>43</v>
      </c>
      <c r="V37" s="347"/>
      <c r="W37" s="326" t="str">
        <f t="shared" si="2"/>
        <v>明るさセンサ</v>
      </c>
      <c r="X37" s="329"/>
      <c r="Y37" s="330">
        <f t="shared" ref="Y37:Y50" si="3">IF(E37="■",1,0)</f>
        <v>0</v>
      </c>
    </row>
    <row r="38" spans="2:34" ht="13.5" customHeight="1">
      <c r="B38" s="552"/>
      <c r="C38" s="508"/>
      <c r="D38" s="511"/>
      <c r="E38" s="164" t="s">
        <v>290</v>
      </c>
      <c r="F38" s="505" t="s">
        <v>556</v>
      </c>
      <c r="G38" s="529"/>
      <c r="H38" s="529"/>
      <c r="I38" s="178" t="s">
        <v>139</v>
      </c>
      <c r="J38" s="539"/>
      <c r="K38" s="539"/>
      <c r="L38" s="539"/>
      <c r="M38" s="539"/>
      <c r="N38" s="539"/>
      <c r="O38" s="539"/>
      <c r="P38" s="539"/>
      <c r="Q38" s="539"/>
      <c r="R38" s="539"/>
      <c r="S38" s="539"/>
      <c r="T38" s="232" t="s">
        <v>76</v>
      </c>
      <c r="U38" s="127" t="s">
        <v>43</v>
      </c>
      <c r="V38" s="339"/>
      <c r="W38" s="326" t="str">
        <f t="shared" si="2"/>
        <v>スケジュール制御</v>
      </c>
      <c r="X38" s="329"/>
      <c r="Y38" s="330">
        <f t="shared" si="3"/>
        <v>0</v>
      </c>
    </row>
    <row r="39" spans="2:34" ht="13.5" customHeight="1">
      <c r="B39" s="552"/>
      <c r="C39" s="508"/>
      <c r="D39" s="521" t="s">
        <v>557</v>
      </c>
      <c r="E39" s="164" t="s">
        <v>290</v>
      </c>
      <c r="F39" s="505" t="s">
        <v>257</v>
      </c>
      <c r="G39" s="505"/>
      <c r="H39" s="505"/>
      <c r="I39" s="239" t="s">
        <v>290</v>
      </c>
      <c r="J39" s="505" t="s">
        <v>902</v>
      </c>
      <c r="K39" s="505"/>
      <c r="L39" s="505"/>
      <c r="M39" s="396" t="s">
        <v>290</v>
      </c>
      <c r="N39" s="530" t="s">
        <v>903</v>
      </c>
      <c r="O39" s="530"/>
      <c r="P39" s="530"/>
      <c r="Q39" s="239" t="s">
        <v>290</v>
      </c>
      <c r="R39" s="505" t="s">
        <v>904</v>
      </c>
      <c r="S39" s="529"/>
      <c r="T39" s="554"/>
      <c r="U39" s="127" t="s">
        <v>43</v>
      </c>
      <c r="V39" s="346" t="str">
        <f>D39</f>
        <v>給湯</v>
      </c>
      <c r="W39" s="326" t="str">
        <f t="shared" si="2"/>
        <v>高効率給湯機</v>
      </c>
      <c r="X39" s="329"/>
      <c r="Y39" s="330">
        <f t="shared" si="3"/>
        <v>0</v>
      </c>
      <c r="Z39" s="326" t="str">
        <f>J39</f>
        <v>手元止水</v>
      </c>
      <c r="AA39" s="336"/>
      <c r="AB39" s="334">
        <f>IF(I39="■",1,0)</f>
        <v>0</v>
      </c>
      <c r="AC39" s="326" t="str">
        <f>N39</f>
        <v>小流量シャワー</v>
      </c>
      <c r="AD39" s="336"/>
      <c r="AE39" s="334">
        <f>IF(M39="■",1,0)</f>
        <v>0</v>
      </c>
      <c r="AF39" s="326" t="str">
        <f>R39</f>
        <v>水優先吐水</v>
      </c>
      <c r="AG39" s="336"/>
      <c r="AH39" s="334">
        <f>IF(Q39="■",1,0)</f>
        <v>0</v>
      </c>
    </row>
    <row r="40" spans="2:34" ht="13.5" customHeight="1">
      <c r="B40" s="552"/>
      <c r="C40" s="508"/>
      <c r="D40" s="522"/>
      <c r="E40" s="164" t="s">
        <v>290</v>
      </c>
      <c r="F40" s="490" t="s">
        <v>905</v>
      </c>
      <c r="G40" s="490"/>
      <c r="H40" s="490"/>
      <c r="I40" s="239" t="s">
        <v>290</v>
      </c>
      <c r="J40" s="490" t="s">
        <v>906</v>
      </c>
      <c r="K40" s="490"/>
      <c r="L40" s="490"/>
      <c r="M40" s="239"/>
      <c r="N40" s="505"/>
      <c r="O40" s="505"/>
      <c r="P40" s="505"/>
      <c r="Q40" s="239"/>
      <c r="R40" s="505"/>
      <c r="S40" s="529"/>
      <c r="T40" s="554"/>
      <c r="U40" s="127" t="s">
        <v>43</v>
      </c>
      <c r="V40" s="339"/>
      <c r="W40" s="326" t="str">
        <f t="shared" si="2"/>
        <v>高断熱浴槽</v>
      </c>
      <c r="X40" s="329"/>
      <c r="Y40" s="330">
        <f t="shared" si="3"/>
        <v>0</v>
      </c>
      <c r="Z40" s="326" t="str">
        <f>J40</f>
        <v>ヘッダー方式(13A以下)</v>
      </c>
      <c r="AA40" s="336"/>
      <c r="AB40" s="334">
        <f>IF(I40="■",1,0)</f>
        <v>0</v>
      </c>
    </row>
    <row r="41" spans="2:34" ht="13.5" customHeight="1">
      <c r="B41" s="552"/>
      <c r="C41" s="508"/>
      <c r="D41" s="257" t="s">
        <v>128</v>
      </c>
      <c r="E41" s="164" t="s">
        <v>290</v>
      </c>
      <c r="F41" s="490" t="s">
        <v>898</v>
      </c>
      <c r="G41" s="490"/>
      <c r="H41" s="490"/>
      <c r="I41" s="239" t="s">
        <v>290</v>
      </c>
      <c r="J41" s="490" t="s">
        <v>899</v>
      </c>
      <c r="K41" s="490"/>
      <c r="L41" s="490"/>
      <c r="M41" s="239"/>
      <c r="N41" s="490"/>
      <c r="O41" s="490"/>
      <c r="P41" s="490"/>
      <c r="Q41" s="178"/>
      <c r="R41" s="231"/>
      <c r="S41" s="231"/>
      <c r="T41" s="232"/>
      <c r="U41" s="127" t="s">
        <v>43</v>
      </c>
      <c r="V41" s="346" t="str">
        <f>D41</f>
        <v>昇降機</v>
      </c>
      <c r="W41" s="326" t="str">
        <f t="shared" si="2"/>
        <v>VVVF（回生なし）</v>
      </c>
      <c r="X41" s="329"/>
      <c r="Y41" s="330">
        <f t="shared" si="3"/>
        <v>0</v>
      </c>
      <c r="Z41" s="326" t="str">
        <f>J41</f>
        <v>VVVF（回生あり）</v>
      </c>
      <c r="AA41" s="336"/>
      <c r="AB41" s="334">
        <f>IF(I41="■",1,0)</f>
        <v>0</v>
      </c>
    </row>
    <row r="42" spans="2:34" ht="13.5" customHeight="1">
      <c r="B42" s="552"/>
      <c r="C42" s="508"/>
      <c r="D42" s="677" t="s">
        <v>558</v>
      </c>
      <c r="E42" s="164" t="s">
        <v>290</v>
      </c>
      <c r="F42" s="167" t="s">
        <v>138</v>
      </c>
      <c r="G42" s="167"/>
      <c r="H42" s="167"/>
      <c r="I42" s="167"/>
      <c r="J42" s="167"/>
      <c r="K42" s="167"/>
      <c r="L42" s="182"/>
      <c r="M42" s="182"/>
      <c r="N42" s="182"/>
      <c r="O42" s="182"/>
      <c r="P42" s="182"/>
      <c r="Q42" s="247"/>
      <c r="R42" s="247"/>
      <c r="S42" s="247"/>
      <c r="T42" s="249"/>
      <c r="U42" s="127" t="s">
        <v>43</v>
      </c>
      <c r="V42" s="347"/>
      <c r="W42" s="326" t="str">
        <f t="shared" si="2"/>
        <v>HEMS</v>
      </c>
      <c r="X42" s="329"/>
      <c r="Y42" s="330">
        <f t="shared" si="3"/>
        <v>0</v>
      </c>
    </row>
    <row r="43" spans="2:34" ht="13.5" customHeight="1">
      <c r="B43" s="552"/>
      <c r="C43" s="509"/>
      <c r="D43" s="678"/>
      <c r="E43" s="255" t="s">
        <v>290</v>
      </c>
      <c r="F43" s="179" t="s">
        <v>72</v>
      </c>
      <c r="G43" s="179"/>
      <c r="H43" s="504"/>
      <c r="I43" s="504"/>
      <c r="J43" s="504"/>
      <c r="K43" s="504"/>
      <c r="L43" s="504"/>
      <c r="M43" s="504"/>
      <c r="N43" s="504"/>
      <c r="O43" s="504"/>
      <c r="P43" s="504"/>
      <c r="Q43" s="504"/>
      <c r="R43" s="504"/>
      <c r="S43" s="504"/>
      <c r="T43" s="183" t="s">
        <v>76</v>
      </c>
      <c r="U43" s="127" t="s">
        <v>43</v>
      </c>
      <c r="V43" s="339"/>
      <c r="W43" s="326" t="str">
        <f t="shared" si="2"/>
        <v>その他　（</v>
      </c>
      <c r="X43" s="329"/>
      <c r="Y43" s="330">
        <f t="shared" si="3"/>
        <v>0</v>
      </c>
    </row>
    <row r="44" spans="2:34" ht="13.5" customHeight="1">
      <c r="B44" s="552"/>
      <c r="C44" s="514" t="s">
        <v>20</v>
      </c>
      <c r="D44" s="515"/>
      <c r="E44" s="164" t="s">
        <v>290</v>
      </c>
      <c r="F44" s="169" t="s">
        <v>61</v>
      </c>
      <c r="G44" s="180"/>
      <c r="H44" s="499"/>
      <c r="I44" s="499"/>
      <c r="J44" s="180" t="s">
        <v>62</v>
      </c>
      <c r="K44" s="181"/>
      <c r="L44" s="181"/>
      <c r="M44" s="239" t="s">
        <v>290</v>
      </c>
      <c r="N44" s="180" t="s">
        <v>60</v>
      </c>
      <c r="O44" s="181"/>
      <c r="P44" s="181"/>
      <c r="Q44" s="245"/>
      <c r="R44" s="245"/>
      <c r="S44" s="258"/>
      <c r="T44" s="259"/>
      <c r="U44" s="127" t="s">
        <v>43</v>
      </c>
      <c r="V44" s="346" t="str">
        <f>C44</f>
        <v>創エネ手法</v>
      </c>
      <c r="W44" s="326" t="str">
        <f t="shared" si="2"/>
        <v>太陽光発電</v>
      </c>
      <c r="X44" s="329"/>
      <c r="Y44" s="330">
        <f t="shared" si="3"/>
        <v>0</v>
      </c>
      <c r="Z44" s="326" t="str">
        <f>N44</f>
        <v>コージェネ</v>
      </c>
      <c r="AA44" s="336"/>
      <c r="AB44" s="334">
        <f>IF(M44="■",1,0)</f>
        <v>0</v>
      </c>
    </row>
    <row r="45" spans="2:34" ht="13.5" customHeight="1">
      <c r="B45" s="552"/>
      <c r="C45" s="509"/>
      <c r="D45" s="516"/>
      <c r="E45" s="255" t="s">
        <v>290</v>
      </c>
      <c r="F45" s="182" t="s">
        <v>72</v>
      </c>
      <c r="G45" s="182"/>
      <c r="H45" s="504"/>
      <c r="I45" s="504"/>
      <c r="J45" s="504"/>
      <c r="K45" s="504"/>
      <c r="L45" s="504"/>
      <c r="M45" s="504"/>
      <c r="N45" s="504"/>
      <c r="O45" s="504"/>
      <c r="P45" s="504"/>
      <c r="Q45" s="504"/>
      <c r="R45" s="504"/>
      <c r="S45" s="504"/>
      <c r="T45" s="260" t="s">
        <v>76</v>
      </c>
      <c r="U45" s="127" t="s">
        <v>43</v>
      </c>
      <c r="V45" s="339"/>
      <c r="W45" s="326" t="str">
        <f t="shared" si="2"/>
        <v>その他　（</v>
      </c>
      <c r="X45" s="329"/>
      <c r="Y45" s="330">
        <f t="shared" si="3"/>
        <v>0</v>
      </c>
    </row>
    <row r="46" spans="2:34" ht="13.5" customHeight="1">
      <c r="B46" s="552"/>
      <c r="C46" s="514" t="s">
        <v>36</v>
      </c>
      <c r="D46" s="515"/>
      <c r="E46" s="164" t="s">
        <v>290</v>
      </c>
      <c r="F46" s="222" t="s">
        <v>35</v>
      </c>
      <c r="G46" s="222"/>
      <c r="H46" s="245"/>
      <c r="I46" s="396" t="s">
        <v>290</v>
      </c>
      <c r="J46" s="180" t="s">
        <v>63</v>
      </c>
      <c r="K46" s="245"/>
      <c r="L46" s="180"/>
      <c r="M46" s="396" t="s">
        <v>290</v>
      </c>
      <c r="N46" s="180" t="s">
        <v>65</v>
      </c>
      <c r="O46" s="393"/>
      <c r="P46" s="180"/>
      <c r="Q46" s="396" t="s">
        <v>290</v>
      </c>
      <c r="R46" s="180" t="s">
        <v>216</v>
      </c>
      <c r="S46" s="180"/>
      <c r="T46" s="254"/>
      <c r="U46" s="127" t="s">
        <v>43</v>
      </c>
      <c r="V46" s="346" t="str">
        <f>C46</f>
        <v>未利用・再生可能エネルギーの活用</v>
      </c>
      <c r="W46" s="326" t="str">
        <f t="shared" si="2"/>
        <v>下水熱</v>
      </c>
      <c r="X46" s="329"/>
      <c r="Y46" s="330">
        <f t="shared" si="3"/>
        <v>0</v>
      </c>
      <c r="Z46" s="326" t="str">
        <f>J46</f>
        <v>河川水熱</v>
      </c>
      <c r="AA46" s="336"/>
      <c r="AB46" s="334">
        <f>IF(I46="■",1,0)</f>
        <v>0</v>
      </c>
      <c r="AC46" s="326" t="str">
        <f>N46</f>
        <v>地下鉄排熱</v>
      </c>
      <c r="AD46" s="336"/>
      <c r="AE46" s="334">
        <f>IF(M46="■",1,0)</f>
        <v>0</v>
      </c>
      <c r="AF46" s="326" t="str">
        <f>R46</f>
        <v>地中熱</v>
      </c>
      <c r="AG46" s="336"/>
      <c r="AH46" s="334">
        <f>IF(Q46="■",1,0)</f>
        <v>0</v>
      </c>
    </row>
    <row r="47" spans="2:34" ht="13.5" customHeight="1">
      <c r="B47" s="552"/>
      <c r="C47" s="509"/>
      <c r="D47" s="516"/>
      <c r="E47" s="395" t="s">
        <v>290</v>
      </c>
      <c r="F47" s="179" t="s">
        <v>64</v>
      </c>
      <c r="G47" s="179"/>
      <c r="H47" s="168"/>
      <c r="I47" s="252" t="s">
        <v>290</v>
      </c>
      <c r="J47" s="179" t="s">
        <v>72</v>
      </c>
      <c r="K47" s="168"/>
      <c r="L47" s="504"/>
      <c r="M47" s="504"/>
      <c r="N47" s="504"/>
      <c r="O47" s="504"/>
      <c r="P47" s="504"/>
      <c r="Q47" s="504"/>
      <c r="R47" s="504"/>
      <c r="S47" s="504"/>
      <c r="T47" s="183" t="s">
        <v>76</v>
      </c>
      <c r="U47" s="127" t="s">
        <v>43</v>
      </c>
      <c r="V47" s="339"/>
      <c r="W47" s="326" t="str">
        <f t="shared" si="2"/>
        <v>太陽熱利用</v>
      </c>
      <c r="X47" s="329"/>
      <c r="Y47" s="330">
        <f t="shared" si="3"/>
        <v>0</v>
      </c>
      <c r="Z47" s="326" t="str">
        <f>J47</f>
        <v>その他　（</v>
      </c>
      <c r="AA47" s="336"/>
      <c r="AB47" s="334">
        <f>IF(I47="■",1,0)</f>
        <v>0</v>
      </c>
    </row>
    <row r="48" spans="2:34" ht="13.5" customHeight="1">
      <c r="B48" s="552"/>
      <c r="C48" s="514" t="s">
        <v>674</v>
      </c>
      <c r="D48" s="515"/>
      <c r="E48" s="164" t="s">
        <v>290</v>
      </c>
      <c r="F48" s="167" t="s">
        <v>671</v>
      </c>
      <c r="G48" s="165"/>
      <c r="H48" s="165"/>
      <c r="I48" s="165"/>
      <c r="J48" s="165" t="s">
        <v>672</v>
      </c>
      <c r="K48" s="165"/>
      <c r="L48" s="536"/>
      <c r="M48" s="536"/>
      <c r="N48" s="536"/>
      <c r="O48" s="536"/>
      <c r="P48" s="536"/>
      <c r="Q48" s="536"/>
      <c r="R48" s="536"/>
      <c r="S48" s="536"/>
      <c r="T48" s="232" t="s">
        <v>76</v>
      </c>
      <c r="U48" s="127" t="s">
        <v>43</v>
      </c>
      <c r="V48" s="346" t="str">
        <f>C48</f>
        <v>面的エネルギーの活用</v>
      </c>
      <c r="W48" s="326" t="str">
        <f t="shared" si="2"/>
        <v>地域冷暖房(DHC)の受入</v>
      </c>
      <c r="X48" s="329"/>
      <c r="Y48" s="330">
        <f t="shared" si="3"/>
        <v>0</v>
      </c>
    </row>
    <row r="49" spans="2:36" ht="13.5" customHeight="1">
      <c r="B49" s="552"/>
      <c r="C49" s="508"/>
      <c r="D49" s="535"/>
      <c r="E49" s="164" t="s">
        <v>290</v>
      </c>
      <c r="F49" s="167" t="s">
        <v>673</v>
      </c>
      <c r="G49" s="165"/>
      <c r="H49" s="165"/>
      <c r="I49" s="165"/>
      <c r="J49" s="165"/>
      <c r="K49" s="165"/>
      <c r="L49" s="231"/>
      <c r="M49" s="165"/>
      <c r="N49" s="165"/>
      <c r="O49" s="165"/>
      <c r="P49" s="165"/>
      <c r="Q49" s="165"/>
      <c r="R49" s="165"/>
      <c r="S49" s="165"/>
      <c r="T49" s="232"/>
      <c r="U49" s="127" t="s">
        <v>43</v>
      </c>
      <c r="V49" s="347"/>
      <c r="W49" s="326" t="str">
        <f t="shared" si="2"/>
        <v>AEMS（エリアエネルギーマネジメントシステム）</v>
      </c>
      <c r="X49" s="329"/>
      <c r="Y49" s="330">
        <f t="shared" si="3"/>
        <v>0</v>
      </c>
    </row>
    <row r="50" spans="2:36" ht="13.5" customHeight="1">
      <c r="B50" s="553"/>
      <c r="C50" s="509"/>
      <c r="D50" s="516"/>
      <c r="E50" s="255" t="s">
        <v>290</v>
      </c>
      <c r="F50" s="179" t="s">
        <v>75</v>
      </c>
      <c r="G50" s="168"/>
      <c r="H50" s="504"/>
      <c r="I50" s="504"/>
      <c r="J50" s="504"/>
      <c r="K50" s="504"/>
      <c r="L50" s="504"/>
      <c r="M50" s="504"/>
      <c r="N50" s="504"/>
      <c r="O50" s="504"/>
      <c r="P50" s="504"/>
      <c r="Q50" s="504"/>
      <c r="R50" s="504"/>
      <c r="S50" s="504"/>
      <c r="T50" s="183" t="s">
        <v>76</v>
      </c>
      <c r="U50" s="127" t="s">
        <v>43</v>
      </c>
      <c r="V50" s="339"/>
      <c r="W50" s="326" t="str">
        <f t="shared" si="2"/>
        <v>その他　（</v>
      </c>
      <c r="X50" s="329"/>
      <c r="Y50" s="330">
        <f t="shared" si="3"/>
        <v>0</v>
      </c>
    </row>
    <row r="51" spans="2:36" ht="13.5" customHeight="1">
      <c r="B51" s="668" t="s">
        <v>655</v>
      </c>
      <c r="C51" s="518" t="s">
        <v>707</v>
      </c>
      <c r="D51" s="519"/>
      <c r="E51" s="164" t="s">
        <v>290</v>
      </c>
      <c r="F51" s="500" t="s">
        <v>665</v>
      </c>
      <c r="G51" s="500"/>
      <c r="H51" s="500"/>
      <c r="I51" s="396" t="s">
        <v>290</v>
      </c>
      <c r="J51" s="520" t="s">
        <v>708</v>
      </c>
      <c r="K51" s="520"/>
      <c r="L51" s="520"/>
      <c r="M51" s="261"/>
      <c r="N51" s="261"/>
      <c r="O51" s="261"/>
      <c r="P51" s="261"/>
      <c r="Q51" s="261"/>
      <c r="R51" s="261"/>
      <c r="S51" s="261"/>
      <c r="T51" s="262"/>
      <c r="U51" s="127" t="s">
        <v>43</v>
      </c>
      <c r="V51" s="345" t="str">
        <f>C51</f>
        <v>ハザードマップ</v>
      </c>
      <c r="W51" s="326" t="str">
        <f>F51</f>
        <v>ハザードエリア内</v>
      </c>
      <c r="X51" s="329"/>
      <c r="Y51" s="330">
        <f>IF(E51="■",1,0)</f>
        <v>0</v>
      </c>
      <c r="Z51" s="326" t="str">
        <f>J51</f>
        <v>ハザードエリア外</v>
      </c>
      <c r="AA51" s="336"/>
      <c r="AB51" s="334">
        <f>IF(I51="■",1,0)</f>
        <v>0</v>
      </c>
    </row>
    <row r="52" spans="2:36" ht="13.5" customHeight="1">
      <c r="B52" s="669"/>
      <c r="C52" s="563" t="s">
        <v>656</v>
      </c>
      <c r="D52" s="564"/>
      <c r="E52" s="164" t="s">
        <v>290</v>
      </c>
      <c r="F52" s="165" t="s">
        <v>657</v>
      </c>
      <c r="G52" s="165"/>
      <c r="H52" s="165"/>
      <c r="I52" s="239" t="s">
        <v>290</v>
      </c>
      <c r="J52" s="167" t="s">
        <v>658</v>
      </c>
      <c r="K52" s="165"/>
      <c r="L52" s="167"/>
      <c r="M52" s="239" t="s">
        <v>290</v>
      </c>
      <c r="N52" s="167" t="s">
        <v>659</v>
      </c>
      <c r="O52" s="228"/>
      <c r="P52" s="167"/>
      <c r="Q52" s="239" t="s">
        <v>290</v>
      </c>
      <c r="R52" s="167" t="s">
        <v>660</v>
      </c>
      <c r="S52" s="263"/>
      <c r="T52" s="264"/>
      <c r="U52" s="127" t="s">
        <v>43</v>
      </c>
      <c r="V52" s="345" t="str">
        <f>C52</f>
        <v>浸水深（エリア内時記入）</v>
      </c>
      <c r="W52" s="326" t="str">
        <f>F52</f>
        <v>0.5m未満</v>
      </c>
      <c r="X52" s="329"/>
      <c r="Y52" s="334">
        <f t="shared" ref="Y52" si="4">IF(E52="■",1,0)</f>
        <v>0</v>
      </c>
      <c r="Z52" s="326" t="str">
        <f>J52</f>
        <v>3m未満</v>
      </c>
      <c r="AA52" s="329"/>
      <c r="AB52" s="334">
        <f>IF(I52="■",1,0)</f>
        <v>0</v>
      </c>
      <c r="AC52" s="326" t="str">
        <f>N52</f>
        <v>5m未満</v>
      </c>
      <c r="AD52" s="329"/>
      <c r="AE52" s="334">
        <f>IF(M52="■",1,0)</f>
        <v>0</v>
      </c>
      <c r="AF52" s="326" t="str">
        <f>R52</f>
        <v>5m以上</v>
      </c>
      <c r="AG52" s="329"/>
      <c r="AH52" s="334">
        <f>IF(Q52="■",1,0)</f>
        <v>0</v>
      </c>
    </row>
    <row r="53" spans="2:36" ht="13.5" customHeight="1">
      <c r="B53" s="669"/>
      <c r="C53" s="679" t="s">
        <v>661</v>
      </c>
      <c r="D53" s="680"/>
      <c r="E53" s="164" t="s">
        <v>290</v>
      </c>
      <c r="F53" s="517" t="s">
        <v>662</v>
      </c>
      <c r="G53" s="517"/>
      <c r="H53" s="517"/>
      <c r="I53" s="517"/>
      <c r="J53" s="517"/>
      <c r="K53" s="517"/>
      <c r="L53" s="517"/>
      <c r="M53" s="396" t="s">
        <v>290</v>
      </c>
      <c r="N53" s="505" t="s">
        <v>714</v>
      </c>
      <c r="O53" s="505"/>
      <c r="P53" s="505"/>
      <c r="Q53" s="505"/>
      <c r="R53" s="505"/>
      <c r="S53" s="505"/>
      <c r="T53" s="506"/>
      <c r="U53" s="127" t="s">
        <v>43</v>
      </c>
      <c r="V53" s="346" t="str">
        <f>C53</f>
        <v>実施する浸水対策</v>
      </c>
      <c r="W53" s="326" t="str">
        <f>F53</f>
        <v>浸水リスクの低い場所への電気設備の設置</v>
      </c>
      <c r="X53" s="329"/>
      <c r="Y53" s="348"/>
      <c r="Z53" s="334">
        <f>IF(E53="■",1,0)</f>
        <v>0</v>
      </c>
      <c r="AA53" s="326" t="str">
        <f>N53</f>
        <v>出入口等における止水板の設置</v>
      </c>
      <c r="AB53" s="329"/>
      <c r="AC53" s="349"/>
      <c r="AD53" s="334">
        <f>IF(M53="■",1,0)</f>
        <v>0</v>
      </c>
    </row>
    <row r="54" spans="2:36" ht="13.5" customHeight="1">
      <c r="B54" s="669"/>
      <c r="C54" s="681"/>
      <c r="D54" s="682"/>
      <c r="E54" s="164" t="s">
        <v>290</v>
      </c>
      <c r="F54" s="491" t="s">
        <v>935</v>
      </c>
      <c r="G54" s="491"/>
      <c r="H54" s="491"/>
      <c r="I54" s="177" t="s">
        <v>936</v>
      </c>
      <c r="J54" s="492"/>
      <c r="K54" s="492"/>
      <c r="L54" s="492"/>
      <c r="M54" s="492"/>
      <c r="N54" s="492"/>
      <c r="O54" s="492"/>
      <c r="P54" s="492"/>
      <c r="Q54" s="492"/>
      <c r="R54" s="492"/>
      <c r="S54" s="492"/>
      <c r="T54" s="232" t="s">
        <v>76</v>
      </c>
      <c r="U54" s="127" t="s">
        <v>43</v>
      </c>
      <c r="V54" s="350"/>
      <c r="W54" s="326" t="str">
        <f t="shared" ref="W54:W55" si="5">F54</f>
        <v>ソフト面の対策</v>
      </c>
      <c r="X54" s="329"/>
      <c r="Y54" s="334">
        <f>IF(E54="■",1,0)</f>
        <v>0</v>
      </c>
      <c r="Z54" s="337"/>
      <c r="AA54" s="337"/>
      <c r="AB54" s="337"/>
      <c r="AC54" s="337"/>
      <c r="AD54" s="337"/>
    </row>
    <row r="55" spans="2:36" ht="13.5" customHeight="1">
      <c r="B55" s="670"/>
      <c r="C55" s="683"/>
      <c r="D55" s="684"/>
      <c r="E55" s="255" t="s">
        <v>290</v>
      </c>
      <c r="F55" s="179" t="s">
        <v>75</v>
      </c>
      <c r="G55" s="168"/>
      <c r="H55" s="513"/>
      <c r="I55" s="513"/>
      <c r="J55" s="513"/>
      <c r="K55" s="513"/>
      <c r="L55" s="513"/>
      <c r="M55" s="513"/>
      <c r="N55" s="513"/>
      <c r="O55" s="513"/>
      <c r="P55" s="513"/>
      <c r="Q55" s="513"/>
      <c r="R55" s="513"/>
      <c r="S55" s="513"/>
      <c r="T55" s="183" t="s">
        <v>76</v>
      </c>
      <c r="U55" s="127" t="s">
        <v>43</v>
      </c>
      <c r="V55" s="351"/>
      <c r="W55" s="326" t="str">
        <f t="shared" si="5"/>
        <v>その他　（</v>
      </c>
      <c r="X55" s="329"/>
      <c r="Y55" s="334">
        <f>IF(E55="■",1,0)</f>
        <v>0</v>
      </c>
      <c r="Z55" s="337"/>
      <c r="AA55" s="337"/>
      <c r="AB55" s="337"/>
      <c r="AC55" s="337"/>
      <c r="AD55" s="337"/>
    </row>
    <row r="56" spans="2:36" ht="13.5" customHeight="1">
      <c r="B56" s="671" t="s">
        <v>663</v>
      </c>
      <c r="C56" s="514" t="s">
        <v>712</v>
      </c>
      <c r="D56" s="515"/>
      <c r="E56" s="164" t="s">
        <v>290</v>
      </c>
      <c r="F56" s="265" t="s">
        <v>937</v>
      </c>
      <c r="G56" s="265"/>
      <c r="H56" s="265"/>
      <c r="I56" s="265"/>
      <c r="J56" s="265"/>
      <c r="K56" s="265"/>
      <c r="L56" s="265"/>
      <c r="M56" s="265"/>
      <c r="N56" s="265"/>
      <c r="O56" s="265"/>
      <c r="P56" s="265"/>
      <c r="Q56" s="265"/>
      <c r="R56" s="265"/>
      <c r="S56" s="265"/>
      <c r="T56" s="266"/>
      <c r="U56" s="127" t="s">
        <v>43</v>
      </c>
      <c r="V56" s="346" t="str">
        <f>C56</f>
        <v>緑の量、質の確保
生態系への配慮</v>
      </c>
      <c r="W56" s="326" t="str">
        <f>F56</f>
        <v>建築物上の緑化、壁面の緑化</v>
      </c>
      <c r="X56" s="329"/>
      <c r="Y56" s="349"/>
      <c r="Z56" s="334">
        <f>IF(E56="■",1,0)</f>
        <v>0</v>
      </c>
      <c r="AA56" s="337"/>
      <c r="AB56" s="337"/>
      <c r="AC56" s="337"/>
    </row>
    <row r="57" spans="2:36" ht="13.5" customHeight="1">
      <c r="B57" s="672"/>
      <c r="C57" s="509"/>
      <c r="D57" s="516"/>
      <c r="E57" s="164" t="s">
        <v>290</v>
      </c>
      <c r="F57" s="267" t="s">
        <v>709</v>
      </c>
      <c r="G57" s="267"/>
      <c r="H57" s="267"/>
      <c r="I57" s="267"/>
      <c r="J57" s="267"/>
      <c r="K57" s="267"/>
      <c r="L57" s="267"/>
      <c r="M57" s="267" t="s">
        <v>710</v>
      </c>
      <c r="N57" s="267"/>
      <c r="O57" s="267"/>
      <c r="P57" s="267"/>
      <c r="Q57" s="267"/>
      <c r="R57" s="267"/>
      <c r="S57" s="267"/>
      <c r="T57" s="268"/>
      <c r="U57" s="127" t="s">
        <v>43</v>
      </c>
      <c r="V57" s="350"/>
      <c r="W57" s="326" t="str">
        <f t="shared" ref="W57:W58" si="6">F57</f>
        <v>千代田区緑化推進要綱の基準を満足</v>
      </c>
      <c r="X57" s="329"/>
      <c r="Y57" s="349"/>
      <c r="Z57" s="334">
        <f>IF(E57="■",1,0)</f>
        <v>0</v>
      </c>
      <c r="AA57" s="337"/>
      <c r="AB57" s="337"/>
      <c r="AC57" s="337"/>
    </row>
    <row r="58" spans="2:36" ht="13.5" customHeight="1">
      <c r="B58" s="673"/>
      <c r="C58" s="235"/>
      <c r="D58" s="233"/>
      <c r="E58" s="255" t="s">
        <v>290</v>
      </c>
      <c r="F58" s="512" t="s">
        <v>726</v>
      </c>
      <c r="G58" s="512"/>
      <c r="H58" s="512"/>
      <c r="I58" s="512"/>
      <c r="J58" s="512"/>
      <c r="K58" s="512"/>
      <c r="L58" s="512"/>
      <c r="M58" s="512"/>
      <c r="N58" s="252" t="s">
        <v>290</v>
      </c>
      <c r="O58" s="269" t="s">
        <v>99</v>
      </c>
      <c r="P58" s="270"/>
      <c r="Q58" s="270"/>
      <c r="R58" s="270"/>
      <c r="S58" s="270"/>
      <c r="T58" s="271"/>
      <c r="U58" s="127" t="s">
        <v>43</v>
      </c>
      <c r="V58" s="351"/>
      <c r="W58" s="352" t="str">
        <f t="shared" si="6"/>
        <v>地表面または屋上に保水性の高い被覆材を採用</v>
      </c>
      <c r="X58" s="353"/>
      <c r="Y58" s="348"/>
      <c r="Z58" s="354">
        <f t="shared" ref="Z58:Z61" si="7">IF(E58="■",1,0)</f>
        <v>0</v>
      </c>
      <c r="AA58" s="326" t="str">
        <f>O58</f>
        <v>屋上に高反射率塗料を塗布</v>
      </c>
      <c r="AB58" s="329"/>
      <c r="AC58" s="334">
        <f>IF(N58="■",1,0)</f>
        <v>0</v>
      </c>
    </row>
    <row r="59" spans="2:36" ht="13.5" customHeight="1">
      <c r="B59" s="514" t="s">
        <v>106</v>
      </c>
      <c r="C59" s="549"/>
      <c r="D59" s="515"/>
      <c r="E59" s="164" t="s">
        <v>290</v>
      </c>
      <c r="F59" s="265" t="s">
        <v>101</v>
      </c>
      <c r="G59" s="265"/>
      <c r="H59" s="265"/>
      <c r="I59" s="265"/>
      <c r="J59" s="265"/>
      <c r="K59" s="265"/>
      <c r="L59" s="265"/>
      <c r="M59" s="265"/>
      <c r="N59" s="265"/>
      <c r="O59" s="265"/>
      <c r="P59" s="265"/>
      <c r="Q59" s="265"/>
      <c r="R59" s="265"/>
      <c r="S59" s="265"/>
      <c r="T59" s="266"/>
      <c r="U59" s="127" t="s">
        <v>43</v>
      </c>
      <c r="V59" s="346" t="str">
        <f>B59</f>
        <v>水循環</v>
      </c>
      <c r="W59" s="326" t="str">
        <f>F59</f>
        <v>雨水または中水を利用する設備を設置</v>
      </c>
      <c r="X59" s="329"/>
      <c r="Y59" s="349"/>
      <c r="Z59" s="334">
        <f>IF(E59="■",1,0)</f>
        <v>0</v>
      </c>
      <c r="AA59" s="337"/>
      <c r="AB59" s="337"/>
      <c r="AC59" s="337"/>
    </row>
    <row r="60" spans="2:36" ht="13.5" customHeight="1">
      <c r="B60" s="509"/>
      <c r="C60" s="550"/>
      <c r="D60" s="516"/>
      <c r="E60" s="255" t="s">
        <v>290</v>
      </c>
      <c r="F60" s="270" t="s">
        <v>253</v>
      </c>
      <c r="G60" s="270"/>
      <c r="H60" s="270"/>
      <c r="I60" s="270"/>
      <c r="J60" s="270"/>
      <c r="K60" s="270"/>
      <c r="L60" s="270"/>
      <c r="M60" s="270"/>
      <c r="N60" s="270"/>
      <c r="O60" s="270"/>
      <c r="P60" s="270"/>
      <c r="Q60" s="270"/>
      <c r="R60" s="270"/>
      <c r="S60" s="270"/>
      <c r="T60" s="271"/>
      <c r="U60" s="127" t="s">
        <v>43</v>
      </c>
      <c r="V60" s="351"/>
      <c r="W60" s="326" t="str">
        <f>F60</f>
        <v>雨水を浸透させる施設を設置（雨水浸透ます、透水性舗装、地表面の緑化、玉石敷き　等）</v>
      </c>
      <c r="X60" s="329"/>
      <c r="Y60" s="349"/>
      <c r="Z60" s="334">
        <f>IF(E60="■",1,0)</f>
        <v>0</v>
      </c>
      <c r="AA60" s="337"/>
      <c r="AB60" s="337"/>
      <c r="AC60" s="337"/>
    </row>
    <row r="61" spans="2:36" ht="13.5" customHeight="1">
      <c r="B61" s="674" t="s">
        <v>635</v>
      </c>
      <c r="C61" s="675"/>
      <c r="D61" s="676"/>
      <c r="E61" s="395" t="s">
        <v>290</v>
      </c>
      <c r="F61" s="272" t="s">
        <v>636</v>
      </c>
      <c r="G61" s="272"/>
      <c r="H61" s="273"/>
      <c r="I61" s="273"/>
      <c r="J61" s="273"/>
      <c r="K61" s="274"/>
      <c r="L61" s="272"/>
      <c r="M61" s="275" t="s">
        <v>971</v>
      </c>
      <c r="N61" s="188"/>
      <c r="O61" s="272"/>
      <c r="P61" s="276"/>
      <c r="Q61" s="276"/>
      <c r="R61" s="276"/>
      <c r="S61" s="272"/>
      <c r="T61" s="277"/>
      <c r="U61" s="184" t="s">
        <v>43</v>
      </c>
      <c r="V61" s="345" t="str">
        <f>B61</f>
        <v>千代田区低炭素助成制度</v>
      </c>
      <c r="W61" s="326" t="str">
        <f>F61</f>
        <v>申請を検討している（もしくは申請予定）</v>
      </c>
      <c r="X61" s="329"/>
      <c r="Y61" s="349"/>
      <c r="Z61" s="334">
        <f t="shared" si="7"/>
        <v>0</v>
      </c>
      <c r="AA61" s="355"/>
      <c r="AB61" s="355"/>
      <c r="AC61" s="355"/>
      <c r="AD61" s="184"/>
      <c r="AE61" s="184"/>
      <c r="AF61" s="184"/>
      <c r="AG61" s="184"/>
      <c r="AH61" s="184"/>
      <c r="AI61" s="184"/>
      <c r="AJ61" s="184"/>
    </row>
    <row r="62" spans="2:36" ht="35.25" customHeight="1">
      <c r="B62" s="493" t="s">
        <v>919</v>
      </c>
      <c r="C62" s="494"/>
      <c r="D62" s="495"/>
      <c r="E62" s="496"/>
      <c r="F62" s="497"/>
      <c r="G62" s="497"/>
      <c r="H62" s="497"/>
      <c r="I62" s="497"/>
      <c r="J62" s="497"/>
      <c r="K62" s="497"/>
      <c r="L62" s="497"/>
      <c r="M62" s="497"/>
      <c r="N62" s="497"/>
      <c r="O62" s="497"/>
      <c r="P62" s="497"/>
      <c r="Q62" s="497"/>
      <c r="R62" s="497"/>
      <c r="S62" s="497"/>
      <c r="T62" s="498"/>
      <c r="U62" s="184"/>
      <c r="V62" s="184"/>
      <c r="W62" s="184"/>
      <c r="X62" s="184"/>
      <c r="Y62" s="184"/>
      <c r="Z62" s="184"/>
      <c r="AA62" s="184"/>
      <c r="AB62" s="184"/>
      <c r="AC62" s="184"/>
      <c r="AD62" s="184"/>
      <c r="AE62" s="184"/>
      <c r="AF62" s="184"/>
      <c r="AG62" s="184"/>
      <c r="AH62" s="184"/>
      <c r="AI62" s="184"/>
      <c r="AJ62" s="184"/>
    </row>
    <row r="63" spans="2:36" ht="35.25" customHeight="1" thickBot="1">
      <c r="B63" s="493" t="s">
        <v>920</v>
      </c>
      <c r="C63" s="494"/>
      <c r="D63" s="495"/>
      <c r="E63" s="496"/>
      <c r="F63" s="497"/>
      <c r="G63" s="497"/>
      <c r="H63" s="497"/>
      <c r="I63" s="497"/>
      <c r="J63" s="497"/>
      <c r="K63" s="497"/>
      <c r="L63" s="497"/>
      <c r="M63" s="497"/>
      <c r="N63" s="497"/>
      <c r="O63" s="497"/>
      <c r="P63" s="497"/>
      <c r="Q63" s="497"/>
      <c r="R63" s="497"/>
      <c r="S63" s="497"/>
      <c r="T63" s="498"/>
      <c r="U63" s="184"/>
      <c r="V63" s="184"/>
      <c r="W63" s="184"/>
      <c r="X63" s="184"/>
      <c r="Y63" s="184"/>
      <c r="Z63" s="184"/>
      <c r="AA63" s="184"/>
      <c r="AB63" s="184"/>
      <c r="AC63" s="184"/>
      <c r="AD63" s="184"/>
      <c r="AE63" s="184"/>
      <c r="AF63" s="184"/>
      <c r="AG63" s="184"/>
      <c r="AH63" s="184"/>
      <c r="AI63" s="184"/>
      <c r="AJ63" s="184"/>
    </row>
    <row r="64" spans="2:36" ht="13.5" customHeight="1" thickBot="1">
      <c r="B64" s="665" t="s">
        <v>34</v>
      </c>
      <c r="C64" s="514" t="s">
        <v>44</v>
      </c>
      <c r="D64" s="515"/>
      <c r="E64" s="565" t="s">
        <v>547</v>
      </c>
      <c r="F64" s="520"/>
      <c r="G64" s="520"/>
      <c r="H64" s="520"/>
      <c r="I64" s="520"/>
      <c r="J64" s="520"/>
      <c r="K64" s="572"/>
      <c r="L64" s="572"/>
      <c r="M64" s="222" t="s">
        <v>172</v>
      </c>
      <c r="N64" s="185"/>
      <c r="O64" s="502">
        <f>IF($R$16&gt;0,1000*K64/$R$16,0)</f>
        <v>0</v>
      </c>
      <c r="P64" s="502"/>
      <c r="Q64" s="500" t="s">
        <v>548</v>
      </c>
      <c r="R64" s="500"/>
      <c r="S64" s="500"/>
      <c r="T64" s="501"/>
      <c r="V64" s="328" t="s">
        <v>994</v>
      </c>
    </row>
    <row r="65" spans="2:36" ht="13.5" customHeight="1">
      <c r="B65" s="666"/>
      <c r="C65" s="508"/>
      <c r="D65" s="535"/>
      <c r="E65" s="693" t="s">
        <v>546</v>
      </c>
      <c r="F65" s="490"/>
      <c r="G65" s="490"/>
      <c r="H65" s="490"/>
      <c r="I65" s="490"/>
      <c r="J65" s="490"/>
      <c r="K65" s="648"/>
      <c r="L65" s="649"/>
      <c r="M65" s="165" t="s">
        <v>227</v>
      </c>
      <c r="N65" s="177"/>
      <c r="O65" s="566">
        <f>IF($R$16&gt;0,1000*K65/$R$16,0)</f>
        <v>0</v>
      </c>
      <c r="P65" s="567"/>
      <c r="Q65" s="505" t="s">
        <v>548</v>
      </c>
      <c r="R65" s="529"/>
      <c r="S65" s="529"/>
      <c r="T65" s="554"/>
      <c r="Y65" s="400">
        <f>$K$64*$X$86</f>
        <v>0</v>
      </c>
      <c r="Z65" s="329" t="s">
        <v>249</v>
      </c>
      <c r="AA65" s="329"/>
      <c r="AB65" s="329"/>
      <c r="AC65" s="401"/>
      <c r="AD65" s="402"/>
    </row>
    <row r="66" spans="2:36" ht="13.5" customHeight="1">
      <c r="B66" s="666"/>
      <c r="C66" s="508"/>
      <c r="D66" s="535"/>
      <c r="E66" s="195" t="s">
        <v>39</v>
      </c>
      <c r="F66" s="165"/>
      <c r="G66" s="165"/>
      <c r="H66" s="278"/>
      <c r="I66" s="278"/>
      <c r="J66" s="278"/>
      <c r="K66" s="566">
        <f>ROUNDDOWN(K65-K64,1)</f>
        <v>0</v>
      </c>
      <c r="L66" s="567"/>
      <c r="M66" s="165" t="s">
        <v>227</v>
      </c>
      <c r="N66" s="177"/>
      <c r="O66" s="566">
        <f>IF($R$16&gt;0,1000*K66/$R$16,0)</f>
        <v>0</v>
      </c>
      <c r="P66" s="567"/>
      <c r="Q66" s="165" t="s">
        <v>226</v>
      </c>
      <c r="R66" s="177"/>
      <c r="S66" s="165"/>
      <c r="T66" s="172"/>
      <c r="Y66" s="400">
        <f>$K$65*$X$86</f>
        <v>0</v>
      </c>
      <c r="Z66" s="329" t="s">
        <v>250</v>
      </c>
      <c r="AA66" s="329"/>
      <c r="AB66" s="329"/>
      <c r="AC66" s="329"/>
      <c r="AD66" s="331"/>
    </row>
    <row r="67" spans="2:36" ht="13.5" customHeight="1">
      <c r="B67" s="666"/>
      <c r="C67" s="508"/>
      <c r="D67" s="535"/>
      <c r="E67" s="279" t="s">
        <v>45</v>
      </c>
      <c r="F67" s="247"/>
      <c r="G67" s="247"/>
      <c r="H67" s="280"/>
      <c r="I67" s="278"/>
      <c r="J67" s="278"/>
      <c r="K67" s="645">
        <f>ROUNDUP(IF(AND(($K$64)&gt;0,($K$65)&gt;0),$K$64/$K$65,0),2)</f>
        <v>0</v>
      </c>
      <c r="L67" s="646"/>
      <c r="M67" s="165"/>
      <c r="N67" s="281"/>
      <c r="O67" s="165"/>
      <c r="P67" s="281" t="s">
        <v>929</v>
      </c>
      <c r="Q67" s="692"/>
      <c r="R67" s="692"/>
      <c r="S67" s="165"/>
      <c r="T67" s="172"/>
      <c r="Y67" s="403">
        <f>ROUNDDOWN($K$66*$X$86,0)</f>
        <v>0</v>
      </c>
      <c r="Z67" s="329" t="s">
        <v>887</v>
      </c>
      <c r="AA67" s="329"/>
      <c r="AB67" s="404"/>
      <c r="AC67" s="329"/>
      <c r="AD67" s="331"/>
    </row>
    <row r="68" spans="2:36" ht="13.5" customHeight="1">
      <c r="B68" s="666"/>
      <c r="C68" s="508"/>
      <c r="D68" s="535"/>
      <c r="E68" s="618" t="s">
        <v>915</v>
      </c>
      <c r="F68" s="619"/>
      <c r="G68" s="619"/>
      <c r="H68" s="619"/>
      <c r="I68" s="282"/>
      <c r="J68" s="282"/>
      <c r="K68" s="620"/>
      <c r="L68" s="621"/>
      <c r="M68" s="181" t="s">
        <v>970</v>
      </c>
      <c r="N68" s="283"/>
      <c r="O68" s="284" t="s">
        <v>955</v>
      </c>
      <c r="P68" s="485"/>
      <c r="Q68" s="486"/>
      <c r="R68" s="285"/>
      <c r="S68" s="283"/>
      <c r="T68" s="286"/>
    </row>
    <row r="69" spans="2:36" ht="13.5" customHeight="1">
      <c r="B69" s="666"/>
      <c r="C69" s="508"/>
      <c r="D69" s="535"/>
      <c r="E69" s="186"/>
      <c r="F69" s="187"/>
      <c r="G69" s="188"/>
      <c r="H69" s="187"/>
      <c r="I69" s="615" t="s">
        <v>295</v>
      </c>
      <c r="J69" s="616"/>
      <c r="K69" s="617"/>
      <c r="L69" s="615" t="s">
        <v>527</v>
      </c>
      <c r="M69" s="616"/>
      <c r="N69" s="617"/>
      <c r="O69" s="615" t="s">
        <v>238</v>
      </c>
      <c r="P69" s="616"/>
      <c r="Q69" s="616"/>
      <c r="R69" s="616"/>
      <c r="S69" s="616"/>
      <c r="T69" s="617"/>
    </row>
    <row r="70" spans="2:36" ht="13.5" customHeight="1">
      <c r="B70" s="666"/>
      <c r="C70" s="508"/>
      <c r="D70" s="535"/>
      <c r="E70" s="540" t="s">
        <v>247</v>
      </c>
      <c r="F70" s="541"/>
      <c r="G70" s="541"/>
      <c r="H70" s="542"/>
      <c r="I70" s="189"/>
      <c r="J70" s="632"/>
      <c r="K70" s="633"/>
      <c r="L70" s="190"/>
      <c r="M70" s="632"/>
      <c r="N70" s="633"/>
      <c r="O70" s="685"/>
      <c r="P70" s="686"/>
      <c r="Q70" s="687"/>
      <c r="R70" s="191"/>
      <c r="S70" s="634"/>
      <c r="T70" s="635"/>
    </row>
    <row r="71" spans="2:36" ht="13.5" customHeight="1">
      <c r="B71" s="666"/>
      <c r="C71" s="508"/>
      <c r="D71" s="535"/>
      <c r="E71" s="565" t="s">
        <v>239</v>
      </c>
      <c r="F71" s="520"/>
      <c r="G71" s="520"/>
      <c r="H71" s="520"/>
      <c r="I71" s="192" t="s">
        <v>297</v>
      </c>
      <c r="J71" s="193" t="s">
        <v>296</v>
      </c>
      <c r="K71" s="194" t="s">
        <v>231</v>
      </c>
      <c r="L71" s="192" t="s">
        <v>297</v>
      </c>
      <c r="M71" s="193" t="s">
        <v>296</v>
      </c>
      <c r="N71" s="194" t="s">
        <v>231</v>
      </c>
      <c r="O71" s="629" t="s">
        <v>243</v>
      </c>
      <c r="P71" s="630"/>
      <c r="Q71" s="631"/>
      <c r="R71" s="192" t="s">
        <v>230</v>
      </c>
      <c r="S71" s="193" t="s">
        <v>229</v>
      </c>
      <c r="T71" s="194" t="s">
        <v>231</v>
      </c>
    </row>
    <row r="72" spans="2:36" ht="13.5" customHeight="1">
      <c r="B72" s="666"/>
      <c r="C72" s="508"/>
      <c r="D72" s="535"/>
      <c r="E72" s="195" t="s">
        <v>232</v>
      </c>
      <c r="F72" s="165"/>
      <c r="G72" s="177"/>
      <c r="H72" s="165"/>
      <c r="I72" s="196"/>
      <c r="J72" s="197"/>
      <c r="K72" s="198" t="str">
        <f>IFERROR(ROUNDUP(IF($J72&lt;&gt;0,$I72/$J72,""),2),"")</f>
        <v/>
      </c>
      <c r="L72" s="196"/>
      <c r="M72" s="197"/>
      <c r="N72" s="198" t="str">
        <f>IFERROR(ROUNDUP(IF($M72&lt;&gt;0,$L72/$M72,""),2),"")</f>
        <v/>
      </c>
      <c r="O72" s="199" t="s">
        <v>240</v>
      </c>
      <c r="P72" s="200"/>
      <c r="Q72" s="201"/>
      <c r="R72" s="196"/>
      <c r="S72" s="197"/>
      <c r="T72" s="198" t="str">
        <f>IFERROR(ROUNDUP(IF($S72&lt;&gt;0,$R72/$S72,""),2),"")</f>
        <v/>
      </c>
    </row>
    <row r="73" spans="2:36" s="184" customFormat="1" ht="13.5" customHeight="1">
      <c r="B73" s="666"/>
      <c r="C73" s="508"/>
      <c r="D73" s="535"/>
      <c r="E73" s="195" t="s">
        <v>233</v>
      </c>
      <c r="F73" s="165"/>
      <c r="G73" s="177"/>
      <c r="H73" s="165"/>
      <c r="I73" s="196"/>
      <c r="J73" s="197"/>
      <c r="K73" s="198" t="str">
        <f>IFERROR(ROUNDUP(IF($J73&lt;&gt;0,$I73/$J73,""),2),"")</f>
        <v/>
      </c>
      <c r="L73" s="196"/>
      <c r="M73" s="197"/>
      <c r="N73" s="198" t="str">
        <f>IFERROR(ROUNDUP(IF($M73&lt;&gt;0,$L73/$M73,""),2),"")</f>
        <v/>
      </c>
      <c r="O73" s="199" t="s">
        <v>245</v>
      </c>
      <c r="P73" s="200"/>
      <c r="Q73" s="201"/>
      <c r="R73" s="196"/>
      <c r="S73" s="197"/>
      <c r="T73" s="198" t="str">
        <f>IFERROR(ROUNDUP(IF($S73&lt;&gt;0,$R73/$S73,""),2),"")</f>
        <v/>
      </c>
      <c r="U73" s="127"/>
      <c r="V73" s="127"/>
      <c r="W73" s="127"/>
      <c r="X73" s="127"/>
      <c r="Y73" s="127"/>
      <c r="Z73" s="127"/>
      <c r="AA73" s="127"/>
      <c r="AB73" s="127"/>
      <c r="AC73" s="127"/>
      <c r="AD73" s="127"/>
      <c r="AE73" s="127"/>
      <c r="AF73" s="127"/>
      <c r="AG73" s="127"/>
      <c r="AH73" s="127"/>
      <c r="AI73" s="127"/>
      <c r="AJ73" s="127"/>
    </row>
    <row r="74" spans="2:36" ht="13.5" customHeight="1">
      <c r="B74" s="666"/>
      <c r="C74" s="508"/>
      <c r="D74" s="535"/>
      <c r="E74" s="195" t="s">
        <v>234</v>
      </c>
      <c r="F74" s="165"/>
      <c r="G74" s="177"/>
      <c r="H74" s="165"/>
      <c r="I74" s="196"/>
      <c r="J74" s="197"/>
      <c r="K74" s="198" t="str">
        <f>IFERROR(ROUNDUP(IF($J74&lt;&gt;0,$I74/$J74,""),2),"")</f>
        <v/>
      </c>
      <c r="L74" s="196"/>
      <c r="M74" s="197"/>
      <c r="N74" s="198" t="str">
        <f>IFERROR(ROUNDUP(IF($M74&lt;&gt;0,$L74/$M74,""),2),"")</f>
        <v/>
      </c>
      <c r="O74" s="199" t="s">
        <v>236</v>
      </c>
      <c r="P74" s="200"/>
      <c r="Q74" s="201"/>
      <c r="R74" s="196"/>
      <c r="S74" s="197"/>
      <c r="T74" s="198" t="str">
        <f>IFERROR(ROUNDUP(IF($S74&lt;&gt;0,$R74/$S74,""),2),"")</f>
        <v/>
      </c>
    </row>
    <row r="75" spans="2:36" ht="13.5" customHeight="1">
      <c r="B75" s="666"/>
      <c r="C75" s="508"/>
      <c r="D75" s="535"/>
      <c r="E75" s="195" t="s">
        <v>42</v>
      </c>
      <c r="F75" s="165"/>
      <c r="G75" s="177"/>
      <c r="H75" s="165"/>
      <c r="I75" s="196"/>
      <c r="J75" s="197"/>
      <c r="K75" s="198" t="str">
        <f>IFERROR(ROUNDUP(IF($J75&lt;&gt;0,$I75/$J75,""),2),"")</f>
        <v/>
      </c>
      <c r="L75" s="196"/>
      <c r="M75" s="197"/>
      <c r="N75" s="198" t="str">
        <f>IFERROR(ROUNDUP(IF($M75&lt;&gt;0,$L75/$M75,""),2),"")</f>
        <v/>
      </c>
      <c r="O75" s="199" t="s">
        <v>235</v>
      </c>
      <c r="P75" s="200"/>
      <c r="Q75" s="201"/>
      <c r="R75" s="196"/>
      <c r="S75" s="197"/>
      <c r="T75" s="198" t="str">
        <f>IFERROR(ROUNDUP(IF($S75&lt;&gt;0,$R75/$S75,""),2),"")</f>
        <v/>
      </c>
    </row>
    <row r="76" spans="2:36" ht="13.5" customHeight="1">
      <c r="B76" s="666"/>
      <c r="C76" s="508"/>
      <c r="D76" s="535"/>
      <c r="E76" s="195" t="s">
        <v>41</v>
      </c>
      <c r="F76" s="165"/>
      <c r="G76" s="177"/>
      <c r="H76" s="165"/>
      <c r="I76" s="196"/>
      <c r="J76" s="197"/>
      <c r="K76" s="198" t="str">
        <f>IFERROR(ROUNDUP(IF($J76&lt;&gt;0,$I76/$J76,""),2),"")</f>
        <v/>
      </c>
      <c r="L76" s="196"/>
      <c r="M76" s="197"/>
      <c r="N76" s="198" t="str">
        <f>IFERROR(ROUNDUP(IF($M76&lt;&gt;0,$L76/$M76,""),2),"")</f>
        <v/>
      </c>
      <c r="O76" s="199" t="s">
        <v>241</v>
      </c>
      <c r="P76" s="200"/>
      <c r="Q76" s="201"/>
      <c r="R76" s="196"/>
      <c r="S76" s="197"/>
      <c r="T76" s="198" t="str">
        <f>IFERROR(ROUNDUP(IF($S76&lt;&gt;0,$R76/$S76,""),2),"")</f>
        <v/>
      </c>
    </row>
    <row r="77" spans="2:36" ht="13.5" customHeight="1" thickBot="1">
      <c r="B77" s="666"/>
      <c r="C77" s="508"/>
      <c r="D77" s="535"/>
      <c r="E77" s="647" t="s">
        <v>228</v>
      </c>
      <c r="F77" s="505"/>
      <c r="G77" s="505"/>
      <c r="H77" s="505"/>
      <c r="I77" s="202"/>
      <c r="J77" s="203"/>
      <c r="K77" s="204"/>
      <c r="L77" s="202"/>
      <c r="M77" s="203"/>
      <c r="N77" s="204"/>
      <c r="O77" s="574" t="s">
        <v>244</v>
      </c>
      <c r="P77" s="530"/>
      <c r="Q77" s="575"/>
      <c r="R77" s="202"/>
      <c r="S77" s="203"/>
      <c r="T77" s="204"/>
    </row>
    <row r="78" spans="2:36" ht="13.5" customHeight="1" thickBot="1">
      <c r="B78" s="666"/>
      <c r="C78" s="508"/>
      <c r="D78" s="535"/>
      <c r="E78" s="195" t="s">
        <v>59</v>
      </c>
      <c r="F78" s="165"/>
      <c r="G78" s="177"/>
      <c r="H78" s="165"/>
      <c r="I78" s="202"/>
      <c r="J78" s="197"/>
      <c r="K78" s="198" t="str">
        <f>IFERROR(ROUNDUP(IF($J78&lt;&gt;0,$I78/$J78,""),2),"")</f>
        <v/>
      </c>
      <c r="L78" s="202"/>
      <c r="M78" s="197"/>
      <c r="N78" s="198" t="str">
        <f>IFERROR(ROUNDUP(IF($M78&lt;&gt;0,$L78/$M78,""),2),"")</f>
        <v/>
      </c>
      <c r="O78" s="199" t="s">
        <v>242</v>
      </c>
      <c r="P78" s="205"/>
      <c r="Q78" s="206"/>
      <c r="R78" s="202"/>
      <c r="S78" s="197"/>
      <c r="T78" s="198" t="str">
        <f>IFERROR(ROUNDUP(IF($S78&lt;&gt;0,$R78/$S78,""),2),"")</f>
        <v/>
      </c>
      <c r="V78" s="326" t="s">
        <v>1031</v>
      </c>
      <c r="W78" s="405">
        <f>$I$75*$Y$78</f>
        <v>0</v>
      </c>
      <c r="X78" s="337"/>
      <c r="Y78" s="406">
        <v>4.9000000000000002E-2</v>
      </c>
      <c r="Z78" s="407" t="s">
        <v>1032</v>
      </c>
      <c r="AA78" s="329"/>
      <c r="AB78" s="329"/>
      <c r="AC78" s="329"/>
      <c r="AD78" s="331"/>
    </row>
    <row r="79" spans="2:36" ht="13.5" customHeight="1">
      <c r="B79" s="666"/>
      <c r="C79" s="509"/>
      <c r="D79" s="516"/>
      <c r="E79" s="688" t="s">
        <v>237</v>
      </c>
      <c r="F79" s="689"/>
      <c r="G79" s="689"/>
      <c r="H79" s="689"/>
      <c r="I79" s="207">
        <f>ROUNDUP(SUM(I72:I$77),1)</f>
        <v>0</v>
      </c>
      <c r="J79" s="208">
        <f>ROUNDUP(SUM(J72:J$77),1)</f>
        <v>0</v>
      </c>
      <c r="K79" s="209" t="str">
        <f>IFERROR(ROUNDUP(IF($J79&lt;&gt;0,$I79/$J79,""),2),"")</f>
        <v/>
      </c>
      <c r="L79" s="207">
        <f>ROUNDUP(SUM(L72:L$77),1)</f>
        <v>0</v>
      </c>
      <c r="M79" s="208">
        <f>ROUNDUP(SUM(M72:M$77),1)</f>
        <v>0</v>
      </c>
      <c r="N79" s="209" t="str">
        <f>IFERROR(ROUNDUP(IF($M79&lt;&gt;0,$L79/$M79,""),2),"")</f>
        <v/>
      </c>
      <c r="O79" s="690" t="s">
        <v>246</v>
      </c>
      <c r="P79" s="689"/>
      <c r="Q79" s="691"/>
      <c r="R79" s="207">
        <f>ROUNDUP(SUM(R72:R$77),1)</f>
        <v>0</v>
      </c>
      <c r="S79" s="208">
        <f>ROUNDUP(SUM(S72:S$77),1)</f>
        <v>0</v>
      </c>
      <c r="T79" s="209" t="str">
        <f>IFERROR(ROUNDUP(IF($S79&lt;&gt;0,$R79/$S79,""),2),"")</f>
        <v/>
      </c>
      <c r="V79" s="337"/>
      <c r="W79" s="337"/>
      <c r="X79" s="337"/>
      <c r="Y79" s="352" t="s">
        <v>1033</v>
      </c>
      <c r="Z79" s="353"/>
      <c r="AA79" s="353"/>
      <c r="AB79" s="353"/>
      <c r="AC79" s="353"/>
      <c r="AD79" s="408"/>
    </row>
    <row r="80" spans="2:36" ht="13.5" hidden="1" customHeight="1">
      <c r="B80" s="666"/>
      <c r="C80" s="238" t="s">
        <v>77</v>
      </c>
      <c r="D80" s="233"/>
      <c r="E80" s="186" t="s">
        <v>16</v>
      </c>
      <c r="F80" s="187"/>
      <c r="G80" s="187"/>
      <c r="H80" s="287"/>
      <c r="I80" s="628"/>
      <c r="J80" s="628"/>
      <c r="K80" s="187" t="s">
        <v>56</v>
      </c>
      <c r="L80" s="187"/>
      <c r="M80" s="187"/>
      <c r="N80" s="187"/>
      <c r="O80" s="187"/>
      <c r="P80" s="187"/>
      <c r="Q80" s="187"/>
      <c r="R80" s="187"/>
      <c r="S80" s="187"/>
      <c r="T80" s="288"/>
    </row>
    <row r="81" spans="2:30" ht="13.5" customHeight="1">
      <c r="B81" s="666"/>
      <c r="C81" s="514" t="s">
        <v>161</v>
      </c>
      <c r="D81" s="515"/>
      <c r="E81" s="279" t="s">
        <v>653</v>
      </c>
      <c r="F81" s="247"/>
      <c r="G81" s="247"/>
      <c r="H81" s="280"/>
      <c r="I81" s="280"/>
      <c r="J81" s="280"/>
      <c r="K81" s="642">
        <f>IF(AND(($K$64)&gt;0,($K$65)&gt;0),(1-$K$67)*100,0)</f>
        <v>0</v>
      </c>
      <c r="L81" s="642"/>
      <c r="M81" s="247" t="s">
        <v>95</v>
      </c>
      <c r="N81" s="399" t="str">
        <f>IF($K$81&gt;=List!$K$2,List!$J$2,List!$J$3)</f>
        <v>努力目標未達</v>
      </c>
      <c r="O81" s="289"/>
      <c r="P81" s="289"/>
      <c r="Q81" s="289"/>
      <c r="R81" s="289"/>
      <c r="S81" s="247"/>
      <c r="T81" s="249"/>
    </row>
    <row r="82" spans="2:30" ht="13.5" customHeight="1">
      <c r="B82" s="666"/>
      <c r="C82" s="509"/>
      <c r="D82" s="516"/>
      <c r="E82" s="290" t="s">
        <v>40</v>
      </c>
      <c r="F82" s="168"/>
      <c r="G82" s="168"/>
      <c r="H82" s="291"/>
      <c r="I82" s="291"/>
      <c r="J82" s="291"/>
      <c r="K82" s="643">
        <f>$X$82</f>
        <v>0</v>
      </c>
      <c r="L82" s="644"/>
      <c r="M82" s="168" t="s">
        <v>33</v>
      </c>
      <c r="N82" s="292"/>
      <c r="O82" s="292"/>
      <c r="P82" s="292"/>
      <c r="Q82" s="292"/>
      <c r="R82" s="292"/>
      <c r="S82" s="168"/>
      <c r="T82" s="175"/>
      <c r="X82" s="356">
        <f>$K$66*$X$86</f>
        <v>0</v>
      </c>
      <c r="Y82" s="329" t="s">
        <v>995</v>
      </c>
      <c r="Z82" s="357"/>
      <c r="AA82" s="329"/>
      <c r="AB82" s="329"/>
      <c r="AC82" s="329"/>
      <c r="AD82" s="331"/>
    </row>
    <row r="83" spans="2:30" ht="13.5" customHeight="1">
      <c r="B83" s="666"/>
      <c r="C83" s="568" t="s">
        <v>722</v>
      </c>
      <c r="D83" s="569"/>
      <c r="E83" s="164" t="s">
        <v>290</v>
      </c>
      <c r="F83" s="573" t="s">
        <v>718</v>
      </c>
      <c r="G83" s="573"/>
      <c r="H83" s="573"/>
      <c r="I83" s="396" t="s">
        <v>290</v>
      </c>
      <c r="J83" s="221" t="s">
        <v>719</v>
      </c>
      <c r="K83" s="221"/>
      <c r="L83" s="221"/>
      <c r="M83" s="221"/>
      <c r="N83" s="396" t="s">
        <v>290</v>
      </c>
      <c r="O83" s="221" t="s">
        <v>930</v>
      </c>
      <c r="P83" s="221"/>
      <c r="Q83" s="293"/>
      <c r="R83" s="221"/>
      <c r="S83" s="221"/>
      <c r="T83" s="294"/>
      <c r="V83" s="345" t="str">
        <f>C83</f>
        <v>削減率20％未満の場合は理由</v>
      </c>
      <c r="W83" s="326" t="str">
        <f>F83</f>
        <v>建設コスト</v>
      </c>
      <c r="X83" s="334">
        <f>IF(E83="■",1,0)</f>
        <v>0</v>
      </c>
      <c r="Y83" s="326" t="str">
        <f>J83</f>
        <v>運用上の制約</v>
      </c>
      <c r="Z83" s="334">
        <f>IF(I83="■",1,0)</f>
        <v>0</v>
      </c>
      <c r="AA83" s="326" t="str">
        <f>O83</f>
        <v>仕様基準(一次エネ)</v>
      </c>
      <c r="AB83" s="336"/>
      <c r="AC83" s="334">
        <f>IF(N83="■",1,0)</f>
        <v>0</v>
      </c>
    </row>
    <row r="84" spans="2:30" ht="13.5" customHeight="1">
      <c r="B84" s="667"/>
      <c r="C84" s="570"/>
      <c r="D84" s="571"/>
      <c r="E84" s="255" t="s">
        <v>290</v>
      </c>
      <c r="F84" s="295" t="s">
        <v>720</v>
      </c>
      <c r="G84" s="295"/>
      <c r="H84" s="504"/>
      <c r="I84" s="504"/>
      <c r="J84" s="504"/>
      <c r="K84" s="504"/>
      <c r="L84" s="504"/>
      <c r="M84" s="504"/>
      <c r="N84" s="504"/>
      <c r="O84" s="504"/>
      <c r="P84" s="504"/>
      <c r="Q84" s="504"/>
      <c r="R84" s="504"/>
      <c r="S84" s="504"/>
      <c r="T84" s="296" t="s">
        <v>721</v>
      </c>
      <c r="V84" s="337"/>
      <c r="W84" s="326" t="str">
        <f>F84</f>
        <v>その他　（</v>
      </c>
      <c r="X84" s="334">
        <f>IF(E84="■",1,0)</f>
        <v>0</v>
      </c>
      <c r="Y84" s="337"/>
      <c r="Z84" s="337"/>
      <c r="AA84" s="337"/>
      <c r="AB84" s="337"/>
    </row>
    <row r="85" spans="2:30" ht="13.5" customHeight="1" thickBot="1">
      <c r="O85" s="210"/>
    </row>
    <row r="86" spans="2:30" ht="13.5" customHeight="1" thickTop="1">
      <c r="B86" s="211" t="s">
        <v>17</v>
      </c>
      <c r="C86" s="212"/>
      <c r="D86" s="212"/>
      <c r="E86" s="212"/>
      <c r="F86" s="212"/>
      <c r="G86" s="212"/>
      <c r="H86" s="212"/>
      <c r="I86" s="212"/>
      <c r="J86" s="212"/>
      <c r="K86" s="212"/>
      <c r="L86" s="212"/>
      <c r="M86" s="212"/>
      <c r="N86" s="212"/>
      <c r="O86" s="213"/>
      <c r="P86" s="214"/>
      <c r="Q86" s="211" t="s">
        <v>18</v>
      </c>
      <c r="R86" s="212"/>
      <c r="S86" s="213"/>
      <c r="T86" s="214"/>
      <c r="X86" s="358">
        <v>4.9000000000000002E-2</v>
      </c>
      <c r="Y86" s="329" t="s">
        <v>996</v>
      </c>
      <c r="Z86" s="359"/>
      <c r="AA86" s="329"/>
      <c r="AB86" s="329"/>
      <c r="AC86" s="329"/>
      <c r="AD86" s="331"/>
    </row>
    <row r="87" spans="2:30" ht="13.5" customHeight="1">
      <c r="B87" s="636"/>
      <c r="C87" s="637"/>
      <c r="D87" s="637"/>
      <c r="E87" s="637"/>
      <c r="F87" s="637"/>
      <c r="G87" s="637"/>
      <c r="H87" s="637"/>
      <c r="I87" s="637"/>
      <c r="J87" s="637"/>
      <c r="K87" s="637"/>
      <c r="L87" s="637"/>
      <c r="M87" s="637"/>
      <c r="N87" s="637"/>
      <c r="O87" s="637"/>
      <c r="P87" s="638"/>
      <c r="Q87" s="622"/>
      <c r="R87" s="623"/>
      <c r="S87" s="623"/>
      <c r="T87" s="624"/>
    </row>
    <row r="88" spans="2:30" ht="13.5" customHeight="1">
      <c r="B88" s="636"/>
      <c r="C88" s="637"/>
      <c r="D88" s="637"/>
      <c r="E88" s="637"/>
      <c r="F88" s="637"/>
      <c r="G88" s="637"/>
      <c r="H88" s="637"/>
      <c r="I88" s="637"/>
      <c r="J88" s="637"/>
      <c r="K88" s="637"/>
      <c r="L88" s="637"/>
      <c r="M88" s="637"/>
      <c r="N88" s="637"/>
      <c r="O88" s="637"/>
      <c r="P88" s="638"/>
      <c r="Q88" s="622"/>
      <c r="R88" s="623"/>
      <c r="S88" s="623"/>
      <c r="T88" s="624"/>
    </row>
    <row r="89" spans="2:30" ht="13.5" customHeight="1">
      <c r="B89" s="636"/>
      <c r="C89" s="637"/>
      <c r="D89" s="637"/>
      <c r="E89" s="637"/>
      <c r="F89" s="637"/>
      <c r="G89" s="637"/>
      <c r="H89" s="637"/>
      <c r="I89" s="637"/>
      <c r="J89" s="637"/>
      <c r="K89" s="637"/>
      <c r="L89" s="637"/>
      <c r="M89" s="637"/>
      <c r="N89" s="637"/>
      <c r="O89" s="637"/>
      <c r="P89" s="638"/>
      <c r="Q89" s="622"/>
      <c r="R89" s="623"/>
      <c r="S89" s="623"/>
      <c r="T89" s="624"/>
    </row>
    <row r="90" spans="2:30" ht="13.5" customHeight="1">
      <c r="B90" s="636"/>
      <c r="C90" s="637"/>
      <c r="D90" s="637"/>
      <c r="E90" s="637"/>
      <c r="F90" s="637"/>
      <c r="G90" s="637"/>
      <c r="H90" s="637"/>
      <c r="I90" s="637"/>
      <c r="J90" s="637"/>
      <c r="K90" s="637"/>
      <c r="L90" s="637"/>
      <c r="M90" s="637"/>
      <c r="N90" s="637"/>
      <c r="O90" s="637"/>
      <c r="P90" s="638"/>
      <c r="Q90" s="622"/>
      <c r="R90" s="623"/>
      <c r="S90" s="623"/>
      <c r="T90" s="624"/>
    </row>
    <row r="91" spans="2:30" ht="13.5" customHeight="1">
      <c r="B91" s="636"/>
      <c r="C91" s="637"/>
      <c r="D91" s="637"/>
      <c r="E91" s="637"/>
      <c r="F91" s="637"/>
      <c r="G91" s="637"/>
      <c r="H91" s="637"/>
      <c r="I91" s="637"/>
      <c r="J91" s="637"/>
      <c r="K91" s="637"/>
      <c r="L91" s="637"/>
      <c r="M91" s="637"/>
      <c r="N91" s="637"/>
      <c r="O91" s="637"/>
      <c r="P91" s="638"/>
      <c r="Q91" s="622"/>
      <c r="R91" s="623"/>
      <c r="S91" s="623"/>
      <c r="T91" s="624"/>
    </row>
    <row r="92" spans="2:30" ht="13.5" customHeight="1" thickBot="1">
      <c r="B92" s="639"/>
      <c r="C92" s="640"/>
      <c r="D92" s="640"/>
      <c r="E92" s="640"/>
      <c r="F92" s="640"/>
      <c r="G92" s="640"/>
      <c r="H92" s="640"/>
      <c r="I92" s="640"/>
      <c r="J92" s="640"/>
      <c r="K92" s="640"/>
      <c r="L92" s="640"/>
      <c r="M92" s="640"/>
      <c r="N92" s="640"/>
      <c r="O92" s="640"/>
      <c r="P92" s="641"/>
      <c r="Q92" s="625"/>
      <c r="R92" s="626"/>
      <c r="S92" s="626"/>
      <c r="T92" s="627"/>
    </row>
    <row r="93" spans="2:30" ht="13.5" hidden="1" customHeight="1" thickTop="1"/>
    <row r="94" spans="2:30" ht="13.5" customHeight="1" thickTop="1">
      <c r="B94" s="127" t="s">
        <v>634</v>
      </c>
      <c r="Q94" s="215"/>
      <c r="R94" s="215"/>
      <c r="S94" s="215"/>
      <c r="T94" s="216" t="str">
        <f>List!$AD$1</f>
        <v>2026.04</v>
      </c>
    </row>
    <row r="95" spans="2:30" ht="13.5" customHeight="1">
      <c r="B95" s="181" t="s">
        <v>481</v>
      </c>
      <c r="Q95" s="217"/>
      <c r="R95" s="217"/>
      <c r="S95" s="217"/>
      <c r="T95" s="217"/>
    </row>
    <row r="96" spans="2:30" ht="13.5" customHeight="1">
      <c r="B96" s="127" t="s">
        <v>19</v>
      </c>
      <c r="Q96" s="218"/>
      <c r="R96" s="218"/>
      <c r="S96" s="218"/>
      <c r="T96" s="218"/>
    </row>
    <row r="97" spans="1:20" ht="13.5" customHeight="1">
      <c r="B97" s="127" t="s">
        <v>482</v>
      </c>
      <c r="Q97" s="218"/>
      <c r="R97" s="218"/>
      <c r="S97" s="218"/>
      <c r="T97" s="218"/>
    </row>
    <row r="98" spans="1:20" ht="13.5" customHeight="1">
      <c r="B98" s="127" t="s">
        <v>483</v>
      </c>
    </row>
    <row r="99" spans="1:20" ht="13.5" hidden="1" customHeight="1"/>
    <row r="100" spans="1:20" ht="13.5" hidden="1" customHeight="1"/>
    <row r="101" spans="1:20" ht="13.5" hidden="1" customHeight="1"/>
    <row r="102" spans="1:20" ht="17.25" hidden="1" customHeight="1">
      <c r="A102" s="160" t="s">
        <v>164</v>
      </c>
    </row>
    <row r="103" spans="1:20" ht="13.5" hidden="1" customHeight="1"/>
    <row r="104" spans="1:20" ht="13.5" hidden="1" customHeight="1"/>
    <row r="105" spans="1:20" ht="13.5" hidden="1" customHeight="1"/>
    <row r="106" spans="1:20" ht="13.5" hidden="1" customHeight="1"/>
  </sheetData>
  <sheetProtection selectLockedCells="1"/>
  <dataConsolidate/>
  <mergeCells count="166">
    <mergeCell ref="B62:D62"/>
    <mergeCell ref="B24:B26"/>
    <mergeCell ref="B8:B23"/>
    <mergeCell ref="B64:B84"/>
    <mergeCell ref="B51:B55"/>
    <mergeCell ref="B56:B58"/>
    <mergeCell ref="B61:D61"/>
    <mergeCell ref="F39:H39"/>
    <mergeCell ref="D42:D43"/>
    <mergeCell ref="F34:H34"/>
    <mergeCell ref="F38:H38"/>
    <mergeCell ref="C53:D55"/>
    <mergeCell ref="C56:D57"/>
    <mergeCell ref="H84:S84"/>
    <mergeCell ref="O70:Q70"/>
    <mergeCell ref="E79:H79"/>
    <mergeCell ref="O79:Q79"/>
    <mergeCell ref="Q67:R67"/>
    <mergeCell ref="E65:J65"/>
    <mergeCell ref="E71:H71"/>
    <mergeCell ref="J35:L35"/>
    <mergeCell ref="N35:P35"/>
    <mergeCell ref="P21:Q21"/>
    <mergeCell ref="C24:D24"/>
    <mergeCell ref="R16:S16"/>
    <mergeCell ref="F21:H21"/>
    <mergeCell ref="F22:K22"/>
    <mergeCell ref="L19:S19"/>
    <mergeCell ref="C16:D16"/>
    <mergeCell ref="C17:D17"/>
    <mergeCell ref="C18:D19"/>
    <mergeCell ref="C4:D4"/>
    <mergeCell ref="J16:Q16"/>
    <mergeCell ref="I21:J21"/>
    <mergeCell ref="C13:D13"/>
    <mergeCell ref="F23:H23"/>
    <mergeCell ref="C8:D8"/>
    <mergeCell ref="M3:P3"/>
    <mergeCell ref="P20:Q20"/>
    <mergeCell ref="C5:D5"/>
    <mergeCell ref="C6:D6"/>
    <mergeCell ref="C7:D7"/>
    <mergeCell ref="C10:D12"/>
    <mergeCell ref="H13:J13"/>
    <mergeCell ref="M21:O21"/>
    <mergeCell ref="N24:P24"/>
    <mergeCell ref="C22:D23"/>
    <mergeCell ref="C20:D21"/>
    <mergeCell ref="L69:N69"/>
    <mergeCell ref="E68:H68"/>
    <mergeCell ref="K68:L68"/>
    <mergeCell ref="Q87:T92"/>
    <mergeCell ref="K66:L66"/>
    <mergeCell ref="I80:J80"/>
    <mergeCell ref="O71:Q71"/>
    <mergeCell ref="J70:K70"/>
    <mergeCell ref="M70:N70"/>
    <mergeCell ref="S70:T70"/>
    <mergeCell ref="O69:T69"/>
    <mergeCell ref="B87:P92"/>
    <mergeCell ref="C81:D82"/>
    <mergeCell ref="K81:L81"/>
    <mergeCell ref="K82:L82"/>
    <mergeCell ref="K67:L67"/>
    <mergeCell ref="C64:D79"/>
    <mergeCell ref="E77:H77"/>
    <mergeCell ref="I69:K69"/>
    <mergeCell ref="K65:L65"/>
    <mergeCell ref="I20:J20"/>
    <mergeCell ref="E64:J64"/>
    <mergeCell ref="O66:P66"/>
    <mergeCell ref="C83:D84"/>
    <mergeCell ref="K64:L64"/>
    <mergeCell ref="F83:H83"/>
    <mergeCell ref="O77:Q77"/>
    <mergeCell ref="O65:P65"/>
    <mergeCell ref="Q65:T65"/>
    <mergeCell ref="B2:T2"/>
    <mergeCell ref="B4:B5"/>
    <mergeCell ref="E9:T9"/>
    <mergeCell ref="E4:T4"/>
    <mergeCell ref="E5:T5"/>
    <mergeCell ref="E6:T6"/>
    <mergeCell ref="E7:T7"/>
    <mergeCell ref="F20:H20"/>
    <mergeCell ref="E8:T8"/>
    <mergeCell ref="B6:B7"/>
    <mergeCell ref="M20:O20"/>
    <mergeCell ref="G16:H16"/>
    <mergeCell ref="S3:T3"/>
    <mergeCell ref="C14:D14"/>
    <mergeCell ref="C15:D15"/>
    <mergeCell ref="J24:L24"/>
    <mergeCell ref="E70:H70"/>
    <mergeCell ref="I3:L3"/>
    <mergeCell ref="C25:D26"/>
    <mergeCell ref="B59:D60"/>
    <mergeCell ref="B30:B50"/>
    <mergeCell ref="J39:L39"/>
    <mergeCell ref="H45:S45"/>
    <mergeCell ref="L47:S47"/>
    <mergeCell ref="F30:H30"/>
    <mergeCell ref="R39:T39"/>
    <mergeCell ref="Q30:T30"/>
    <mergeCell ref="F32:J32"/>
    <mergeCell ref="N34:P34"/>
    <mergeCell ref="B27:B28"/>
    <mergeCell ref="J25:L25"/>
    <mergeCell ref="C28:D28"/>
    <mergeCell ref="R40:T40"/>
    <mergeCell ref="F41:H41"/>
    <mergeCell ref="J41:L41"/>
    <mergeCell ref="E3:H3"/>
    <mergeCell ref="C9:D9"/>
    <mergeCell ref="H26:S26"/>
    <mergeCell ref="C52:D52"/>
    <mergeCell ref="H50:S50"/>
    <mergeCell ref="C29:D29"/>
    <mergeCell ref="C27:D27"/>
    <mergeCell ref="C48:D50"/>
    <mergeCell ref="I36:S36"/>
    <mergeCell ref="F35:H35"/>
    <mergeCell ref="K31:Q31"/>
    <mergeCell ref="K32:Q32"/>
    <mergeCell ref="J38:S38"/>
    <mergeCell ref="J34:L34"/>
    <mergeCell ref="L48:S48"/>
    <mergeCell ref="I37:S37"/>
    <mergeCell ref="F53:L53"/>
    <mergeCell ref="C51:D51"/>
    <mergeCell ref="J51:L51"/>
    <mergeCell ref="D39:D40"/>
    <mergeCell ref="F40:H40"/>
    <mergeCell ref="J40:L40"/>
    <mergeCell ref="N40:P40"/>
    <mergeCell ref="F51:H51"/>
    <mergeCell ref="C30:D32"/>
    <mergeCell ref="D34:D35"/>
    <mergeCell ref="F31:J31"/>
    <mergeCell ref="N39:P39"/>
    <mergeCell ref="N41:P41"/>
    <mergeCell ref="J33:L33"/>
    <mergeCell ref="P68:Q68"/>
    <mergeCell ref="G15:I15"/>
    <mergeCell ref="O13:R13"/>
    <mergeCell ref="M15:O15"/>
    <mergeCell ref="F37:G37"/>
    <mergeCell ref="F54:H54"/>
    <mergeCell ref="J54:S54"/>
    <mergeCell ref="B63:D63"/>
    <mergeCell ref="E63:T63"/>
    <mergeCell ref="H44:I44"/>
    <mergeCell ref="E62:T62"/>
    <mergeCell ref="Q64:T64"/>
    <mergeCell ref="O64:P64"/>
    <mergeCell ref="M22:O22"/>
    <mergeCell ref="L23:S23"/>
    <mergeCell ref="R34:T34"/>
    <mergeCell ref="C33:C43"/>
    <mergeCell ref="H43:S43"/>
    <mergeCell ref="D36:D38"/>
    <mergeCell ref="F58:M58"/>
    <mergeCell ref="N53:T53"/>
    <mergeCell ref="H55:S55"/>
    <mergeCell ref="C44:D45"/>
    <mergeCell ref="C46:D47"/>
  </mergeCells>
  <phoneticPr fontId="5"/>
  <conditionalFormatting sqref="O69:T79">
    <cfRule type="expression" dxfId="18" priority="1">
      <formula>$Q$67="対象外"</formula>
    </cfRule>
  </conditionalFormatting>
  <dataValidations count="3">
    <dataValidation type="list" allowBlank="1" showInputMessage="1" showErrorMessage="1" errorTitle="値エラー" error="プルダウンから選択して下さい。" sqref="Q83 E29 I11:I12 Q11:Q12 E11:E12 M11:M12 I29 M40:M41 Q40 N29" xr:uid="{00000000-0002-0000-0000-000002000000}">
      <formula1>List_Select</formula1>
    </dataValidation>
    <dataValidation allowBlank="1" showInputMessage="1" showErrorMessage="1" errorTitle="値エラー" error="プルダウンから選択して下さい。" sqref="P27 Q33 Q41 I33" xr:uid="{00000000-0002-0000-0000-000004000000}"/>
    <dataValidation type="custom" allowBlank="1" showInputMessage="1" showErrorMessage="1" sqref="R72:T79" xr:uid="{00000000-0002-0000-0000-000005000000}">
      <formula1>$Q$67:$R$67&lt;&gt;"対象外"</formula1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69" orientation="portrait" r:id="rId1"/>
  <rowBreaks count="1" manualBreakCount="1">
    <brk id="63" max="20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FD3C33E9-1E1B-4CD8-9B15-42BB3F391306}">
          <x14:formula1>
            <xm:f>List!$C$14:$C$16</xm:f>
          </x14:formula1>
          <xm:sqref>S3:T3</xm:sqref>
        </x14:dataValidation>
        <x14:dataValidation type="list" allowBlank="1" showInputMessage="1" showErrorMessage="1" xr:uid="{00000000-0002-0000-0000-000001000000}">
          <x14:formula1>
            <xm:f>List!$B$2:$B$6</xm:f>
          </x14:formula1>
          <xm:sqref>M3:P3</xm:sqref>
        </x14:dataValidation>
        <x14:dataValidation type="list" allowBlank="1" showInputMessage="1" showErrorMessage="1" xr:uid="{00000000-0002-0000-0000-000006000000}">
          <x14:formula1>
            <xm:f>List!$B$56:$B$57</xm:f>
          </x14:formula1>
          <xm:sqref>Q67:R67</xm:sqref>
        </x14:dataValidation>
        <x14:dataValidation type="list" allowBlank="1" showInputMessage="1" showErrorMessage="1" errorTitle="値エラー" error="プルダウンから選択して下さい。" xr:uid="{DC1572C8-01BF-4173-B291-AF2BE90CB1C1}">
          <x14:formula1>
            <xm:f>List!$J$12:$J$13</xm:f>
          </x14:formula1>
          <xm:sqref>E10 E14 E18:E19 E22:E28 I10 M10 I18:I19 M18 L22 Q22 I23:I25 M24:M25 Q24 I27:I28 M27 I30 M30 P30 I34:I35 I39:I41 M33:M35 Q34 M39 Q39 M44 Q46 I46:I47 M46 E30:E61 I51:I52 M52:M53 Q52 N58 E83:E84 I83 N83</xm:sqref>
        </x14:dataValidation>
        <x14:dataValidation type="list" allowBlank="1" showInputMessage="1" showErrorMessage="1" errorTitle="建物用途" error="リストより選択して下さい。" xr:uid="{3DDD5DAC-E19D-4775-B3D3-5C6D113729E4}">
          <x14:formula1>
            <xm:f>List!$D$2:$D$13</xm:f>
          </x14:formula1>
          <xm:sqref>F20:H21 M20:O21</xm:sqref>
        </x14:dataValidation>
        <x14:dataValidation type="list" allowBlank="1" showInputMessage="1" xr:uid="{587B1534-55D8-473F-A86A-A263B61C8115}">
          <x14:formula1>
            <xm:f>List!$F$2:$F$40</xm:f>
          </x14:formula1>
          <xm:sqref>K31:Q32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CCFFCC"/>
  </sheetPr>
  <dimension ref="A1:AI25"/>
  <sheetViews>
    <sheetView workbookViewId="0">
      <selection activeCell="E2" sqref="E2"/>
    </sheetView>
  </sheetViews>
  <sheetFormatPr defaultRowHeight="11.25"/>
  <cols>
    <col min="1" max="4" width="9" style="1"/>
    <col min="5" max="5" width="11.75" style="1" customWidth="1"/>
    <col min="6" max="6" width="16.625" style="1" customWidth="1"/>
    <col min="7" max="7" width="11.75" style="1" customWidth="1"/>
    <col min="8" max="8" width="16.625" style="1" customWidth="1"/>
    <col min="9" max="9" width="11.75" style="1" customWidth="1"/>
    <col min="10" max="10" width="16.625" style="1" customWidth="1"/>
    <col min="11" max="16384" width="9" style="1"/>
  </cols>
  <sheetData>
    <row r="1" spans="1:35" s="360" customFormat="1" ht="22.5">
      <c r="A1" s="360" t="s">
        <v>311</v>
      </c>
      <c r="B1" s="360" t="s">
        <v>312</v>
      </c>
      <c r="C1" s="360" t="s">
        <v>313</v>
      </c>
      <c r="D1" s="360" t="s">
        <v>289</v>
      </c>
      <c r="E1" s="360" t="s">
        <v>314</v>
      </c>
      <c r="F1" s="360" t="s">
        <v>315</v>
      </c>
      <c r="G1" s="360" t="s">
        <v>329</v>
      </c>
      <c r="H1" s="360" t="s">
        <v>330</v>
      </c>
      <c r="I1" s="360" t="s">
        <v>316</v>
      </c>
      <c r="J1" s="360" t="s">
        <v>317</v>
      </c>
      <c r="K1" s="361" t="s">
        <v>173</v>
      </c>
      <c r="L1" s="360" t="s">
        <v>331</v>
      </c>
      <c r="M1" s="360" t="s">
        <v>332</v>
      </c>
      <c r="N1" s="360" t="s">
        <v>333</v>
      </c>
      <c r="O1" s="361" t="s">
        <v>334</v>
      </c>
      <c r="P1" s="361" t="s">
        <v>335</v>
      </c>
      <c r="Q1" s="361" t="s">
        <v>336</v>
      </c>
      <c r="R1" s="361" t="s">
        <v>337</v>
      </c>
      <c r="S1" s="361" t="s">
        <v>338</v>
      </c>
      <c r="T1" s="361" t="s">
        <v>339</v>
      </c>
      <c r="U1" s="361" t="s">
        <v>340</v>
      </c>
      <c r="V1" s="361" t="s">
        <v>341</v>
      </c>
      <c r="W1" s="360" t="s">
        <v>342</v>
      </c>
      <c r="X1" s="360" t="s">
        <v>343</v>
      </c>
      <c r="Y1" s="360" t="s">
        <v>7</v>
      </c>
      <c r="Z1" s="360" t="s">
        <v>9</v>
      </c>
      <c r="AA1" s="360" t="s">
        <v>10</v>
      </c>
      <c r="AB1" s="360" t="s">
        <v>344</v>
      </c>
      <c r="AC1" s="360" t="s">
        <v>345</v>
      </c>
      <c r="AD1" s="360" t="s">
        <v>346</v>
      </c>
      <c r="AE1" s="360" t="s">
        <v>347</v>
      </c>
      <c r="AF1" s="362" t="s">
        <v>973</v>
      </c>
      <c r="AG1" s="363" t="s">
        <v>890</v>
      </c>
      <c r="AH1" s="363" t="s">
        <v>891</v>
      </c>
      <c r="AI1" s="363" t="s">
        <v>892</v>
      </c>
    </row>
    <row r="2" spans="1:35" ht="15" customHeight="1">
      <c r="A2" s="392" t="e">
        <f>事前協議書!#REF!</f>
        <v>#REF!</v>
      </c>
      <c r="B2" s="21" t="e">
        <f>事前協議書!#REF!</f>
        <v>#REF!</v>
      </c>
      <c r="C2" s="1" t="e">
        <f>事前協議書!#REF!</f>
        <v>#REF!</v>
      </c>
      <c r="D2" s="22" t="e">
        <f>事前協議書!#REF!</f>
        <v>#REF!</v>
      </c>
      <c r="E2" s="22" t="e">
        <f>事前協議書!#REF!</f>
        <v>#REF!</v>
      </c>
      <c r="F2" s="22" t="e">
        <f>事前協議書!#REF!</f>
        <v>#REF!</v>
      </c>
      <c r="G2" s="1" t="e">
        <f>事前協議書!#REF!</f>
        <v>#REF!</v>
      </c>
      <c r="H2" s="1" t="e">
        <f>事前協議書!#REF!</f>
        <v>#REF!</v>
      </c>
      <c r="I2" s="1" t="e">
        <f>事前協議書!#REF!</f>
        <v>#REF!</v>
      </c>
      <c r="J2" s="1" t="e">
        <f>事前協議書!#REF!</f>
        <v>#REF!</v>
      </c>
      <c r="K2" s="34"/>
      <c r="L2" s="1" t="e">
        <f>事前協議書!#REF!</f>
        <v>#REF!</v>
      </c>
      <c r="M2" s="1" t="e">
        <f>事前協議書!#REF!</f>
        <v>#REF!</v>
      </c>
      <c r="N2" s="1" t="e">
        <f>事前協議書!#REF!</f>
        <v>#REF!</v>
      </c>
      <c r="O2" s="34"/>
      <c r="P2" s="34"/>
      <c r="Q2" s="34"/>
      <c r="R2" s="34"/>
      <c r="S2" s="34"/>
      <c r="T2" s="34"/>
      <c r="U2" s="34"/>
      <c r="V2" s="34"/>
      <c r="W2" s="22" t="e">
        <f>事前協議書!#REF!</f>
        <v>#REF!</v>
      </c>
      <c r="X2" s="22" t="e">
        <f>事前協議書!#REF!</f>
        <v>#REF!</v>
      </c>
      <c r="Y2" s="1" t="e">
        <f>事前協議書!#REF!</f>
        <v>#REF!</v>
      </c>
      <c r="Z2" s="1" t="e">
        <f>事前協議書!#REF!</f>
        <v>#REF!</v>
      </c>
      <c r="AA2" s="1" t="e">
        <f>事前協議書!#REF!</f>
        <v>#REF!</v>
      </c>
      <c r="AB2" s="1" t="e">
        <f>事前協議書!#REF!</f>
        <v>#REF!</v>
      </c>
      <c r="AC2" s="1" t="e">
        <f>事前協議書!#REF!</f>
        <v>#REF!</v>
      </c>
      <c r="AD2" s="1" t="e">
        <f>事前協議書!#REF!</f>
        <v>#REF!</v>
      </c>
      <c r="AE2" s="1" t="e">
        <f>事前協議書!#REF!</f>
        <v>#REF!</v>
      </c>
      <c r="AF2" s="1" t="e">
        <f>事前協議書!#REF!</f>
        <v>#REF!</v>
      </c>
      <c r="AG2" s="1" t="e">
        <f>事前協議書!#REF!</f>
        <v>#REF!</v>
      </c>
      <c r="AH2" s="1" t="e">
        <f>事前協議書!#REF!</f>
        <v>#REF!</v>
      </c>
      <c r="AI2" s="1" t="e">
        <f>事前協議書!#REF!</f>
        <v>#REF!</v>
      </c>
    </row>
    <row r="3" spans="1:35" ht="15" customHeight="1">
      <c r="A3" s="391" t="str">
        <f>事前協議書!$X$2</f>
        <v>2017999</v>
      </c>
      <c r="B3" s="391" t="str">
        <f>事前協議書!$Z$2</f>
        <v>Demo999</v>
      </c>
      <c r="C3" s="375" t="e">
        <f>事前協議書!$X$3</f>
        <v>#N/A</v>
      </c>
      <c r="D3" s="376">
        <f>事前協議書!$E$3</f>
        <v>0</v>
      </c>
      <c r="E3" s="375">
        <f>事前協議書!$E$4</f>
        <v>0</v>
      </c>
      <c r="F3" s="375">
        <f>事前協議書!$E$5</f>
        <v>0</v>
      </c>
      <c r="G3" s="375">
        <f>事前協議書!$E$6</f>
        <v>0</v>
      </c>
      <c r="H3" s="375">
        <f>事前協議書!$E$7</f>
        <v>0</v>
      </c>
      <c r="I3" s="375">
        <f>事前協議書!$E$8</f>
        <v>0</v>
      </c>
      <c r="J3" s="375">
        <f>事前協議書!$E$9</f>
        <v>0</v>
      </c>
      <c r="K3" s="34"/>
      <c r="L3" s="375">
        <f>事前協議書!$X$10</f>
        <v>0</v>
      </c>
      <c r="M3" s="375">
        <f>事前協議書!$Z$10</f>
        <v>0</v>
      </c>
      <c r="N3" s="375">
        <f>事前協議書!$AD$10</f>
        <v>0</v>
      </c>
      <c r="O3" s="34"/>
      <c r="P3" s="34"/>
      <c r="Q3" s="34"/>
      <c r="R3" s="34"/>
      <c r="S3" s="34"/>
      <c r="T3" s="34"/>
      <c r="U3" s="34"/>
      <c r="V3" s="34"/>
      <c r="W3" s="377">
        <f>事前協議書!$H$13</f>
        <v>0</v>
      </c>
      <c r="X3" s="377">
        <f>事前協議書!$O$13</f>
        <v>0</v>
      </c>
      <c r="Y3" s="375">
        <f>事前協議書!$M$15</f>
        <v>0</v>
      </c>
      <c r="Z3" s="375">
        <f>事前協議書!$G$15</f>
        <v>0</v>
      </c>
      <c r="AA3" s="375">
        <f>事前協議書!$G$16</f>
        <v>0</v>
      </c>
      <c r="AB3" s="375">
        <f>事前協議書!$R$16</f>
        <v>0</v>
      </c>
      <c r="AC3" s="375">
        <f>事前協議書!$F$17</f>
        <v>0</v>
      </c>
      <c r="AD3" s="375">
        <f>事前協議書!$K$17</f>
        <v>0</v>
      </c>
      <c r="AE3" s="375">
        <f>事前協議書!$P$17</f>
        <v>0</v>
      </c>
      <c r="AF3" s="375">
        <f>事前協議書!$Y$14</f>
        <v>0</v>
      </c>
      <c r="AG3" s="375">
        <f>事前協議書!$AE$3</f>
        <v>1</v>
      </c>
      <c r="AH3" s="375">
        <f>事前協議書!$AG$3</f>
        <v>0</v>
      </c>
      <c r="AI3" s="375">
        <f>事前協議書!$AI$3</f>
        <v>0</v>
      </c>
    </row>
    <row r="4" spans="1:35" s="378" customFormat="1" ht="15" customHeight="1">
      <c r="A4" s="378" t="e">
        <f>A2=A3</f>
        <v>#REF!</v>
      </c>
      <c r="B4" s="378" t="e">
        <f>B2=B3</f>
        <v>#REF!</v>
      </c>
      <c r="C4" s="378" t="e">
        <f t="shared" ref="C4:AI4" si="0">C2=C3</f>
        <v>#REF!</v>
      </c>
      <c r="D4" s="378" t="e">
        <f t="shared" si="0"/>
        <v>#REF!</v>
      </c>
      <c r="E4" s="378" t="e">
        <f t="shared" si="0"/>
        <v>#REF!</v>
      </c>
      <c r="F4" s="378" t="e">
        <f t="shared" si="0"/>
        <v>#REF!</v>
      </c>
      <c r="G4" s="378" t="e">
        <f t="shared" si="0"/>
        <v>#REF!</v>
      </c>
      <c r="H4" s="378" t="e">
        <f t="shared" si="0"/>
        <v>#REF!</v>
      </c>
      <c r="I4" s="378" t="e">
        <f t="shared" si="0"/>
        <v>#REF!</v>
      </c>
      <c r="J4" s="378" t="e">
        <f t="shared" si="0"/>
        <v>#REF!</v>
      </c>
      <c r="K4" s="378" t="b">
        <f t="shared" si="0"/>
        <v>1</v>
      </c>
      <c r="L4" s="378" t="e">
        <f t="shared" si="0"/>
        <v>#REF!</v>
      </c>
      <c r="M4" s="378" t="e">
        <f t="shared" si="0"/>
        <v>#REF!</v>
      </c>
      <c r="N4" s="378" t="e">
        <f t="shared" si="0"/>
        <v>#REF!</v>
      </c>
      <c r="O4" s="378" t="b">
        <f t="shared" si="0"/>
        <v>1</v>
      </c>
      <c r="P4" s="378" t="b">
        <f t="shared" si="0"/>
        <v>1</v>
      </c>
      <c r="Q4" s="378" t="b">
        <f t="shared" si="0"/>
        <v>1</v>
      </c>
      <c r="R4" s="378" t="b">
        <f t="shared" si="0"/>
        <v>1</v>
      </c>
      <c r="S4" s="378" t="b">
        <f t="shared" si="0"/>
        <v>1</v>
      </c>
      <c r="T4" s="378" t="b">
        <f t="shared" si="0"/>
        <v>1</v>
      </c>
      <c r="U4" s="378" t="b">
        <f t="shared" si="0"/>
        <v>1</v>
      </c>
      <c r="V4" s="378" t="b">
        <f t="shared" si="0"/>
        <v>1</v>
      </c>
      <c r="W4" s="378" t="e">
        <f t="shared" si="0"/>
        <v>#REF!</v>
      </c>
      <c r="X4" s="378" t="e">
        <f t="shared" si="0"/>
        <v>#REF!</v>
      </c>
      <c r="Y4" s="378" t="e">
        <f t="shared" si="0"/>
        <v>#REF!</v>
      </c>
      <c r="Z4" s="378" t="e">
        <f t="shared" si="0"/>
        <v>#REF!</v>
      </c>
      <c r="AA4" s="378" t="e">
        <f t="shared" si="0"/>
        <v>#REF!</v>
      </c>
      <c r="AB4" s="378" t="e">
        <f t="shared" si="0"/>
        <v>#REF!</v>
      </c>
      <c r="AC4" s="378" t="e">
        <f t="shared" si="0"/>
        <v>#REF!</v>
      </c>
      <c r="AD4" s="378" t="e">
        <f t="shared" si="0"/>
        <v>#REF!</v>
      </c>
      <c r="AE4" s="378" t="e">
        <f t="shared" si="0"/>
        <v>#REF!</v>
      </c>
      <c r="AF4" s="378" t="e">
        <f t="shared" si="0"/>
        <v>#REF!</v>
      </c>
      <c r="AG4" s="378" t="e">
        <f t="shared" si="0"/>
        <v>#REF!</v>
      </c>
      <c r="AH4" s="378" t="e">
        <f t="shared" si="0"/>
        <v>#REF!</v>
      </c>
      <c r="AI4" s="378" t="e">
        <f t="shared" si="0"/>
        <v>#REF!</v>
      </c>
    </row>
    <row r="5" spans="1:35" s="378" customFormat="1" ht="15" customHeight="1"/>
    <row r="6" spans="1:35" s="378" customFormat="1" ht="15" customHeight="1"/>
    <row r="7" spans="1:35" s="378" customFormat="1" ht="15" customHeight="1"/>
    <row r="8" spans="1:35" s="378" customFormat="1" ht="15" customHeight="1"/>
    <row r="9" spans="1:35" s="378" customFormat="1" ht="15" customHeight="1"/>
    <row r="10" spans="1:35" s="378" customFormat="1" ht="15" customHeight="1"/>
    <row r="11" spans="1:35" s="378" customFormat="1" ht="15" customHeight="1"/>
    <row r="12" spans="1:35" s="378" customFormat="1" ht="15" customHeight="1"/>
    <row r="13" spans="1:35" s="378" customFormat="1" ht="15" customHeight="1"/>
    <row r="14" spans="1:35" s="378" customFormat="1" ht="15" customHeight="1"/>
    <row r="15" spans="1:35" s="378" customFormat="1" ht="15" customHeight="1"/>
    <row r="16" spans="1:35" s="378" customFormat="1" ht="15" customHeight="1"/>
    <row r="17" s="378" customFormat="1" ht="15" customHeight="1"/>
    <row r="18" s="378" customFormat="1" ht="15" customHeight="1"/>
    <row r="19" s="378" customFormat="1" ht="15" customHeight="1"/>
    <row r="20" s="378" customFormat="1" ht="15" customHeight="1"/>
    <row r="21" s="378" customFormat="1" ht="15" customHeight="1"/>
    <row r="22" s="378" customFormat="1" ht="15" customHeight="1"/>
    <row r="23" s="378" customFormat="1" ht="15" customHeight="1"/>
    <row r="24" s="378" customFormat="1" ht="15" customHeight="1"/>
    <row r="25" s="378" customFormat="1" ht="15" customHeight="1"/>
  </sheetData>
  <phoneticPr fontId="5"/>
  <conditionalFormatting sqref="A4:AI4">
    <cfRule type="containsText" dxfId="5" priority="1" operator="containsText" text="FALSE">
      <formula>NOT(ISERROR(SEARCH("FALSE",A4)))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CCFFCC"/>
  </sheetPr>
  <dimension ref="A1:AT23"/>
  <sheetViews>
    <sheetView workbookViewId="0">
      <selection activeCell="AE1" sqref="AE1"/>
    </sheetView>
  </sheetViews>
  <sheetFormatPr defaultRowHeight="11.25"/>
  <cols>
    <col min="1" max="6" width="9" style="27"/>
    <col min="7" max="7" width="9" style="27" customWidth="1"/>
    <col min="8" max="16384" width="9" style="27"/>
  </cols>
  <sheetData>
    <row r="1" spans="1:46" s="360" customFormat="1" ht="57" thickBot="1">
      <c r="A1" s="360" t="s">
        <v>311</v>
      </c>
      <c r="B1" s="360" t="s">
        <v>313</v>
      </c>
      <c r="C1" s="360" t="s">
        <v>348</v>
      </c>
      <c r="D1" s="360" t="s">
        <v>349</v>
      </c>
      <c r="E1" s="360" t="s">
        <v>350</v>
      </c>
      <c r="F1" s="360" t="s">
        <v>351</v>
      </c>
      <c r="G1" s="360" t="s">
        <v>352</v>
      </c>
      <c r="H1" s="360" t="s">
        <v>353</v>
      </c>
      <c r="I1" s="360" t="s">
        <v>354</v>
      </c>
      <c r="J1" s="360" t="s">
        <v>355</v>
      </c>
      <c r="K1" s="360" t="s">
        <v>356</v>
      </c>
      <c r="L1" s="360" t="s">
        <v>357</v>
      </c>
      <c r="M1" s="360" t="s">
        <v>358</v>
      </c>
      <c r="N1" s="360" t="s">
        <v>359</v>
      </c>
      <c r="O1" s="360" t="s">
        <v>360</v>
      </c>
      <c r="P1" s="360" t="s">
        <v>361</v>
      </c>
      <c r="Q1" s="370" t="s">
        <v>508</v>
      </c>
      <c r="R1" s="361" t="s">
        <v>362</v>
      </c>
      <c r="S1" s="370" t="s">
        <v>509</v>
      </c>
      <c r="T1" s="361" t="s">
        <v>363</v>
      </c>
      <c r="U1" s="360" t="s">
        <v>364</v>
      </c>
      <c r="V1" s="360" t="s">
        <v>365</v>
      </c>
      <c r="W1" s="360" t="s">
        <v>579</v>
      </c>
      <c r="X1" s="360" t="s">
        <v>366</v>
      </c>
      <c r="Y1" s="360" t="s">
        <v>367</v>
      </c>
      <c r="Z1" s="360" t="s">
        <v>368</v>
      </c>
      <c r="AA1" s="360" t="s">
        <v>369</v>
      </c>
      <c r="AB1" s="360" t="s">
        <v>370</v>
      </c>
      <c r="AC1" s="360" t="s">
        <v>371</v>
      </c>
      <c r="AD1" s="360" t="s">
        <v>372</v>
      </c>
      <c r="AE1" s="360" t="s">
        <v>373</v>
      </c>
      <c r="AF1" s="360" t="s">
        <v>374</v>
      </c>
      <c r="AG1" s="360" t="s">
        <v>375</v>
      </c>
      <c r="AH1" s="361" t="s">
        <v>376</v>
      </c>
      <c r="AI1" s="361" t="s">
        <v>377</v>
      </c>
      <c r="AJ1" s="361" t="s">
        <v>378</v>
      </c>
      <c r="AK1" s="372" t="s">
        <v>580</v>
      </c>
      <c r="AL1" s="364" t="s">
        <v>692</v>
      </c>
      <c r="AM1" s="367" t="s">
        <v>668</v>
      </c>
      <c r="AN1" s="367" t="s">
        <v>669</v>
      </c>
      <c r="AO1" s="367" t="s">
        <v>670</v>
      </c>
      <c r="AP1" s="379" t="s">
        <v>997</v>
      </c>
      <c r="AQ1" s="379" t="s">
        <v>998</v>
      </c>
      <c r="AR1" s="362" t="s">
        <v>895</v>
      </c>
      <c r="AS1" s="362" t="s">
        <v>896</v>
      </c>
      <c r="AT1" s="362" t="s">
        <v>897</v>
      </c>
    </row>
    <row r="2" spans="1:46" s="1" customFormat="1" ht="15" customHeight="1">
      <c r="A2" s="21" t="e">
        <f>事前協議書!#REF!</f>
        <v>#REF!</v>
      </c>
      <c r="B2" s="1" t="e">
        <f>事前協議書!#REF!</f>
        <v>#REF!</v>
      </c>
      <c r="C2" s="1" t="e">
        <f>事前協議書!#REF!</f>
        <v>#REF!</v>
      </c>
      <c r="D2" s="1" t="e">
        <f>事前協議書!#REF!</f>
        <v>#REF!</v>
      </c>
      <c r="E2" s="1" t="e">
        <f>事前協議書!#REF!</f>
        <v>#REF!</v>
      </c>
      <c r="F2" s="1" t="e">
        <f>事前協議書!#REF!</f>
        <v>#REF!</v>
      </c>
      <c r="G2" s="1" t="e">
        <f>事前協議書!#REF!</f>
        <v>#REF!</v>
      </c>
      <c r="H2" s="1" t="e">
        <f>事前協議書!#REF!</f>
        <v>#REF!</v>
      </c>
      <c r="I2" s="1" t="e">
        <f>事前協議書!#REF!</f>
        <v>#REF!</v>
      </c>
      <c r="J2" s="1" t="e">
        <f>事前協議書!#REF!</f>
        <v>#REF!</v>
      </c>
      <c r="K2" s="1" t="e">
        <f>事前協議書!#REF!</f>
        <v>#REF!</v>
      </c>
      <c r="L2" s="1" t="e">
        <f>事前協議書!#REF!</f>
        <v>#REF!</v>
      </c>
      <c r="M2" s="1" t="e">
        <f>事前協議書!#REF!</f>
        <v>#REF!</v>
      </c>
      <c r="N2" s="1" t="e">
        <f>事前協議書!#REF!</f>
        <v>#REF!</v>
      </c>
      <c r="O2" s="1" t="e">
        <f>事前協議書!#REF!</f>
        <v>#REF!</v>
      </c>
      <c r="P2" s="1" t="e">
        <f>事前協議書!#REF!</f>
        <v>#REF!</v>
      </c>
      <c r="Q2" s="34"/>
      <c r="R2" s="34"/>
      <c r="S2" s="34"/>
      <c r="T2" s="34"/>
      <c r="U2" s="1" t="e">
        <f>事前協議書!#REF!</f>
        <v>#REF!</v>
      </c>
      <c r="V2" s="1" t="e">
        <f>事前協議書!#REF!</f>
        <v>#REF!</v>
      </c>
      <c r="W2" s="1" t="e">
        <f>事前協議書!#REF!</f>
        <v>#REF!</v>
      </c>
      <c r="X2" s="1" t="e">
        <f>事前協議書!#REF!</f>
        <v>#REF!</v>
      </c>
      <c r="Y2" s="1" t="e">
        <f>事前協議書!#REF!</f>
        <v>#REF!</v>
      </c>
      <c r="Z2" s="1" t="e">
        <f>事前協議書!#REF!</f>
        <v>#REF!</v>
      </c>
      <c r="AA2" s="1" t="e">
        <f>事前協議書!#REF!</f>
        <v>#REF!</v>
      </c>
      <c r="AB2" s="1" t="e">
        <f>事前協議書!#REF!</f>
        <v>#REF!</v>
      </c>
      <c r="AC2" s="1" t="e">
        <f>事前協議書!#REF!</f>
        <v>#REF!</v>
      </c>
      <c r="AD2" s="1" t="e">
        <f>事前協議書!#REF!</f>
        <v>#REF!</v>
      </c>
      <c r="AE2" s="1" t="e">
        <f>事前協議書!#REF!</f>
        <v>#REF!</v>
      </c>
      <c r="AF2" s="1" t="e">
        <f>事前協議書!#REF!</f>
        <v>#REF!</v>
      </c>
      <c r="AG2" s="1" t="e">
        <f>事前協議書!#REF!</f>
        <v>#REF!</v>
      </c>
      <c r="AH2" s="34"/>
      <c r="AI2" s="34"/>
      <c r="AJ2" s="34"/>
      <c r="AK2" s="35" t="e">
        <f>事前協議書!#REF!</f>
        <v>#REF!</v>
      </c>
      <c r="AL2" s="1" t="e">
        <f>事前協議書!#REF!</f>
        <v>#REF!</v>
      </c>
      <c r="AM2" s="1" t="e">
        <f>事前協議書!#REF!</f>
        <v>#REF!</v>
      </c>
      <c r="AN2" s="1" t="e">
        <f>事前協議書!#REF!</f>
        <v>#REF!</v>
      </c>
      <c r="AO2" s="1" t="e">
        <f>事前協議書!#REF!</f>
        <v>#REF!</v>
      </c>
      <c r="AR2" s="1" t="e">
        <f>事前協議書!#REF!</f>
        <v>#REF!</v>
      </c>
      <c r="AS2" s="1" t="e">
        <f>事前協議書!#REF!</f>
        <v>#REF!</v>
      </c>
      <c r="AT2" s="1" t="e">
        <f>事前協議書!#REF!</f>
        <v>#REF!</v>
      </c>
    </row>
    <row r="3" spans="1:46" ht="15" customHeight="1">
      <c r="A3" s="391" t="str">
        <f>事前協議書!X2</f>
        <v>2017999</v>
      </c>
      <c r="B3" s="375" t="e">
        <f>事前協議書!$X$3</f>
        <v>#N/A</v>
      </c>
      <c r="C3" s="375">
        <f>事前協議書!$X$18</f>
        <v>0</v>
      </c>
      <c r="D3" s="375">
        <f>事前協議書!$Z$18</f>
        <v>0</v>
      </c>
      <c r="E3" s="375">
        <f>事前協議書!$AB$18</f>
        <v>0</v>
      </c>
      <c r="F3" s="375">
        <f>事前協議書!$X$19</f>
        <v>0</v>
      </c>
      <c r="G3" s="375">
        <f>事前協議書!$Z$19</f>
        <v>0</v>
      </c>
      <c r="H3" s="375">
        <f>事前協議書!$L$19</f>
        <v>0</v>
      </c>
      <c r="I3" s="375">
        <f>事前協議書!$F$20</f>
        <v>0</v>
      </c>
      <c r="J3" s="375">
        <f>事前協議書!$I$20</f>
        <v>0</v>
      </c>
      <c r="K3" s="375">
        <f>事前協議書!$M$20</f>
        <v>0</v>
      </c>
      <c r="L3" s="375">
        <f>事前協議書!$P$20</f>
        <v>0</v>
      </c>
      <c r="M3" s="375">
        <f>事前協議書!$F$21</f>
        <v>0</v>
      </c>
      <c r="N3" s="375">
        <f>事前協議書!$I$21</f>
        <v>0</v>
      </c>
      <c r="O3" s="375">
        <f>事前協議書!$M$21</f>
        <v>0</v>
      </c>
      <c r="P3" s="375">
        <f>事前協議書!$P$21</f>
        <v>0</v>
      </c>
      <c r="Q3" s="34"/>
      <c r="R3" s="34"/>
      <c r="S3" s="34"/>
      <c r="T3" s="34"/>
      <c r="U3" s="375">
        <f>事前協議書!$Y$24</f>
        <v>0</v>
      </c>
      <c r="V3" s="375">
        <f>事前協議書!$AB$24</f>
        <v>0</v>
      </c>
      <c r="W3" s="375">
        <f>事前協議書!$AE$24</f>
        <v>0</v>
      </c>
      <c r="X3" s="375">
        <f>事前協議書!$Y$25</f>
        <v>0</v>
      </c>
      <c r="Y3" s="375">
        <f>事前協議書!$AB$25</f>
        <v>0</v>
      </c>
      <c r="Z3" s="375">
        <f>事前協議書!$AE$25</f>
        <v>0</v>
      </c>
      <c r="AA3" s="375">
        <f>事前協議書!$Y$26</f>
        <v>0</v>
      </c>
      <c r="AB3" s="375">
        <f>事前協議書!$H$26</f>
        <v>0</v>
      </c>
      <c r="AC3" s="375">
        <f>事前協議書!$Y$27</f>
        <v>0</v>
      </c>
      <c r="AD3" s="375">
        <f>事前協議書!$AB$27</f>
        <v>0</v>
      </c>
      <c r="AE3" s="375">
        <f>事前協議書!$AE$27</f>
        <v>0</v>
      </c>
      <c r="AF3" s="375">
        <f>事前協議書!$Y$28</f>
        <v>0</v>
      </c>
      <c r="AG3" s="375">
        <f>事前協議書!$AB$28</f>
        <v>0</v>
      </c>
      <c r="AH3" s="34"/>
      <c r="AI3" s="34"/>
      <c r="AJ3" s="34"/>
      <c r="AK3" s="375">
        <f>事前協議書!$AH$24</f>
        <v>0</v>
      </c>
      <c r="AL3" s="375">
        <f>事前協議書!$Z$22</f>
        <v>0</v>
      </c>
      <c r="AM3" s="375">
        <f>事前協議書!$AB$22</f>
        <v>0</v>
      </c>
      <c r="AN3" s="375">
        <f>事前協議書!$AD$22</f>
        <v>0</v>
      </c>
      <c r="AO3" s="375">
        <f>事前協議書!$X$23</f>
        <v>0</v>
      </c>
      <c r="AP3" s="375">
        <f>事前協議書!$Z$23</f>
        <v>0</v>
      </c>
      <c r="AQ3" s="375">
        <f>事前協議書!$L$23</f>
        <v>0</v>
      </c>
      <c r="AR3" s="375">
        <f>事前協議書!$AE$3</f>
        <v>1</v>
      </c>
      <c r="AS3" s="375">
        <f>事前協議書!$AG$3</f>
        <v>0</v>
      </c>
      <c r="AT3" s="375">
        <f>事前協議書!$AI$3</f>
        <v>0</v>
      </c>
    </row>
    <row r="4" spans="1:46" ht="15" customHeight="1">
      <c r="A4" s="378" t="e">
        <f>A2=A3</f>
        <v>#REF!</v>
      </c>
      <c r="B4" s="378" t="e">
        <f t="shared" ref="B4:AT4" si="0">B2=B3</f>
        <v>#REF!</v>
      </c>
      <c r="C4" s="378" t="e">
        <f t="shared" si="0"/>
        <v>#REF!</v>
      </c>
      <c r="D4" s="378" t="e">
        <f t="shared" si="0"/>
        <v>#REF!</v>
      </c>
      <c r="E4" s="378" t="e">
        <f t="shared" si="0"/>
        <v>#REF!</v>
      </c>
      <c r="F4" s="378" t="e">
        <f t="shared" si="0"/>
        <v>#REF!</v>
      </c>
      <c r="G4" s="378" t="e">
        <f t="shared" si="0"/>
        <v>#REF!</v>
      </c>
      <c r="H4" s="378" t="e">
        <f t="shared" si="0"/>
        <v>#REF!</v>
      </c>
      <c r="I4" s="378" t="e">
        <f t="shared" si="0"/>
        <v>#REF!</v>
      </c>
      <c r="J4" s="378" t="e">
        <f t="shared" si="0"/>
        <v>#REF!</v>
      </c>
      <c r="K4" s="378" t="e">
        <f t="shared" si="0"/>
        <v>#REF!</v>
      </c>
      <c r="L4" s="378" t="e">
        <f t="shared" si="0"/>
        <v>#REF!</v>
      </c>
      <c r="M4" s="378" t="e">
        <f t="shared" si="0"/>
        <v>#REF!</v>
      </c>
      <c r="N4" s="378" t="e">
        <f t="shared" si="0"/>
        <v>#REF!</v>
      </c>
      <c r="O4" s="378" t="e">
        <f t="shared" si="0"/>
        <v>#REF!</v>
      </c>
      <c r="P4" s="378" t="e">
        <f t="shared" si="0"/>
        <v>#REF!</v>
      </c>
      <c r="Q4" s="378" t="b">
        <f t="shared" si="0"/>
        <v>1</v>
      </c>
      <c r="R4" s="378" t="b">
        <f t="shared" si="0"/>
        <v>1</v>
      </c>
      <c r="S4" s="378" t="b">
        <f t="shared" si="0"/>
        <v>1</v>
      </c>
      <c r="T4" s="378" t="b">
        <f t="shared" si="0"/>
        <v>1</v>
      </c>
      <c r="U4" s="378" t="e">
        <f t="shared" si="0"/>
        <v>#REF!</v>
      </c>
      <c r="V4" s="378" t="e">
        <f t="shared" si="0"/>
        <v>#REF!</v>
      </c>
      <c r="W4" s="378" t="e">
        <f t="shared" si="0"/>
        <v>#REF!</v>
      </c>
      <c r="X4" s="378" t="e">
        <f t="shared" si="0"/>
        <v>#REF!</v>
      </c>
      <c r="Y4" s="378" t="e">
        <f t="shared" si="0"/>
        <v>#REF!</v>
      </c>
      <c r="Z4" s="378" t="e">
        <f t="shared" si="0"/>
        <v>#REF!</v>
      </c>
      <c r="AA4" s="378" t="e">
        <f t="shared" si="0"/>
        <v>#REF!</v>
      </c>
      <c r="AB4" s="378" t="e">
        <f t="shared" si="0"/>
        <v>#REF!</v>
      </c>
      <c r="AC4" s="378" t="e">
        <f t="shared" si="0"/>
        <v>#REF!</v>
      </c>
      <c r="AD4" s="378" t="e">
        <f t="shared" si="0"/>
        <v>#REF!</v>
      </c>
      <c r="AE4" s="378" t="e">
        <f t="shared" si="0"/>
        <v>#REF!</v>
      </c>
      <c r="AF4" s="378" t="e">
        <f t="shared" si="0"/>
        <v>#REF!</v>
      </c>
      <c r="AG4" s="378" t="e">
        <f t="shared" si="0"/>
        <v>#REF!</v>
      </c>
      <c r="AH4" s="378" t="b">
        <f t="shared" si="0"/>
        <v>1</v>
      </c>
      <c r="AI4" s="378" t="b">
        <f t="shared" si="0"/>
        <v>1</v>
      </c>
      <c r="AJ4" s="378" t="b">
        <f t="shared" si="0"/>
        <v>1</v>
      </c>
      <c r="AK4" s="378" t="e">
        <f t="shared" si="0"/>
        <v>#REF!</v>
      </c>
      <c r="AL4" s="378" t="e">
        <f t="shared" si="0"/>
        <v>#REF!</v>
      </c>
      <c r="AM4" s="378" t="e">
        <f t="shared" si="0"/>
        <v>#REF!</v>
      </c>
      <c r="AN4" s="378" t="e">
        <f t="shared" si="0"/>
        <v>#REF!</v>
      </c>
      <c r="AO4" s="378" t="e">
        <f t="shared" si="0"/>
        <v>#REF!</v>
      </c>
      <c r="AP4" s="378" t="b">
        <f t="shared" si="0"/>
        <v>1</v>
      </c>
      <c r="AQ4" s="378" t="b">
        <f t="shared" si="0"/>
        <v>1</v>
      </c>
      <c r="AR4" s="378" t="e">
        <f t="shared" si="0"/>
        <v>#REF!</v>
      </c>
      <c r="AS4" s="378" t="e">
        <f t="shared" si="0"/>
        <v>#REF!</v>
      </c>
      <c r="AT4" s="378" t="e">
        <f t="shared" si="0"/>
        <v>#REF!</v>
      </c>
    </row>
    <row r="5" spans="1:46" ht="60">
      <c r="A5" s="381"/>
      <c r="B5" s="381"/>
      <c r="C5" s="381"/>
      <c r="D5" s="381"/>
      <c r="E5" s="381"/>
      <c r="F5" s="381"/>
      <c r="G5" s="381"/>
      <c r="H5" s="382" t="s">
        <v>1001</v>
      </c>
      <c r="I5" s="382"/>
      <c r="J5" s="382"/>
      <c r="K5" s="382"/>
      <c r="L5" s="382"/>
      <c r="M5" s="382" t="s">
        <v>1001</v>
      </c>
      <c r="N5" s="382" t="s">
        <v>1001</v>
      </c>
      <c r="O5" s="382" t="s">
        <v>1001</v>
      </c>
      <c r="P5" s="382" t="s">
        <v>1001</v>
      </c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381"/>
      <c r="AD5" s="381"/>
      <c r="AE5" s="381"/>
      <c r="AF5" s="381"/>
      <c r="AG5" s="381"/>
      <c r="AH5" s="381"/>
      <c r="AI5" s="381"/>
      <c r="AJ5" s="381"/>
      <c r="AK5" s="381"/>
      <c r="AL5" s="381"/>
      <c r="AM5" s="381"/>
      <c r="AN5" s="381"/>
      <c r="AO5" s="381"/>
      <c r="AP5" s="380" t="s">
        <v>999</v>
      </c>
      <c r="AQ5" s="380" t="s">
        <v>999</v>
      </c>
      <c r="AR5" s="380" t="s">
        <v>1000</v>
      </c>
      <c r="AS5" s="380" t="s">
        <v>1000</v>
      </c>
      <c r="AT5" s="380" t="s">
        <v>1000</v>
      </c>
    </row>
    <row r="6" spans="1:46" ht="15" customHeight="1"/>
    <row r="7" spans="1:46" ht="15" customHeight="1"/>
    <row r="8" spans="1:46" ht="15" customHeight="1"/>
    <row r="9" spans="1:46" ht="15" customHeight="1"/>
    <row r="10" spans="1:46" ht="15" customHeight="1"/>
    <row r="11" spans="1:46" ht="15" customHeight="1"/>
    <row r="12" spans="1:46" ht="15" customHeight="1"/>
    <row r="13" spans="1:46" ht="15" customHeight="1"/>
    <row r="14" spans="1:46" ht="15" customHeight="1"/>
    <row r="15" spans="1:46" ht="15" customHeight="1"/>
    <row r="16" spans="1:4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</sheetData>
  <phoneticPr fontId="5"/>
  <conditionalFormatting sqref="A4:AT4">
    <cfRule type="containsText" dxfId="4" priority="1" operator="containsText" text="FALSE">
      <formula>NOT(ISERROR(SEARCH("FALSE",A4)))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CCFFCC"/>
  </sheetPr>
  <dimension ref="A1:CX25"/>
  <sheetViews>
    <sheetView workbookViewId="0">
      <selection activeCell="G2" sqref="G2"/>
    </sheetView>
  </sheetViews>
  <sheetFormatPr defaultRowHeight="11.25"/>
  <cols>
    <col min="1" max="5" width="9" style="1"/>
    <col min="6" max="6" width="9" style="1" customWidth="1"/>
    <col min="7" max="16384" width="9" style="1"/>
  </cols>
  <sheetData>
    <row r="1" spans="1:102" s="360" customFormat="1" ht="57" thickBot="1">
      <c r="A1" s="360" t="s">
        <v>311</v>
      </c>
      <c r="B1" s="360" t="s">
        <v>313</v>
      </c>
      <c r="C1" s="361" t="s">
        <v>322</v>
      </c>
      <c r="D1" s="361" t="s">
        <v>379</v>
      </c>
      <c r="E1" s="360" t="s">
        <v>380</v>
      </c>
      <c r="F1" s="360" t="s">
        <v>381</v>
      </c>
      <c r="G1" s="360" t="s">
        <v>382</v>
      </c>
      <c r="H1" s="364" t="s">
        <v>384</v>
      </c>
      <c r="I1" s="367" t="s">
        <v>383</v>
      </c>
      <c r="J1" s="383" t="s">
        <v>1002</v>
      </c>
      <c r="K1" s="383" t="s">
        <v>1003</v>
      </c>
      <c r="L1" s="368" t="s">
        <v>510</v>
      </c>
      <c r="M1" s="368" t="s">
        <v>511</v>
      </c>
      <c r="N1" s="369" t="s">
        <v>549</v>
      </c>
      <c r="O1" s="368" t="s">
        <v>512</v>
      </c>
      <c r="P1" s="368" t="s">
        <v>513</v>
      </c>
      <c r="Q1" s="369" t="s">
        <v>550</v>
      </c>
      <c r="R1" s="360" t="s">
        <v>385</v>
      </c>
      <c r="S1" s="383" t="s">
        <v>1004</v>
      </c>
      <c r="T1" s="360" t="s">
        <v>386</v>
      </c>
      <c r="U1" s="360" t="s">
        <v>387</v>
      </c>
      <c r="V1" s="360" t="s">
        <v>559</v>
      </c>
      <c r="W1" s="360" t="s">
        <v>388</v>
      </c>
      <c r="X1" s="361" t="s">
        <v>389</v>
      </c>
      <c r="Y1" s="361" t="s">
        <v>390</v>
      </c>
      <c r="Z1" s="360" t="s">
        <v>391</v>
      </c>
      <c r="AA1" s="360" t="s">
        <v>1019</v>
      </c>
      <c r="AB1" s="361" t="s">
        <v>625</v>
      </c>
      <c r="AC1" s="360" t="s">
        <v>392</v>
      </c>
      <c r="AD1" s="360" t="s">
        <v>393</v>
      </c>
      <c r="AE1" s="360" t="s">
        <v>394</v>
      </c>
      <c r="AF1" s="360" t="s">
        <v>395</v>
      </c>
      <c r="AG1" s="360" t="s">
        <v>396</v>
      </c>
      <c r="AH1" s="360" t="s">
        <v>397</v>
      </c>
      <c r="AI1" s="360" t="s">
        <v>398</v>
      </c>
      <c r="AJ1" s="360" t="s">
        <v>399</v>
      </c>
      <c r="AK1" s="360" t="s">
        <v>400</v>
      </c>
      <c r="AL1" s="360" t="s">
        <v>401</v>
      </c>
      <c r="AM1" s="360" t="s">
        <v>402</v>
      </c>
      <c r="AN1" s="361" t="s">
        <v>403</v>
      </c>
      <c r="AO1" s="360" t="s">
        <v>404</v>
      </c>
      <c r="AP1" s="360" t="s">
        <v>405</v>
      </c>
      <c r="AQ1" s="360" t="s">
        <v>406</v>
      </c>
      <c r="AR1" s="370" t="s">
        <v>514</v>
      </c>
      <c r="AS1" s="370" t="s">
        <v>515</v>
      </c>
      <c r="AT1" s="370" t="s">
        <v>516</v>
      </c>
      <c r="AU1" s="370" t="s">
        <v>517</v>
      </c>
      <c r="AV1" s="361" t="s">
        <v>407</v>
      </c>
      <c r="AW1" s="361" t="s">
        <v>408</v>
      </c>
      <c r="AX1" s="361" t="s">
        <v>409</v>
      </c>
      <c r="AY1" s="361" t="s">
        <v>410</v>
      </c>
      <c r="AZ1" s="361" t="s">
        <v>411</v>
      </c>
      <c r="BA1" s="361" t="s">
        <v>412</v>
      </c>
      <c r="BB1" s="361" t="s">
        <v>413</v>
      </c>
      <c r="BC1" s="360" t="s">
        <v>414</v>
      </c>
      <c r="BD1" s="371" t="s">
        <v>415</v>
      </c>
      <c r="BE1" s="360" t="s">
        <v>416</v>
      </c>
      <c r="BF1" s="360" t="s">
        <v>417</v>
      </c>
      <c r="BG1" s="360" t="s">
        <v>418</v>
      </c>
      <c r="BH1" s="360" t="s">
        <v>323</v>
      </c>
      <c r="BI1" s="372" t="s">
        <v>606</v>
      </c>
      <c r="BJ1" s="372" t="s">
        <v>607</v>
      </c>
      <c r="BK1" s="362" t="s">
        <v>940</v>
      </c>
      <c r="BL1" s="362" t="s">
        <v>941</v>
      </c>
      <c r="BM1" s="362" t="s">
        <v>942</v>
      </c>
      <c r="BN1" s="362" t="s">
        <v>943</v>
      </c>
      <c r="BO1" s="362" t="s">
        <v>944</v>
      </c>
      <c r="BP1" s="372" t="s">
        <v>560</v>
      </c>
      <c r="BQ1" s="372" t="s">
        <v>561</v>
      </c>
      <c r="BR1" s="372" t="s">
        <v>562</v>
      </c>
      <c r="BS1" s="372" t="s">
        <v>563</v>
      </c>
      <c r="BT1" s="372" t="s">
        <v>564</v>
      </c>
      <c r="BU1" s="379" t="s">
        <v>1007</v>
      </c>
      <c r="BV1" s="371" t="s">
        <v>911</v>
      </c>
      <c r="BW1" s="372" t="s">
        <v>565</v>
      </c>
      <c r="BX1" s="372" t="s">
        <v>566</v>
      </c>
      <c r="BY1" s="372" t="s">
        <v>624</v>
      </c>
      <c r="BZ1" s="373" t="s">
        <v>629</v>
      </c>
      <c r="CA1" s="362" t="s">
        <v>912</v>
      </c>
      <c r="CB1" s="362" t="s">
        <v>913</v>
      </c>
      <c r="CC1" s="362" t="s">
        <v>974</v>
      </c>
      <c r="CD1" s="362" t="s">
        <v>975</v>
      </c>
      <c r="CE1" s="362" t="s">
        <v>976</v>
      </c>
      <c r="CF1" s="360" t="s">
        <v>675</v>
      </c>
      <c r="CG1" s="360" t="s">
        <v>676</v>
      </c>
      <c r="CH1" s="360" t="s">
        <v>677</v>
      </c>
      <c r="CI1" s="360" t="s">
        <v>678</v>
      </c>
      <c r="CJ1" s="360" t="s">
        <v>679</v>
      </c>
      <c r="CK1" s="360" t="s">
        <v>680</v>
      </c>
      <c r="CL1" s="360" t="s">
        <v>681</v>
      </c>
      <c r="CM1" s="360" t="s">
        <v>682</v>
      </c>
      <c r="CN1" s="360" t="s">
        <v>683</v>
      </c>
      <c r="CO1" s="360" t="s">
        <v>684</v>
      </c>
      <c r="CP1" s="360" t="s">
        <v>685</v>
      </c>
      <c r="CQ1" s="360" t="s">
        <v>686</v>
      </c>
      <c r="CR1" s="360" t="s">
        <v>713</v>
      </c>
      <c r="CS1" s="383" t="s">
        <v>1005</v>
      </c>
      <c r="CT1" s="383" t="s">
        <v>1006</v>
      </c>
      <c r="CU1" s="360" t="s">
        <v>687</v>
      </c>
      <c r="CV1" s="360" t="s">
        <v>688</v>
      </c>
      <c r="CW1" s="360" t="s">
        <v>654</v>
      </c>
      <c r="CX1" s="374"/>
    </row>
    <row r="2" spans="1:102" ht="15" customHeight="1">
      <c r="A2" s="21" t="e">
        <f>事前協議書!#REF!</f>
        <v>#REF!</v>
      </c>
      <c r="B2" s="1" t="e">
        <f>事前協議書!#REF!</f>
        <v>#REF!</v>
      </c>
      <c r="C2" s="34"/>
      <c r="D2" s="34"/>
      <c r="E2" s="1" t="e">
        <f>事前協議書!#REF!</f>
        <v>#REF!</v>
      </c>
      <c r="F2" s="1" t="e">
        <f>事前協議書!#REF!</f>
        <v>#REF!</v>
      </c>
      <c r="G2" s="1" t="e">
        <f>事前協議書!#REF!</f>
        <v>#REF!</v>
      </c>
      <c r="H2" s="1" t="e">
        <f>事前協議書!#REF!</f>
        <v>#REF!</v>
      </c>
      <c r="I2" s="1" t="e">
        <f>事前協議書!#REF!</f>
        <v>#REF!</v>
      </c>
      <c r="L2" s="1" t="e">
        <f>事前協議書!#REF!</f>
        <v>#REF!</v>
      </c>
      <c r="M2" s="1" t="e">
        <f>事前協議書!#REF!</f>
        <v>#REF!</v>
      </c>
      <c r="N2" s="1" t="e">
        <f>事前協議書!#REF!</f>
        <v>#REF!</v>
      </c>
      <c r="O2" s="1" t="e">
        <f>事前協議書!#REF!</f>
        <v>#REF!</v>
      </c>
      <c r="P2" s="1" t="e">
        <f>事前協議書!#REF!</f>
        <v>#REF!</v>
      </c>
      <c r="Q2" s="1" t="e">
        <f>事前協議書!#REF!</f>
        <v>#REF!</v>
      </c>
      <c r="R2" s="1" t="e">
        <f>事前協議書!#REF!</f>
        <v>#REF!</v>
      </c>
      <c r="T2" s="1" t="e">
        <f>事前協議書!#REF!</f>
        <v>#REF!</v>
      </c>
      <c r="U2" s="1" t="e">
        <f>事前協議書!#REF!</f>
        <v>#REF!</v>
      </c>
      <c r="V2" s="1" t="e">
        <f>事前協議書!#REF!</f>
        <v>#REF!</v>
      </c>
      <c r="W2" s="1" t="e">
        <f>事前協議書!#REF!</f>
        <v>#REF!</v>
      </c>
      <c r="X2" s="34"/>
      <c r="Y2" s="34"/>
      <c r="Z2" s="1" t="e">
        <f>事前協議書!#REF!</f>
        <v>#REF!</v>
      </c>
      <c r="AA2" s="1" t="e">
        <f>事前協議書!#REF!</f>
        <v>#REF!</v>
      </c>
      <c r="AB2" s="34"/>
      <c r="AC2" s="1" t="e">
        <f>事前協議書!#REF!</f>
        <v>#REF!</v>
      </c>
      <c r="AD2" s="1" t="e">
        <f>事前協議書!#REF!</f>
        <v>#REF!</v>
      </c>
      <c r="AE2" s="1" t="e">
        <f>事前協議書!#REF!</f>
        <v>#REF!</v>
      </c>
      <c r="AF2" s="1" t="e">
        <f>事前協議書!#REF!</f>
        <v>#REF!</v>
      </c>
      <c r="AG2" s="1" t="e">
        <f>事前協議書!#REF!</f>
        <v>#REF!</v>
      </c>
      <c r="AH2" s="1" t="e">
        <f>事前協議書!#REF!</f>
        <v>#REF!</v>
      </c>
      <c r="AI2" s="1" t="e">
        <f>事前協議書!#REF!</f>
        <v>#REF!</v>
      </c>
      <c r="AJ2" s="1" t="e">
        <f>事前協議書!#REF!</f>
        <v>#REF!</v>
      </c>
      <c r="AK2" s="1" t="e">
        <f>事前協議書!#REF!</f>
        <v>#REF!</v>
      </c>
      <c r="AL2" s="1" t="e">
        <f>事前協議書!#REF!</f>
        <v>#REF!</v>
      </c>
      <c r="AM2" s="1" t="e">
        <f>事前協議書!#REF!</f>
        <v>#REF!</v>
      </c>
      <c r="AN2" s="34"/>
      <c r="AO2" s="1" t="e">
        <f>事前協議書!#REF!</f>
        <v>#REF!</v>
      </c>
      <c r="AP2" s="1" t="e">
        <f>事前協議書!#REF!</f>
        <v>#REF!</v>
      </c>
      <c r="AQ2" s="1" t="e">
        <f>事前協議書!#REF!</f>
        <v>#REF!</v>
      </c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1" t="e">
        <f>事前協議書!#REF!</f>
        <v>#REF!</v>
      </c>
      <c r="BD2" s="93"/>
      <c r="BE2" s="1" t="e">
        <f>事前協議書!#REF!</f>
        <v>#REF!</v>
      </c>
      <c r="BF2" s="1" t="e">
        <f>事前協議書!#REF!</f>
        <v>#REF!</v>
      </c>
      <c r="BG2" s="1" t="e">
        <f>事前協議書!#REF!</f>
        <v>#REF!</v>
      </c>
      <c r="BH2" s="1" t="e">
        <f>事前協議書!#REF!</f>
        <v>#REF!</v>
      </c>
      <c r="BI2" s="35" t="e">
        <f>事前協議書!#REF!</f>
        <v>#REF!</v>
      </c>
      <c r="BJ2" s="35" t="e">
        <f>事前協議書!#REF!</f>
        <v>#REF!</v>
      </c>
      <c r="BK2" s="223" t="e">
        <f>事前協議書!#REF!</f>
        <v>#REF!</v>
      </c>
      <c r="BL2" s="223" t="e">
        <f>事前協議書!#REF!</f>
        <v>#REF!</v>
      </c>
      <c r="BM2" s="223" t="e">
        <f>事前協議書!#REF!</f>
        <v>#REF!</v>
      </c>
      <c r="BN2" s="223" t="e">
        <f>事前協議書!#REF!</f>
        <v>#REF!</v>
      </c>
      <c r="BO2" s="223" t="e">
        <f>事前協議書!#REF!</f>
        <v>#REF!</v>
      </c>
      <c r="BP2" s="35" t="e">
        <f>事前協議書!#REF!</f>
        <v>#REF!</v>
      </c>
      <c r="BQ2" s="35" t="e">
        <f>事前協議書!#REF!</f>
        <v>#REF!</v>
      </c>
      <c r="BR2" s="35" t="e">
        <f>事前協議書!#REF!</f>
        <v>#REF!</v>
      </c>
      <c r="BS2" s="35" t="e">
        <f>事前協議書!#REF!</f>
        <v>#REF!</v>
      </c>
      <c r="BT2" s="35" t="e">
        <f>事前協議書!#REF!</f>
        <v>#REF!</v>
      </c>
      <c r="BV2" s="93"/>
      <c r="BW2" s="35" t="e">
        <f>事前協議書!#REF!</f>
        <v>#REF!</v>
      </c>
      <c r="BX2" s="35" t="e">
        <f>事前協議書!#REF!</f>
        <v>#REF!</v>
      </c>
      <c r="BY2" s="35" t="e">
        <f>事前協議書!#REF!</f>
        <v>#REF!</v>
      </c>
      <c r="BZ2" s="35" t="e">
        <f>事前協議書!#REF!</f>
        <v>#REF!</v>
      </c>
      <c r="CA2" s="1" t="e">
        <f>事前協議書!#REF!</f>
        <v>#REF!</v>
      </c>
      <c r="CB2" s="1" t="e">
        <f>事前協議書!#REF!</f>
        <v>#REF!</v>
      </c>
      <c r="CC2" s="1" t="e">
        <f>事前協議書!#REF!</f>
        <v>#REF!</v>
      </c>
      <c r="CD2" s="1" t="e">
        <f>事前協議書!#REF!</f>
        <v>#REF!</v>
      </c>
      <c r="CE2" s="223" t="e">
        <f>事前協議書!#REF!</f>
        <v>#REF!</v>
      </c>
      <c r="CF2" s="1" t="e">
        <f>事前協議書!#REF!</f>
        <v>#REF!</v>
      </c>
      <c r="CG2" s="1" t="e">
        <f>事前協議書!#REF!</f>
        <v>#REF!</v>
      </c>
      <c r="CH2" s="1" t="e">
        <f>事前協議書!#REF!</f>
        <v>#REF!</v>
      </c>
      <c r="CI2" s="1" t="e">
        <f>事前協議書!#REF!</f>
        <v>#REF!</v>
      </c>
      <c r="CJ2" s="1" t="e">
        <f>事前協議書!#REF!</f>
        <v>#REF!</v>
      </c>
      <c r="CK2" s="1" t="e">
        <f>事前協議書!#REF!</f>
        <v>#REF!</v>
      </c>
      <c r="CL2" s="1" t="e">
        <f>事前協議書!#REF!</f>
        <v>#REF!</v>
      </c>
      <c r="CM2" s="1" t="e">
        <f>事前協議書!#REF!</f>
        <v>#REF!</v>
      </c>
      <c r="CN2" s="1" t="e">
        <f>事前協議書!#REF!</f>
        <v>#REF!</v>
      </c>
      <c r="CO2" s="1" t="e">
        <f>事前協議書!#REF!</f>
        <v>#REF!</v>
      </c>
      <c r="CP2" s="1" t="e">
        <f>事前協議書!#REF!</f>
        <v>#REF!</v>
      </c>
      <c r="CQ2" s="1" t="e">
        <f>事前協議書!#REF!</f>
        <v>#REF!</v>
      </c>
      <c r="CR2" s="1" t="e">
        <f>事前協議書!#REF!</f>
        <v>#REF!</v>
      </c>
      <c r="CU2" s="1" t="e">
        <f>事前協議書!#REF!</f>
        <v>#REF!</v>
      </c>
      <c r="CV2" s="1" t="e">
        <f>事前協議書!#REF!</f>
        <v>#REF!</v>
      </c>
      <c r="CW2" s="1" t="e">
        <f>事前協議書!#REF!</f>
        <v>#REF!</v>
      </c>
    </row>
    <row r="3" spans="1:102" ht="15" customHeight="1">
      <c r="A3" s="375" t="str">
        <f>事前協議書!$X$2</f>
        <v>2017999</v>
      </c>
      <c r="B3" s="375" t="e">
        <f>事前協議書!$X$3</f>
        <v>#N/A</v>
      </c>
      <c r="C3" s="34"/>
      <c r="D3" s="34"/>
      <c r="E3" s="375">
        <f>事前協議書!$Y$30</f>
        <v>0</v>
      </c>
      <c r="F3" s="375">
        <f>事前協議書!$AB$30</f>
        <v>0</v>
      </c>
      <c r="G3" s="375">
        <f>事前協議書!$AE$30</f>
        <v>0</v>
      </c>
      <c r="H3" s="375">
        <f>事前協議書!$AH$30</f>
        <v>0</v>
      </c>
      <c r="I3" s="34"/>
      <c r="J3" s="375">
        <f>事前協議書!$Y$31</f>
        <v>0</v>
      </c>
      <c r="K3" s="375">
        <f>事前協議書!$Y$32</f>
        <v>0</v>
      </c>
      <c r="L3" s="375">
        <f>事前協議書!$AA$31</f>
        <v>0</v>
      </c>
      <c r="M3" s="375">
        <f>事前協議書!$S$31</f>
        <v>0</v>
      </c>
      <c r="N3" s="375">
        <f>事前協議書!$K$31</f>
        <v>0</v>
      </c>
      <c r="O3" s="375">
        <f>事前協議書!$AA$32</f>
        <v>0</v>
      </c>
      <c r="P3" s="375">
        <f>事前協議書!$S$32</f>
        <v>0</v>
      </c>
      <c r="Q3" s="375">
        <f>事前協議書!$K$32</f>
        <v>0</v>
      </c>
      <c r="R3" s="375">
        <f>事前協議書!$Y$33</f>
        <v>0</v>
      </c>
      <c r="S3" s="375">
        <f>事前協議書!$AB$33</f>
        <v>0</v>
      </c>
      <c r="T3" s="375">
        <f>事前協議書!$AE$34</f>
        <v>0</v>
      </c>
      <c r="U3" s="375">
        <f>事前協議書!$AH$34</f>
        <v>0</v>
      </c>
      <c r="V3" s="34"/>
      <c r="W3" s="34"/>
      <c r="X3" s="34"/>
      <c r="Y3" s="34"/>
      <c r="Z3" s="375">
        <f>事前協議書!$Y$39</f>
        <v>0</v>
      </c>
      <c r="AA3" s="375">
        <f>事前協議書!$Y$42</f>
        <v>0</v>
      </c>
      <c r="AB3" s="34"/>
      <c r="AC3" s="375">
        <f>事前協議書!$Y$43</f>
        <v>0</v>
      </c>
      <c r="AD3" s="375">
        <f>事前協議書!$H$43</f>
        <v>0</v>
      </c>
      <c r="AE3" s="375">
        <f>事前協議書!$AB$44</f>
        <v>0</v>
      </c>
      <c r="AF3" s="375">
        <f>事前協議書!$Y$44</f>
        <v>0</v>
      </c>
      <c r="AG3" s="375">
        <f>事前協議書!$H$44</f>
        <v>0</v>
      </c>
      <c r="AH3" s="375">
        <f>事前協議書!$Y$45</f>
        <v>0</v>
      </c>
      <c r="AI3" s="375">
        <f>事前協議書!$H$45</f>
        <v>0</v>
      </c>
      <c r="AJ3" s="375">
        <f>事前協議書!$Y$46</f>
        <v>0</v>
      </c>
      <c r="AK3" s="375">
        <f>事前協議書!$AB$46</f>
        <v>0</v>
      </c>
      <c r="AL3" s="375">
        <f>事前協議書!$AE$46</f>
        <v>0</v>
      </c>
      <c r="AM3" s="375">
        <f>事前協議書!$AH$46</f>
        <v>0</v>
      </c>
      <c r="AN3" s="34"/>
      <c r="AO3" s="375">
        <f>事前協議書!$Y$47</f>
        <v>0</v>
      </c>
      <c r="AP3" s="375">
        <f>事前協議書!$AB$47</f>
        <v>0</v>
      </c>
      <c r="AQ3" s="375">
        <f>事前協議書!$L$47</f>
        <v>0</v>
      </c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75">
        <f>事前協議書!$Z$58</f>
        <v>0</v>
      </c>
      <c r="BD3" s="375">
        <f>事前協議書!$Z$56</f>
        <v>0</v>
      </c>
      <c r="BE3" s="375">
        <f>事前協議書!$AC$58</f>
        <v>0</v>
      </c>
      <c r="BF3" s="375">
        <f>事前協議書!$Z$59</f>
        <v>0</v>
      </c>
      <c r="BG3" s="375">
        <f>事前協議書!$Z$60</f>
        <v>0</v>
      </c>
      <c r="BH3" s="375">
        <f>事前協議書!$Z$57</f>
        <v>0</v>
      </c>
      <c r="BI3" s="375">
        <f>事前協議書!$Y$34</f>
        <v>0</v>
      </c>
      <c r="BJ3" s="375">
        <f>事前協議書!$AB$34</f>
        <v>0</v>
      </c>
      <c r="BK3" s="223"/>
      <c r="BL3" s="223"/>
      <c r="BM3" s="223"/>
      <c r="BN3" s="375">
        <f>事前協議書!$AB$35</f>
        <v>0</v>
      </c>
      <c r="BO3" s="375">
        <f>事前協議書!$AE$35</f>
        <v>0</v>
      </c>
      <c r="BP3" s="375">
        <f>事前協議書!$Y$36</f>
        <v>0</v>
      </c>
      <c r="BQ3" s="375">
        <f>事前協議書!$I$36</f>
        <v>0</v>
      </c>
      <c r="BR3" s="375">
        <f>事前協議書!$Y$37</f>
        <v>0</v>
      </c>
      <c r="BS3" s="375">
        <f>事前協議書!$I$37</f>
        <v>0</v>
      </c>
      <c r="BT3" s="375">
        <f>事前協議書!$Y$38</f>
        <v>0</v>
      </c>
      <c r="BU3" s="375">
        <f>事前協議書!$J$38</f>
        <v>0</v>
      </c>
      <c r="BV3" s="93"/>
      <c r="BW3" s="375">
        <f>事前協議書!AB$39</f>
        <v>0</v>
      </c>
      <c r="BX3" s="375">
        <f>事前協議書!$AH$39</f>
        <v>0</v>
      </c>
      <c r="BY3" s="375">
        <f>事前協議書!$Y$35</f>
        <v>0</v>
      </c>
      <c r="BZ3" s="375">
        <f>事前協議書!$AE$39</f>
        <v>0</v>
      </c>
      <c r="CA3" s="375">
        <f>事前協議書!$Y$40</f>
        <v>0</v>
      </c>
      <c r="CB3" s="375">
        <f>事前協議書!$AB$40</f>
        <v>0</v>
      </c>
      <c r="CC3" s="375">
        <f>事前協議書!$Y$41</f>
        <v>0</v>
      </c>
      <c r="CD3" s="375">
        <f>事前協議書!$AB$41</f>
        <v>0</v>
      </c>
      <c r="CE3" s="223"/>
      <c r="CF3" s="375">
        <f>事前協議書!$Y$48</f>
        <v>0</v>
      </c>
      <c r="CG3" s="375">
        <f>事前協議書!$L$48</f>
        <v>0</v>
      </c>
      <c r="CH3" s="375">
        <f>事前協議書!$Y$49</f>
        <v>0</v>
      </c>
      <c r="CI3" s="375">
        <f>事前協議書!$Y$50</f>
        <v>0</v>
      </c>
      <c r="CJ3" s="375">
        <f>事前協議書!$H$50</f>
        <v>0</v>
      </c>
      <c r="CK3" s="375">
        <f>事前協議書!$Y$51</f>
        <v>0</v>
      </c>
      <c r="CL3" s="375">
        <f>事前協議書!$AB$51</f>
        <v>0</v>
      </c>
      <c r="CM3" s="375">
        <f>事前協議書!$Y$52</f>
        <v>0</v>
      </c>
      <c r="CN3" s="375">
        <f>事前協議書!$AB$52</f>
        <v>0</v>
      </c>
      <c r="CO3" s="375">
        <f>事前協議書!$AE$52</f>
        <v>0</v>
      </c>
      <c r="CP3" s="375">
        <f>事前協議書!$AH$52</f>
        <v>0</v>
      </c>
      <c r="CQ3" s="375">
        <f>事前協議書!$Z$53</f>
        <v>0</v>
      </c>
      <c r="CR3" s="375">
        <f>事前協議書!$AD$53</f>
        <v>0</v>
      </c>
      <c r="CS3" s="375">
        <f>事前協議書!$Y$54</f>
        <v>0</v>
      </c>
      <c r="CT3" s="375">
        <f>事前協議書!$J$54</f>
        <v>0</v>
      </c>
      <c r="CU3" s="375">
        <f>事前協議書!$Y$55</f>
        <v>0</v>
      </c>
      <c r="CV3" s="375">
        <f>事前協議書!$H$55</f>
        <v>0</v>
      </c>
      <c r="CW3" s="375">
        <f>事前協議書!$E$62</f>
        <v>0</v>
      </c>
    </row>
    <row r="4" spans="1:102" ht="15" customHeight="1">
      <c r="A4" s="378" t="e">
        <f>A2=A3</f>
        <v>#REF!</v>
      </c>
      <c r="B4" s="378" t="e">
        <f t="shared" ref="B4:BM4" si="0">B2=B3</f>
        <v>#REF!</v>
      </c>
      <c r="C4" s="378" t="b">
        <f t="shared" si="0"/>
        <v>1</v>
      </c>
      <c r="D4" s="378" t="b">
        <f t="shared" si="0"/>
        <v>1</v>
      </c>
      <c r="E4" s="378" t="e">
        <f t="shared" si="0"/>
        <v>#REF!</v>
      </c>
      <c r="F4" s="378" t="e">
        <f t="shared" si="0"/>
        <v>#REF!</v>
      </c>
      <c r="G4" s="378" t="e">
        <f t="shared" si="0"/>
        <v>#REF!</v>
      </c>
      <c r="H4" s="378" t="e">
        <f t="shared" si="0"/>
        <v>#REF!</v>
      </c>
      <c r="I4" s="378" t="e">
        <f t="shared" si="0"/>
        <v>#REF!</v>
      </c>
      <c r="J4" s="378" t="b">
        <f t="shared" si="0"/>
        <v>1</v>
      </c>
      <c r="K4" s="378" t="b">
        <f t="shared" si="0"/>
        <v>1</v>
      </c>
      <c r="L4" s="378" t="e">
        <f t="shared" si="0"/>
        <v>#REF!</v>
      </c>
      <c r="M4" s="378" t="e">
        <f t="shared" si="0"/>
        <v>#REF!</v>
      </c>
      <c r="N4" s="378" t="e">
        <f t="shared" si="0"/>
        <v>#REF!</v>
      </c>
      <c r="O4" s="378" t="e">
        <f t="shared" si="0"/>
        <v>#REF!</v>
      </c>
      <c r="P4" s="378" t="e">
        <f t="shared" si="0"/>
        <v>#REF!</v>
      </c>
      <c r="Q4" s="378" t="e">
        <f t="shared" si="0"/>
        <v>#REF!</v>
      </c>
      <c r="R4" s="378" t="e">
        <f t="shared" si="0"/>
        <v>#REF!</v>
      </c>
      <c r="S4" s="378" t="b">
        <f t="shared" si="0"/>
        <v>1</v>
      </c>
      <c r="T4" s="378" t="e">
        <f t="shared" si="0"/>
        <v>#REF!</v>
      </c>
      <c r="U4" s="378" t="e">
        <f t="shared" si="0"/>
        <v>#REF!</v>
      </c>
      <c r="V4" s="378" t="e">
        <f t="shared" si="0"/>
        <v>#REF!</v>
      </c>
      <c r="W4" s="378" t="e">
        <f t="shared" si="0"/>
        <v>#REF!</v>
      </c>
      <c r="X4" s="378" t="b">
        <f t="shared" si="0"/>
        <v>1</v>
      </c>
      <c r="Y4" s="378" t="b">
        <f t="shared" si="0"/>
        <v>1</v>
      </c>
      <c r="Z4" s="378" t="e">
        <f t="shared" si="0"/>
        <v>#REF!</v>
      </c>
      <c r="AA4" s="378" t="e">
        <f t="shared" si="0"/>
        <v>#REF!</v>
      </c>
      <c r="AB4" s="378" t="b">
        <f t="shared" si="0"/>
        <v>1</v>
      </c>
      <c r="AC4" s="378" t="e">
        <f t="shared" si="0"/>
        <v>#REF!</v>
      </c>
      <c r="AD4" s="378" t="e">
        <f t="shared" si="0"/>
        <v>#REF!</v>
      </c>
      <c r="AE4" s="378" t="e">
        <f t="shared" si="0"/>
        <v>#REF!</v>
      </c>
      <c r="AF4" s="378" t="e">
        <f t="shared" si="0"/>
        <v>#REF!</v>
      </c>
      <c r="AG4" s="378" t="e">
        <f t="shared" si="0"/>
        <v>#REF!</v>
      </c>
      <c r="AH4" s="378" t="e">
        <f t="shared" si="0"/>
        <v>#REF!</v>
      </c>
      <c r="AI4" s="378" t="e">
        <f t="shared" si="0"/>
        <v>#REF!</v>
      </c>
      <c r="AJ4" s="378" t="e">
        <f t="shared" si="0"/>
        <v>#REF!</v>
      </c>
      <c r="AK4" s="378" t="e">
        <f t="shared" si="0"/>
        <v>#REF!</v>
      </c>
      <c r="AL4" s="378" t="e">
        <f t="shared" si="0"/>
        <v>#REF!</v>
      </c>
      <c r="AM4" s="378" t="e">
        <f t="shared" si="0"/>
        <v>#REF!</v>
      </c>
      <c r="AN4" s="378" t="b">
        <f t="shared" si="0"/>
        <v>1</v>
      </c>
      <c r="AO4" s="378" t="e">
        <f t="shared" si="0"/>
        <v>#REF!</v>
      </c>
      <c r="AP4" s="378" t="e">
        <f t="shared" si="0"/>
        <v>#REF!</v>
      </c>
      <c r="AQ4" s="378" t="e">
        <f t="shared" si="0"/>
        <v>#REF!</v>
      </c>
      <c r="AR4" s="378" t="b">
        <f t="shared" si="0"/>
        <v>1</v>
      </c>
      <c r="AS4" s="378" t="b">
        <f t="shared" si="0"/>
        <v>1</v>
      </c>
      <c r="AT4" s="378" t="b">
        <f t="shared" si="0"/>
        <v>1</v>
      </c>
      <c r="AU4" s="378" t="b">
        <f t="shared" si="0"/>
        <v>1</v>
      </c>
      <c r="AV4" s="378" t="b">
        <f t="shared" si="0"/>
        <v>1</v>
      </c>
      <c r="AW4" s="378" t="b">
        <f t="shared" si="0"/>
        <v>1</v>
      </c>
      <c r="AX4" s="378" t="b">
        <f t="shared" si="0"/>
        <v>1</v>
      </c>
      <c r="AY4" s="378" t="b">
        <f t="shared" si="0"/>
        <v>1</v>
      </c>
      <c r="AZ4" s="378" t="b">
        <f t="shared" si="0"/>
        <v>1</v>
      </c>
      <c r="BA4" s="378" t="b">
        <f t="shared" si="0"/>
        <v>1</v>
      </c>
      <c r="BB4" s="378" t="b">
        <f t="shared" si="0"/>
        <v>1</v>
      </c>
      <c r="BC4" s="378" t="e">
        <f t="shared" si="0"/>
        <v>#REF!</v>
      </c>
      <c r="BD4" s="378" t="b">
        <f t="shared" si="0"/>
        <v>1</v>
      </c>
      <c r="BE4" s="378" t="e">
        <f t="shared" si="0"/>
        <v>#REF!</v>
      </c>
      <c r="BF4" s="378" t="e">
        <f t="shared" si="0"/>
        <v>#REF!</v>
      </c>
      <c r="BG4" s="378" t="e">
        <f t="shared" si="0"/>
        <v>#REF!</v>
      </c>
      <c r="BH4" s="378" t="e">
        <f t="shared" si="0"/>
        <v>#REF!</v>
      </c>
      <c r="BI4" s="378" t="e">
        <f t="shared" si="0"/>
        <v>#REF!</v>
      </c>
      <c r="BJ4" s="378" t="e">
        <f t="shared" si="0"/>
        <v>#REF!</v>
      </c>
      <c r="BK4" s="378" t="e">
        <f t="shared" si="0"/>
        <v>#REF!</v>
      </c>
      <c r="BL4" s="378" t="e">
        <f t="shared" si="0"/>
        <v>#REF!</v>
      </c>
      <c r="BM4" s="387" t="e">
        <f t="shared" si="0"/>
        <v>#REF!</v>
      </c>
      <c r="BN4" s="378" t="e">
        <f t="shared" ref="BN4:CW4" si="1">BN2=BN3</f>
        <v>#REF!</v>
      </c>
      <c r="BO4" s="378" t="e">
        <f t="shared" si="1"/>
        <v>#REF!</v>
      </c>
      <c r="BP4" s="378" t="e">
        <f t="shared" si="1"/>
        <v>#REF!</v>
      </c>
      <c r="BQ4" s="378" t="e">
        <f t="shared" si="1"/>
        <v>#REF!</v>
      </c>
      <c r="BR4" s="378" t="e">
        <f t="shared" si="1"/>
        <v>#REF!</v>
      </c>
      <c r="BS4" s="378" t="e">
        <f t="shared" si="1"/>
        <v>#REF!</v>
      </c>
      <c r="BT4" s="378" t="e">
        <f t="shared" si="1"/>
        <v>#REF!</v>
      </c>
      <c r="BU4" s="378" t="b">
        <f>BU2=BU3</f>
        <v>1</v>
      </c>
      <c r="BV4" s="378" t="b">
        <f t="shared" si="1"/>
        <v>1</v>
      </c>
      <c r="BW4" s="378" t="e">
        <f t="shared" si="1"/>
        <v>#REF!</v>
      </c>
      <c r="BX4" s="378" t="e">
        <f t="shared" si="1"/>
        <v>#REF!</v>
      </c>
      <c r="BY4" s="378" t="e">
        <f t="shared" si="1"/>
        <v>#REF!</v>
      </c>
      <c r="BZ4" s="378" t="e">
        <f t="shared" si="1"/>
        <v>#REF!</v>
      </c>
      <c r="CA4" s="378" t="e">
        <f t="shared" si="1"/>
        <v>#REF!</v>
      </c>
      <c r="CB4" s="378" t="e">
        <f t="shared" si="1"/>
        <v>#REF!</v>
      </c>
      <c r="CC4" s="378" t="e">
        <f t="shared" si="1"/>
        <v>#REF!</v>
      </c>
      <c r="CD4" s="378" t="e">
        <f t="shared" si="1"/>
        <v>#REF!</v>
      </c>
      <c r="CE4" s="387" t="e">
        <f t="shared" si="1"/>
        <v>#REF!</v>
      </c>
      <c r="CF4" s="378" t="e">
        <f t="shared" si="1"/>
        <v>#REF!</v>
      </c>
      <c r="CG4" s="378" t="e">
        <f t="shared" si="1"/>
        <v>#REF!</v>
      </c>
      <c r="CH4" s="378" t="e">
        <f t="shared" si="1"/>
        <v>#REF!</v>
      </c>
      <c r="CI4" s="378" t="e">
        <f t="shared" si="1"/>
        <v>#REF!</v>
      </c>
      <c r="CJ4" s="378" t="e">
        <f t="shared" si="1"/>
        <v>#REF!</v>
      </c>
      <c r="CK4" s="378" t="e">
        <f t="shared" si="1"/>
        <v>#REF!</v>
      </c>
      <c r="CL4" s="378" t="e">
        <f t="shared" si="1"/>
        <v>#REF!</v>
      </c>
      <c r="CM4" s="378" t="e">
        <f t="shared" si="1"/>
        <v>#REF!</v>
      </c>
      <c r="CN4" s="378" t="e">
        <f t="shared" si="1"/>
        <v>#REF!</v>
      </c>
      <c r="CO4" s="378" t="e">
        <f t="shared" si="1"/>
        <v>#REF!</v>
      </c>
      <c r="CP4" s="378" t="e">
        <f t="shared" si="1"/>
        <v>#REF!</v>
      </c>
      <c r="CQ4" s="378" t="e">
        <f t="shared" si="1"/>
        <v>#REF!</v>
      </c>
      <c r="CR4" s="378" t="e">
        <f t="shared" si="1"/>
        <v>#REF!</v>
      </c>
      <c r="CS4" s="378" t="b">
        <f t="shared" si="1"/>
        <v>1</v>
      </c>
      <c r="CT4" s="378" t="b">
        <f t="shared" si="1"/>
        <v>1</v>
      </c>
      <c r="CU4" s="378" t="e">
        <f t="shared" si="1"/>
        <v>#REF!</v>
      </c>
      <c r="CV4" s="378" t="e">
        <f t="shared" si="1"/>
        <v>#REF!</v>
      </c>
      <c r="CW4" s="378" t="e">
        <f t="shared" si="1"/>
        <v>#REF!</v>
      </c>
    </row>
    <row r="5" spans="1:102" ht="45">
      <c r="A5" s="385"/>
      <c r="B5" s="385"/>
      <c r="C5" s="385"/>
      <c r="D5" s="385"/>
      <c r="E5" s="385"/>
      <c r="F5" s="385"/>
      <c r="G5" s="385"/>
      <c r="H5" s="385"/>
      <c r="I5" s="382" t="s">
        <v>1009</v>
      </c>
      <c r="J5" s="380" t="s">
        <v>999</v>
      </c>
      <c r="K5" s="380" t="s">
        <v>999</v>
      </c>
      <c r="L5" s="382" t="s">
        <v>1010</v>
      </c>
      <c r="M5" s="382" t="s">
        <v>1011</v>
      </c>
      <c r="N5" s="382"/>
      <c r="O5" s="382" t="s">
        <v>1010</v>
      </c>
      <c r="P5" s="382" t="s">
        <v>1011</v>
      </c>
      <c r="Q5" s="385"/>
      <c r="R5" s="385"/>
      <c r="S5" s="380" t="s">
        <v>999</v>
      </c>
      <c r="T5" s="385"/>
      <c r="U5" s="385"/>
      <c r="V5" s="382" t="s">
        <v>1012</v>
      </c>
      <c r="W5" s="382" t="s">
        <v>1012</v>
      </c>
      <c r="X5" s="385"/>
      <c r="Y5" s="385"/>
      <c r="Z5" s="385"/>
      <c r="AA5" s="385"/>
      <c r="AB5" s="385"/>
      <c r="AC5" s="385"/>
      <c r="AD5" s="382" t="s">
        <v>1001</v>
      </c>
      <c r="AE5" s="385"/>
      <c r="AF5" s="385"/>
      <c r="AG5" s="385"/>
      <c r="AH5" s="385"/>
      <c r="AI5" s="382" t="s">
        <v>1001</v>
      </c>
      <c r="AJ5" s="385"/>
      <c r="AK5" s="385"/>
      <c r="AL5" s="385"/>
      <c r="AM5" s="385"/>
      <c r="AN5" s="385"/>
      <c r="AO5" s="385"/>
      <c r="AP5" s="385"/>
      <c r="AQ5" s="382" t="s">
        <v>1001</v>
      </c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I5" s="385"/>
      <c r="BJ5" s="385"/>
      <c r="BK5" s="384" t="s">
        <v>1022</v>
      </c>
      <c r="BL5" s="384" t="s">
        <v>1023</v>
      </c>
      <c r="BM5" s="384" t="s">
        <v>1024</v>
      </c>
      <c r="BN5" s="380"/>
      <c r="BO5" s="380"/>
      <c r="BP5" s="385"/>
      <c r="BQ5" s="385"/>
      <c r="BR5" s="385"/>
      <c r="BS5" s="385"/>
      <c r="BT5" s="385"/>
      <c r="BU5" s="386" t="s">
        <v>1008</v>
      </c>
      <c r="BV5" s="385"/>
      <c r="BW5" s="385"/>
      <c r="BX5" s="385"/>
      <c r="BY5" s="385"/>
      <c r="BZ5" s="385"/>
      <c r="CA5" s="380"/>
      <c r="CB5" s="380"/>
      <c r="CC5" s="380"/>
      <c r="CD5" s="380"/>
      <c r="CE5" s="384" t="s">
        <v>1025</v>
      </c>
      <c r="CF5" s="385"/>
      <c r="CG5" s="385"/>
      <c r="CH5" s="385"/>
      <c r="CI5" s="385"/>
      <c r="CJ5" s="385"/>
      <c r="CK5" s="385"/>
      <c r="CL5" s="385"/>
      <c r="CM5" s="385"/>
      <c r="CN5" s="385"/>
      <c r="CO5" s="385"/>
      <c r="CP5" s="385"/>
      <c r="CQ5" s="385"/>
      <c r="CR5" s="385"/>
      <c r="CS5" s="380" t="s">
        <v>999</v>
      </c>
      <c r="CT5" s="380" t="s">
        <v>999</v>
      </c>
      <c r="CU5" s="385"/>
      <c r="CV5" s="382" t="s">
        <v>1001</v>
      </c>
      <c r="CW5" s="385"/>
    </row>
    <row r="6" spans="1:102" ht="15" customHeight="1">
      <c r="BC6" s="382"/>
      <c r="BD6" s="382"/>
      <c r="BE6" s="382"/>
      <c r="BF6" s="385"/>
      <c r="BG6" s="385"/>
      <c r="BH6" s="385"/>
    </row>
    <row r="7" spans="1:102" ht="15" customHeight="1"/>
    <row r="8" spans="1:102" ht="15" customHeight="1"/>
    <row r="9" spans="1:102" ht="15" customHeight="1"/>
    <row r="10" spans="1:102" ht="15" customHeight="1"/>
    <row r="11" spans="1:102" ht="15" customHeight="1"/>
    <row r="12" spans="1:102" ht="15" customHeight="1"/>
    <row r="13" spans="1:102" ht="15" customHeight="1"/>
    <row r="14" spans="1:102" ht="15" customHeight="1"/>
    <row r="15" spans="1:102" ht="15" customHeight="1"/>
    <row r="16" spans="1:102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</sheetData>
  <phoneticPr fontId="5"/>
  <conditionalFormatting sqref="A4:CW4">
    <cfRule type="containsText" dxfId="3" priority="3" operator="containsText" text="FALSE">
      <formula>NOT(ISERROR(SEARCH("FALSE",A4)))</formula>
    </cfRule>
  </conditionalFormatting>
  <conditionalFormatting sqref="BK5:BM5">
    <cfRule type="containsText" dxfId="2" priority="2" operator="containsText" text="FALSE">
      <formula>NOT(ISERROR(SEARCH("FALSE",BK5)))</formula>
    </cfRule>
  </conditionalFormatting>
  <conditionalFormatting sqref="CE5">
    <cfRule type="containsText" dxfId="1" priority="1" operator="containsText" text="FALSE">
      <formula>NOT(ISERROR(SEARCH("FALSE",CE5)))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tabColor rgb="FFCCFFCC"/>
  </sheetPr>
  <dimension ref="A1:CO25"/>
  <sheetViews>
    <sheetView workbookViewId="0">
      <selection activeCell="AE1" sqref="AE1"/>
    </sheetView>
  </sheetViews>
  <sheetFormatPr defaultRowHeight="11.25"/>
  <cols>
    <col min="1" max="2" width="9" style="1"/>
    <col min="3" max="4" width="9" style="1" customWidth="1"/>
    <col min="5" max="5" width="9" style="1"/>
    <col min="6" max="6" width="9" style="1" customWidth="1"/>
    <col min="7" max="16384" width="9" style="1"/>
  </cols>
  <sheetData>
    <row r="1" spans="1:93" s="360" customFormat="1" ht="57" thickBot="1">
      <c r="A1" s="360" t="s">
        <v>311</v>
      </c>
      <c r="B1" s="360" t="s">
        <v>313</v>
      </c>
      <c r="C1" s="360" t="s">
        <v>419</v>
      </c>
      <c r="D1" s="360" t="s">
        <v>420</v>
      </c>
      <c r="E1" s="360" t="s">
        <v>421</v>
      </c>
      <c r="F1" s="360" t="s">
        <v>422</v>
      </c>
      <c r="G1" s="360" t="s">
        <v>423</v>
      </c>
      <c r="H1" s="360" t="s">
        <v>424</v>
      </c>
      <c r="I1" s="360" t="s">
        <v>325</v>
      </c>
      <c r="J1" s="360" t="s">
        <v>425</v>
      </c>
      <c r="K1" s="360" t="s">
        <v>426</v>
      </c>
      <c r="L1" s="360" t="s">
        <v>427</v>
      </c>
      <c r="M1" s="360" t="s">
        <v>428</v>
      </c>
      <c r="N1" s="360" t="s">
        <v>429</v>
      </c>
      <c r="O1" s="360" t="s">
        <v>430</v>
      </c>
      <c r="P1" s="360" t="s">
        <v>431</v>
      </c>
      <c r="Q1" s="360" t="s">
        <v>432</v>
      </c>
      <c r="R1" s="360" t="s">
        <v>433</v>
      </c>
      <c r="S1" s="360" t="s">
        <v>434</v>
      </c>
      <c r="T1" s="360" t="s">
        <v>435</v>
      </c>
      <c r="U1" s="360" t="s">
        <v>436</v>
      </c>
      <c r="V1" s="360" t="s">
        <v>437</v>
      </c>
      <c r="W1" s="360" t="s">
        <v>438</v>
      </c>
      <c r="X1" s="360" t="s">
        <v>439</v>
      </c>
      <c r="Y1" s="360" t="s">
        <v>440</v>
      </c>
      <c r="Z1" s="360" t="s">
        <v>441</v>
      </c>
      <c r="AA1" s="360" t="s">
        <v>442</v>
      </c>
      <c r="AB1" s="360" t="s">
        <v>443</v>
      </c>
      <c r="AC1" s="360" t="s">
        <v>444</v>
      </c>
      <c r="AD1" s="360" t="s">
        <v>445</v>
      </c>
      <c r="AE1" s="360" t="s">
        <v>446</v>
      </c>
      <c r="AF1" s="360" t="s">
        <v>447</v>
      </c>
      <c r="AG1" s="360" t="s">
        <v>448</v>
      </c>
      <c r="AH1" s="364" t="s">
        <v>582</v>
      </c>
      <c r="AI1" s="364" t="s">
        <v>583</v>
      </c>
      <c r="AJ1" s="364" t="s">
        <v>584</v>
      </c>
      <c r="AK1" s="364" t="s">
        <v>585</v>
      </c>
      <c r="AL1" s="364" t="s">
        <v>586</v>
      </c>
      <c r="AM1" s="364" t="s">
        <v>587</v>
      </c>
      <c r="AN1" s="364" t="s">
        <v>588</v>
      </c>
      <c r="AO1" s="364" t="s">
        <v>589</v>
      </c>
      <c r="AP1" s="364" t="s">
        <v>590</v>
      </c>
      <c r="AQ1" s="364" t="s">
        <v>591</v>
      </c>
      <c r="AR1" s="364" t="s">
        <v>592</v>
      </c>
      <c r="AS1" s="364" t="s">
        <v>593</v>
      </c>
      <c r="AT1" s="364" t="s">
        <v>594</v>
      </c>
      <c r="AU1" s="364" t="s">
        <v>595</v>
      </c>
      <c r="AV1" s="364" t="s">
        <v>596</v>
      </c>
      <c r="AW1" s="364" t="s">
        <v>597</v>
      </c>
      <c r="AX1" s="364" t="s">
        <v>598</v>
      </c>
      <c r="AY1" s="364" t="s">
        <v>599</v>
      </c>
      <c r="AZ1" s="364" t="s">
        <v>600</v>
      </c>
      <c r="BA1" s="364" t="s">
        <v>601</v>
      </c>
      <c r="BB1" s="364" t="s">
        <v>602</v>
      </c>
      <c r="BC1" s="364" t="s">
        <v>603</v>
      </c>
      <c r="BD1" s="364" t="s">
        <v>604</v>
      </c>
      <c r="BE1" s="364" t="s">
        <v>605</v>
      </c>
      <c r="BF1" s="361" t="s">
        <v>449</v>
      </c>
      <c r="BG1" s="361" t="s">
        <v>450</v>
      </c>
      <c r="BH1" s="360" t="s">
        <v>451</v>
      </c>
      <c r="BI1" s="360" t="s">
        <v>452</v>
      </c>
      <c r="BJ1" s="360" t="s">
        <v>453</v>
      </c>
      <c r="BK1" s="360" t="s">
        <v>454</v>
      </c>
      <c r="BL1" s="360" t="s">
        <v>455</v>
      </c>
      <c r="BM1" s="360" t="s">
        <v>456</v>
      </c>
      <c r="BN1" s="360" t="s">
        <v>457</v>
      </c>
      <c r="BO1" s="360" t="s">
        <v>458</v>
      </c>
      <c r="BP1" s="360" t="s">
        <v>459</v>
      </c>
      <c r="BQ1" s="360" t="s">
        <v>460</v>
      </c>
      <c r="BR1" s="360" t="s">
        <v>461</v>
      </c>
      <c r="BS1" s="360" t="s">
        <v>462</v>
      </c>
      <c r="BT1" s="360" t="s">
        <v>463</v>
      </c>
      <c r="BU1" s="360" t="s">
        <v>464</v>
      </c>
      <c r="BV1" s="360" t="s">
        <v>465</v>
      </c>
      <c r="BW1" s="360" t="s">
        <v>466</v>
      </c>
      <c r="BX1" s="360" t="s">
        <v>467</v>
      </c>
      <c r="BY1" s="360" t="s">
        <v>468</v>
      </c>
      <c r="BZ1" s="360" t="s">
        <v>469</v>
      </c>
      <c r="CA1" s="360" t="s">
        <v>470</v>
      </c>
      <c r="CB1" s="360" t="s">
        <v>471</v>
      </c>
      <c r="CC1" s="360" t="s">
        <v>472</v>
      </c>
      <c r="CD1" s="360" t="s">
        <v>473</v>
      </c>
      <c r="CE1" s="360" t="s">
        <v>474</v>
      </c>
      <c r="CF1" s="360" t="s">
        <v>475</v>
      </c>
      <c r="CG1" s="360" t="s">
        <v>476</v>
      </c>
      <c r="CH1" s="365" t="s">
        <v>914</v>
      </c>
      <c r="CI1" s="365" t="s">
        <v>977</v>
      </c>
      <c r="CJ1" s="366" t="s">
        <v>978</v>
      </c>
      <c r="CK1" s="366" t="s">
        <v>1020</v>
      </c>
      <c r="CL1" s="366" t="s">
        <v>1021</v>
      </c>
      <c r="CM1" s="383" t="s">
        <v>1013</v>
      </c>
      <c r="CN1" s="383" t="s">
        <v>1014</v>
      </c>
      <c r="CO1" s="362" t="s">
        <v>979</v>
      </c>
    </row>
    <row r="2" spans="1:93" ht="15" customHeight="1">
      <c r="A2" s="21" t="e">
        <f>事前協議書!#REF!</f>
        <v>#REF!</v>
      </c>
      <c r="B2" s="1" t="e">
        <f>事前協議書!#REF!</f>
        <v>#REF!</v>
      </c>
      <c r="C2" s="1" t="e">
        <f>事前協議書!#REF!</f>
        <v>#REF!</v>
      </c>
      <c r="D2" s="1" t="e">
        <f>事前協議書!#REF!</f>
        <v>#REF!</v>
      </c>
      <c r="E2" s="1" t="e">
        <f>事前協議書!#REF!</f>
        <v>#REF!</v>
      </c>
      <c r="F2" s="1" t="e">
        <f>事前協議書!#REF!</f>
        <v>#REF!</v>
      </c>
      <c r="G2" s="1" t="e">
        <f>事前協議書!#REF!</f>
        <v>#REF!</v>
      </c>
      <c r="H2" s="1" t="e">
        <f>事前協議書!#REF!</f>
        <v>#REF!</v>
      </c>
      <c r="I2" s="1" t="e">
        <f>事前協議書!#REF!</f>
        <v>#REF!</v>
      </c>
      <c r="J2" s="1" t="e">
        <f>事前協議書!#REF!</f>
        <v>#REF!</v>
      </c>
      <c r="K2" s="1" t="e">
        <f>事前協議書!#REF!</f>
        <v>#REF!</v>
      </c>
      <c r="L2" s="1" t="e">
        <f>事前協議書!#REF!</f>
        <v>#REF!</v>
      </c>
      <c r="M2" s="1" t="e">
        <f>事前協議書!#REF!</f>
        <v>#REF!</v>
      </c>
      <c r="N2" s="1" t="e">
        <f>事前協議書!#REF!</f>
        <v>#REF!</v>
      </c>
      <c r="O2" s="1" t="e">
        <f>事前協議書!#REF!</f>
        <v>#REF!</v>
      </c>
      <c r="P2" s="1" t="e">
        <f>事前協議書!#REF!</f>
        <v>#REF!</v>
      </c>
      <c r="Q2" s="1" t="e">
        <f>事前協議書!#REF!</f>
        <v>#REF!</v>
      </c>
      <c r="R2" s="1" t="e">
        <f>事前協議書!#REF!</f>
        <v>#REF!</v>
      </c>
      <c r="S2" s="1" t="e">
        <f>事前協議書!#REF!</f>
        <v>#REF!</v>
      </c>
      <c r="T2" s="1" t="e">
        <f>事前協議書!#REF!</f>
        <v>#REF!</v>
      </c>
      <c r="U2" s="1" t="e">
        <f>事前協議書!#REF!</f>
        <v>#REF!</v>
      </c>
      <c r="V2" s="1" t="e">
        <f>事前協議書!#REF!</f>
        <v>#REF!</v>
      </c>
      <c r="W2" s="1" t="e">
        <f>事前協議書!#REF!</f>
        <v>#REF!</v>
      </c>
      <c r="X2" s="1" t="e">
        <f>事前協議書!#REF!</f>
        <v>#REF!</v>
      </c>
      <c r="Y2" s="1" t="e">
        <f>事前協議書!#REF!</f>
        <v>#REF!</v>
      </c>
      <c r="Z2" s="1" t="e">
        <f>事前協議書!#REF!</f>
        <v>#REF!</v>
      </c>
      <c r="AA2" s="1" t="e">
        <f>事前協議書!#REF!</f>
        <v>#REF!</v>
      </c>
      <c r="AB2" s="1" t="e">
        <f>事前協議書!#REF!</f>
        <v>#REF!</v>
      </c>
      <c r="AC2" s="1" t="e">
        <f>事前協議書!#REF!</f>
        <v>#REF!</v>
      </c>
      <c r="AD2" s="1" t="e">
        <f>事前協議書!#REF!</f>
        <v>#REF!</v>
      </c>
      <c r="AE2" s="1" t="e">
        <f>事前協議書!#REF!</f>
        <v>#REF!</v>
      </c>
      <c r="AF2" s="1" t="e">
        <f>事前協議書!#REF!</f>
        <v>#REF!</v>
      </c>
      <c r="AG2" s="1" t="e">
        <f>事前協議書!#REF!</f>
        <v>#REF!</v>
      </c>
      <c r="AH2" s="1" t="e">
        <f>事前協議書!#REF!</f>
        <v>#REF!</v>
      </c>
      <c r="AI2" s="1" t="e">
        <f>事前協議書!#REF!</f>
        <v>#REF!</v>
      </c>
      <c r="AJ2" s="1" t="e">
        <f>事前協議書!#REF!</f>
        <v>#REF!</v>
      </c>
      <c r="AK2" s="1" t="e">
        <f>事前協議書!#REF!</f>
        <v>#REF!</v>
      </c>
      <c r="AL2" s="1" t="e">
        <f>事前協議書!#REF!</f>
        <v>#REF!</v>
      </c>
      <c r="AM2" s="1" t="e">
        <f>事前協議書!#REF!</f>
        <v>#REF!</v>
      </c>
      <c r="AN2" s="1" t="e">
        <f>事前協議書!#REF!</f>
        <v>#REF!</v>
      </c>
      <c r="AO2" s="1" t="e">
        <f>事前協議書!#REF!</f>
        <v>#REF!</v>
      </c>
      <c r="AP2" s="1" t="e">
        <f>事前協議書!#REF!</f>
        <v>#REF!</v>
      </c>
      <c r="AQ2" s="1" t="e">
        <f>事前協議書!#REF!</f>
        <v>#REF!</v>
      </c>
      <c r="AR2" s="1" t="e">
        <f>事前協議書!#REF!</f>
        <v>#REF!</v>
      </c>
      <c r="AS2" s="1" t="e">
        <f>事前協議書!#REF!</f>
        <v>#REF!</v>
      </c>
      <c r="AT2" s="1" t="e">
        <f>事前協議書!#REF!</f>
        <v>#REF!</v>
      </c>
      <c r="AU2" s="1" t="e">
        <f>事前協議書!#REF!</f>
        <v>#REF!</v>
      </c>
      <c r="AV2" s="1" t="e">
        <f>事前協議書!#REF!</f>
        <v>#REF!</v>
      </c>
      <c r="AW2" s="1" t="e">
        <f>事前協議書!#REF!</f>
        <v>#REF!</v>
      </c>
      <c r="AX2" s="1" t="e">
        <f>事前協議書!#REF!</f>
        <v>#REF!</v>
      </c>
      <c r="AY2" s="1" t="e">
        <f>事前協議書!#REF!</f>
        <v>#REF!</v>
      </c>
      <c r="AZ2" s="1" t="e">
        <f>事前協議書!#REF!</f>
        <v>#REF!</v>
      </c>
      <c r="BA2" s="1" t="e">
        <f>事前協議書!#REF!</f>
        <v>#REF!</v>
      </c>
      <c r="BB2" s="1" t="e">
        <f>事前協議書!#REF!</f>
        <v>#REF!</v>
      </c>
      <c r="BC2" s="1" t="e">
        <f>事前協議書!#REF!</f>
        <v>#REF!</v>
      </c>
      <c r="BD2" s="1" t="e">
        <f>事前協議書!#REF!</f>
        <v>#REF!</v>
      </c>
      <c r="BE2" s="1" t="e">
        <f>事前協議書!#REF!</f>
        <v>#REF!</v>
      </c>
      <c r="BF2" s="34"/>
      <c r="BG2" s="34"/>
      <c r="BH2" s="1" t="e">
        <f>事前協議書!#REF!</f>
        <v>#REF!</v>
      </c>
      <c r="BI2" s="1" t="e">
        <f>事前協議書!#REF!</f>
        <v>#REF!</v>
      </c>
      <c r="BJ2" s="1" t="e">
        <f>事前協議書!#REF!</f>
        <v>#REF!</v>
      </c>
      <c r="BK2" s="1" t="e">
        <f>事前協議書!#REF!</f>
        <v>#REF!</v>
      </c>
      <c r="BL2" s="1" t="e">
        <f>事前協議書!#REF!</f>
        <v>#REF!</v>
      </c>
      <c r="BM2" s="1" t="e">
        <f>事前協議書!#REF!</f>
        <v>#REF!</v>
      </c>
      <c r="BN2" s="1" t="e">
        <f>事前協議書!#REF!</f>
        <v>#REF!</v>
      </c>
      <c r="BO2" s="1" t="e">
        <f>事前協議書!#REF!</f>
        <v>#REF!</v>
      </c>
      <c r="BP2" s="1" t="e">
        <f>事前協議書!#REF!</f>
        <v>#REF!</v>
      </c>
      <c r="BQ2" s="1" t="e">
        <f>事前協議書!#REF!</f>
        <v>#REF!</v>
      </c>
      <c r="BR2" s="1" t="e">
        <f>事前協議書!#REF!</f>
        <v>#REF!</v>
      </c>
      <c r="BS2" s="1" t="e">
        <f>事前協議書!#REF!</f>
        <v>#REF!</v>
      </c>
      <c r="BT2" s="1" t="e">
        <f>事前協議書!#REF!</f>
        <v>#REF!</v>
      </c>
      <c r="BU2" s="1" t="e">
        <f>事前協議書!#REF!</f>
        <v>#REF!</v>
      </c>
      <c r="BV2" s="1" t="e">
        <f>事前協議書!#REF!</f>
        <v>#REF!</v>
      </c>
      <c r="BW2" s="1" t="e">
        <f>事前協議書!#REF!</f>
        <v>#REF!</v>
      </c>
      <c r="BX2" s="1" t="e">
        <f>事前協議書!#REF!</f>
        <v>#REF!</v>
      </c>
      <c r="BY2" s="1" t="e">
        <f>事前協議書!#REF!</f>
        <v>#REF!</v>
      </c>
      <c r="BZ2" s="1" t="e">
        <f>事前協議書!#REF!</f>
        <v>#REF!</v>
      </c>
      <c r="CA2" s="1" t="e">
        <f>事前協議書!#REF!</f>
        <v>#REF!</v>
      </c>
      <c r="CB2" s="1" t="e">
        <f>事前協議書!#REF!</f>
        <v>#REF!</v>
      </c>
      <c r="CC2" s="1" t="e">
        <f>事前協議書!#REF!</f>
        <v>#REF!</v>
      </c>
      <c r="CD2" s="1" t="e">
        <f>事前協議書!#REF!</f>
        <v>#REF!</v>
      </c>
      <c r="CE2" s="1" t="e">
        <f>事前協議書!#REF!</f>
        <v>#REF!</v>
      </c>
      <c r="CF2" s="1" t="e">
        <f>事前協議書!#REF!</f>
        <v>#REF!</v>
      </c>
      <c r="CG2" s="1" t="e">
        <f>事前協議書!#REF!</f>
        <v>#REF!</v>
      </c>
      <c r="CH2" s="1">
        <f>事前協議書!$K$68</f>
        <v>0</v>
      </c>
      <c r="CI2" s="1">
        <f>事前協議書!$P$68</f>
        <v>0</v>
      </c>
      <c r="CJ2" s="1" t="e">
        <f>事前協議書!#REF!</f>
        <v>#REF!</v>
      </c>
      <c r="CK2" s="1" t="e">
        <f>事前協議書!#REF!</f>
        <v>#REF!</v>
      </c>
      <c r="CL2" s="1" t="e">
        <f>事前協議書!#REF!</f>
        <v>#REF!</v>
      </c>
      <c r="CO2" s="1" t="e">
        <f>事前協議書!#REF!</f>
        <v>#REF!</v>
      </c>
    </row>
    <row r="3" spans="1:93" ht="15" customHeight="1">
      <c r="A3" s="375" t="str">
        <f>事前協議書!$X$2</f>
        <v>2017999</v>
      </c>
      <c r="B3" s="375" t="e">
        <f>事前協議書!$X$3</f>
        <v>#N/A</v>
      </c>
      <c r="C3" s="375">
        <f>事前協議書!$K$65</f>
        <v>0</v>
      </c>
      <c r="D3" s="375">
        <f>事前協議書!$O$65</f>
        <v>0</v>
      </c>
      <c r="E3" s="375">
        <f>事前協議書!$K$64</f>
        <v>0</v>
      </c>
      <c r="F3" s="375">
        <f>事前協議書!$O$64</f>
        <v>0</v>
      </c>
      <c r="G3" s="375">
        <f>事前協議書!$K$66</f>
        <v>0</v>
      </c>
      <c r="H3" s="375">
        <f>事前協議書!$O$66</f>
        <v>0</v>
      </c>
      <c r="I3" s="375">
        <f>事前協議書!$K$67</f>
        <v>0</v>
      </c>
      <c r="J3" s="388">
        <f>事前協議書!$I$70</f>
        <v>0</v>
      </c>
      <c r="K3" s="389">
        <f>事前協議書!$J$70</f>
        <v>0</v>
      </c>
      <c r="L3" s="389">
        <f>事前協議書!$J$72</f>
        <v>0</v>
      </c>
      <c r="M3" s="390">
        <f>事前協議書!$I$72</f>
        <v>0</v>
      </c>
      <c r="N3" s="390" t="str">
        <f>事前協議書!$K$72</f>
        <v/>
      </c>
      <c r="O3" s="389">
        <f>事前協議書!$J$73</f>
        <v>0</v>
      </c>
      <c r="P3" s="390">
        <f>事前協議書!$I$73</f>
        <v>0</v>
      </c>
      <c r="Q3" s="390" t="str">
        <f>事前協議書!$K$73</f>
        <v/>
      </c>
      <c r="R3" s="389">
        <f>事前協議書!$J$74</f>
        <v>0</v>
      </c>
      <c r="S3" s="390">
        <f>事前協議書!$I$74</f>
        <v>0</v>
      </c>
      <c r="T3" s="390" t="str">
        <f>事前協議書!$K$74</f>
        <v/>
      </c>
      <c r="U3" s="389">
        <f>事前協議書!$J$75</f>
        <v>0</v>
      </c>
      <c r="V3" s="390">
        <f>事前協議書!$I$75</f>
        <v>0</v>
      </c>
      <c r="W3" s="390" t="str">
        <f>事前協議書!$K$75</f>
        <v/>
      </c>
      <c r="X3" s="389">
        <f>事前協議書!$J$76</f>
        <v>0</v>
      </c>
      <c r="Y3" s="390">
        <f>事前協議書!$I$76</f>
        <v>0</v>
      </c>
      <c r="Z3" s="390" t="str">
        <f>事前協議書!$K$76</f>
        <v/>
      </c>
      <c r="AA3" s="389">
        <f>事前協議書!$I$77</f>
        <v>0</v>
      </c>
      <c r="AB3" s="389">
        <f>事前協議書!$J$78</f>
        <v>0</v>
      </c>
      <c r="AC3" s="390">
        <f>事前協議書!$I$78</f>
        <v>0</v>
      </c>
      <c r="AD3" s="390" t="str">
        <f>事前協議書!$K$78</f>
        <v/>
      </c>
      <c r="AE3" s="389">
        <f>事前協議書!$J$79</f>
        <v>0</v>
      </c>
      <c r="AF3" s="390">
        <f>事前協議書!$I$79</f>
        <v>0</v>
      </c>
      <c r="AG3" s="390" t="str">
        <f>事前協議書!$K$79</f>
        <v/>
      </c>
      <c r="AH3" s="390">
        <f>事前協議書!$L$70</f>
        <v>0</v>
      </c>
      <c r="AI3" s="375">
        <f>事前協議書!$M$70</f>
        <v>0</v>
      </c>
      <c r="AJ3" s="375">
        <f>事前協議書!$M$72</f>
        <v>0</v>
      </c>
      <c r="AK3" s="375">
        <f>事前協議書!$L$72</f>
        <v>0</v>
      </c>
      <c r="AL3" s="390" t="str">
        <f>事前協議書!$N$72</f>
        <v/>
      </c>
      <c r="AM3" s="375">
        <f>事前協議書!$M$73</f>
        <v>0</v>
      </c>
      <c r="AN3" s="375">
        <f>事前協議書!$L$73</f>
        <v>0</v>
      </c>
      <c r="AO3" s="390" t="str">
        <f>事前協議書!$N$73</f>
        <v/>
      </c>
      <c r="AP3" s="375">
        <f>事前協議書!$M$74</f>
        <v>0</v>
      </c>
      <c r="AQ3" s="375">
        <f>事前協議書!$L$74</f>
        <v>0</v>
      </c>
      <c r="AR3" s="390" t="str">
        <f>事前協議書!$N$74</f>
        <v/>
      </c>
      <c r="AS3" s="375">
        <f>事前協議書!$M$75</f>
        <v>0</v>
      </c>
      <c r="AT3" s="375">
        <f>事前協議書!$L$75</f>
        <v>0</v>
      </c>
      <c r="AU3" s="390" t="str">
        <f>事前協議書!$N$75</f>
        <v/>
      </c>
      <c r="AV3" s="375">
        <f>事前協議書!$M$76</f>
        <v>0</v>
      </c>
      <c r="AW3" s="375">
        <f>事前協議書!$L$76</f>
        <v>0</v>
      </c>
      <c r="AX3" s="390" t="str">
        <f>事前協議書!$N$76</f>
        <v/>
      </c>
      <c r="AY3" s="1">
        <f>事前協議書!$L$77</f>
        <v>0</v>
      </c>
      <c r="AZ3" s="375">
        <f>事前協議書!$M$78</f>
        <v>0</v>
      </c>
      <c r="BA3" s="375">
        <f>事前協議書!$L$78</f>
        <v>0</v>
      </c>
      <c r="BB3" s="390" t="str">
        <f>事前協議書!$N$78</f>
        <v/>
      </c>
      <c r="BC3" s="375">
        <f>事前協議書!$M$79</f>
        <v>0</v>
      </c>
      <c r="BD3" s="375">
        <f>事前協議書!$L$79</f>
        <v>0</v>
      </c>
      <c r="BE3" s="390" t="str">
        <f>事前協議書!$N$79</f>
        <v/>
      </c>
      <c r="BF3" s="34"/>
      <c r="BG3" s="34"/>
      <c r="BH3" s="375">
        <f>事前協議書!$S$72</f>
        <v>0</v>
      </c>
      <c r="BI3" s="375">
        <f>事前協議書!$R$72</f>
        <v>0</v>
      </c>
      <c r="BJ3" s="390" t="str">
        <f>事前協議書!$T$72</f>
        <v/>
      </c>
      <c r="BK3" s="375">
        <f>事前協議書!$S$73</f>
        <v>0</v>
      </c>
      <c r="BL3" s="375">
        <f>事前協議書!$R$73</f>
        <v>0</v>
      </c>
      <c r="BM3" s="390" t="str">
        <f>事前協議書!$T$73</f>
        <v/>
      </c>
      <c r="BN3" s="375">
        <f>事前協議書!$S$74</f>
        <v>0</v>
      </c>
      <c r="BO3" s="375">
        <f>事前協議書!$R$74</f>
        <v>0</v>
      </c>
      <c r="BP3" s="390" t="str">
        <f>事前協議書!$T$74</f>
        <v/>
      </c>
      <c r="BQ3" s="375">
        <f>事前協議書!$S$75</f>
        <v>0</v>
      </c>
      <c r="BR3" s="375">
        <f>事前協議書!$R$75</f>
        <v>0</v>
      </c>
      <c r="BS3" s="390" t="str">
        <f>事前協議書!$T$75</f>
        <v/>
      </c>
      <c r="BT3" s="375">
        <f>事前協議書!$S$76</f>
        <v>0</v>
      </c>
      <c r="BU3" s="375">
        <f>事前協議書!$R$76</f>
        <v>0</v>
      </c>
      <c r="BV3" s="390" t="str">
        <f>事前協議書!$T$76</f>
        <v/>
      </c>
      <c r="BW3" s="375">
        <f>事前協議書!$R$77</f>
        <v>0</v>
      </c>
      <c r="BX3" s="375">
        <f>事前協議書!$S$78</f>
        <v>0</v>
      </c>
      <c r="BY3" s="375">
        <f>事前協議書!$R$78</f>
        <v>0</v>
      </c>
      <c r="BZ3" s="390" t="str">
        <f>事前協議書!$T$78</f>
        <v/>
      </c>
      <c r="CA3" s="375">
        <f>事前協議書!$S$79</f>
        <v>0</v>
      </c>
      <c r="CB3" s="375">
        <f>事前協議書!$R$79</f>
        <v>0</v>
      </c>
      <c r="CC3" s="390" t="str">
        <f>事前協議書!$T$79</f>
        <v/>
      </c>
      <c r="CD3" s="34"/>
      <c r="CE3" s="375">
        <f>事前協議書!$K$81</f>
        <v>0</v>
      </c>
      <c r="CF3" s="388" t="str">
        <f>事前協議書!$N$81</f>
        <v>努力目標未達</v>
      </c>
      <c r="CG3" s="389">
        <f>事前協議書!$K$82</f>
        <v>0</v>
      </c>
      <c r="CH3" s="375">
        <f>事前協議書!$K$68</f>
        <v>0</v>
      </c>
      <c r="CI3" s="375">
        <f>事前協議書!$P$68</f>
        <v>0</v>
      </c>
      <c r="CJ3" s="375">
        <f>事前協議書!$X$83</f>
        <v>0</v>
      </c>
      <c r="CK3" s="375">
        <f>事前協議書!$Z$83</f>
        <v>0</v>
      </c>
      <c r="CL3" s="375">
        <f>事前協議書!$AC$83</f>
        <v>0</v>
      </c>
      <c r="CM3" s="375">
        <f>事前協議書!$X$84</f>
        <v>0</v>
      </c>
      <c r="CN3" s="388">
        <f>事前協議書!$H$84</f>
        <v>0</v>
      </c>
      <c r="CO3" s="375">
        <f>事前協議書!$Z$61</f>
        <v>0</v>
      </c>
    </row>
    <row r="4" spans="1:93" ht="15" customHeight="1">
      <c r="A4" s="378" t="e">
        <f>A2=A3</f>
        <v>#REF!</v>
      </c>
      <c r="B4" s="378" t="e">
        <f t="shared" ref="B4:BM4" si="0">B2=B3</f>
        <v>#REF!</v>
      </c>
      <c r="C4" s="378" t="e">
        <f t="shared" si="0"/>
        <v>#REF!</v>
      </c>
      <c r="D4" s="378" t="e">
        <f t="shared" si="0"/>
        <v>#REF!</v>
      </c>
      <c r="E4" s="378" t="e">
        <f t="shared" si="0"/>
        <v>#REF!</v>
      </c>
      <c r="F4" s="378" t="e">
        <f t="shared" si="0"/>
        <v>#REF!</v>
      </c>
      <c r="G4" s="378" t="e">
        <f t="shared" si="0"/>
        <v>#REF!</v>
      </c>
      <c r="H4" s="378" t="e">
        <f t="shared" si="0"/>
        <v>#REF!</v>
      </c>
      <c r="I4" s="378" t="e">
        <f t="shared" si="0"/>
        <v>#REF!</v>
      </c>
      <c r="J4" s="378" t="e">
        <f t="shared" si="0"/>
        <v>#REF!</v>
      </c>
      <c r="K4" s="378" t="e">
        <f t="shared" si="0"/>
        <v>#REF!</v>
      </c>
      <c r="L4" s="378" t="e">
        <f t="shared" si="0"/>
        <v>#REF!</v>
      </c>
      <c r="M4" s="378" t="e">
        <f t="shared" si="0"/>
        <v>#REF!</v>
      </c>
      <c r="N4" s="378" t="e">
        <f t="shared" si="0"/>
        <v>#REF!</v>
      </c>
      <c r="O4" s="378" t="e">
        <f t="shared" si="0"/>
        <v>#REF!</v>
      </c>
      <c r="P4" s="378" t="e">
        <f t="shared" si="0"/>
        <v>#REF!</v>
      </c>
      <c r="Q4" s="378" t="e">
        <f t="shared" si="0"/>
        <v>#REF!</v>
      </c>
      <c r="R4" s="378" t="e">
        <f t="shared" si="0"/>
        <v>#REF!</v>
      </c>
      <c r="S4" s="378" t="e">
        <f t="shared" si="0"/>
        <v>#REF!</v>
      </c>
      <c r="T4" s="378" t="e">
        <f t="shared" si="0"/>
        <v>#REF!</v>
      </c>
      <c r="U4" s="378" t="e">
        <f t="shared" si="0"/>
        <v>#REF!</v>
      </c>
      <c r="V4" s="378" t="e">
        <f t="shared" si="0"/>
        <v>#REF!</v>
      </c>
      <c r="W4" s="378" t="e">
        <f t="shared" si="0"/>
        <v>#REF!</v>
      </c>
      <c r="X4" s="378" t="e">
        <f t="shared" si="0"/>
        <v>#REF!</v>
      </c>
      <c r="Y4" s="378" t="e">
        <f t="shared" si="0"/>
        <v>#REF!</v>
      </c>
      <c r="Z4" s="378" t="e">
        <f t="shared" si="0"/>
        <v>#REF!</v>
      </c>
      <c r="AA4" s="378" t="e">
        <f t="shared" si="0"/>
        <v>#REF!</v>
      </c>
      <c r="AB4" s="378" t="e">
        <f t="shared" si="0"/>
        <v>#REF!</v>
      </c>
      <c r="AC4" s="378" t="e">
        <f t="shared" si="0"/>
        <v>#REF!</v>
      </c>
      <c r="AD4" s="378" t="e">
        <f t="shared" si="0"/>
        <v>#REF!</v>
      </c>
      <c r="AE4" s="378" t="e">
        <f t="shared" si="0"/>
        <v>#REF!</v>
      </c>
      <c r="AF4" s="378" t="e">
        <f t="shared" si="0"/>
        <v>#REF!</v>
      </c>
      <c r="AG4" s="378" t="e">
        <f t="shared" si="0"/>
        <v>#REF!</v>
      </c>
      <c r="AH4" s="378" t="e">
        <f t="shared" si="0"/>
        <v>#REF!</v>
      </c>
      <c r="AI4" s="378" t="e">
        <f t="shared" si="0"/>
        <v>#REF!</v>
      </c>
      <c r="AJ4" s="378" t="e">
        <f t="shared" si="0"/>
        <v>#REF!</v>
      </c>
      <c r="AK4" s="378" t="e">
        <f t="shared" si="0"/>
        <v>#REF!</v>
      </c>
      <c r="AL4" s="378" t="e">
        <f t="shared" si="0"/>
        <v>#REF!</v>
      </c>
      <c r="AM4" s="378" t="e">
        <f t="shared" si="0"/>
        <v>#REF!</v>
      </c>
      <c r="AN4" s="378" t="e">
        <f t="shared" si="0"/>
        <v>#REF!</v>
      </c>
      <c r="AO4" s="378" t="e">
        <f t="shared" si="0"/>
        <v>#REF!</v>
      </c>
      <c r="AP4" s="378" t="e">
        <f t="shared" si="0"/>
        <v>#REF!</v>
      </c>
      <c r="AQ4" s="378" t="e">
        <f t="shared" si="0"/>
        <v>#REF!</v>
      </c>
      <c r="AR4" s="378" t="e">
        <f t="shared" si="0"/>
        <v>#REF!</v>
      </c>
      <c r="AS4" s="378" t="e">
        <f t="shared" si="0"/>
        <v>#REF!</v>
      </c>
      <c r="AT4" s="378" t="e">
        <f t="shared" si="0"/>
        <v>#REF!</v>
      </c>
      <c r="AU4" s="378" t="e">
        <f t="shared" si="0"/>
        <v>#REF!</v>
      </c>
      <c r="AV4" s="378" t="e">
        <f t="shared" si="0"/>
        <v>#REF!</v>
      </c>
      <c r="AW4" s="378" t="e">
        <f t="shared" si="0"/>
        <v>#REF!</v>
      </c>
      <c r="AX4" s="378" t="e">
        <f t="shared" si="0"/>
        <v>#REF!</v>
      </c>
      <c r="AY4" s="378" t="e">
        <f t="shared" si="0"/>
        <v>#REF!</v>
      </c>
      <c r="AZ4" s="378" t="e">
        <f t="shared" si="0"/>
        <v>#REF!</v>
      </c>
      <c r="BA4" s="378" t="e">
        <f t="shared" si="0"/>
        <v>#REF!</v>
      </c>
      <c r="BB4" s="378" t="e">
        <f t="shared" si="0"/>
        <v>#REF!</v>
      </c>
      <c r="BC4" s="378" t="e">
        <f t="shared" si="0"/>
        <v>#REF!</v>
      </c>
      <c r="BD4" s="378" t="e">
        <f t="shared" si="0"/>
        <v>#REF!</v>
      </c>
      <c r="BE4" s="378" t="e">
        <f t="shared" si="0"/>
        <v>#REF!</v>
      </c>
      <c r="BF4" s="378" t="b">
        <f t="shared" si="0"/>
        <v>1</v>
      </c>
      <c r="BG4" s="378" t="b">
        <f t="shared" si="0"/>
        <v>1</v>
      </c>
      <c r="BH4" s="378" t="e">
        <f t="shared" si="0"/>
        <v>#REF!</v>
      </c>
      <c r="BI4" s="378" t="e">
        <f t="shared" si="0"/>
        <v>#REF!</v>
      </c>
      <c r="BJ4" s="378" t="e">
        <f t="shared" si="0"/>
        <v>#REF!</v>
      </c>
      <c r="BK4" s="378" t="e">
        <f t="shared" si="0"/>
        <v>#REF!</v>
      </c>
      <c r="BL4" s="378" t="e">
        <f t="shared" si="0"/>
        <v>#REF!</v>
      </c>
      <c r="BM4" s="378" t="e">
        <f t="shared" si="0"/>
        <v>#REF!</v>
      </c>
      <c r="BN4" s="378" t="e">
        <f t="shared" ref="BN4:CO4" si="1">BN2=BN3</f>
        <v>#REF!</v>
      </c>
      <c r="BO4" s="378" t="e">
        <f t="shared" si="1"/>
        <v>#REF!</v>
      </c>
      <c r="BP4" s="378" t="e">
        <f t="shared" si="1"/>
        <v>#REF!</v>
      </c>
      <c r="BQ4" s="378" t="e">
        <f t="shared" si="1"/>
        <v>#REF!</v>
      </c>
      <c r="BR4" s="378" t="e">
        <f t="shared" si="1"/>
        <v>#REF!</v>
      </c>
      <c r="BS4" s="378" t="e">
        <f t="shared" si="1"/>
        <v>#REF!</v>
      </c>
      <c r="BT4" s="378" t="e">
        <f t="shared" si="1"/>
        <v>#REF!</v>
      </c>
      <c r="BU4" s="378" t="e">
        <f t="shared" si="1"/>
        <v>#REF!</v>
      </c>
      <c r="BV4" s="378" t="e">
        <f t="shared" si="1"/>
        <v>#REF!</v>
      </c>
      <c r="BW4" s="378" t="e">
        <f t="shared" si="1"/>
        <v>#REF!</v>
      </c>
      <c r="BX4" s="378" t="e">
        <f t="shared" si="1"/>
        <v>#REF!</v>
      </c>
      <c r="BY4" s="378" t="e">
        <f t="shared" si="1"/>
        <v>#REF!</v>
      </c>
      <c r="BZ4" s="378" t="e">
        <f t="shared" si="1"/>
        <v>#REF!</v>
      </c>
      <c r="CA4" s="378" t="e">
        <f t="shared" si="1"/>
        <v>#REF!</v>
      </c>
      <c r="CB4" s="378" t="e">
        <f t="shared" si="1"/>
        <v>#REF!</v>
      </c>
      <c r="CC4" s="378" t="e">
        <f t="shared" si="1"/>
        <v>#REF!</v>
      </c>
      <c r="CD4" s="378" t="e">
        <f t="shared" si="1"/>
        <v>#REF!</v>
      </c>
      <c r="CE4" s="378" t="e">
        <f t="shared" si="1"/>
        <v>#REF!</v>
      </c>
      <c r="CF4" s="378" t="e">
        <f t="shared" si="1"/>
        <v>#REF!</v>
      </c>
      <c r="CG4" s="378" t="e">
        <f t="shared" si="1"/>
        <v>#REF!</v>
      </c>
      <c r="CH4" s="378" t="b">
        <f t="shared" si="1"/>
        <v>1</v>
      </c>
      <c r="CI4" s="378" t="b">
        <f t="shared" si="1"/>
        <v>1</v>
      </c>
      <c r="CJ4" s="378" t="e">
        <f t="shared" si="1"/>
        <v>#REF!</v>
      </c>
      <c r="CK4" s="378" t="e">
        <f t="shared" si="1"/>
        <v>#REF!</v>
      </c>
      <c r="CL4" s="378" t="e">
        <f t="shared" si="1"/>
        <v>#REF!</v>
      </c>
      <c r="CM4" s="378" t="b">
        <f t="shared" si="1"/>
        <v>1</v>
      </c>
      <c r="CN4" s="378" t="b">
        <f t="shared" si="1"/>
        <v>1</v>
      </c>
      <c r="CO4" s="378" t="e">
        <f t="shared" si="1"/>
        <v>#REF!</v>
      </c>
    </row>
    <row r="5" spans="1:93" ht="75">
      <c r="A5" s="381"/>
      <c r="B5" s="381"/>
      <c r="C5" s="382" t="s">
        <v>1015</v>
      </c>
      <c r="D5" s="382" t="s">
        <v>1015</v>
      </c>
      <c r="E5" s="382" t="s">
        <v>1015</v>
      </c>
      <c r="F5" s="382" t="s">
        <v>1015</v>
      </c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381"/>
      <c r="AD5" s="381"/>
      <c r="AE5" s="381"/>
      <c r="AF5" s="381"/>
      <c r="AG5" s="381"/>
      <c r="AH5" s="381"/>
      <c r="AI5" s="381"/>
      <c r="AJ5" s="381"/>
      <c r="AK5" s="381"/>
      <c r="AL5" s="381"/>
      <c r="AM5" s="381"/>
      <c r="AN5" s="381"/>
      <c r="AO5" s="381"/>
      <c r="AP5" s="381"/>
      <c r="AQ5" s="381"/>
      <c r="AR5" s="381"/>
      <c r="AS5" s="381"/>
      <c r="AT5" s="381"/>
      <c r="AU5" s="381"/>
      <c r="AV5" s="381"/>
      <c r="AW5" s="381"/>
      <c r="AX5" s="381"/>
      <c r="AY5" s="381"/>
      <c r="AZ5" s="381"/>
      <c r="BA5" s="381"/>
      <c r="BB5" s="381"/>
      <c r="BC5" s="381"/>
      <c r="BD5" s="381"/>
      <c r="BE5" s="381"/>
      <c r="BF5" s="381"/>
      <c r="BG5" s="381"/>
      <c r="BH5" s="381"/>
      <c r="BI5" s="381"/>
      <c r="BJ5" s="381"/>
      <c r="BK5" s="381"/>
      <c r="BL5" s="381"/>
      <c r="BM5" s="381"/>
      <c r="BN5" s="381"/>
      <c r="BO5" s="381"/>
      <c r="BP5" s="381"/>
      <c r="BQ5" s="381"/>
      <c r="BR5" s="381"/>
      <c r="BS5" s="381"/>
      <c r="BT5" s="381"/>
      <c r="BU5" s="381"/>
      <c r="BV5" s="381"/>
      <c r="BW5" s="381"/>
      <c r="BX5" s="381"/>
      <c r="BY5" s="381"/>
      <c r="BZ5" s="381"/>
      <c r="CA5" s="381"/>
      <c r="CB5" s="381"/>
      <c r="CC5" s="381"/>
      <c r="CD5" s="382" t="s">
        <v>1016</v>
      </c>
      <c r="CE5" s="381"/>
      <c r="CF5" s="381"/>
      <c r="CG5" s="381"/>
      <c r="CH5" s="381"/>
      <c r="CI5" s="381"/>
      <c r="CJ5" s="381"/>
      <c r="CK5" s="381"/>
      <c r="CL5" s="381"/>
      <c r="CM5" s="380" t="s">
        <v>999</v>
      </c>
      <c r="CN5" s="380" t="s">
        <v>999</v>
      </c>
      <c r="CO5" s="381"/>
    </row>
    <row r="6" spans="1:93" ht="15" customHeight="1"/>
    <row r="7" spans="1:93" ht="15" customHeight="1"/>
    <row r="8" spans="1:93" ht="15" customHeight="1"/>
    <row r="9" spans="1:93" ht="15" customHeight="1"/>
    <row r="10" spans="1:93" ht="15" customHeight="1"/>
    <row r="11" spans="1:93" ht="15" customHeight="1"/>
    <row r="12" spans="1:93" ht="15" customHeight="1"/>
    <row r="13" spans="1:93" ht="15" customHeight="1"/>
    <row r="14" spans="1:93" ht="15" customHeight="1"/>
    <row r="15" spans="1:93" ht="15" customHeight="1"/>
    <row r="16" spans="1:93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</sheetData>
  <phoneticPr fontId="5"/>
  <conditionalFormatting sqref="A4:CO4">
    <cfRule type="containsText" dxfId="0" priority="1" operator="containsText" text="FALSE">
      <formula>NOT(ISERROR(SEARCH("FALSE",A4)))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tabColor rgb="FFCCFFCC"/>
  </sheetPr>
  <dimension ref="A1:G2"/>
  <sheetViews>
    <sheetView workbookViewId="0">
      <selection activeCell="AE1" sqref="AE1"/>
    </sheetView>
  </sheetViews>
  <sheetFormatPr defaultRowHeight="11.25"/>
  <cols>
    <col min="1" max="2" width="9" style="1"/>
    <col min="3" max="3" width="15.125" style="1" customWidth="1"/>
    <col min="4" max="4" width="22.375" style="1" bestFit="1" customWidth="1"/>
    <col min="5" max="5" width="9" style="1"/>
    <col min="6" max="6" width="31.25" style="1" customWidth="1"/>
    <col min="7" max="7" width="40.25" style="1" customWidth="1"/>
    <col min="8" max="16384" width="9" style="1"/>
  </cols>
  <sheetData>
    <row r="1" spans="1:7">
      <c r="A1" s="1" t="s">
        <v>311</v>
      </c>
      <c r="B1" s="1" t="s">
        <v>313</v>
      </c>
      <c r="C1" s="1" t="s">
        <v>477</v>
      </c>
      <c r="D1" s="34" t="s">
        <v>478</v>
      </c>
      <c r="E1" s="1" t="s">
        <v>254</v>
      </c>
      <c r="F1" s="223" t="s">
        <v>980</v>
      </c>
      <c r="G1" s="223" t="s">
        <v>981</v>
      </c>
    </row>
    <row r="2" spans="1:7">
      <c r="A2" s="21" t="e">
        <f>事前協議書!#REF!</f>
        <v>#REF!</v>
      </c>
      <c r="B2" s="1" t="e">
        <f>事前協議書!#REF!</f>
        <v>#REF!</v>
      </c>
      <c r="C2" s="1" t="e">
        <f>事前協議書!#REF!</f>
        <v>#REF!</v>
      </c>
      <c r="D2" s="34"/>
      <c r="E2" s="1" t="e">
        <f>事前協議書!#REF!</f>
        <v>#REF!</v>
      </c>
      <c r="F2" s="1">
        <f>事前協議書!$E$62</f>
        <v>0</v>
      </c>
      <c r="G2" s="1">
        <f>事前協議書!$E$63</f>
        <v>0</v>
      </c>
    </row>
  </sheetData>
  <phoneticPr fontId="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Q69"/>
  <sheetViews>
    <sheetView showGridLines="0" showWhiteSpace="0" zoomScaleNormal="100" zoomScaleSheetLayoutView="70" workbookViewId="0">
      <selection activeCell="B2" sqref="B2:D2"/>
    </sheetView>
  </sheetViews>
  <sheetFormatPr defaultColWidth="0" defaultRowHeight="13.5" zeroHeight="1"/>
  <cols>
    <col min="1" max="1" width="2.125" style="96" customWidth="1"/>
    <col min="2" max="11" width="3.625" style="96" customWidth="1"/>
    <col min="12" max="12" width="4.125" style="96" customWidth="1"/>
    <col min="13" max="13" width="4.875" style="96" customWidth="1"/>
    <col min="14" max="17" width="3.625" style="96" customWidth="1"/>
    <col min="18" max="18" width="5.125" style="96" customWidth="1"/>
    <col min="19" max="19" width="5.25" style="96" customWidth="1"/>
    <col min="20" max="20" width="4.625" style="96" customWidth="1"/>
    <col min="21" max="21" width="5.25" style="96" customWidth="1"/>
    <col min="22" max="22" width="3.25" style="96" customWidth="1"/>
    <col min="23" max="23" width="4.875" style="96" customWidth="1"/>
    <col min="24" max="24" width="4.75" style="96" customWidth="1"/>
    <col min="25" max="25" width="3.625" style="96" customWidth="1"/>
    <col min="26" max="26" width="1.875" style="96" customWidth="1"/>
    <col min="27" max="36" width="10.625" style="96" hidden="1" customWidth="1"/>
    <col min="37" max="37" width="12.125" style="96" hidden="1" customWidth="1"/>
    <col min="38" max="43" width="10.625" style="96" hidden="1" customWidth="1"/>
    <col min="44" max="16384" width="9" style="96" hidden="1"/>
  </cols>
  <sheetData>
    <row r="1" spans="2:43" ht="4.5" customHeight="1">
      <c r="AA1" s="378"/>
      <c r="AB1" s="378"/>
      <c r="AC1" s="378"/>
      <c r="AD1" s="378"/>
      <c r="AE1" s="378"/>
      <c r="AF1" s="378"/>
      <c r="AG1" s="378"/>
      <c r="AH1" s="378"/>
      <c r="AI1" s="378"/>
      <c r="AJ1" s="378"/>
      <c r="AK1" s="378"/>
      <c r="AL1" s="378"/>
      <c r="AM1" s="378"/>
    </row>
    <row r="2" spans="2:43" ht="15.95" customHeight="1">
      <c r="B2" s="747"/>
      <c r="C2" s="747"/>
      <c r="D2" s="747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24" t="str">
        <f>$AB2</f>
        <v>□</v>
      </c>
      <c r="W2" s="108" t="s">
        <v>893</v>
      </c>
      <c r="X2" s="117"/>
      <c r="Y2" s="125"/>
      <c r="AA2" s="409" t="str">
        <f>W2</f>
        <v>計画時</v>
      </c>
      <c r="AB2" s="410" t="str">
        <f>IF(事前協議書!$M$3=環境評価書!$AA2,"■","□")</f>
        <v>□</v>
      </c>
      <c r="AC2" s="387">
        <f>IF(AB2="■",2,IF(AB3="■",3,IF(AB4="■",4,0)))</f>
        <v>0</v>
      </c>
      <c r="AD2" s="378"/>
      <c r="AE2" s="378"/>
      <c r="AF2" s="378"/>
      <c r="AG2" s="378"/>
      <c r="AH2" s="378"/>
      <c r="AI2" s="378"/>
      <c r="AJ2" s="378"/>
      <c r="AK2" s="378"/>
      <c r="AL2" s="378"/>
      <c r="AM2" s="378"/>
    </row>
    <row r="3" spans="2:43" ht="15">
      <c r="B3" s="721" t="str">
        <f>IF(事前協議書!$Y$14=1,$AD$4,$AD$3)</f>
        <v>千代田区建築物環境計画書制度　環境評価書（住宅）</v>
      </c>
      <c r="C3" s="721"/>
      <c r="D3" s="721"/>
      <c r="E3" s="721"/>
      <c r="F3" s="721"/>
      <c r="G3" s="721"/>
      <c r="H3" s="721"/>
      <c r="I3" s="721"/>
      <c r="J3" s="721"/>
      <c r="K3" s="721"/>
      <c r="L3" s="721"/>
      <c r="M3" s="721"/>
      <c r="N3" s="721"/>
      <c r="O3" s="721"/>
      <c r="P3" s="721"/>
      <c r="Q3" s="721"/>
      <c r="R3" s="721"/>
      <c r="S3" s="721"/>
      <c r="V3" s="126" t="str">
        <f t="shared" ref="V3:V4" si="0">$AB3</f>
        <v>□</v>
      </c>
      <c r="W3" s="96" t="s">
        <v>191</v>
      </c>
      <c r="Y3" s="111"/>
      <c r="AA3" s="409" t="str">
        <f>W3</f>
        <v>変更時</v>
      </c>
      <c r="AB3" s="410" t="str">
        <f>IF(事前協議書!$M$3=環境評価書!$AA3,"■","□")</f>
        <v>□</v>
      </c>
      <c r="AC3" s="378"/>
      <c r="AD3" s="378" t="s">
        <v>137</v>
      </c>
      <c r="AE3" s="378"/>
      <c r="AF3" s="378"/>
      <c r="AG3" s="378"/>
      <c r="AH3" s="378"/>
      <c r="AI3" s="378"/>
      <c r="AJ3" s="378"/>
      <c r="AK3" s="378"/>
      <c r="AL3" s="378"/>
      <c r="AM3" s="378"/>
    </row>
    <row r="4" spans="2:43" ht="15.95" customHeight="1"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414" t="str">
        <f t="shared" si="0"/>
        <v>□</v>
      </c>
      <c r="W4" s="113" t="s">
        <v>192</v>
      </c>
      <c r="X4" s="128"/>
      <c r="Y4" s="129"/>
      <c r="AA4" s="409" t="str">
        <f>W4</f>
        <v>工事完了時</v>
      </c>
      <c r="AB4" s="410" t="str">
        <f>IF(事前協議書!$M$3=環境評価書!$AA4,"■","□")</f>
        <v>□</v>
      </c>
      <c r="AC4" s="378"/>
      <c r="AD4" s="378" t="s">
        <v>925</v>
      </c>
      <c r="AE4" s="378"/>
      <c r="AF4" s="378"/>
      <c r="AG4" s="378"/>
      <c r="AH4" s="378"/>
      <c r="AI4" s="378"/>
      <c r="AJ4" s="378"/>
      <c r="AK4" s="378"/>
      <c r="AL4" s="378"/>
      <c r="AM4" s="378"/>
    </row>
    <row r="5" spans="2:43" ht="5.0999999999999996" customHeight="1">
      <c r="AA5" s="378"/>
      <c r="AB5" s="378"/>
      <c r="AC5" s="378"/>
      <c r="AD5" s="378"/>
      <c r="AE5" s="378"/>
      <c r="AF5" s="378"/>
      <c r="AG5" s="378"/>
      <c r="AH5" s="378"/>
      <c r="AI5" s="378"/>
      <c r="AJ5" s="378"/>
      <c r="AK5" s="378"/>
      <c r="AL5" s="378"/>
      <c r="AM5" s="378"/>
    </row>
    <row r="6" spans="2:43" ht="15">
      <c r="B6" s="113" t="s">
        <v>89</v>
      </c>
      <c r="C6" s="113"/>
      <c r="D6" s="113"/>
      <c r="E6" s="113"/>
      <c r="F6" s="750">
        <f>事前協議書!$E$8</f>
        <v>0</v>
      </c>
      <c r="G6" s="750"/>
      <c r="H6" s="750"/>
      <c r="I6" s="750"/>
      <c r="J6" s="750"/>
      <c r="K6" s="750"/>
      <c r="L6" s="750"/>
      <c r="M6" s="750"/>
      <c r="N6" s="750"/>
      <c r="O6" s="750"/>
      <c r="P6" s="750"/>
      <c r="Q6" s="750"/>
      <c r="R6" s="750"/>
      <c r="S6" s="750"/>
      <c r="T6" s="750"/>
      <c r="U6" s="750"/>
      <c r="V6" s="750"/>
      <c r="W6" s="750"/>
      <c r="X6" s="750"/>
      <c r="Y6" s="750"/>
      <c r="AA6" s="378"/>
      <c r="AB6" s="378"/>
      <c r="AC6" s="378"/>
      <c r="AD6" s="378"/>
      <c r="AE6" s="378"/>
      <c r="AF6" s="378"/>
      <c r="AG6" s="378"/>
      <c r="AH6" s="378"/>
      <c r="AI6" s="378"/>
      <c r="AJ6" s="378"/>
      <c r="AK6" s="378"/>
      <c r="AL6" s="378"/>
      <c r="AM6" s="378"/>
      <c r="AN6" s="1" t="s">
        <v>1030</v>
      </c>
      <c r="AO6" s="1"/>
      <c r="AP6" s="1"/>
      <c r="AQ6" s="1"/>
    </row>
    <row r="7" spans="2:43" ht="5.0999999999999996" customHeight="1">
      <c r="AA7" s="378"/>
      <c r="AB7" s="378"/>
      <c r="AC7" s="378"/>
      <c r="AD7" s="378"/>
      <c r="AE7" s="378"/>
      <c r="AF7" s="378"/>
      <c r="AG7" s="378"/>
      <c r="AH7" s="378"/>
      <c r="AI7" s="378"/>
      <c r="AJ7" s="378"/>
      <c r="AK7" s="378"/>
      <c r="AL7" s="378"/>
      <c r="AM7" s="378"/>
      <c r="AN7" s="1"/>
      <c r="AO7" s="1"/>
      <c r="AP7" s="1"/>
      <c r="AQ7" s="1"/>
    </row>
    <row r="8" spans="2:43" ht="14.1" customHeight="1">
      <c r="B8" s="107" t="s">
        <v>21</v>
      </c>
      <c r="C8" s="108"/>
      <c r="D8" s="109"/>
      <c r="E8" s="741" t="str">
        <f>$AB$8</f>
        <v/>
      </c>
      <c r="F8" s="742"/>
      <c r="G8" s="742"/>
      <c r="H8" s="742"/>
      <c r="I8" s="742"/>
      <c r="J8" s="742"/>
      <c r="K8" s="742"/>
      <c r="L8" s="742"/>
      <c r="M8" s="742"/>
      <c r="N8" s="743"/>
      <c r="O8" s="741" t="s">
        <v>23</v>
      </c>
      <c r="P8" s="742"/>
      <c r="Q8" s="743"/>
      <c r="R8" s="752">
        <f>事前協議書!M15</f>
        <v>0</v>
      </c>
      <c r="S8" s="742"/>
      <c r="T8" s="108" t="s">
        <v>27</v>
      </c>
      <c r="U8" s="130"/>
      <c r="V8" s="130"/>
      <c r="W8" s="108"/>
      <c r="X8" s="108"/>
      <c r="Y8" s="109"/>
      <c r="AA8" s="409" t="str">
        <f>B8</f>
        <v>建物用途</v>
      </c>
      <c r="AB8" s="415" t="str">
        <f>_xlfn.TEXTJOIN(", ",TRUE,IF(事前協議書!$X$10=1,事前協議書!$W$10,""),IF(事前協議書!$Z$10=1,事前協議書!$Y$10,""),IF(事前協議書!$AD$10=1,事前協議書!$AA$10,""))</f>
        <v/>
      </c>
      <c r="AC8" s="416"/>
      <c r="AD8" s="415"/>
      <c r="AE8" s="417"/>
      <c r="AF8" s="412"/>
      <c r="AG8" s="378"/>
      <c r="AH8" s="378"/>
      <c r="AI8" s="378"/>
      <c r="AJ8" s="378"/>
      <c r="AK8" s="378"/>
      <c r="AL8" s="378"/>
      <c r="AM8" s="378"/>
      <c r="AN8" s="697">
        <v>0</v>
      </c>
      <c r="AO8" s="698"/>
      <c r="AP8" s="698"/>
      <c r="AQ8" s="698"/>
    </row>
    <row r="9" spans="2:43" ht="14.1" customHeight="1">
      <c r="B9" s="745" t="s">
        <v>91</v>
      </c>
      <c r="C9" s="701"/>
      <c r="D9" s="702"/>
      <c r="E9" s="754">
        <f>事前協議書!$E$9</f>
        <v>0</v>
      </c>
      <c r="F9" s="733"/>
      <c r="G9" s="733"/>
      <c r="H9" s="733"/>
      <c r="I9" s="733"/>
      <c r="J9" s="733"/>
      <c r="K9" s="733"/>
      <c r="L9" s="733"/>
      <c r="M9" s="733"/>
      <c r="N9" s="734"/>
      <c r="O9" s="745" t="s">
        <v>24</v>
      </c>
      <c r="P9" s="701"/>
      <c r="Q9" s="702"/>
      <c r="R9" s="753">
        <f>事前協議書!$G$15</f>
        <v>0</v>
      </c>
      <c r="S9" s="701"/>
      <c r="T9" s="96" t="s">
        <v>251</v>
      </c>
      <c r="U9" s="131"/>
      <c r="V9" s="131"/>
      <c r="Y9" s="111"/>
      <c r="AC9" s="411"/>
      <c r="AD9" s="378"/>
      <c r="AE9" s="418"/>
      <c r="AF9" s="411"/>
      <c r="AG9" s="378"/>
      <c r="AH9" s="378"/>
      <c r="AI9" s="378"/>
      <c r="AJ9" s="378"/>
      <c r="AK9" s="378"/>
      <c r="AL9" s="378"/>
      <c r="AM9" s="378"/>
      <c r="AN9" s="697"/>
      <c r="AO9" s="698"/>
      <c r="AP9" s="698"/>
      <c r="AQ9" s="698"/>
    </row>
    <row r="10" spans="2:43" ht="14.1" customHeight="1">
      <c r="B10" s="110"/>
      <c r="D10" s="111"/>
      <c r="E10" s="754"/>
      <c r="F10" s="733"/>
      <c r="G10" s="733"/>
      <c r="H10" s="733"/>
      <c r="I10" s="733"/>
      <c r="J10" s="733"/>
      <c r="K10" s="733"/>
      <c r="L10" s="733"/>
      <c r="M10" s="733"/>
      <c r="N10" s="734"/>
      <c r="O10" s="745" t="s">
        <v>947</v>
      </c>
      <c r="P10" s="701"/>
      <c r="Q10" s="702"/>
      <c r="R10" s="753">
        <f>事前協議書!$G$16</f>
        <v>0</v>
      </c>
      <c r="S10" s="701"/>
      <c r="T10" s="701" t="s">
        <v>252</v>
      </c>
      <c r="U10" s="701"/>
      <c r="V10" s="701"/>
      <c r="W10" s="748">
        <f>事前協議書!$R$16</f>
        <v>0</v>
      </c>
      <c r="X10" s="701"/>
      <c r="Y10" s="111" t="s">
        <v>251</v>
      </c>
      <c r="AC10" s="411"/>
      <c r="AD10" s="378"/>
      <c r="AE10" s="418"/>
      <c r="AF10" s="411"/>
      <c r="AG10" s="378"/>
      <c r="AH10" s="378"/>
      <c r="AI10" s="378"/>
      <c r="AJ10" s="378"/>
      <c r="AK10" s="378"/>
      <c r="AL10" s="378"/>
      <c r="AM10" s="378"/>
      <c r="AN10" s="697"/>
      <c r="AO10" s="698"/>
      <c r="AP10" s="698"/>
      <c r="AQ10" s="698"/>
    </row>
    <row r="11" spans="2:43" ht="14.1" customHeight="1">
      <c r="B11" s="110"/>
      <c r="D11" s="111"/>
      <c r="E11" s="754"/>
      <c r="F11" s="733"/>
      <c r="G11" s="733"/>
      <c r="H11" s="733"/>
      <c r="I11" s="733"/>
      <c r="J11" s="733"/>
      <c r="K11" s="733"/>
      <c r="L11" s="733"/>
      <c r="M11" s="733"/>
      <c r="N11" s="734"/>
      <c r="O11" s="745" t="s">
        <v>25</v>
      </c>
      <c r="P11" s="701"/>
      <c r="Q11" s="702"/>
      <c r="R11" s="110" t="s">
        <v>28</v>
      </c>
      <c r="S11" s="298">
        <f>事前協議書!$F$17</f>
        <v>0</v>
      </c>
      <c r="T11" s="96" t="s">
        <v>29</v>
      </c>
      <c r="U11" s="96" t="s">
        <v>31</v>
      </c>
      <c r="V11" s="298">
        <f>事前協議書!$K$17</f>
        <v>0</v>
      </c>
      <c r="W11" s="96" t="s">
        <v>29</v>
      </c>
      <c r="Y11" s="111"/>
      <c r="AC11" s="411"/>
      <c r="AD11" s="378"/>
      <c r="AE11" s="418"/>
      <c r="AF11" s="411"/>
      <c r="AG11" s="378"/>
      <c r="AH11" s="378"/>
      <c r="AI11" s="378"/>
      <c r="AJ11" s="378"/>
      <c r="AK11" s="378"/>
      <c r="AL11" s="378"/>
      <c r="AM11" s="378"/>
      <c r="AN11" s="697"/>
      <c r="AO11" s="698"/>
      <c r="AP11" s="698"/>
      <c r="AQ11" s="698"/>
    </row>
    <row r="12" spans="2:43" ht="14.1" customHeight="1">
      <c r="B12" s="112" t="s">
        <v>22</v>
      </c>
      <c r="C12" s="113"/>
      <c r="D12" s="114"/>
      <c r="E12" s="744">
        <f>事前協議書!$O$13</f>
        <v>0</v>
      </c>
      <c r="F12" s="705"/>
      <c r="G12" s="705"/>
      <c r="H12" s="705"/>
      <c r="I12" s="705"/>
      <c r="J12" s="705"/>
      <c r="K12" s="705"/>
      <c r="L12" s="705"/>
      <c r="M12" s="705"/>
      <c r="N12" s="706"/>
      <c r="O12" s="749" t="s">
        <v>162</v>
      </c>
      <c r="P12" s="750"/>
      <c r="Q12" s="751"/>
      <c r="R12" s="749" t="str">
        <f>$AB$12</f>
        <v/>
      </c>
      <c r="S12" s="750"/>
      <c r="T12" s="750"/>
      <c r="U12" s="750"/>
      <c r="V12" s="750"/>
      <c r="W12" s="750"/>
      <c r="X12" s="321">
        <f>事前協議書!$P$17</f>
        <v>0</v>
      </c>
      <c r="Y12" s="132" t="s">
        <v>163</v>
      </c>
      <c r="AA12" s="409" t="str">
        <f>O12</f>
        <v>構造、総戸数</v>
      </c>
      <c r="AB12" s="415" t="str">
        <f>_xlfn.TEXTJOIN(", ",TRUE,IF(事前協議書!$X$18=1,事前協議書!$W$18,""),IF(事前協議書!$Z$18=1,事前協議書!$Y$18,""),IF(事前協議書!$AB$18=1,事前協議書!$AA$18,""),IF(事前協議書!$X$19=1,事前協議書!$W$19,""),IF(事前協議書!$Z$19=1,事前協議書!$Y$19&amp;事前協議書!L19&amp;事前協議書!T19,""))</f>
        <v/>
      </c>
      <c r="AC12" s="416"/>
      <c r="AD12" s="415"/>
      <c r="AE12" s="417"/>
      <c r="AF12" s="412"/>
      <c r="AG12" s="378"/>
      <c r="AH12" s="378"/>
      <c r="AI12" s="378"/>
      <c r="AJ12" s="378"/>
      <c r="AK12" s="378"/>
      <c r="AL12" s="378"/>
      <c r="AM12" s="378"/>
      <c r="AN12" s="697"/>
      <c r="AO12" s="698"/>
      <c r="AP12" s="698"/>
      <c r="AQ12" s="698"/>
    </row>
    <row r="13" spans="2:43" ht="4.5" customHeight="1">
      <c r="AA13" s="378"/>
      <c r="AB13" s="378"/>
      <c r="AC13" s="378"/>
      <c r="AD13" s="378"/>
      <c r="AE13" s="378"/>
      <c r="AF13" s="378"/>
      <c r="AG13" s="378"/>
      <c r="AH13" s="378"/>
      <c r="AI13" s="378"/>
      <c r="AJ13" s="378"/>
      <c r="AK13" s="378"/>
      <c r="AL13" s="378"/>
      <c r="AM13" s="378"/>
      <c r="AN13" s="697"/>
      <c r="AO13" s="698"/>
      <c r="AP13" s="698"/>
      <c r="AQ13" s="698"/>
    </row>
    <row r="14" spans="2:43" ht="13.5" customHeight="1">
      <c r="B14" s="133" t="s">
        <v>103</v>
      </c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5"/>
      <c r="AA14" s="378"/>
      <c r="AB14" s="378"/>
      <c r="AC14" s="378"/>
      <c r="AD14" s="378"/>
      <c r="AE14" s="378"/>
      <c r="AF14" s="378"/>
      <c r="AG14" s="378"/>
      <c r="AH14" s="378"/>
      <c r="AI14" s="378"/>
      <c r="AJ14" s="378"/>
      <c r="AK14" s="378"/>
      <c r="AL14" s="378"/>
      <c r="AM14" s="378"/>
      <c r="AN14" s="697">
        <v>20</v>
      </c>
      <c r="AO14" s="700" t="e" vm="1">
        <v>#VALUE!</v>
      </c>
      <c r="AP14" s="700"/>
      <c r="AQ14" s="700"/>
    </row>
    <row r="15" spans="2:43" s="141" customFormat="1" ht="15" customHeight="1">
      <c r="B15" s="136"/>
      <c r="C15" s="137"/>
      <c r="D15" s="137"/>
      <c r="E15" s="138"/>
      <c r="F15" s="138"/>
      <c r="G15" s="137"/>
      <c r="H15" s="137"/>
      <c r="I15" s="138"/>
      <c r="J15" s="138"/>
      <c r="K15" s="137"/>
      <c r="L15" s="139"/>
      <c r="M15" s="455" t="s">
        <v>223</v>
      </c>
      <c r="N15" s="456"/>
      <c r="O15" s="456"/>
      <c r="P15" s="456"/>
      <c r="Q15" s="456"/>
      <c r="R15" s="108"/>
      <c r="S15" s="108"/>
      <c r="T15" s="108"/>
      <c r="U15" s="108"/>
      <c r="V15" s="456"/>
      <c r="W15" s="108"/>
      <c r="X15" s="108"/>
      <c r="Y15" s="457"/>
      <c r="AA15" s="409" t="s">
        <v>112</v>
      </c>
      <c r="AB15" s="415" t="str">
        <f>IF($C$18&gt;=List!$M$3,INDEX(List!$N$2:$N$4,3),IF($C$18&gt;=List!$M$2,INDEX(List!$N$2:$N$4,2),INDEX(List!$N$2:$N$4,1)))</f>
        <v>Grade_mark_Non</v>
      </c>
      <c r="AC15" s="410"/>
      <c r="AD15" s="413"/>
      <c r="AE15" s="413"/>
      <c r="AF15" s="413"/>
      <c r="AG15" s="413"/>
      <c r="AH15" s="413"/>
      <c r="AI15" s="413"/>
      <c r="AJ15" s="413"/>
      <c r="AK15" s="413"/>
      <c r="AL15" s="413"/>
      <c r="AM15" s="413"/>
      <c r="AN15" s="697"/>
      <c r="AO15" s="700"/>
      <c r="AP15" s="700"/>
      <c r="AQ15" s="700"/>
    </row>
    <row r="16" spans="2:43" ht="14.1" customHeight="1">
      <c r="B16" s="110"/>
      <c r="C16" s="96" t="s">
        <v>32</v>
      </c>
      <c r="G16" s="719" t="str">
        <f>IF(C18&gt;=35,$AO$24,IF(C18&lt;=19,"",$AO$14))</f>
        <v/>
      </c>
      <c r="H16" s="719"/>
      <c r="I16" s="719"/>
      <c r="J16" s="719"/>
      <c r="K16" s="719"/>
      <c r="L16" s="726"/>
      <c r="M16" s="143"/>
      <c r="N16" s="145" t="s">
        <v>38</v>
      </c>
      <c r="O16" s="458"/>
      <c r="P16" s="458"/>
      <c r="Q16" s="458"/>
      <c r="R16" s="458"/>
      <c r="T16" s="699">
        <f>事前協議書!$K$64</f>
        <v>0</v>
      </c>
      <c r="U16" s="699"/>
      <c r="V16" s="96" t="s">
        <v>248</v>
      </c>
      <c r="Y16" s="142"/>
      <c r="AA16" s="378"/>
      <c r="AB16" s="378"/>
      <c r="AC16" s="378"/>
      <c r="AD16" s="378"/>
      <c r="AE16" s="378"/>
      <c r="AF16" s="378"/>
      <c r="AG16" s="378"/>
      <c r="AH16" s="378"/>
      <c r="AI16" s="378"/>
      <c r="AJ16" s="378"/>
      <c r="AK16" s="378"/>
      <c r="AL16" s="378"/>
      <c r="AM16" s="378"/>
      <c r="AN16" s="697"/>
      <c r="AO16" s="700"/>
      <c r="AP16" s="700"/>
      <c r="AQ16" s="700"/>
    </row>
    <row r="17" spans="2:43" ht="14.1" customHeight="1">
      <c r="B17" s="143"/>
      <c r="C17" s="145"/>
      <c r="G17" s="719"/>
      <c r="H17" s="719"/>
      <c r="I17" s="719"/>
      <c r="J17" s="719"/>
      <c r="K17" s="719"/>
      <c r="L17" s="726"/>
      <c r="M17" s="110"/>
      <c r="N17" s="96" t="s">
        <v>37</v>
      </c>
      <c r="O17" s="298"/>
      <c r="P17" s="298"/>
      <c r="Q17" s="298"/>
      <c r="R17" s="298"/>
      <c r="T17" s="699">
        <f>事前協議書!$K$65</f>
        <v>0</v>
      </c>
      <c r="U17" s="699"/>
      <c r="V17" s="96" t="s">
        <v>248</v>
      </c>
      <c r="Y17" s="142"/>
      <c r="AA17" s="409" t="s">
        <v>1040</v>
      </c>
      <c r="AB17" s="446" t="str">
        <f>IF(事前協議書!AC83=1,"表示","非表示")</f>
        <v>非表示</v>
      </c>
      <c r="AC17" s="378"/>
      <c r="AD17" s="378"/>
      <c r="AE17" s="378"/>
      <c r="AF17" s="378"/>
      <c r="AG17" s="378"/>
      <c r="AH17" s="378"/>
      <c r="AI17" s="378"/>
      <c r="AJ17" s="378"/>
      <c r="AK17" s="378"/>
      <c r="AL17" s="378"/>
      <c r="AM17" s="378"/>
      <c r="AN17" s="697"/>
      <c r="AO17" s="700"/>
      <c r="AP17" s="700"/>
      <c r="AQ17" s="700"/>
    </row>
    <row r="18" spans="2:43" ht="14.1" customHeight="1">
      <c r="B18" s="110"/>
      <c r="C18" s="746">
        <f>事前協議書!$K$81</f>
        <v>0</v>
      </c>
      <c r="D18" s="746"/>
      <c r="E18" s="96" t="s">
        <v>30</v>
      </c>
      <c r="G18" s="719"/>
      <c r="H18" s="719"/>
      <c r="I18" s="719"/>
      <c r="J18" s="719"/>
      <c r="K18" s="719"/>
      <c r="L18" s="726"/>
      <c r="M18" s="110"/>
      <c r="N18" s="96" t="s">
        <v>211</v>
      </c>
      <c r="O18" s="298"/>
      <c r="P18" s="298"/>
      <c r="Q18" s="298"/>
      <c r="R18" s="298"/>
      <c r="T18" s="716">
        <f>事前協議書!$K$67</f>
        <v>0</v>
      </c>
      <c r="U18" s="716"/>
      <c r="Y18" s="142"/>
      <c r="AA18" s="378"/>
      <c r="AB18" s="378"/>
      <c r="AC18" s="378"/>
      <c r="AD18" s="378"/>
      <c r="AE18" s="378"/>
      <c r="AF18" s="378"/>
      <c r="AG18" s="378"/>
      <c r="AH18" s="378"/>
      <c r="AI18" s="378"/>
      <c r="AJ18" s="378"/>
      <c r="AK18" s="378"/>
      <c r="AL18" s="378"/>
      <c r="AM18" s="378"/>
      <c r="AN18" s="697"/>
      <c r="AO18" s="700"/>
      <c r="AP18" s="700"/>
      <c r="AQ18" s="700"/>
    </row>
    <row r="19" spans="2:43" ht="14.1" customHeight="1">
      <c r="B19" s="110"/>
      <c r="G19" s="719"/>
      <c r="H19" s="719"/>
      <c r="I19" s="719"/>
      <c r="J19" s="719"/>
      <c r="K19" s="719"/>
      <c r="L19" s="726"/>
      <c r="M19" s="143"/>
      <c r="N19" s="96" t="s">
        <v>633</v>
      </c>
      <c r="T19" s="720">
        <f>事前協議書!Q67</f>
        <v>0</v>
      </c>
      <c r="U19" s="721"/>
      <c r="Y19" s="142"/>
      <c r="AA19" s="378"/>
      <c r="AB19" s="378"/>
      <c r="AC19" s="378"/>
      <c r="AD19" s="378"/>
      <c r="AE19" s="378"/>
      <c r="AF19" s="378"/>
      <c r="AG19" s="378"/>
      <c r="AH19" s="378"/>
      <c r="AI19" s="378"/>
      <c r="AJ19" s="378"/>
      <c r="AK19" s="378"/>
      <c r="AL19" s="378"/>
      <c r="AM19" s="378"/>
      <c r="AN19" s="697"/>
      <c r="AO19" s="700"/>
      <c r="AP19" s="700"/>
      <c r="AQ19" s="700"/>
    </row>
    <row r="20" spans="2:43" s="141" customFormat="1" ht="14.1" customHeight="1">
      <c r="B20" s="739" t="str">
        <f>IF($AB$15=INDEX(List!$N$2:$N$4,1),"",VLOOKUP($AB$15,List!$N$2:$O$4,2,FALSE))</f>
        <v/>
      </c>
      <c r="C20" s="740"/>
      <c r="D20" s="740"/>
      <c r="E20" s="740"/>
      <c r="F20" s="740"/>
      <c r="G20" s="719"/>
      <c r="H20" s="719"/>
      <c r="I20" s="719"/>
      <c r="J20" s="719"/>
      <c r="K20" s="719"/>
      <c r="L20" s="726"/>
      <c r="M20" s="143" t="s">
        <v>222</v>
      </c>
      <c r="N20" s="145"/>
      <c r="O20" s="145"/>
      <c r="P20" s="96"/>
      <c r="Q20" s="96"/>
      <c r="R20" s="96"/>
      <c r="S20" s="96"/>
      <c r="T20" s="96"/>
      <c r="U20" s="96"/>
      <c r="V20" s="96"/>
      <c r="W20" s="96"/>
      <c r="X20" s="96"/>
      <c r="Y20" s="142"/>
      <c r="AA20" s="413"/>
      <c r="AB20" s="413"/>
      <c r="AC20" s="413"/>
      <c r="AD20" s="413"/>
      <c r="AE20" s="413"/>
      <c r="AF20" s="413"/>
      <c r="AG20" s="413"/>
      <c r="AH20" s="413"/>
      <c r="AI20" s="413"/>
      <c r="AJ20" s="413"/>
      <c r="AK20" s="413"/>
      <c r="AL20" s="413"/>
      <c r="AM20" s="413"/>
      <c r="AN20" s="697"/>
      <c r="AO20" s="700"/>
      <c r="AP20" s="700"/>
      <c r="AQ20" s="700"/>
    </row>
    <row r="21" spans="2:43" ht="14.1" customHeight="1" thickBot="1">
      <c r="B21" s="143"/>
      <c r="C21" s="147"/>
      <c r="D21" s="147"/>
      <c r="E21" s="147"/>
      <c r="F21" s="147"/>
      <c r="G21" s="719"/>
      <c r="H21" s="719"/>
      <c r="I21" s="719"/>
      <c r="J21" s="719"/>
      <c r="K21" s="719"/>
      <c r="L21" s="726"/>
      <c r="M21" s="110"/>
      <c r="N21" s="96" t="s">
        <v>324</v>
      </c>
      <c r="P21" s="145"/>
      <c r="Q21" s="145"/>
      <c r="T21" s="699">
        <f>ROUNDDOWN(事前協議書!$Y$65,1)</f>
        <v>0</v>
      </c>
      <c r="U21" s="699"/>
      <c r="V21" s="96" t="s">
        <v>46</v>
      </c>
      <c r="Y21" s="142"/>
      <c r="AA21" s="378"/>
      <c r="AB21" s="378"/>
      <c r="AC21" s="378"/>
      <c r="AD21" s="378"/>
      <c r="AE21" s="378"/>
      <c r="AF21" s="378"/>
      <c r="AG21" s="378"/>
      <c r="AH21" s="378"/>
      <c r="AI21" s="378"/>
      <c r="AJ21" s="378"/>
      <c r="AK21" s="378"/>
      <c r="AL21" s="378"/>
      <c r="AM21" s="378"/>
      <c r="AN21" s="697"/>
      <c r="AO21" s="700"/>
      <c r="AP21" s="700"/>
      <c r="AQ21" s="700"/>
    </row>
    <row r="22" spans="2:43" ht="14.1" customHeight="1" thickBot="1">
      <c r="B22" s="146"/>
      <c r="G22" s="719"/>
      <c r="H22" s="719"/>
      <c r="I22" s="719"/>
      <c r="J22" s="719"/>
      <c r="K22" s="719"/>
      <c r="L22" s="726"/>
      <c r="M22" s="143"/>
      <c r="N22" s="96" t="s">
        <v>916</v>
      </c>
      <c r="T22" s="699">
        <f>ROUNDDOWN(事前協議書!$Y$66,1)</f>
        <v>0</v>
      </c>
      <c r="U22" s="699"/>
      <c r="V22" s="96" t="s">
        <v>46</v>
      </c>
      <c r="Y22" s="142"/>
      <c r="AA22" s="409" t="s">
        <v>983</v>
      </c>
      <c r="AB22" s="419"/>
      <c r="AC22" s="420">
        <f>事前協議書!$Y$78</f>
        <v>4.9000000000000002E-2</v>
      </c>
      <c r="AD22" s="421" t="s">
        <v>1032</v>
      </c>
      <c r="AE22" s="378"/>
      <c r="AF22" s="378"/>
      <c r="AG22" s="378"/>
      <c r="AH22" s="378"/>
      <c r="AI22" s="378"/>
      <c r="AJ22" s="378"/>
      <c r="AK22" s="378"/>
      <c r="AL22" s="378"/>
      <c r="AM22" s="378"/>
      <c r="AN22" s="697"/>
      <c r="AO22" s="700"/>
      <c r="AP22" s="700"/>
      <c r="AQ22" s="700"/>
    </row>
    <row r="23" spans="2:43" ht="14.1" customHeight="1">
      <c r="B23" s="146"/>
      <c r="G23" s="719"/>
      <c r="H23" s="719"/>
      <c r="I23" s="719"/>
      <c r="J23" s="719"/>
      <c r="K23" s="719"/>
      <c r="L23" s="726"/>
      <c r="M23" s="143"/>
      <c r="N23" s="96" t="s">
        <v>74</v>
      </c>
      <c r="T23" s="717">
        <f>事前協議書!$Y$67</f>
        <v>0</v>
      </c>
      <c r="U23" s="717"/>
      <c r="V23" s="96" t="s">
        <v>46</v>
      </c>
      <c r="Y23" s="142"/>
      <c r="AA23" s="409" t="str">
        <f>N23</f>
        <v>削減量</v>
      </c>
      <c r="AB23" s="419"/>
      <c r="AC23" s="422" t="str">
        <f>"削減量"&amp;T23&amp;"t-CO2"</f>
        <v>削減量0t-CO2</v>
      </c>
      <c r="AD23" s="410"/>
      <c r="AE23" s="378"/>
      <c r="AF23" s="378"/>
      <c r="AG23" s="378"/>
      <c r="AH23" s="378"/>
      <c r="AI23" s="378"/>
      <c r="AJ23" s="378"/>
      <c r="AK23" s="378"/>
      <c r="AL23" s="378"/>
      <c r="AM23" s="378"/>
      <c r="AN23" s="697"/>
      <c r="AO23" s="700"/>
      <c r="AP23" s="700"/>
      <c r="AQ23" s="700"/>
    </row>
    <row r="24" spans="2:43" ht="14.1" customHeight="1">
      <c r="B24" s="146"/>
      <c r="G24" s="719"/>
      <c r="H24" s="719"/>
      <c r="I24" s="719"/>
      <c r="J24" s="719"/>
      <c r="K24" s="719"/>
      <c r="L24" s="726"/>
      <c r="M24" s="143"/>
      <c r="N24" s="96" t="s">
        <v>78</v>
      </c>
      <c r="P24" s="145"/>
      <c r="Q24" s="145"/>
      <c r="T24" s="718">
        <f>事前協議書!$K$81</f>
        <v>0</v>
      </c>
      <c r="U24" s="718"/>
      <c r="V24" s="145" t="s">
        <v>30</v>
      </c>
      <c r="Y24" s="142"/>
      <c r="AA24" s="378"/>
      <c r="AB24" s="378"/>
      <c r="AC24" s="378"/>
      <c r="AD24" s="378"/>
      <c r="AE24" s="378"/>
      <c r="AF24" s="378"/>
      <c r="AG24" s="378"/>
      <c r="AH24" s="378"/>
      <c r="AI24" s="378"/>
      <c r="AJ24" s="378"/>
      <c r="AK24" s="378"/>
      <c r="AL24" s="378"/>
      <c r="AM24" s="378"/>
      <c r="AN24" s="697">
        <v>35</v>
      </c>
      <c r="AO24" s="698" t="e" vm="2">
        <v>#VALUE!</v>
      </c>
      <c r="AP24" s="698"/>
      <c r="AQ24" s="698"/>
    </row>
    <row r="25" spans="2:43" s="141" customFormat="1" ht="11.25" customHeight="1">
      <c r="B25" s="112"/>
      <c r="C25" s="149"/>
      <c r="D25" s="149"/>
      <c r="E25" s="149"/>
      <c r="F25" s="149"/>
      <c r="G25" s="149"/>
      <c r="H25" s="149"/>
      <c r="I25" s="149"/>
      <c r="J25" s="149"/>
      <c r="K25" s="149"/>
      <c r="L25" s="150"/>
      <c r="M25" s="143"/>
      <c r="N25" s="145"/>
      <c r="O25" s="145"/>
      <c r="P25" s="145"/>
      <c r="Q25" s="145"/>
      <c r="R25" s="96"/>
      <c r="S25" s="96"/>
      <c r="T25" s="96"/>
      <c r="U25" s="96"/>
      <c r="V25" s="145"/>
      <c r="W25" s="96"/>
      <c r="X25" s="96"/>
      <c r="Y25" s="142"/>
      <c r="AA25" s="378"/>
      <c r="AB25" s="378"/>
      <c r="AC25" s="378"/>
      <c r="AD25" s="378"/>
      <c r="AE25" s="378"/>
      <c r="AF25" s="413"/>
      <c r="AG25" s="413"/>
      <c r="AH25" s="413"/>
      <c r="AI25" s="413"/>
      <c r="AJ25" s="413"/>
      <c r="AK25" s="413"/>
      <c r="AL25" s="413"/>
      <c r="AM25" s="413"/>
      <c r="AN25" s="697"/>
      <c r="AO25" s="698"/>
      <c r="AP25" s="698"/>
      <c r="AQ25" s="698"/>
    </row>
    <row r="26" spans="2:43" ht="15" customHeight="1">
      <c r="B26" s="140" t="s">
        <v>966</v>
      </c>
      <c r="C26" s="138"/>
      <c r="D26" s="138"/>
      <c r="E26" s="138"/>
      <c r="F26" s="138"/>
      <c r="G26" s="138"/>
      <c r="H26" s="138"/>
      <c r="I26" s="138"/>
      <c r="J26" s="138"/>
      <c r="K26" s="138"/>
      <c r="L26" s="151"/>
      <c r="M26" s="143"/>
      <c r="N26" s="145"/>
      <c r="O26" s="145"/>
      <c r="P26" s="145"/>
      <c r="Q26" s="145"/>
      <c r="V26" s="145"/>
      <c r="Y26" s="142"/>
      <c r="AA26" s="378" t="str">
        <f>"CO2排出量[t-CO2・年]"</f>
        <v>CO2排出量[t-CO2・年]</v>
      </c>
      <c r="AB26" s="378"/>
      <c r="AC26" s="378"/>
      <c r="AD26" s="440" t="s">
        <v>988</v>
      </c>
      <c r="AE26" s="446">
        <f>IF(事前協議書!$Q$67="対象",1,0)</f>
        <v>0</v>
      </c>
      <c r="AF26" s="448" t="s">
        <v>295</v>
      </c>
      <c r="AG26" s="449"/>
      <c r="AH26" s="378"/>
      <c r="AI26" s="378" t="s">
        <v>987</v>
      </c>
      <c r="AJ26" s="378"/>
      <c r="AK26" s="378"/>
      <c r="AL26" s="378"/>
      <c r="AM26" s="378"/>
      <c r="AN26" s="697"/>
      <c r="AO26" s="698"/>
      <c r="AP26" s="698"/>
      <c r="AQ26" s="698"/>
    </row>
    <row r="27" spans="2:43" ht="17.25" customHeight="1">
      <c r="B27" s="730" t="s">
        <v>967</v>
      </c>
      <c r="C27" s="731"/>
      <c r="D27" s="731"/>
      <c r="E27" s="731"/>
      <c r="F27" s="731"/>
      <c r="G27" s="147"/>
      <c r="H27" s="732">
        <f>事前協議書!K68</f>
        <v>0</v>
      </c>
      <c r="I27" s="732"/>
      <c r="J27" s="733" t="s">
        <v>968</v>
      </c>
      <c r="K27" s="733"/>
      <c r="L27" s="734"/>
      <c r="M27" s="143"/>
      <c r="N27" s="145"/>
      <c r="O27" s="145"/>
      <c r="P27" s="145"/>
      <c r="Q27" s="145"/>
      <c r="V27" s="145"/>
      <c r="Y27" s="142"/>
      <c r="AA27" s="447"/>
      <c r="AB27" s="409" t="s">
        <v>295</v>
      </c>
      <c r="AC27" s="421"/>
      <c r="AD27" s="441" t="s">
        <v>238</v>
      </c>
      <c r="AE27" s="442"/>
      <c r="AF27" s="423" t="s">
        <v>909</v>
      </c>
      <c r="AG27" s="424"/>
      <c r="AH27" s="378"/>
      <c r="AI27" s="451" t="s">
        <v>73</v>
      </c>
      <c r="AJ27" s="451">
        <f>事前協議書!$S$79*$AE$26</f>
        <v>0</v>
      </c>
      <c r="AK27" s="452">
        <f>$AJ27*$AC$22</f>
        <v>0</v>
      </c>
      <c r="AL27" s="451" t="s">
        <v>1035</v>
      </c>
      <c r="AM27" s="378"/>
      <c r="AN27" s="697"/>
      <c r="AO27" s="698"/>
      <c r="AP27" s="698"/>
      <c r="AQ27" s="698"/>
    </row>
    <row r="28" spans="2:43" ht="18" customHeight="1">
      <c r="B28" s="735" t="s">
        <v>969</v>
      </c>
      <c r="C28" s="736"/>
      <c r="D28" s="736"/>
      <c r="E28" s="736"/>
      <c r="F28" s="154"/>
      <c r="G28" s="154"/>
      <c r="H28" s="737">
        <f>事前協議書!P68</f>
        <v>0</v>
      </c>
      <c r="I28" s="737"/>
      <c r="J28" s="154"/>
      <c r="K28" s="154"/>
      <c r="L28" s="155"/>
      <c r="M28" s="143"/>
      <c r="N28" s="145"/>
      <c r="O28" s="145"/>
      <c r="P28" s="144"/>
      <c r="Y28" s="142"/>
      <c r="AA28" s="378"/>
      <c r="AB28" s="425" t="s">
        <v>73</v>
      </c>
      <c r="AC28" s="425" t="s">
        <v>324</v>
      </c>
      <c r="AD28" s="425" t="s">
        <v>73</v>
      </c>
      <c r="AE28" s="425" t="s">
        <v>324</v>
      </c>
      <c r="AF28" s="425" t="s">
        <v>73</v>
      </c>
      <c r="AG28" s="425" t="s">
        <v>324</v>
      </c>
      <c r="AH28" s="378"/>
      <c r="AI28" s="451" t="s">
        <v>324</v>
      </c>
      <c r="AJ28" s="451">
        <f>事前協議書!$R$79*$AE$26</f>
        <v>0</v>
      </c>
      <c r="AK28" s="452">
        <f t="shared" ref="AK28:AK29" si="1">$AJ28*$AC$22</f>
        <v>0</v>
      </c>
      <c r="AL28" s="451" t="s">
        <v>1035</v>
      </c>
      <c r="AM28" s="378"/>
      <c r="AN28" s="697"/>
      <c r="AO28" s="698"/>
      <c r="AP28" s="698"/>
      <c r="AQ28" s="698"/>
    </row>
    <row r="29" spans="2:43" ht="15">
      <c r="B29" s="722"/>
      <c r="C29" s="723"/>
      <c r="D29" s="723"/>
      <c r="E29" s="723"/>
      <c r="F29" s="723"/>
      <c r="G29" s="723"/>
      <c r="H29" s="723"/>
      <c r="I29" s="723"/>
      <c r="J29" s="723"/>
      <c r="K29" s="723"/>
      <c r="L29" s="724"/>
      <c r="M29" s="143"/>
      <c r="V29" s="145"/>
      <c r="Y29" s="142"/>
      <c r="AA29" s="426" t="s">
        <v>553</v>
      </c>
      <c r="AB29" s="427">
        <f>事前協議書!$J$72+事前協議書!$J$73</f>
        <v>0</v>
      </c>
      <c r="AC29" s="428">
        <f>事前協議書!$I$72+事前協議書!$I$73</f>
        <v>0</v>
      </c>
      <c r="AD29" s="443">
        <f>事前協議書!$S$72*$AC$22*$AE$26</f>
        <v>0</v>
      </c>
      <c r="AE29" s="445">
        <f>事前協議書!$R$72*$AC$22*$AE$26</f>
        <v>0</v>
      </c>
      <c r="AF29" s="427" t="e">
        <f>IF($AJ$34&lt;0,0,$AJ$34*(AB29/$AB$35))+AD29</f>
        <v>#DIV/0!</v>
      </c>
      <c r="AG29" s="427" t="e">
        <f>IF($AK$34&lt;0,0,$AK$34*(AC29/$AC$35))+AE29</f>
        <v>#DIV/0!</v>
      </c>
      <c r="AH29" s="378"/>
      <c r="AI29" s="451" t="s">
        <v>982</v>
      </c>
      <c r="AJ29" s="451">
        <f>事前協議書!$R$77</f>
        <v>0</v>
      </c>
      <c r="AK29" s="452">
        <f t="shared" si="1"/>
        <v>0</v>
      </c>
      <c r="AL29" s="451" t="s">
        <v>1035</v>
      </c>
      <c r="AM29" s="378"/>
      <c r="AN29" s="697"/>
      <c r="AO29" s="698"/>
      <c r="AP29" s="698"/>
      <c r="AQ29" s="698"/>
    </row>
    <row r="30" spans="2:43" ht="15">
      <c r="B30" s="725"/>
      <c r="C30" s="719"/>
      <c r="D30" s="719"/>
      <c r="E30" s="719"/>
      <c r="F30" s="719"/>
      <c r="G30" s="719"/>
      <c r="H30" s="719"/>
      <c r="I30" s="719"/>
      <c r="J30" s="719"/>
      <c r="K30" s="719"/>
      <c r="L30" s="726"/>
      <c r="M30" s="143"/>
      <c r="N30" s="145"/>
      <c r="V30" s="145"/>
      <c r="Y30" s="142"/>
      <c r="AA30" s="429" t="s">
        <v>234</v>
      </c>
      <c r="AB30" s="427">
        <f>事前協議書!$J$74</f>
        <v>0</v>
      </c>
      <c r="AC30" s="428">
        <f>事前協議書!$I$74</f>
        <v>0</v>
      </c>
      <c r="AD30" s="443">
        <f>事前協議書!$S$73*$AC$22*$AE$26</f>
        <v>0</v>
      </c>
      <c r="AE30" s="445">
        <f>事前協議書!$R$73*$AC$22*$AE$26</f>
        <v>0</v>
      </c>
      <c r="AF30" s="427" t="e">
        <f t="shared" ref="AF30:AF34" si="2">IF($AJ$34&lt;0,0,$AJ$34*(AB30/$AB$35))+AD30</f>
        <v>#DIV/0!</v>
      </c>
      <c r="AG30" s="427" t="e">
        <f>IF($AK$34&lt;0,0,$AK$34*(AC30/$AC$35))+AE30</f>
        <v>#DIV/0!</v>
      </c>
      <c r="AH30" s="378"/>
      <c r="AI30" s="378"/>
      <c r="AJ30" s="378"/>
      <c r="AK30" s="378"/>
      <c r="AL30" s="378"/>
      <c r="AM30" s="378"/>
      <c r="AN30" s="697"/>
      <c r="AO30" s="698"/>
      <c r="AP30" s="698"/>
      <c r="AQ30" s="698"/>
    </row>
    <row r="31" spans="2:43" ht="15">
      <c r="B31" s="725"/>
      <c r="C31" s="719"/>
      <c r="D31" s="719"/>
      <c r="E31" s="719"/>
      <c r="F31" s="719"/>
      <c r="G31" s="719"/>
      <c r="H31" s="719"/>
      <c r="I31" s="719"/>
      <c r="J31" s="719"/>
      <c r="K31" s="719"/>
      <c r="L31" s="726"/>
      <c r="M31" s="110"/>
      <c r="O31" s="145"/>
      <c r="P31" s="145"/>
      <c r="Q31" s="145"/>
      <c r="Y31" s="142"/>
      <c r="AA31" s="430" t="s">
        <v>41</v>
      </c>
      <c r="AB31" s="427">
        <f>事前協議書!$J$76</f>
        <v>0</v>
      </c>
      <c r="AC31" s="428">
        <f>事前協議書!$I$76</f>
        <v>0</v>
      </c>
      <c r="AD31" s="443">
        <f>事前協議書!$S$74*$AC$22*$AE$26</f>
        <v>0</v>
      </c>
      <c r="AE31" s="445">
        <f>事前協議書!$R$74*$AC$22*$AE$26</f>
        <v>0</v>
      </c>
      <c r="AF31" s="427" t="e">
        <f t="shared" si="2"/>
        <v>#DIV/0!</v>
      </c>
      <c r="AG31" s="427" t="e">
        <f t="shared" ref="AG31:AG34" si="3">IF($AK$34&lt;0,0,$AK$34*(AC31/$AC$35))+AE31</f>
        <v>#DIV/0!</v>
      </c>
      <c r="AH31" s="378"/>
      <c r="AI31" s="451"/>
      <c r="AJ31" s="451" t="s">
        <v>1034</v>
      </c>
      <c r="AK31" s="451" t="s">
        <v>297</v>
      </c>
      <c r="AL31" s="378"/>
      <c r="AM31" s="378"/>
      <c r="AN31" s="697"/>
      <c r="AO31" s="698"/>
      <c r="AP31" s="698"/>
      <c r="AQ31" s="698"/>
    </row>
    <row r="32" spans="2:43" ht="15">
      <c r="B32" s="725"/>
      <c r="C32" s="719"/>
      <c r="D32" s="719"/>
      <c r="E32" s="719"/>
      <c r="F32" s="719"/>
      <c r="G32" s="719"/>
      <c r="H32" s="719"/>
      <c r="I32" s="719"/>
      <c r="J32" s="719"/>
      <c r="K32" s="719"/>
      <c r="L32" s="726"/>
      <c r="M32" s="110"/>
      <c r="U32" s="719"/>
      <c r="V32" s="719"/>
      <c r="Y32" s="142"/>
      <c r="AA32" s="431" t="s">
        <v>42</v>
      </c>
      <c r="AB32" s="427">
        <f>事前協議書!$J$75</f>
        <v>0</v>
      </c>
      <c r="AC32" s="428">
        <f>事前協議書!$I$75</f>
        <v>0</v>
      </c>
      <c r="AD32" s="443">
        <f>事前協議書!$S$75*$AC$22*$AE$26</f>
        <v>0</v>
      </c>
      <c r="AE32" s="445">
        <f>事前協議書!$R$75*$AC$22*$AE$26</f>
        <v>0</v>
      </c>
      <c r="AF32" s="427" t="e">
        <f t="shared" si="2"/>
        <v>#DIV/0!</v>
      </c>
      <c r="AG32" s="427" t="e">
        <f t="shared" si="3"/>
        <v>#DIV/0!</v>
      </c>
      <c r="AH32" s="378"/>
      <c r="AI32" s="451" t="s">
        <v>984</v>
      </c>
      <c r="AJ32" s="445">
        <f>$T$22</f>
        <v>0</v>
      </c>
      <c r="AK32" s="445">
        <f>$T$21</f>
        <v>0</v>
      </c>
      <c r="AL32" s="450"/>
      <c r="AM32" s="378"/>
      <c r="AN32" s="697"/>
      <c r="AO32" s="698"/>
      <c r="AP32" s="698"/>
      <c r="AQ32" s="698"/>
    </row>
    <row r="33" spans="2:43" ht="15">
      <c r="B33" s="725"/>
      <c r="C33" s="719"/>
      <c r="D33" s="719"/>
      <c r="E33" s="719"/>
      <c r="F33" s="719"/>
      <c r="G33" s="719"/>
      <c r="H33" s="719"/>
      <c r="I33" s="719"/>
      <c r="J33" s="719"/>
      <c r="K33" s="719"/>
      <c r="L33" s="726"/>
      <c r="M33" s="143"/>
      <c r="N33" s="145"/>
      <c r="O33" s="145"/>
      <c r="Y33" s="142"/>
      <c r="AA33" s="432" t="s">
        <v>128</v>
      </c>
      <c r="AB33" s="437"/>
      <c r="AC33" s="438"/>
      <c r="AD33" s="443">
        <f>事前協議書!$S$76*$AC$22*$AE$26</f>
        <v>0</v>
      </c>
      <c r="AE33" s="445">
        <f>事前協議書!$R$76*$AC$22*$AE$26</f>
        <v>0</v>
      </c>
      <c r="AF33" s="427" t="e">
        <f t="shared" si="2"/>
        <v>#DIV/0!</v>
      </c>
      <c r="AG33" s="427" t="e">
        <f t="shared" si="3"/>
        <v>#DIV/0!</v>
      </c>
      <c r="AH33" s="378"/>
      <c r="AI33" s="451" t="s">
        <v>985</v>
      </c>
      <c r="AJ33" s="453">
        <f>$AK$27</f>
        <v>0</v>
      </c>
      <c r="AK33" s="453">
        <f>$AK$28</f>
        <v>0</v>
      </c>
      <c r="AL33" s="378"/>
      <c r="AM33" s="378"/>
      <c r="AN33" s="697"/>
      <c r="AO33" s="698"/>
      <c r="AP33" s="698"/>
      <c r="AQ33" s="698"/>
    </row>
    <row r="34" spans="2:43" ht="11.25" customHeight="1">
      <c r="B34" s="725"/>
      <c r="C34" s="719"/>
      <c r="D34" s="719"/>
      <c r="E34" s="719"/>
      <c r="F34" s="719"/>
      <c r="G34" s="719"/>
      <c r="H34" s="719"/>
      <c r="I34" s="719"/>
      <c r="J34" s="719"/>
      <c r="K34" s="719"/>
      <c r="L34" s="726"/>
      <c r="M34" s="152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8"/>
      <c r="AA34" s="433" t="s">
        <v>982</v>
      </c>
      <c r="AB34" s="427"/>
      <c r="AC34" s="428">
        <f>事前協議書!$I$77</f>
        <v>0</v>
      </c>
      <c r="AD34" s="443">
        <f>事前協議書!$S$77*$AC$22*$AE$26</f>
        <v>0</v>
      </c>
      <c r="AE34" s="445">
        <f>事前協議書!$R$77*$AC$22*$AE$26</f>
        <v>0</v>
      </c>
      <c r="AF34" s="427" t="e">
        <f t="shared" si="2"/>
        <v>#DIV/0!</v>
      </c>
      <c r="AG34" s="427" t="e">
        <f t="shared" si="3"/>
        <v>#DIV/0!</v>
      </c>
      <c r="AH34" s="378"/>
      <c r="AI34" s="430" t="s">
        <v>986</v>
      </c>
      <c r="AJ34" s="454">
        <f>AJ32-AJ33</f>
        <v>0</v>
      </c>
      <c r="AK34" s="454">
        <f>AK32-AK33</f>
        <v>0</v>
      </c>
      <c r="AL34" s="378"/>
      <c r="AM34" s="378"/>
    </row>
    <row r="35" spans="2:43" ht="15">
      <c r="B35" s="725"/>
      <c r="C35" s="719"/>
      <c r="D35" s="719"/>
      <c r="E35" s="719"/>
      <c r="F35" s="719"/>
      <c r="G35" s="719"/>
      <c r="H35" s="719"/>
      <c r="I35" s="719"/>
      <c r="J35" s="719"/>
      <c r="K35" s="719"/>
      <c r="L35" s="726"/>
      <c r="M35" s="152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8"/>
      <c r="AA35" s="434" t="s">
        <v>910</v>
      </c>
      <c r="AB35" s="435">
        <f>SUM(AB29:AB34)</f>
        <v>0</v>
      </c>
      <c r="AC35" s="435">
        <f>SUM(AC29:AC34)</f>
        <v>0</v>
      </c>
      <c r="AD35" s="444">
        <f t="shared" ref="AD35:AE35" si="4">SUM(AD29:AD34)</f>
        <v>0</v>
      </c>
      <c r="AE35" s="444">
        <f t="shared" si="4"/>
        <v>0</v>
      </c>
      <c r="AF35" s="436" t="e">
        <f>SUM(AF29:AF34)</f>
        <v>#DIV/0!</v>
      </c>
      <c r="AG35" s="436" t="e">
        <f>SUM(AG29:AG34)</f>
        <v>#DIV/0!</v>
      </c>
      <c r="AH35" s="378"/>
      <c r="AI35" s="378"/>
      <c r="AK35" s="378"/>
      <c r="AL35" s="378"/>
      <c r="AM35" s="378"/>
    </row>
    <row r="36" spans="2:43" ht="15">
      <c r="B36" s="725"/>
      <c r="C36" s="719"/>
      <c r="D36" s="719"/>
      <c r="E36" s="719"/>
      <c r="F36" s="719"/>
      <c r="G36" s="719"/>
      <c r="H36" s="719"/>
      <c r="I36" s="719"/>
      <c r="J36" s="719"/>
      <c r="K36" s="719"/>
      <c r="L36" s="726"/>
      <c r="M36" s="152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8"/>
      <c r="AA36" s="378"/>
      <c r="AB36" s="378"/>
      <c r="AC36" s="378"/>
      <c r="AD36" s="378"/>
      <c r="AE36" s="378"/>
      <c r="AG36" s="378"/>
      <c r="AH36" s="378"/>
      <c r="AI36" s="378"/>
      <c r="AJ36" s="378"/>
      <c r="AK36" s="378"/>
      <c r="AL36" s="378"/>
      <c r="AM36" s="378"/>
    </row>
    <row r="37" spans="2:43" ht="15">
      <c r="B37" s="725"/>
      <c r="C37" s="719"/>
      <c r="D37" s="719"/>
      <c r="E37" s="719"/>
      <c r="F37" s="719"/>
      <c r="G37" s="719"/>
      <c r="H37" s="719"/>
      <c r="I37" s="719"/>
      <c r="J37" s="719"/>
      <c r="K37" s="719"/>
      <c r="L37" s="726"/>
      <c r="M37" s="152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8"/>
      <c r="AA37" s="378"/>
      <c r="AB37" s="378"/>
      <c r="AC37" s="378"/>
      <c r="AD37" s="378"/>
      <c r="AE37" s="378"/>
      <c r="AF37" s="378"/>
      <c r="AG37" s="378"/>
      <c r="AH37" s="378"/>
      <c r="AI37" s="378"/>
      <c r="AJ37" s="378"/>
      <c r="AK37" s="378"/>
      <c r="AL37" s="378"/>
      <c r="AM37" s="378"/>
    </row>
    <row r="38" spans="2:43" ht="15">
      <c r="B38" s="725"/>
      <c r="C38" s="719"/>
      <c r="D38" s="719"/>
      <c r="E38" s="719"/>
      <c r="F38" s="719"/>
      <c r="G38" s="719"/>
      <c r="H38" s="719"/>
      <c r="I38" s="719"/>
      <c r="J38" s="719"/>
      <c r="K38" s="719"/>
      <c r="L38" s="726"/>
      <c r="M38" s="152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8"/>
      <c r="AA38" s="378"/>
      <c r="AB38" s="378"/>
      <c r="AC38" s="378"/>
      <c r="AD38" s="378"/>
      <c r="AE38" s="378"/>
      <c r="AF38" s="378"/>
      <c r="AG38" s="378"/>
      <c r="AH38" s="378"/>
      <c r="AI38" s="378"/>
      <c r="AJ38" s="378"/>
      <c r="AK38" s="378"/>
      <c r="AL38" s="378"/>
      <c r="AM38" s="378"/>
    </row>
    <row r="39" spans="2:43" ht="15">
      <c r="B39" s="727"/>
      <c r="C39" s="728"/>
      <c r="D39" s="728"/>
      <c r="E39" s="728"/>
      <c r="F39" s="728"/>
      <c r="G39" s="728"/>
      <c r="H39" s="728"/>
      <c r="I39" s="728"/>
      <c r="J39" s="728"/>
      <c r="K39" s="728"/>
      <c r="L39" s="729"/>
      <c r="M39" s="153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5"/>
      <c r="AA39" s="378"/>
      <c r="AB39" s="378"/>
      <c r="AC39" s="378"/>
      <c r="AD39" s="378"/>
      <c r="AE39" s="378"/>
      <c r="AF39" s="378"/>
      <c r="AG39" s="378"/>
      <c r="AH39" s="378"/>
      <c r="AI39" s="378"/>
      <c r="AJ39" s="378"/>
      <c r="AK39" s="378"/>
      <c r="AL39" s="378"/>
      <c r="AM39" s="378"/>
    </row>
    <row r="40" spans="2:43" ht="13.5" customHeight="1">
      <c r="B40" s="133" t="s">
        <v>151</v>
      </c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5"/>
      <c r="N40" s="133" t="s">
        <v>921</v>
      </c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5"/>
      <c r="AA40" s="378"/>
      <c r="AB40" s="378"/>
      <c r="AC40" s="378"/>
      <c r="AD40" s="378"/>
      <c r="AE40" s="378"/>
      <c r="AF40" s="378"/>
      <c r="AG40" s="378"/>
      <c r="AH40" s="378"/>
      <c r="AI40" s="378"/>
      <c r="AJ40" s="378"/>
      <c r="AK40" s="378"/>
      <c r="AL40" s="378"/>
      <c r="AM40" s="378"/>
    </row>
    <row r="41" spans="2:43" s="141" customFormat="1" ht="13.5" customHeight="1">
      <c r="B41" s="156" t="str">
        <f>$AC41</f>
        <v>□</v>
      </c>
      <c r="C41" s="108" t="s">
        <v>58</v>
      </c>
      <c r="D41" s="108"/>
      <c r="E41" s="108"/>
      <c r="F41" s="108"/>
      <c r="G41" s="108"/>
      <c r="H41" s="157" t="str">
        <f>$AE41</f>
        <v>□</v>
      </c>
      <c r="I41" s="108" t="s">
        <v>257</v>
      </c>
      <c r="J41" s="108"/>
      <c r="K41" s="108"/>
      <c r="L41" s="108"/>
      <c r="M41" s="109"/>
      <c r="N41" s="707" t="str">
        <f>IF(事前協議書!E62="","",事前協議書!E62)</f>
        <v/>
      </c>
      <c r="O41" s="708"/>
      <c r="P41" s="708"/>
      <c r="Q41" s="708"/>
      <c r="R41" s="708"/>
      <c r="S41" s="708"/>
      <c r="T41" s="708"/>
      <c r="U41" s="708"/>
      <c r="V41" s="708"/>
      <c r="W41" s="708"/>
      <c r="X41" s="708"/>
      <c r="Y41" s="709"/>
      <c r="AA41" s="470" t="str">
        <f>C41</f>
        <v>高効率エアコン</v>
      </c>
      <c r="AB41" s="467"/>
      <c r="AC41" s="471" t="str">
        <f>事前協議書!$E$33</f>
        <v>□</v>
      </c>
      <c r="AD41" s="471" t="str">
        <f>I41</f>
        <v>高効率給湯機</v>
      </c>
      <c r="AE41" s="472" t="str">
        <f>事前協議書!$E$39</f>
        <v>□</v>
      </c>
      <c r="AF41" s="1"/>
      <c r="AG41" s="1"/>
      <c r="AH41" s="1"/>
      <c r="AI41" s="378"/>
      <c r="AJ41" s="378"/>
      <c r="AK41" s="378"/>
      <c r="AL41" s="413"/>
      <c r="AM41" s="413"/>
    </row>
    <row r="42" spans="2:43" s="141" customFormat="1" ht="13.5" customHeight="1">
      <c r="B42" s="158" t="str">
        <f t="shared" ref="B42:B48" si="5">$AC42</f>
        <v>□</v>
      </c>
      <c r="C42" s="738" t="s">
        <v>932</v>
      </c>
      <c r="D42" s="738"/>
      <c r="E42" s="738"/>
      <c r="F42" s="738"/>
      <c r="G42" s="738"/>
      <c r="H42" s="159" t="str">
        <f t="shared" ref="H42:H47" si="6">$AE42</f>
        <v>□</v>
      </c>
      <c r="I42" s="96" t="s">
        <v>577</v>
      </c>
      <c r="J42" s="96"/>
      <c r="K42" s="96"/>
      <c r="L42" s="96"/>
      <c r="M42" s="111"/>
      <c r="N42" s="710"/>
      <c r="O42" s="711"/>
      <c r="P42" s="711"/>
      <c r="Q42" s="711"/>
      <c r="R42" s="711"/>
      <c r="S42" s="711"/>
      <c r="T42" s="711"/>
      <c r="U42" s="711"/>
      <c r="V42" s="711"/>
      <c r="W42" s="711"/>
      <c r="X42" s="711"/>
      <c r="Y42" s="712"/>
      <c r="AA42" s="473" t="str">
        <f t="shared" ref="AA42:AA55" si="7">C42</f>
        <v>小能力時高効率型コンプレッサー</v>
      </c>
      <c r="AB42" s="1"/>
      <c r="AC42" s="378" t="str">
        <f>事前協議書!$M$33</f>
        <v>□</v>
      </c>
      <c r="AD42" s="378" t="str">
        <f t="shared" ref="AD42:AD48" si="8">I42</f>
        <v>手元止水</v>
      </c>
      <c r="AE42" s="474" t="str">
        <f>事前協議書!$I$39</f>
        <v>□</v>
      </c>
      <c r="AF42" s="1"/>
      <c r="AG42" s="1"/>
      <c r="AH42" s="1"/>
      <c r="AI42" s="378"/>
      <c r="AJ42" s="378"/>
      <c r="AK42" s="378"/>
      <c r="AL42" s="413"/>
      <c r="AM42" s="413"/>
    </row>
    <row r="43" spans="2:43" s="141" customFormat="1" ht="13.5" customHeight="1">
      <c r="B43" s="158" t="str">
        <f t="shared" si="5"/>
        <v>□</v>
      </c>
      <c r="C43" s="96" t="s">
        <v>571</v>
      </c>
      <c r="D43" s="96"/>
      <c r="E43" s="96"/>
      <c r="F43" s="96"/>
      <c r="G43" s="96"/>
      <c r="H43" s="159" t="str">
        <f t="shared" si="6"/>
        <v>□</v>
      </c>
      <c r="I43" s="96" t="s">
        <v>701</v>
      </c>
      <c r="J43" s="96"/>
      <c r="K43" s="96"/>
      <c r="L43" s="96"/>
      <c r="M43" s="111"/>
      <c r="N43" s="710"/>
      <c r="O43" s="711"/>
      <c r="P43" s="711"/>
      <c r="Q43" s="711"/>
      <c r="R43" s="711"/>
      <c r="S43" s="711"/>
      <c r="T43" s="711"/>
      <c r="U43" s="711"/>
      <c r="V43" s="711"/>
      <c r="W43" s="711"/>
      <c r="X43" s="711"/>
      <c r="Y43" s="712"/>
      <c r="AA43" s="473" t="str">
        <f t="shared" si="7"/>
        <v>駐車場換気量制御</v>
      </c>
      <c r="AB43" s="1"/>
      <c r="AC43" s="378" t="str">
        <f>事前協議書!$E$34</f>
        <v>□</v>
      </c>
      <c r="AD43" s="378" t="str">
        <f t="shared" si="8"/>
        <v>小流量シャワー</v>
      </c>
      <c r="AE43" s="474" t="str">
        <f>事前協議書!$M$39</f>
        <v>□</v>
      </c>
      <c r="AF43" s="1"/>
      <c r="AG43" s="1"/>
      <c r="AH43" s="1"/>
      <c r="AI43" s="378"/>
      <c r="AJ43" s="378"/>
      <c r="AK43" s="378"/>
      <c r="AL43" s="413"/>
      <c r="AM43" s="413"/>
    </row>
    <row r="44" spans="2:43" s="141" customFormat="1" ht="13.5" customHeight="1">
      <c r="B44" s="158" t="str">
        <f t="shared" si="5"/>
        <v>□</v>
      </c>
      <c r="C44" s="96" t="s">
        <v>572</v>
      </c>
      <c r="D44" s="96"/>
      <c r="E44" s="96"/>
      <c r="F44" s="96"/>
      <c r="G44" s="96"/>
      <c r="H44" s="159" t="str">
        <f t="shared" si="6"/>
        <v>□</v>
      </c>
      <c r="I44" s="96" t="s">
        <v>702</v>
      </c>
      <c r="J44" s="96"/>
      <c r="K44" s="96"/>
      <c r="L44" s="96"/>
      <c r="M44" s="111"/>
      <c r="N44" s="710"/>
      <c r="O44" s="711"/>
      <c r="P44" s="711"/>
      <c r="Q44" s="711"/>
      <c r="R44" s="711"/>
      <c r="S44" s="711"/>
      <c r="T44" s="711"/>
      <c r="U44" s="711"/>
      <c r="V44" s="711"/>
      <c r="W44" s="711"/>
      <c r="X44" s="711"/>
      <c r="Y44" s="712"/>
      <c r="AA44" s="473" t="str">
        <f>C44</f>
        <v>機械室換気量制御</v>
      </c>
      <c r="AB44" s="1"/>
      <c r="AC44" s="378" t="str">
        <f>事前協議書!$I$34</f>
        <v>□</v>
      </c>
      <c r="AD44" s="378" t="str">
        <f t="shared" si="8"/>
        <v>水優先吐水</v>
      </c>
      <c r="AE44" s="474" t="str">
        <f>事前協議書!$Q$39</f>
        <v>□</v>
      </c>
      <c r="AF44" s="378"/>
      <c r="AG44" s="378"/>
      <c r="AH44" s="1"/>
      <c r="AI44" s="378"/>
      <c r="AJ44" s="378"/>
      <c r="AK44" s="378"/>
      <c r="AL44" s="413"/>
      <c r="AM44" s="413"/>
    </row>
    <row r="45" spans="2:43" s="141" customFormat="1" ht="13.5" customHeight="1">
      <c r="B45" s="158" t="str">
        <f t="shared" si="5"/>
        <v>□</v>
      </c>
      <c r="C45" s="96" t="s">
        <v>135</v>
      </c>
      <c r="D45" s="96"/>
      <c r="E45" s="96"/>
      <c r="F45" s="96"/>
      <c r="G45" s="96"/>
      <c r="H45" s="159" t="str">
        <f t="shared" si="6"/>
        <v>□</v>
      </c>
      <c r="I45" s="96" t="s">
        <v>907</v>
      </c>
      <c r="J45" s="96"/>
      <c r="K45" s="96"/>
      <c r="L45" s="96"/>
      <c r="M45" s="111"/>
      <c r="N45" s="713"/>
      <c r="O45" s="714"/>
      <c r="P45" s="714"/>
      <c r="Q45" s="714"/>
      <c r="R45" s="714"/>
      <c r="S45" s="714"/>
      <c r="T45" s="714"/>
      <c r="U45" s="714"/>
      <c r="V45" s="714"/>
      <c r="W45" s="714"/>
      <c r="X45" s="714"/>
      <c r="Y45" s="715"/>
      <c r="AA45" s="473" t="str">
        <f t="shared" si="7"/>
        <v>全熱交換器</v>
      </c>
      <c r="AB45" s="1"/>
      <c r="AC45" s="378" t="str">
        <f>事前協議書!$M$34</f>
        <v>□</v>
      </c>
      <c r="AD45" s="378" t="str">
        <f t="shared" si="8"/>
        <v>高断熱浴槽</v>
      </c>
      <c r="AE45" s="474" t="str">
        <f>事前協議書!$E$40</f>
        <v>□</v>
      </c>
      <c r="AF45" s="378"/>
      <c r="AG45" s="378"/>
      <c r="AH45" s="1"/>
      <c r="AI45" s="378"/>
      <c r="AJ45" s="378"/>
      <c r="AK45" s="378"/>
      <c r="AL45" s="413"/>
      <c r="AM45" s="413"/>
    </row>
    <row r="46" spans="2:43" s="141" customFormat="1" ht="13.5" customHeight="1">
      <c r="B46" s="158" t="str">
        <f>$AC46</f>
        <v>□</v>
      </c>
      <c r="C46" s="96" t="s">
        <v>573</v>
      </c>
      <c r="D46" s="96"/>
      <c r="E46" s="96"/>
      <c r="F46" s="96"/>
      <c r="G46" s="96"/>
      <c r="H46" s="159" t="str">
        <f t="shared" si="6"/>
        <v>□</v>
      </c>
      <c r="I46" s="96" t="s">
        <v>908</v>
      </c>
      <c r="J46" s="96"/>
      <c r="K46" s="96"/>
      <c r="L46" s="96"/>
      <c r="M46" s="111"/>
      <c r="N46" s="133" t="s">
        <v>215</v>
      </c>
      <c r="O46" s="134"/>
      <c r="P46" s="134"/>
      <c r="Q46" s="134"/>
      <c r="R46" s="134"/>
      <c r="S46" s="134"/>
      <c r="T46" s="134"/>
      <c r="U46" s="134"/>
      <c r="V46" s="134"/>
      <c r="W46" s="134"/>
      <c r="X46" s="134"/>
      <c r="Y46" s="135"/>
      <c r="AA46" s="473" t="str">
        <f t="shared" si="7"/>
        <v>自然換気（自動制御）</v>
      </c>
      <c r="AB46" s="1"/>
      <c r="AC46" s="378" t="str">
        <f>事前協議書!$Q$34</f>
        <v>□</v>
      </c>
      <c r="AD46" s="378" t="str">
        <f t="shared" si="8"/>
        <v>ヘッダ方式(13A以下)</v>
      </c>
      <c r="AE46" s="474" t="str">
        <f>事前協議書!$I$40</f>
        <v>□</v>
      </c>
      <c r="AF46" s="378"/>
      <c r="AG46" s="378"/>
      <c r="AH46" s="1"/>
      <c r="AI46" s="378"/>
      <c r="AJ46" s="378"/>
      <c r="AK46" s="378"/>
      <c r="AL46" s="413"/>
      <c r="AM46" s="413"/>
    </row>
    <row r="47" spans="2:43" s="141" customFormat="1" ht="13.5" customHeight="1">
      <c r="B47" s="158" t="str">
        <f t="shared" si="5"/>
        <v>□</v>
      </c>
      <c r="C47" s="96" t="s">
        <v>626</v>
      </c>
      <c r="D47" s="96"/>
      <c r="E47" s="96"/>
      <c r="F47" s="96"/>
      <c r="G47" s="96"/>
      <c r="H47" s="159" t="str">
        <f t="shared" si="6"/>
        <v>□</v>
      </c>
      <c r="I47" s="701" t="s">
        <v>136</v>
      </c>
      <c r="J47" s="701"/>
      <c r="K47" s="701"/>
      <c r="L47" s="701"/>
      <c r="M47" s="702"/>
      <c r="N47" s="156" t="str">
        <f>$AI47</f>
        <v>□</v>
      </c>
      <c r="O47" s="459" t="s">
        <v>506</v>
      </c>
      <c r="P47" s="108"/>
      <c r="Q47" s="108"/>
      <c r="R47" s="108"/>
      <c r="S47" s="108"/>
      <c r="T47" s="108"/>
      <c r="U47" s="108"/>
      <c r="V47" s="108"/>
      <c r="W47" s="108"/>
      <c r="X47" s="108"/>
      <c r="Y47" s="109"/>
      <c r="AA47" s="473" t="str">
        <f t="shared" si="7"/>
        <v>高効率電動機</v>
      </c>
      <c r="AB47" s="1"/>
      <c r="AC47" s="378" t="str">
        <f>事前協議書!$E$35</f>
        <v>□</v>
      </c>
      <c r="AD47" s="378" t="str">
        <f t="shared" si="8"/>
        <v>HEMS</v>
      </c>
      <c r="AE47" s="474" t="str">
        <f>事前協議書!$E$42</f>
        <v>□</v>
      </c>
      <c r="AF47" s="471" t="str">
        <f>O47</f>
        <v>Low-E複層ガラス</v>
      </c>
      <c r="AG47" s="471"/>
      <c r="AH47" s="467"/>
      <c r="AI47" s="471" t="str">
        <f>事前協議書!$E$30</f>
        <v>□</v>
      </c>
      <c r="AJ47" s="471"/>
      <c r="AK47" s="472"/>
      <c r="AL47" s="413"/>
      <c r="AM47" s="413"/>
    </row>
    <row r="48" spans="2:43" s="141" customFormat="1" ht="13.5" customHeight="1">
      <c r="B48" s="158" t="str">
        <f t="shared" si="5"/>
        <v>□</v>
      </c>
      <c r="C48" s="96" t="s">
        <v>938</v>
      </c>
      <c r="D48" s="96"/>
      <c r="E48" s="298"/>
      <c r="F48" s="298"/>
      <c r="G48" s="298"/>
      <c r="H48" s="159" t="str">
        <f>$AE48</f>
        <v>□</v>
      </c>
      <c r="I48" s="701" t="s">
        <v>242</v>
      </c>
      <c r="J48" s="701"/>
      <c r="K48" s="701"/>
      <c r="L48" s="701"/>
      <c r="M48" s="702"/>
      <c r="N48" s="158" t="str">
        <f t="shared" ref="N48:N51" si="9">$AI48</f>
        <v>□</v>
      </c>
      <c r="O48" s="96" t="s">
        <v>131</v>
      </c>
      <c r="P48" s="96"/>
      <c r="Q48" s="96"/>
      <c r="R48" s="96"/>
      <c r="S48" s="96"/>
      <c r="T48" s="96"/>
      <c r="U48" s="96"/>
      <c r="V48" s="96"/>
      <c r="W48" s="96"/>
      <c r="X48" s="96"/>
      <c r="Y48" s="111"/>
      <c r="AA48" s="473" t="str">
        <f t="shared" si="7"/>
        <v>径の太いダクト</v>
      </c>
      <c r="AB48" s="1"/>
      <c r="AC48" s="378" t="str">
        <f>事前協議書!$I$35</f>
        <v>□</v>
      </c>
      <c r="AD48" s="378" t="str">
        <f t="shared" si="8"/>
        <v>その他</v>
      </c>
      <c r="AE48" s="474" t="str">
        <f>事前協議書!$E$43</f>
        <v>□</v>
      </c>
      <c r="AF48" s="378" t="str">
        <f t="shared" ref="AF48:AF51" si="10">O48</f>
        <v>複層ガラス</v>
      </c>
      <c r="AG48" s="378"/>
      <c r="AH48" s="1"/>
      <c r="AI48" s="378" t="str">
        <f>事前協議書!$I$30</f>
        <v>□</v>
      </c>
      <c r="AJ48" s="378"/>
      <c r="AK48" s="474"/>
      <c r="AL48" s="413"/>
      <c r="AM48" s="413"/>
    </row>
    <row r="49" spans="2:39" s="141" customFormat="1" ht="13.5" customHeight="1">
      <c r="B49" s="158" t="str">
        <f>$AC49</f>
        <v>□</v>
      </c>
      <c r="C49" s="96" t="s">
        <v>939</v>
      </c>
      <c r="D49" s="96"/>
      <c r="E49" s="96"/>
      <c r="F49" s="96"/>
      <c r="G49" s="96"/>
      <c r="H49" s="159"/>
      <c r="I49" s="701" t="str">
        <f>$AD$49</f>
        <v/>
      </c>
      <c r="J49" s="701"/>
      <c r="K49" s="701"/>
      <c r="L49" s="701"/>
      <c r="M49" s="702"/>
      <c r="N49" s="158" t="str">
        <f t="shared" si="9"/>
        <v>□</v>
      </c>
      <c r="O49" s="96" t="s">
        <v>133</v>
      </c>
      <c r="P49" s="96"/>
      <c r="Q49" s="96"/>
      <c r="R49" s="96"/>
      <c r="S49" s="96"/>
      <c r="T49" s="96"/>
      <c r="U49" s="96"/>
      <c r="V49" s="96"/>
      <c r="W49" s="96"/>
      <c r="X49" s="96"/>
      <c r="Y49" s="111"/>
      <c r="AA49" s="473" t="str">
        <f t="shared" si="7"/>
        <v>DCモータ</v>
      </c>
      <c r="AB49" s="1"/>
      <c r="AC49" s="378" t="str">
        <f>事前協議書!$M$35</f>
        <v>□</v>
      </c>
      <c r="AD49" s="476" t="str">
        <f>IF(事前協議書!$H$43="","","（"&amp;事前協議書!$H$43&amp;"）")</f>
        <v/>
      </c>
      <c r="AE49" s="483" t="str">
        <f>$AE$48</f>
        <v>□</v>
      </c>
      <c r="AF49" s="378" t="str">
        <f t="shared" si="10"/>
        <v>二重サッシ</v>
      </c>
      <c r="AG49" s="378"/>
      <c r="AH49" s="1"/>
      <c r="AI49" s="378" t="str">
        <f>事前協議書!$M$30</f>
        <v>□</v>
      </c>
      <c r="AJ49" s="378"/>
      <c r="AK49" s="474"/>
      <c r="AL49" s="413"/>
      <c r="AM49" s="413"/>
    </row>
    <row r="50" spans="2:39" s="141" customFormat="1" ht="13.5" customHeight="1">
      <c r="B50" s="158"/>
      <c r="C50" s="96"/>
      <c r="D50" s="96"/>
      <c r="E50" s="298"/>
      <c r="F50" s="298"/>
      <c r="G50" s="298"/>
      <c r="H50" s="159"/>
      <c r="I50" s="96"/>
      <c r="J50" s="298"/>
      <c r="K50" s="298"/>
      <c r="L50" s="298"/>
      <c r="M50" s="439"/>
      <c r="N50" s="158" t="str">
        <f t="shared" si="9"/>
        <v>□</v>
      </c>
      <c r="O50" s="96" t="s">
        <v>507</v>
      </c>
      <c r="P50" s="96"/>
      <c r="Q50" s="96"/>
      <c r="R50" s="96"/>
      <c r="S50" s="96"/>
      <c r="T50" s="96"/>
      <c r="U50" s="96"/>
      <c r="V50" s="96"/>
      <c r="W50" s="96"/>
      <c r="X50" s="96"/>
      <c r="Y50" s="111"/>
      <c r="AA50" s="473"/>
      <c r="AB50" s="1"/>
      <c r="AC50" s="378"/>
      <c r="AD50" s="378"/>
      <c r="AE50" s="474"/>
      <c r="AF50" s="378" t="str">
        <f t="shared" si="10"/>
        <v>庇・ルーバー・バルコニー</v>
      </c>
      <c r="AG50" s="378"/>
      <c r="AH50" s="1"/>
      <c r="AI50" s="378" t="str">
        <f>事前協議書!$P$30</f>
        <v>□</v>
      </c>
      <c r="AJ50" s="378"/>
      <c r="AK50" s="474"/>
      <c r="AL50" s="413"/>
      <c r="AM50" s="413"/>
    </row>
    <row r="51" spans="2:39" s="141" customFormat="1" ht="13.5" customHeight="1">
      <c r="B51" s="158" t="str">
        <f t="shared" ref="B51:B55" si="11">$AC51</f>
        <v>□</v>
      </c>
      <c r="C51" s="96" t="s">
        <v>574</v>
      </c>
      <c r="D51" s="298"/>
      <c r="E51" s="96"/>
      <c r="F51" s="96"/>
      <c r="G51" s="96"/>
      <c r="H51" s="96"/>
      <c r="I51" s="96"/>
      <c r="J51" s="96"/>
      <c r="K51" s="96"/>
      <c r="L51" s="96"/>
      <c r="M51" s="111"/>
      <c r="N51" s="480" t="str">
        <f t="shared" si="9"/>
        <v>□</v>
      </c>
      <c r="O51" s="96" t="s">
        <v>951</v>
      </c>
      <c r="P51" s="96"/>
      <c r="Q51" s="96"/>
      <c r="R51" s="96"/>
      <c r="S51" s="96"/>
      <c r="T51" s="96"/>
      <c r="U51" s="227" t="str">
        <f>$AK51</f>
        <v>□</v>
      </c>
      <c r="V51" s="96" t="s">
        <v>952</v>
      </c>
      <c r="W51" s="96"/>
      <c r="X51" s="96"/>
      <c r="Y51" s="111"/>
      <c r="AA51" s="473" t="str">
        <f t="shared" si="7"/>
        <v>人感センサ</v>
      </c>
      <c r="AB51" s="1"/>
      <c r="AC51" s="378" t="str">
        <f>事前協議書!$E$36</f>
        <v>□</v>
      </c>
      <c r="AD51" s="378"/>
      <c r="AE51" s="474"/>
      <c r="AF51" s="469" t="str">
        <f t="shared" si="10"/>
        <v>屋根高断熱化</v>
      </c>
      <c r="AG51" s="469"/>
      <c r="AH51" s="468"/>
      <c r="AI51" s="469" t="str">
        <f>事前協議書!$E$31</f>
        <v>□</v>
      </c>
      <c r="AJ51" s="469" t="str">
        <f>V51</f>
        <v>壁高断熱化</v>
      </c>
      <c r="AK51" s="442" t="str">
        <f>事前協議書!$E$32</f>
        <v>□</v>
      </c>
      <c r="AL51" s="413"/>
      <c r="AM51" s="413"/>
    </row>
    <row r="52" spans="2:39" s="141" customFormat="1" ht="13.5" customHeight="1">
      <c r="B52" s="158" t="str">
        <f t="shared" si="11"/>
        <v>□</v>
      </c>
      <c r="C52" s="96" t="s">
        <v>575</v>
      </c>
      <c r="D52" s="96"/>
      <c r="E52" s="298"/>
      <c r="F52" s="298"/>
      <c r="G52" s="298"/>
      <c r="H52" s="298"/>
      <c r="I52" s="298"/>
      <c r="J52" s="298"/>
      <c r="K52" s="298"/>
      <c r="L52" s="298"/>
      <c r="M52" s="439"/>
      <c r="N52" s="133" t="s">
        <v>715</v>
      </c>
      <c r="O52" s="134"/>
      <c r="P52" s="134"/>
      <c r="Q52" s="134"/>
      <c r="R52" s="134"/>
      <c r="S52" s="134"/>
      <c r="T52" s="134"/>
      <c r="U52" s="134"/>
      <c r="V52" s="134"/>
      <c r="W52" s="134"/>
      <c r="X52" s="134"/>
      <c r="Y52" s="135"/>
      <c r="AA52" s="473" t="str">
        <f t="shared" si="7"/>
        <v>明るさセンサ</v>
      </c>
      <c r="AB52" s="1"/>
      <c r="AC52" s="378" t="str">
        <f>事前協議書!$E$37</f>
        <v>□</v>
      </c>
      <c r="AD52" s="378"/>
      <c r="AE52" s="474"/>
      <c r="AF52" s="378"/>
      <c r="AG52" s="378"/>
      <c r="AH52" s="1"/>
      <c r="AI52" s="378"/>
      <c r="AJ52" s="378"/>
      <c r="AK52" s="378"/>
      <c r="AL52" s="413"/>
      <c r="AM52" s="413"/>
    </row>
    <row r="53" spans="2:39" s="141" customFormat="1" ht="13.5" customHeight="1">
      <c r="B53" s="158" t="str">
        <f>$AC53</f>
        <v>□</v>
      </c>
      <c r="C53" s="96" t="s">
        <v>576</v>
      </c>
      <c r="D53" s="298"/>
      <c r="E53" s="96"/>
      <c r="F53" s="96"/>
      <c r="G53" s="96"/>
      <c r="H53" s="96"/>
      <c r="I53" s="96"/>
      <c r="J53" s="96"/>
      <c r="K53" s="96"/>
      <c r="L53" s="96"/>
      <c r="M53" s="111"/>
      <c r="N53" s="156" t="str">
        <f>$AI53</f>
        <v>□</v>
      </c>
      <c r="O53" s="96" t="s">
        <v>716</v>
      </c>
      <c r="P53" s="96"/>
      <c r="Q53" s="96"/>
      <c r="R53" s="96"/>
      <c r="S53" s="96"/>
      <c r="T53" s="96"/>
      <c r="U53" s="96"/>
      <c r="V53" s="96"/>
      <c r="W53" s="96"/>
      <c r="X53" s="96"/>
      <c r="Y53" s="111"/>
      <c r="AA53" s="473" t="str">
        <f t="shared" si="7"/>
        <v>スケジュール制御</v>
      </c>
      <c r="AB53" s="1"/>
      <c r="AC53" s="378" t="str">
        <f>事前協議書!$E$38</f>
        <v>□</v>
      </c>
      <c r="AD53" s="378"/>
      <c r="AE53" s="474"/>
      <c r="AF53" s="471" t="str">
        <f t="shared" ref="AF53:AF55" si="12">O53</f>
        <v>地域冷暖房(DHC)の受入</v>
      </c>
      <c r="AG53" s="471"/>
      <c r="AH53" s="467"/>
      <c r="AI53" s="471" t="str">
        <f>事前協議書!$E$48</f>
        <v>□</v>
      </c>
      <c r="AJ53" s="471"/>
      <c r="AK53" s="472"/>
      <c r="AL53" s="413"/>
      <c r="AM53" s="413"/>
    </row>
    <row r="54" spans="2:39" s="141" customFormat="1" ht="13.5" customHeight="1">
      <c r="B54" s="158" t="str">
        <f t="shared" si="11"/>
        <v>□</v>
      </c>
      <c r="C54" s="96" t="s">
        <v>900</v>
      </c>
      <c r="D54" s="96"/>
      <c r="E54" s="298"/>
      <c r="F54" s="298"/>
      <c r="G54" s="298"/>
      <c r="H54" s="298"/>
      <c r="I54" s="298"/>
      <c r="J54" s="298"/>
      <c r="K54" s="298"/>
      <c r="L54" s="298"/>
      <c r="M54" s="439"/>
      <c r="N54" s="158" t="str">
        <f t="shared" ref="N54:N55" si="13">$AI54</f>
        <v>□</v>
      </c>
      <c r="O54" s="96" t="s">
        <v>280</v>
      </c>
      <c r="P54" s="96"/>
      <c r="Q54" s="96"/>
      <c r="R54" s="96"/>
      <c r="S54" s="96"/>
      <c r="T54" s="96"/>
      <c r="U54" s="96"/>
      <c r="V54" s="96"/>
      <c r="W54" s="96"/>
      <c r="X54" s="96"/>
      <c r="Y54" s="111"/>
      <c r="AA54" s="473" t="str">
        <f t="shared" si="7"/>
        <v>VVVF(回生なし)</v>
      </c>
      <c r="AB54" s="1"/>
      <c r="AC54" s="378" t="str">
        <f>事前協議書!$E$41</f>
        <v>□</v>
      </c>
      <c r="AD54" s="378"/>
      <c r="AE54" s="474"/>
      <c r="AF54" s="378" t="str">
        <f t="shared" si="12"/>
        <v>AEMS</v>
      </c>
      <c r="AG54" s="378"/>
      <c r="AH54" s="1"/>
      <c r="AI54" s="378" t="str">
        <f>事前協議書!$E$49</f>
        <v>□</v>
      </c>
      <c r="AJ54" s="378"/>
      <c r="AK54" s="474"/>
      <c r="AL54" s="413"/>
      <c r="AM54" s="413"/>
    </row>
    <row r="55" spans="2:39" s="141" customFormat="1" ht="13.5" customHeight="1">
      <c r="B55" s="158" t="str">
        <f t="shared" si="11"/>
        <v>□</v>
      </c>
      <c r="C55" s="96" t="s">
        <v>901</v>
      </c>
      <c r="D55" s="96"/>
      <c r="E55" s="96"/>
      <c r="F55" s="96"/>
      <c r="G55" s="96"/>
      <c r="H55" s="96"/>
      <c r="I55" s="96"/>
      <c r="J55" s="96"/>
      <c r="K55" s="96"/>
      <c r="L55" s="96"/>
      <c r="M55" s="111"/>
      <c r="N55" s="158" t="str">
        <f t="shared" si="13"/>
        <v>□</v>
      </c>
      <c r="O55" s="96" t="s">
        <v>242</v>
      </c>
      <c r="P55" s="96"/>
      <c r="Q55" s="96"/>
      <c r="R55" s="96"/>
      <c r="S55" s="96"/>
      <c r="T55" s="96"/>
      <c r="U55" s="96"/>
      <c r="V55" s="96"/>
      <c r="W55" s="96"/>
      <c r="X55" s="96"/>
      <c r="Y55" s="111"/>
      <c r="AA55" s="473" t="str">
        <f t="shared" si="7"/>
        <v>VVVF(回生あり)</v>
      </c>
      <c r="AB55" s="1"/>
      <c r="AC55" s="378" t="str">
        <f>事前協議書!$I$41</f>
        <v>□</v>
      </c>
      <c r="AD55" s="1"/>
      <c r="AE55" s="474"/>
      <c r="AF55" s="378" t="str">
        <f t="shared" si="12"/>
        <v>その他</v>
      </c>
      <c r="AG55" s="378"/>
      <c r="AH55" s="1"/>
      <c r="AI55" s="378" t="str">
        <f>事前協議書!$E$50</f>
        <v>□</v>
      </c>
      <c r="AK55" s="475"/>
      <c r="AL55" s="413"/>
      <c r="AM55" s="413"/>
    </row>
    <row r="56" spans="2:39" s="141" customFormat="1" ht="13.5" customHeight="1">
      <c r="B56" s="112"/>
      <c r="C56" s="113"/>
      <c r="D56" s="113"/>
      <c r="E56" s="113"/>
      <c r="F56" s="113"/>
      <c r="G56" s="113"/>
      <c r="H56" s="113"/>
      <c r="I56" s="113"/>
      <c r="J56" s="113"/>
      <c r="K56" s="113"/>
      <c r="L56" s="113"/>
      <c r="M56" s="114"/>
      <c r="N56" s="110"/>
      <c r="O56" s="701" t="str">
        <f>AF56</f>
        <v/>
      </c>
      <c r="P56" s="701"/>
      <c r="Q56" s="701"/>
      <c r="R56" s="701"/>
      <c r="S56" s="701"/>
      <c r="T56" s="701"/>
      <c r="U56" s="701"/>
      <c r="V56" s="701"/>
      <c r="W56" s="701"/>
      <c r="X56" s="701"/>
      <c r="Y56" s="702"/>
      <c r="AA56" s="441"/>
      <c r="AB56" s="468"/>
      <c r="AC56" s="469"/>
      <c r="AD56" s="468"/>
      <c r="AE56" s="442"/>
      <c r="AF56" s="479" t="str">
        <f>IF(事前協議書!$H$50="","","（"&amp;事前協議書!$H$50&amp;"）")</f>
        <v/>
      </c>
      <c r="AG56" s="478"/>
      <c r="AH56" s="468"/>
      <c r="AI56" s="469" t="str">
        <f>$AI$55</f>
        <v>□</v>
      </c>
      <c r="AJ56" s="469"/>
      <c r="AK56" s="442"/>
      <c r="AL56" s="413"/>
      <c r="AM56" s="413"/>
    </row>
    <row r="57" spans="2:39" ht="13.5" customHeight="1">
      <c r="B57" s="133" t="s">
        <v>20</v>
      </c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5"/>
      <c r="N57" s="460" t="s">
        <v>664</v>
      </c>
      <c r="O57" s="461"/>
      <c r="P57" s="461"/>
      <c r="Q57" s="461"/>
      <c r="R57" s="461"/>
      <c r="S57" s="461"/>
      <c r="T57" s="461"/>
      <c r="U57" s="461"/>
      <c r="V57" s="461"/>
      <c r="W57" s="461"/>
      <c r="X57" s="461"/>
      <c r="Y57" s="462"/>
      <c r="AA57" s="471"/>
      <c r="AB57" s="471"/>
      <c r="AC57" s="471"/>
      <c r="AD57" s="471"/>
      <c r="AE57" s="471"/>
      <c r="AF57" s="378"/>
      <c r="AG57" s="378"/>
      <c r="AH57" s="378"/>
      <c r="AI57" s="378"/>
      <c r="AJ57" s="378"/>
      <c r="AK57" s="378"/>
      <c r="AL57" s="378"/>
      <c r="AM57" s="378"/>
    </row>
    <row r="58" spans="2:39" s="141" customFormat="1" ht="13.5" customHeight="1">
      <c r="B58" s="156" t="str">
        <f>$AC58</f>
        <v>□</v>
      </c>
      <c r="C58" s="96" t="s">
        <v>66</v>
      </c>
      <c r="D58" s="96"/>
      <c r="E58" s="96"/>
      <c r="F58" s="96"/>
      <c r="G58" s="96"/>
      <c r="H58" s="96"/>
      <c r="I58" s="96"/>
      <c r="J58" s="96"/>
      <c r="K58" s="96"/>
      <c r="L58" s="96"/>
      <c r="M58" s="111"/>
      <c r="N58" s="156" t="str">
        <f>$AI58</f>
        <v>□</v>
      </c>
      <c r="O58" s="96" t="s">
        <v>665</v>
      </c>
      <c r="P58" s="96"/>
      <c r="Q58" s="96"/>
      <c r="R58" s="96"/>
      <c r="S58" s="96"/>
      <c r="T58" s="96"/>
      <c r="U58" s="159" t="str">
        <f>$AK58</f>
        <v>□</v>
      </c>
      <c r="V58" s="96" t="s">
        <v>935</v>
      </c>
      <c r="W58" s="96"/>
      <c r="X58" s="96"/>
      <c r="Y58" s="111"/>
      <c r="AA58" s="470" t="str">
        <f>C58</f>
        <v>コージェネ</v>
      </c>
      <c r="AB58" s="467"/>
      <c r="AC58" s="471" t="str">
        <f>事前協議書!$M$44</f>
        <v>□</v>
      </c>
      <c r="AD58" s="467"/>
      <c r="AE58" s="471"/>
      <c r="AF58" s="470" t="str">
        <f>O58</f>
        <v>ハザードエリア内</v>
      </c>
      <c r="AG58" s="471"/>
      <c r="AH58" s="467"/>
      <c r="AI58" s="471" t="str">
        <f>事前協議書!$E$51</f>
        <v>□</v>
      </c>
      <c r="AJ58" s="471" t="str">
        <f>V58</f>
        <v>ソフト面の対策</v>
      </c>
      <c r="AK58" s="472" t="str">
        <f>事前協議書!$E$54</f>
        <v>□</v>
      </c>
      <c r="AL58" s="413"/>
      <c r="AM58" s="413"/>
    </row>
    <row r="59" spans="2:39" s="141" customFormat="1" ht="13.5" customHeight="1">
      <c r="B59" s="158" t="str">
        <f>$AC59</f>
        <v>□</v>
      </c>
      <c r="C59" s="96" t="s">
        <v>61</v>
      </c>
      <c r="D59" s="96"/>
      <c r="E59" s="96"/>
      <c r="F59" s="96"/>
      <c r="G59" s="96"/>
      <c r="H59" s="96"/>
      <c r="I59" s="96"/>
      <c r="J59" s="96"/>
      <c r="K59" s="96"/>
      <c r="L59" s="96"/>
      <c r="M59" s="111"/>
      <c r="N59" s="158" t="str">
        <f t="shared" ref="N59:N61" si="14">$AI59</f>
        <v>□</v>
      </c>
      <c r="O59" s="96" t="s">
        <v>662</v>
      </c>
      <c r="P59" s="96"/>
      <c r="Q59" s="96"/>
      <c r="R59" s="96"/>
      <c r="S59" s="96"/>
      <c r="T59" s="96"/>
      <c r="U59" s="96"/>
      <c r="V59" s="96"/>
      <c r="W59" s="96"/>
      <c r="X59" s="96"/>
      <c r="Y59" s="111"/>
      <c r="AA59" s="473" t="str">
        <f>C59</f>
        <v>太陽光発電</v>
      </c>
      <c r="AB59" s="1"/>
      <c r="AC59" s="378" t="str">
        <f>事前協議書!$E$44</f>
        <v>□</v>
      </c>
      <c r="AD59" s="1"/>
      <c r="AE59" s="378"/>
      <c r="AF59" s="473" t="str">
        <f>O59</f>
        <v>浸水リスクの低い場所への電気設備の設置</v>
      </c>
      <c r="AG59" s="378"/>
      <c r="AH59" s="1"/>
      <c r="AI59" s="378" t="str">
        <f>事前協議書!$E$53</f>
        <v>□</v>
      </c>
      <c r="AK59" s="474"/>
      <c r="AL59" s="413"/>
      <c r="AM59" s="413"/>
    </row>
    <row r="60" spans="2:39" s="141" customFormat="1" ht="13.5" customHeight="1">
      <c r="B60" s="158" t="str">
        <f t="shared" ref="B60" si="15">$AC60</f>
        <v>□</v>
      </c>
      <c r="C60" s="96" t="s">
        <v>59</v>
      </c>
      <c r="D60" s="96"/>
      <c r="E60" s="96"/>
      <c r="F60" s="96"/>
      <c r="G60" s="96"/>
      <c r="H60" s="96"/>
      <c r="I60" s="96"/>
      <c r="J60" s="96"/>
      <c r="K60" s="96"/>
      <c r="L60" s="96"/>
      <c r="M60" s="111"/>
      <c r="N60" s="158" t="str">
        <f t="shared" si="14"/>
        <v>□</v>
      </c>
      <c r="O60" s="96" t="s">
        <v>717</v>
      </c>
      <c r="P60" s="481"/>
      <c r="Q60" s="481"/>
      <c r="R60" s="481"/>
      <c r="S60" s="481"/>
      <c r="T60" s="481"/>
      <c r="U60" s="481"/>
      <c r="V60" s="481"/>
      <c r="W60" s="481"/>
      <c r="X60" s="481"/>
      <c r="Y60" s="482"/>
      <c r="AA60" s="473" t="str">
        <f t="shared" ref="AA60" si="16">C60</f>
        <v>その他</v>
      </c>
      <c r="AB60" s="1"/>
      <c r="AC60" s="378" t="str">
        <f>事前協議書!$E$45</f>
        <v>□</v>
      </c>
      <c r="AD60" s="1"/>
      <c r="AE60" s="378"/>
      <c r="AF60" s="473" t="str">
        <f>O60</f>
        <v>出入口等における止水板の設置</v>
      </c>
      <c r="AG60" s="378"/>
      <c r="AH60" s="1"/>
      <c r="AI60" s="378" t="str">
        <f>事前協議書!$M$53</f>
        <v>□</v>
      </c>
      <c r="AJ60" s="378"/>
      <c r="AK60" s="474"/>
      <c r="AL60" s="413"/>
      <c r="AM60" s="413"/>
    </row>
    <row r="61" spans="2:39" s="141" customFormat="1" ht="13.5" customHeight="1">
      <c r="B61" s="112"/>
      <c r="C61" s="705" t="str">
        <f>$AA$61</f>
        <v/>
      </c>
      <c r="D61" s="705"/>
      <c r="E61" s="705"/>
      <c r="F61" s="705"/>
      <c r="G61" s="705"/>
      <c r="H61" s="705"/>
      <c r="I61" s="705"/>
      <c r="J61" s="705"/>
      <c r="K61" s="705"/>
      <c r="L61" s="705"/>
      <c r="M61" s="706"/>
      <c r="N61" s="158" t="str">
        <f t="shared" si="14"/>
        <v>□</v>
      </c>
      <c r="O61" s="96" t="s">
        <v>59</v>
      </c>
      <c r="P61" s="96"/>
      <c r="Q61" s="703" t="str">
        <f>AJ61</f>
        <v/>
      </c>
      <c r="R61" s="703"/>
      <c r="S61" s="703"/>
      <c r="T61" s="703"/>
      <c r="U61" s="703"/>
      <c r="V61" s="703"/>
      <c r="W61" s="703"/>
      <c r="X61" s="703"/>
      <c r="Y61" s="704"/>
      <c r="AA61" s="476" t="str">
        <f>IF(事前協議書!$H$45="","","（"&amp;事前協議書!$H$45&amp;"）")</f>
        <v/>
      </c>
      <c r="AB61" s="477"/>
      <c r="AC61" s="469" t="str">
        <f>$AC$60</f>
        <v>□</v>
      </c>
      <c r="AD61" s="468"/>
      <c r="AE61" s="469"/>
      <c r="AF61" s="441" t="str">
        <f>O61</f>
        <v>その他</v>
      </c>
      <c r="AG61" s="469"/>
      <c r="AH61" s="468"/>
      <c r="AI61" s="469" t="str">
        <f>事前協議書!$E$55</f>
        <v>□</v>
      </c>
      <c r="AJ61" s="476" t="str">
        <f>IF(事前協議書!$H$55="","","（"&amp;事前協議書!$H$55&amp;"）")</f>
        <v/>
      </c>
      <c r="AK61" s="484" t="str">
        <f>AI61</f>
        <v>□</v>
      </c>
      <c r="AL61" s="413"/>
      <c r="AM61" s="413"/>
    </row>
    <row r="62" spans="2:39" ht="13.5" customHeight="1">
      <c r="B62" s="133" t="s">
        <v>152</v>
      </c>
      <c r="C62" s="134"/>
      <c r="D62" s="134"/>
      <c r="E62" s="134"/>
      <c r="F62" s="134"/>
      <c r="G62" s="134"/>
      <c r="H62" s="134"/>
      <c r="I62" s="134"/>
      <c r="J62" s="134"/>
      <c r="K62" s="134"/>
      <c r="L62" s="134"/>
      <c r="M62" s="135"/>
      <c r="N62" s="463" t="s">
        <v>102</v>
      </c>
      <c r="O62" s="464"/>
      <c r="P62" s="464"/>
      <c r="Q62" s="464"/>
      <c r="R62" s="464"/>
      <c r="S62" s="464"/>
      <c r="T62" s="464"/>
      <c r="U62" s="464"/>
      <c r="V62" s="464"/>
      <c r="W62" s="464"/>
      <c r="X62" s="464"/>
      <c r="Y62" s="465"/>
      <c r="AA62" s="378"/>
      <c r="AB62" s="378"/>
      <c r="AC62" s="378"/>
      <c r="AD62" s="378"/>
      <c r="AE62" s="378"/>
      <c r="AF62" s="378"/>
      <c r="AG62" s="378"/>
      <c r="AH62" s="378"/>
      <c r="AI62" s="378"/>
      <c r="AJ62" s="378"/>
      <c r="AK62" s="378"/>
      <c r="AL62" s="378"/>
      <c r="AM62" s="378"/>
    </row>
    <row r="63" spans="2:39" s="141" customFormat="1" ht="13.5" customHeight="1">
      <c r="B63" s="156" t="str">
        <f>$AC63</f>
        <v>□</v>
      </c>
      <c r="C63" s="96" t="s">
        <v>35</v>
      </c>
      <c r="D63" s="96"/>
      <c r="E63" s="96"/>
      <c r="F63" s="96"/>
      <c r="G63" s="96"/>
      <c r="H63" s="159" t="str">
        <f>$AE63</f>
        <v>□</v>
      </c>
      <c r="I63" s="96" t="s">
        <v>64</v>
      </c>
      <c r="J63" s="96"/>
      <c r="K63" s="96"/>
      <c r="L63" s="96"/>
      <c r="M63" s="111"/>
      <c r="N63" s="156" t="str">
        <f>$AI63</f>
        <v>□</v>
      </c>
      <c r="O63" s="466" t="s">
        <v>690</v>
      </c>
      <c r="P63" s="96"/>
      <c r="Q63" s="96"/>
      <c r="R63" s="96"/>
      <c r="S63" s="96"/>
      <c r="T63" s="96"/>
      <c r="U63" s="96"/>
      <c r="V63" s="96"/>
      <c r="W63" s="96"/>
      <c r="X63" s="96"/>
      <c r="Y63" s="111"/>
      <c r="AA63" s="470" t="str">
        <f>C63</f>
        <v>下水熱</v>
      </c>
      <c r="AB63" s="467"/>
      <c r="AC63" s="471" t="str">
        <f>事前協議書!$E$46</f>
        <v>□</v>
      </c>
      <c r="AD63" s="471" t="str">
        <f>I63</f>
        <v>太陽熱利用</v>
      </c>
      <c r="AE63" s="471" t="str">
        <f>事前協議書!$E$47</f>
        <v>□</v>
      </c>
      <c r="AF63" s="470" t="str">
        <f>O63</f>
        <v>緑の量・質の確保、生態系への配慮</v>
      </c>
      <c r="AG63" s="471"/>
      <c r="AH63" s="467"/>
      <c r="AI63" s="471" t="str">
        <f>事前協議書!$E$56</f>
        <v>□</v>
      </c>
      <c r="AJ63" s="471" t="s">
        <v>1036</v>
      </c>
      <c r="AK63" s="472"/>
      <c r="AL63" s="413"/>
      <c r="AM63" s="413"/>
    </row>
    <row r="64" spans="2:39" s="141" customFormat="1" ht="13.5" customHeight="1">
      <c r="B64" s="158" t="str">
        <f t="shared" ref="B64:B66" si="17">$AC64</f>
        <v>□</v>
      </c>
      <c r="C64" s="96" t="s">
        <v>63</v>
      </c>
      <c r="D64" s="96"/>
      <c r="E64" s="96"/>
      <c r="F64" s="96"/>
      <c r="G64" s="96"/>
      <c r="H64" s="159" t="str">
        <f>$AE64</f>
        <v>□</v>
      </c>
      <c r="I64" s="96" t="s">
        <v>59</v>
      </c>
      <c r="J64" s="96"/>
      <c r="K64" s="96"/>
      <c r="L64" s="96"/>
      <c r="M64" s="111"/>
      <c r="N64" s="158" t="str">
        <f t="shared" ref="N64:N65" si="18">$AI64</f>
        <v>□</v>
      </c>
      <c r="O64" s="466" t="s">
        <v>689</v>
      </c>
      <c r="P64" s="96"/>
      <c r="Q64" s="96"/>
      <c r="R64" s="96"/>
      <c r="S64" s="96"/>
      <c r="T64" s="96"/>
      <c r="U64" s="96"/>
      <c r="V64" s="96"/>
      <c r="W64" s="96"/>
      <c r="X64" s="96"/>
      <c r="Y64" s="111"/>
      <c r="AA64" s="473" t="str">
        <f t="shared" ref="AA64:AA66" si="19">C64</f>
        <v>河川水熱</v>
      </c>
      <c r="AB64" s="1"/>
      <c r="AC64" s="378" t="str">
        <f>事前協議書!$I$46</f>
        <v>□</v>
      </c>
      <c r="AD64" s="378" t="str">
        <f>I64</f>
        <v>その他</v>
      </c>
      <c r="AE64" s="378" t="str">
        <f>事前協議書!$I$47</f>
        <v>□</v>
      </c>
      <c r="AF64" s="473" t="str">
        <f>O64</f>
        <v>被覆対策</v>
      </c>
      <c r="AG64" s="378"/>
      <c r="AH64" s="1"/>
      <c r="AI64" s="378" t="str">
        <f>IF(OR(事前協議書!$E$56="■",事前協議書!$E$57="■",事前協議書!$E$58="■",事前協議書!$N$58="■"),"■","□")</f>
        <v>□</v>
      </c>
      <c r="AJ64" s="378" t="s">
        <v>1037</v>
      </c>
      <c r="AK64" s="474"/>
      <c r="AL64" s="413"/>
      <c r="AM64" s="413"/>
    </row>
    <row r="65" spans="1:39" s="141" customFormat="1" ht="13.5" customHeight="1">
      <c r="B65" s="158" t="str">
        <f t="shared" si="17"/>
        <v>□</v>
      </c>
      <c r="C65" s="96" t="s">
        <v>65</v>
      </c>
      <c r="D65" s="96"/>
      <c r="E65" s="96"/>
      <c r="F65" s="96"/>
      <c r="G65" s="96"/>
      <c r="H65" s="96"/>
      <c r="I65" s="701" t="str">
        <f>$AD$65</f>
        <v/>
      </c>
      <c r="J65" s="701"/>
      <c r="K65" s="701"/>
      <c r="L65" s="701"/>
      <c r="M65" s="702"/>
      <c r="N65" s="158" t="str">
        <f t="shared" si="18"/>
        <v>□</v>
      </c>
      <c r="O65" s="466" t="s">
        <v>100</v>
      </c>
      <c r="P65" s="96"/>
      <c r="Q65" s="96"/>
      <c r="R65" s="96"/>
      <c r="S65" s="96"/>
      <c r="T65" s="96"/>
      <c r="U65" s="96"/>
      <c r="V65" s="96"/>
      <c r="W65" s="96"/>
      <c r="X65" s="96"/>
      <c r="Y65" s="111"/>
      <c r="AA65" s="473" t="str">
        <f t="shared" si="19"/>
        <v>地下鉄排熱</v>
      </c>
      <c r="AB65" s="1"/>
      <c r="AC65" s="378" t="str">
        <f>事前協議書!$M$46</f>
        <v>□</v>
      </c>
      <c r="AD65" s="476" t="str">
        <f>IF(事前協議書!$L$47="","","（"&amp;事前協議書!$L$47&amp;"）")</f>
        <v/>
      </c>
      <c r="AE65" s="413" t="str">
        <f>$AE$64</f>
        <v>□</v>
      </c>
      <c r="AF65" s="473" t="str">
        <f>O65</f>
        <v>水循環</v>
      </c>
      <c r="AG65" s="378"/>
      <c r="AH65" s="1"/>
      <c r="AI65" s="378" t="str">
        <f>IF(OR(事前協議書!$E$59="■",事前協議書!$E$60="■"),"■","□")</f>
        <v>□</v>
      </c>
      <c r="AJ65" s="378" t="s">
        <v>1038</v>
      </c>
      <c r="AK65" s="474"/>
      <c r="AL65" s="413"/>
      <c r="AM65" s="413"/>
    </row>
    <row r="66" spans="1:39" s="141" customFormat="1" ht="13.5" customHeight="1">
      <c r="B66" s="158" t="str">
        <f t="shared" si="17"/>
        <v>□</v>
      </c>
      <c r="C66" s="96" t="s">
        <v>216</v>
      </c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110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111"/>
      <c r="AA66" s="473" t="str">
        <f t="shared" si="19"/>
        <v>地中熱</v>
      </c>
      <c r="AB66" s="1"/>
      <c r="AC66" s="378" t="str">
        <f>事前協議書!$Q$46</f>
        <v>□</v>
      </c>
      <c r="AD66" s="1"/>
      <c r="AE66" s="378"/>
      <c r="AF66" s="473"/>
      <c r="AG66" s="378"/>
      <c r="AH66" s="1"/>
      <c r="AI66" s="378"/>
      <c r="AK66" s="475"/>
      <c r="AL66" s="413"/>
      <c r="AM66" s="413"/>
    </row>
    <row r="67" spans="1:39" s="141" customFormat="1" ht="13.5" customHeight="1">
      <c r="B67" s="112"/>
      <c r="C67" s="113"/>
      <c r="D67" s="113"/>
      <c r="E67" s="113"/>
      <c r="F67" s="113"/>
      <c r="G67" s="113"/>
      <c r="H67" s="113"/>
      <c r="I67" s="113"/>
      <c r="J67" s="113"/>
      <c r="K67" s="113"/>
      <c r="L67" s="113"/>
      <c r="M67" s="114"/>
      <c r="N67" s="112"/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4"/>
      <c r="AA67" s="441"/>
      <c r="AB67" s="468"/>
      <c r="AC67" s="469"/>
      <c r="AD67" s="468"/>
      <c r="AE67" s="469"/>
      <c r="AF67" s="441"/>
      <c r="AG67" s="469"/>
      <c r="AH67" s="468"/>
      <c r="AI67" s="469"/>
      <c r="AJ67" s="469"/>
      <c r="AK67" s="442"/>
      <c r="AL67" s="413"/>
      <c r="AM67" s="413"/>
    </row>
    <row r="68" spans="1:39" ht="8.1" customHeight="1">
      <c r="O68" s="103"/>
    </row>
    <row r="69" spans="1:39" ht="13.5" hidden="1" customHeight="1">
      <c r="A69" s="160" t="s">
        <v>164</v>
      </c>
    </row>
  </sheetData>
  <sheetProtection algorithmName="SHA-512" hashValue="sxlrm70VGqQLBkvv7cOpNA2oHzofg8GtDQPfsymJmToQmcuvKgzQdgFfgp5Zb39Kq8TWN/9DZ4geUH5KTAEv3w==" saltValue="1XZRcs/383CKXYaipPXr8g==" spinCount="100000" sheet="1" selectLockedCells="1"/>
  <mergeCells count="51">
    <mergeCell ref="B2:D2"/>
    <mergeCell ref="O10:Q10"/>
    <mergeCell ref="W10:X10"/>
    <mergeCell ref="T10:V10"/>
    <mergeCell ref="O12:Q12"/>
    <mergeCell ref="R8:S8"/>
    <mergeCell ref="R9:S9"/>
    <mergeCell ref="R10:S10"/>
    <mergeCell ref="B3:S3"/>
    <mergeCell ref="E9:N11"/>
    <mergeCell ref="F6:Y6"/>
    <mergeCell ref="B9:D9"/>
    <mergeCell ref="R12:W12"/>
    <mergeCell ref="C42:G42"/>
    <mergeCell ref="B20:F20"/>
    <mergeCell ref="E8:N8"/>
    <mergeCell ref="E12:N12"/>
    <mergeCell ref="O8:Q8"/>
    <mergeCell ref="O9:Q9"/>
    <mergeCell ref="O11:Q11"/>
    <mergeCell ref="G16:L24"/>
    <mergeCell ref="C18:D18"/>
    <mergeCell ref="I48:M48"/>
    <mergeCell ref="N41:Y45"/>
    <mergeCell ref="I47:M47"/>
    <mergeCell ref="T18:U18"/>
    <mergeCell ref="T21:U21"/>
    <mergeCell ref="T23:U23"/>
    <mergeCell ref="T22:U22"/>
    <mergeCell ref="T24:U24"/>
    <mergeCell ref="U32:V32"/>
    <mergeCell ref="T19:U19"/>
    <mergeCell ref="B29:L39"/>
    <mergeCell ref="B27:F27"/>
    <mergeCell ref="H27:I27"/>
    <mergeCell ref="J27:L27"/>
    <mergeCell ref="B28:E28"/>
    <mergeCell ref="H28:I28"/>
    <mergeCell ref="I49:M49"/>
    <mergeCell ref="Q61:Y61"/>
    <mergeCell ref="I65:M65"/>
    <mergeCell ref="O56:Y56"/>
    <mergeCell ref="C61:M61"/>
    <mergeCell ref="AN24:AN33"/>
    <mergeCell ref="AO24:AQ33"/>
    <mergeCell ref="T17:U17"/>
    <mergeCell ref="T16:U16"/>
    <mergeCell ref="AN8:AN13"/>
    <mergeCell ref="AO8:AQ13"/>
    <mergeCell ref="AN14:AN23"/>
    <mergeCell ref="AO14:AQ23"/>
  </mergeCells>
  <phoneticPr fontId="5"/>
  <conditionalFormatting sqref="C63:C66">
    <cfRule type="expression" dxfId="17" priority="9">
      <formula>AC63="□"</formula>
    </cfRule>
  </conditionalFormatting>
  <conditionalFormatting sqref="C18:D18">
    <cfRule type="cellIs" dxfId="16" priority="29" operator="equal">
      <formula>0</formula>
    </cfRule>
  </conditionalFormatting>
  <conditionalFormatting sqref="C41:G60">
    <cfRule type="expression" dxfId="15" priority="11">
      <formula>AC41="□"</formula>
    </cfRule>
  </conditionalFormatting>
  <conditionalFormatting sqref="C61:M61">
    <cfRule type="expression" dxfId="14" priority="10">
      <formula>AC61="□"</formula>
    </cfRule>
  </conditionalFormatting>
  <conditionalFormatting sqref="I41:M49">
    <cfRule type="expression" dxfId="13" priority="8">
      <formula>AE41="□"</formula>
    </cfRule>
  </conditionalFormatting>
  <conditionalFormatting sqref="I63:M65">
    <cfRule type="expression" dxfId="12" priority="7">
      <formula>AE63="□"</formula>
    </cfRule>
  </conditionalFormatting>
  <conditionalFormatting sqref="M15:Y39">
    <cfRule type="expression" dxfId="11" priority="30">
      <formula>#REF!=1</formula>
    </cfRule>
  </conditionalFormatting>
  <conditionalFormatting sqref="O47:P55 O56:W56 Q61:W61">
    <cfRule type="expression" dxfId="10" priority="6">
      <formula>AI47="□"</formula>
    </cfRule>
  </conditionalFormatting>
  <conditionalFormatting sqref="O58:P65">
    <cfRule type="expression" dxfId="9" priority="4">
      <formula>AI58="□"</formula>
    </cfRule>
  </conditionalFormatting>
  <conditionalFormatting sqref="V58">
    <cfRule type="expression" dxfId="8" priority="1">
      <formula>AK58="□"</formula>
    </cfRule>
  </conditionalFormatting>
  <conditionalFormatting sqref="V51:W51">
    <cfRule type="expression" dxfId="7" priority="2">
      <formula>AK51="□"</formula>
    </cfRule>
  </conditionalFormatting>
  <conditionalFormatting sqref="X56:Y56 X61:Y61">
    <cfRule type="expression" dxfId="6" priority="32">
      <formula>#REF!="□"</formula>
    </cfRule>
  </conditionalFormatting>
  <printOptions horizontalCentered="1" verticalCentered="1"/>
  <pageMargins left="0.59055118110236227" right="0.59055118110236227" top="0.78740157480314965" bottom="0.59055118110236227" header="0.39370078740157483" footer="0.39370078740157483"/>
  <pageSetup paperSize="9" scale="9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B503B-32AA-4F90-A25A-005008807648}">
  <sheetPr codeName="Sheet3"/>
  <dimension ref="A1:O19"/>
  <sheetViews>
    <sheetView showGridLines="0" zoomScaleNormal="100" workbookViewId="0">
      <selection activeCell="B2" sqref="B2:L12"/>
    </sheetView>
  </sheetViews>
  <sheetFormatPr defaultColWidth="0" defaultRowHeight="13.5" customHeight="1" zeroHeight="1"/>
  <cols>
    <col min="1" max="1" width="8.75" customWidth="1"/>
    <col min="2" max="11" width="3.625" customWidth="1"/>
    <col min="12" max="12" width="4" customWidth="1"/>
    <col min="13" max="14" width="9" customWidth="1"/>
    <col min="15" max="15" width="9" style="317" customWidth="1"/>
    <col min="16" max="16384" width="9" hidden="1"/>
  </cols>
  <sheetData>
    <row r="1" spans="1:14" ht="28.5" customHeight="1">
      <c r="A1" s="317"/>
      <c r="B1" s="318" t="s">
        <v>972</v>
      </c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</row>
    <row r="2" spans="1:14" ht="13.5" customHeight="1">
      <c r="A2" s="317"/>
      <c r="B2" s="755"/>
      <c r="C2" s="755"/>
      <c r="D2" s="755"/>
      <c r="E2" s="755"/>
      <c r="F2" s="755"/>
      <c r="G2" s="755"/>
      <c r="H2" s="755"/>
      <c r="I2" s="755"/>
      <c r="J2" s="755"/>
      <c r="K2" s="755"/>
      <c r="L2" s="755"/>
      <c r="M2" s="317"/>
      <c r="N2" s="317"/>
    </row>
    <row r="3" spans="1:14" ht="13.5" customHeight="1">
      <c r="A3" s="317"/>
      <c r="B3" s="755"/>
      <c r="C3" s="755"/>
      <c r="D3" s="755"/>
      <c r="E3" s="755"/>
      <c r="F3" s="755"/>
      <c r="G3" s="755"/>
      <c r="H3" s="755"/>
      <c r="I3" s="755"/>
      <c r="J3" s="755"/>
      <c r="K3" s="755"/>
      <c r="L3" s="755"/>
      <c r="M3" s="317"/>
      <c r="N3" s="317"/>
    </row>
    <row r="4" spans="1:14" ht="13.5" customHeight="1">
      <c r="A4" s="317"/>
      <c r="B4" s="755"/>
      <c r="C4" s="755"/>
      <c r="D4" s="755"/>
      <c r="E4" s="755"/>
      <c r="F4" s="755"/>
      <c r="G4" s="755"/>
      <c r="H4" s="755"/>
      <c r="I4" s="755"/>
      <c r="J4" s="755"/>
      <c r="K4" s="755"/>
      <c r="L4" s="755"/>
      <c r="M4" s="317"/>
      <c r="N4" s="317"/>
    </row>
    <row r="5" spans="1:14" ht="13.5" customHeight="1">
      <c r="A5" s="317"/>
      <c r="B5" s="755"/>
      <c r="C5" s="755"/>
      <c r="D5" s="755"/>
      <c r="E5" s="755"/>
      <c r="F5" s="755"/>
      <c r="G5" s="755"/>
      <c r="H5" s="755"/>
      <c r="I5" s="755"/>
      <c r="J5" s="755"/>
      <c r="K5" s="755"/>
      <c r="L5" s="755"/>
      <c r="M5" s="317"/>
      <c r="N5" s="317"/>
    </row>
    <row r="6" spans="1:14" ht="13.5" customHeight="1">
      <c r="A6" s="317"/>
      <c r="B6" s="755"/>
      <c r="C6" s="755"/>
      <c r="D6" s="755"/>
      <c r="E6" s="755"/>
      <c r="F6" s="755"/>
      <c r="G6" s="755"/>
      <c r="H6" s="755"/>
      <c r="I6" s="755"/>
      <c r="J6" s="755"/>
      <c r="K6" s="755"/>
      <c r="L6" s="755"/>
      <c r="M6" s="317"/>
      <c r="N6" s="317"/>
    </row>
    <row r="7" spans="1:14" ht="13.5" customHeight="1">
      <c r="A7" s="317"/>
      <c r="B7" s="755"/>
      <c r="C7" s="755"/>
      <c r="D7" s="755"/>
      <c r="E7" s="755"/>
      <c r="F7" s="755"/>
      <c r="G7" s="755"/>
      <c r="H7" s="755"/>
      <c r="I7" s="755"/>
      <c r="J7" s="755"/>
      <c r="K7" s="755"/>
      <c r="L7" s="755"/>
      <c r="M7" s="317"/>
      <c r="N7" s="317"/>
    </row>
    <row r="8" spans="1:14" ht="13.5" customHeight="1">
      <c r="A8" s="317"/>
      <c r="B8" s="755"/>
      <c r="C8" s="755"/>
      <c r="D8" s="755"/>
      <c r="E8" s="755"/>
      <c r="F8" s="755"/>
      <c r="G8" s="755"/>
      <c r="H8" s="755"/>
      <c r="I8" s="755"/>
      <c r="J8" s="755"/>
      <c r="K8" s="755"/>
      <c r="L8" s="755"/>
      <c r="M8" s="317"/>
      <c r="N8" s="317"/>
    </row>
    <row r="9" spans="1:14" ht="13.5" customHeight="1">
      <c r="A9" s="317"/>
      <c r="B9" s="755"/>
      <c r="C9" s="755"/>
      <c r="D9" s="755"/>
      <c r="E9" s="755"/>
      <c r="F9" s="755"/>
      <c r="G9" s="755"/>
      <c r="H9" s="755"/>
      <c r="I9" s="755"/>
      <c r="J9" s="755"/>
      <c r="K9" s="755"/>
      <c r="L9" s="755"/>
      <c r="M9" s="317"/>
      <c r="N9" s="317"/>
    </row>
    <row r="10" spans="1:14" ht="9" customHeight="1">
      <c r="A10" s="317"/>
      <c r="B10" s="755"/>
      <c r="C10" s="755"/>
      <c r="D10" s="755"/>
      <c r="E10" s="755"/>
      <c r="F10" s="755"/>
      <c r="G10" s="755"/>
      <c r="H10" s="755"/>
      <c r="I10" s="755"/>
      <c r="J10" s="755"/>
      <c r="K10" s="755"/>
      <c r="L10" s="755"/>
      <c r="M10" s="317"/>
      <c r="N10" s="317"/>
    </row>
    <row r="11" spans="1:14" ht="13.5" customHeight="1">
      <c r="A11" s="317"/>
      <c r="B11" s="755"/>
      <c r="C11" s="755"/>
      <c r="D11" s="755"/>
      <c r="E11" s="755"/>
      <c r="F11" s="755"/>
      <c r="G11" s="755"/>
      <c r="H11" s="755"/>
      <c r="I11" s="755"/>
      <c r="J11" s="755"/>
      <c r="K11" s="755"/>
      <c r="L11" s="755"/>
      <c r="M11" s="317"/>
      <c r="N11" s="317"/>
    </row>
    <row r="12" spans="1:14" ht="11.25" customHeight="1">
      <c r="A12" s="317"/>
      <c r="B12" s="755"/>
      <c r="C12" s="755"/>
      <c r="D12" s="755"/>
      <c r="E12" s="755"/>
      <c r="F12" s="755"/>
      <c r="G12" s="755"/>
      <c r="H12" s="755"/>
      <c r="I12" s="755"/>
      <c r="J12" s="755"/>
      <c r="K12" s="755"/>
      <c r="L12" s="755"/>
      <c r="M12" s="317"/>
      <c r="N12" s="317"/>
    </row>
    <row r="13" spans="1:14" ht="13.5" customHeight="1">
      <c r="A13" s="317"/>
      <c r="B13" s="319"/>
      <c r="C13" s="319"/>
      <c r="D13" s="319"/>
      <c r="E13" s="319"/>
      <c r="F13" s="319"/>
      <c r="G13" s="319"/>
      <c r="H13" s="319"/>
      <c r="I13" s="319"/>
      <c r="J13" s="319"/>
      <c r="K13" s="319"/>
      <c r="L13" s="319"/>
      <c r="M13" s="317"/>
      <c r="N13" s="317"/>
    </row>
    <row r="14" spans="1:14" ht="13.5" customHeight="1">
      <c r="A14" s="317"/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7"/>
      <c r="N14" s="317"/>
    </row>
    <row r="15" spans="1:14" ht="9" customHeight="1">
      <c r="A15" s="317"/>
      <c r="B15" s="319"/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7"/>
      <c r="N15" s="317"/>
    </row>
    <row r="16" spans="1:14">
      <c r="A16" s="317"/>
      <c r="B16" s="317"/>
      <c r="C16" s="317"/>
      <c r="D16" s="317"/>
      <c r="E16" s="317"/>
      <c r="F16" s="317"/>
      <c r="G16" s="317"/>
      <c r="H16" s="317"/>
      <c r="I16" s="317"/>
      <c r="J16" s="317"/>
      <c r="K16" s="317"/>
      <c r="L16" s="317"/>
      <c r="M16" s="317"/>
      <c r="N16" s="317"/>
    </row>
    <row r="17" spans="1:14">
      <c r="A17" s="317"/>
      <c r="B17" s="317"/>
      <c r="C17" s="317"/>
      <c r="D17" s="317"/>
      <c r="E17" s="317"/>
      <c r="F17" s="317"/>
      <c r="G17" s="317"/>
      <c r="H17" s="317"/>
      <c r="I17" s="317"/>
      <c r="J17" s="317"/>
      <c r="K17" s="317"/>
      <c r="L17" s="317"/>
      <c r="M17" s="317"/>
      <c r="N17" s="317"/>
    </row>
    <row r="18" spans="1:14">
      <c r="A18" s="317"/>
      <c r="B18" s="317"/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7"/>
      <c r="N18" s="317"/>
    </row>
    <row r="19" spans="1:14">
      <c r="A19" s="317"/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</row>
  </sheetData>
  <sheetProtection algorithmName="SHA-512" hashValue="H5FgxZbeNh6GfXoA3kxDzixqgbpwMv87QtMx+tK3/k0czsYWCou0oORRvJVyhqg50XXYloWbHdEd6UY4j3KAuw==" saltValue="i0EeCG9BAr85adBBKe1hSg==" spinCount="100000" sheet="1" formatColumns="0" formatRows="0" insertColumns="0" insertRows="0" deleteColumns="0" deleteRows="0" selectLockedCells="1" sort="0"/>
  <mergeCells count="1">
    <mergeCell ref="B2:L12"/>
  </mergeCells>
  <phoneticPr fontId="5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C2325-E272-4971-BCB0-AD1D5D7A919F}">
  <sheetPr codeName="Sheet4"/>
  <dimension ref="B4:T19"/>
  <sheetViews>
    <sheetView showGridLines="0" workbookViewId="0">
      <selection activeCell="M20" sqref="M20"/>
    </sheetView>
  </sheetViews>
  <sheetFormatPr defaultRowHeight="13.5"/>
  <cols>
    <col min="2" max="13" width="4.625" customWidth="1"/>
    <col min="14" max="14" width="8.625" customWidth="1"/>
    <col min="15" max="15" width="7.25" customWidth="1"/>
    <col min="16" max="20" width="4.625" customWidth="1"/>
  </cols>
  <sheetData>
    <row r="4" spans="2:20" ht="12" customHeight="1"/>
    <row r="5" spans="2:20" ht="12" customHeight="1"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20"/>
      <c r="Q5" s="220"/>
      <c r="R5" s="220"/>
      <c r="S5" s="220"/>
      <c r="T5" s="220"/>
    </row>
    <row r="6" spans="2:20" ht="12" customHeight="1"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</row>
    <row r="7" spans="2:20" ht="12" customHeight="1"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</row>
    <row r="8" spans="2:20" ht="12" customHeight="1"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</row>
    <row r="9" spans="2:20" ht="12" customHeight="1"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</row>
    <row r="10" spans="2:20" ht="12" customHeight="1"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</row>
    <row r="11" spans="2:20" ht="12" customHeight="1">
      <c r="B11" s="220"/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</row>
    <row r="12" spans="2:20" ht="12" customHeight="1"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</row>
    <row r="13" spans="2:20" ht="12" customHeight="1">
      <c r="B13" s="220"/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</row>
    <row r="14" spans="2:20" ht="12" customHeight="1">
      <c r="B14" s="220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</row>
    <row r="15" spans="2:20" ht="12" customHeight="1"/>
    <row r="16" spans="2:20" ht="12" customHeight="1"/>
    <row r="17" ht="12" customHeight="1"/>
    <row r="18" ht="12" customHeight="1"/>
    <row r="19" ht="12" customHeight="1"/>
  </sheetData>
  <phoneticPr fontId="5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9E862-B054-4069-BCC3-2EE7AF3A6C29}">
  <sheetPr codeName="Sheet10">
    <pageSetUpPr fitToPage="1"/>
  </sheetPr>
  <dimension ref="B2:AA49"/>
  <sheetViews>
    <sheetView showGridLines="0" view="pageBreakPreview" zoomScale="85" zoomScaleNormal="85" zoomScaleSheetLayoutView="85" workbookViewId="0">
      <selection activeCell="M43" sqref="M43:Y45"/>
    </sheetView>
  </sheetViews>
  <sheetFormatPr defaultRowHeight="13.5"/>
  <cols>
    <col min="1" max="1" width="2.125" style="96" customWidth="1"/>
    <col min="2" max="8" width="3.625" style="96" customWidth="1"/>
    <col min="9" max="9" width="6.125" style="96" customWidth="1"/>
    <col min="10" max="25" width="3.625" style="96" customWidth="1"/>
    <col min="26" max="26" width="2.125" style="96" customWidth="1"/>
    <col min="27" max="45" width="5.625" style="96" customWidth="1"/>
    <col min="46" max="16384" width="9" style="96"/>
  </cols>
  <sheetData>
    <row r="2" spans="2:25">
      <c r="B2" s="96" t="s">
        <v>212</v>
      </c>
    </row>
    <row r="4" spans="2:25" ht="16.5">
      <c r="K4" s="838" t="s">
        <v>528</v>
      </c>
      <c r="L4" s="838"/>
      <c r="M4" s="838"/>
      <c r="N4" s="838"/>
      <c r="O4" s="838"/>
      <c r="P4" s="838"/>
      <c r="Q4" s="838"/>
    </row>
    <row r="5" spans="2:25">
      <c r="L5" s="719" t="str">
        <f>IF(環境評価書!AC2=2,"(計画)",IF(環境評価書!AC2=3,"(変更)",IF(環境評価書!AC2=4,"(完了)","(計画、変更、完了)")))</f>
        <v>(計画、変更、完了)</v>
      </c>
      <c r="M5" s="719"/>
      <c r="N5" s="719"/>
      <c r="O5" s="719"/>
      <c r="P5" s="719"/>
      <c r="Y5" s="297"/>
    </row>
    <row r="6" spans="2:25">
      <c r="S6" s="839">
        <f>YEAR(事前協議書!E3)</f>
        <v>1900</v>
      </c>
      <c r="T6" s="839"/>
      <c r="U6" s="314" t="s">
        <v>70</v>
      </c>
      <c r="V6" s="313">
        <f>MONTH(事前協議書!E3)</f>
        <v>1</v>
      </c>
      <c r="W6" s="314" t="s">
        <v>957</v>
      </c>
      <c r="X6" s="313">
        <f>DAY(事前協議書!E3)</f>
        <v>0</v>
      </c>
      <c r="Y6" s="314" t="s">
        <v>208</v>
      </c>
    </row>
    <row r="7" spans="2:25">
      <c r="B7" s="96" t="s">
        <v>174</v>
      </c>
    </row>
    <row r="8" spans="2:25" ht="13.5" customHeight="1">
      <c r="H8" s="840" t="s">
        <v>529</v>
      </c>
      <c r="I8" s="840"/>
      <c r="J8" s="840"/>
      <c r="K8" s="840"/>
      <c r="L8" s="96" t="s">
        <v>530</v>
      </c>
      <c r="N8" s="822">
        <f>事前協議書!E5</f>
        <v>0</v>
      </c>
      <c r="O8" s="822"/>
      <c r="P8" s="822"/>
      <c r="Q8" s="822"/>
      <c r="R8" s="822"/>
      <c r="S8" s="822"/>
      <c r="T8" s="822"/>
      <c r="U8" s="822"/>
      <c r="V8" s="822"/>
      <c r="W8" s="822"/>
      <c r="X8" s="822"/>
      <c r="Y8" s="822"/>
    </row>
    <row r="9" spans="2:25">
      <c r="N9" s="822"/>
      <c r="O9" s="822"/>
      <c r="P9" s="822"/>
      <c r="Q9" s="822"/>
      <c r="R9" s="822"/>
      <c r="S9" s="822"/>
      <c r="T9" s="822"/>
      <c r="U9" s="822"/>
      <c r="V9" s="822"/>
      <c r="W9" s="822"/>
      <c r="X9" s="822"/>
      <c r="Y9" s="822"/>
    </row>
    <row r="10" spans="2:25">
      <c r="L10" s="96" t="s">
        <v>531</v>
      </c>
      <c r="N10" s="822">
        <f>事前協議書!E4</f>
        <v>0</v>
      </c>
      <c r="O10" s="822"/>
      <c r="P10" s="822"/>
      <c r="Q10" s="822"/>
      <c r="R10" s="822"/>
      <c r="S10" s="822"/>
      <c r="T10" s="822"/>
      <c r="U10" s="822"/>
      <c r="V10" s="822"/>
      <c r="W10" s="822"/>
      <c r="X10" s="822"/>
      <c r="Y10" s="822"/>
    </row>
    <row r="11" spans="2:25">
      <c r="N11" s="822"/>
      <c r="O11" s="822"/>
      <c r="P11" s="822"/>
      <c r="Q11" s="822"/>
      <c r="R11" s="822"/>
      <c r="S11" s="822"/>
      <c r="T11" s="822"/>
      <c r="U11" s="822"/>
      <c r="V11" s="822"/>
      <c r="W11" s="822"/>
      <c r="X11" s="822"/>
      <c r="Y11" s="822"/>
    </row>
    <row r="12" spans="2:25">
      <c r="N12" s="822"/>
      <c r="O12" s="822"/>
      <c r="P12" s="822"/>
      <c r="Q12" s="822"/>
      <c r="R12" s="822"/>
      <c r="S12" s="822"/>
      <c r="T12" s="822"/>
      <c r="U12" s="822"/>
      <c r="V12" s="822"/>
      <c r="W12" s="822"/>
      <c r="X12" s="822"/>
      <c r="Y12" s="822"/>
    </row>
    <row r="14" spans="2:25">
      <c r="M14" s="103">
        <f>IF(L5="(計画)","➀",1)</f>
        <v>1</v>
      </c>
      <c r="N14" s="96" t="s">
        <v>926</v>
      </c>
    </row>
    <row r="15" spans="2:25">
      <c r="B15" s="96" t="s">
        <v>532</v>
      </c>
      <c r="M15" s="103">
        <f>IF(L5="(変更)","➁",2)</f>
        <v>2</v>
      </c>
      <c r="N15" s="96" t="s">
        <v>927</v>
      </c>
    </row>
    <row r="16" spans="2:25">
      <c r="M16" s="103">
        <f>IF(L5="(完了)","➂",3)</f>
        <v>3</v>
      </c>
      <c r="N16" s="96" t="s">
        <v>928</v>
      </c>
    </row>
    <row r="18" spans="2:25" ht="15.95" customHeight="1">
      <c r="B18" s="104" t="s">
        <v>177</v>
      </c>
      <c r="C18" s="105"/>
      <c r="D18" s="105"/>
      <c r="E18" s="105"/>
      <c r="F18" s="105"/>
      <c r="G18" s="105"/>
      <c r="H18" s="105"/>
      <c r="I18" s="106"/>
      <c r="J18" s="819">
        <f>事前協議書!E8</f>
        <v>0</v>
      </c>
      <c r="K18" s="820"/>
      <c r="L18" s="820"/>
      <c r="M18" s="820"/>
      <c r="N18" s="820"/>
      <c r="O18" s="820"/>
      <c r="P18" s="820"/>
      <c r="Q18" s="820"/>
      <c r="R18" s="820"/>
      <c r="S18" s="820"/>
      <c r="T18" s="820"/>
      <c r="U18" s="820"/>
      <c r="V18" s="820"/>
      <c r="W18" s="820"/>
      <c r="X18" s="820"/>
      <c r="Y18" s="821"/>
    </row>
    <row r="19" spans="2:25" ht="15.95" customHeight="1">
      <c r="B19" s="104" t="s">
        <v>178</v>
      </c>
      <c r="C19" s="105"/>
      <c r="D19" s="105"/>
      <c r="E19" s="105"/>
      <c r="F19" s="105"/>
      <c r="G19" s="105"/>
      <c r="H19" s="105"/>
      <c r="I19" s="106"/>
      <c r="J19" s="819">
        <f>事前協議書!E9</f>
        <v>0</v>
      </c>
      <c r="K19" s="820"/>
      <c r="L19" s="820"/>
      <c r="M19" s="820"/>
      <c r="N19" s="820"/>
      <c r="O19" s="820"/>
      <c r="P19" s="820"/>
      <c r="Q19" s="820"/>
      <c r="R19" s="820"/>
      <c r="S19" s="820"/>
      <c r="T19" s="820"/>
      <c r="U19" s="820"/>
      <c r="V19" s="820"/>
      <c r="W19" s="820"/>
      <c r="X19" s="820"/>
      <c r="Y19" s="821"/>
    </row>
    <row r="20" spans="2:25" ht="15.95" customHeight="1">
      <c r="B20" s="823" t="s">
        <v>179</v>
      </c>
      <c r="C20" s="107" t="s">
        <v>180</v>
      </c>
      <c r="D20" s="108"/>
      <c r="E20" s="108"/>
      <c r="F20" s="108"/>
      <c r="G20" s="108"/>
      <c r="H20" s="108"/>
      <c r="I20" s="109"/>
      <c r="J20" s="826">
        <f>事前協議書!E6</f>
        <v>0</v>
      </c>
      <c r="K20" s="827"/>
      <c r="L20" s="827"/>
      <c r="M20" s="827"/>
      <c r="N20" s="827"/>
      <c r="O20" s="827"/>
      <c r="P20" s="827"/>
      <c r="Q20" s="827"/>
      <c r="R20" s="827"/>
      <c r="S20" s="827"/>
      <c r="T20" s="827"/>
      <c r="U20" s="827"/>
      <c r="V20" s="827"/>
      <c r="W20" s="827"/>
      <c r="X20" s="827"/>
      <c r="Y20" s="828"/>
    </row>
    <row r="21" spans="2:25" ht="15.95" customHeight="1">
      <c r="B21" s="824"/>
      <c r="C21" s="832" t="s">
        <v>533</v>
      </c>
      <c r="D21" s="833"/>
      <c r="E21" s="833"/>
      <c r="F21" s="833"/>
      <c r="G21" s="833"/>
      <c r="H21" s="833"/>
      <c r="I21" s="834"/>
      <c r="J21" s="829"/>
      <c r="K21" s="830"/>
      <c r="L21" s="830"/>
      <c r="M21" s="830"/>
      <c r="N21" s="830"/>
      <c r="O21" s="830"/>
      <c r="P21" s="830"/>
      <c r="Q21" s="830"/>
      <c r="R21" s="830"/>
      <c r="S21" s="830"/>
      <c r="T21" s="830"/>
      <c r="U21" s="830"/>
      <c r="V21" s="830"/>
      <c r="W21" s="830"/>
      <c r="X21" s="830"/>
      <c r="Y21" s="831"/>
    </row>
    <row r="22" spans="2:25" ht="15.95" customHeight="1">
      <c r="B22" s="824"/>
      <c r="C22" s="107" t="s">
        <v>181</v>
      </c>
      <c r="D22" s="108"/>
      <c r="E22" s="108"/>
      <c r="F22" s="108"/>
      <c r="G22" s="108"/>
      <c r="H22" s="108"/>
      <c r="I22" s="109"/>
      <c r="J22" s="826">
        <f>事前協議書!E7</f>
        <v>0</v>
      </c>
      <c r="K22" s="827"/>
      <c r="L22" s="827"/>
      <c r="M22" s="827"/>
      <c r="N22" s="827"/>
      <c r="O22" s="827"/>
      <c r="P22" s="827"/>
      <c r="Q22" s="827"/>
      <c r="R22" s="827"/>
      <c r="S22" s="827"/>
      <c r="T22" s="827"/>
      <c r="U22" s="827"/>
      <c r="V22" s="827"/>
      <c r="W22" s="827"/>
      <c r="X22" s="827"/>
      <c r="Y22" s="828"/>
    </row>
    <row r="23" spans="2:25" ht="15.95" customHeight="1">
      <c r="B23" s="825"/>
      <c r="C23" s="835" t="s">
        <v>534</v>
      </c>
      <c r="D23" s="836"/>
      <c r="E23" s="836"/>
      <c r="F23" s="836"/>
      <c r="G23" s="836"/>
      <c r="H23" s="836"/>
      <c r="I23" s="837"/>
      <c r="J23" s="829"/>
      <c r="K23" s="830"/>
      <c r="L23" s="830"/>
      <c r="M23" s="830"/>
      <c r="N23" s="830"/>
      <c r="O23" s="830"/>
      <c r="P23" s="830"/>
      <c r="Q23" s="830"/>
      <c r="R23" s="830"/>
      <c r="S23" s="830"/>
      <c r="T23" s="830"/>
      <c r="U23" s="830"/>
      <c r="V23" s="830"/>
      <c r="W23" s="830"/>
      <c r="X23" s="830"/>
      <c r="Y23" s="831"/>
    </row>
    <row r="24" spans="2:25" ht="15.95" customHeight="1">
      <c r="B24" s="107"/>
      <c r="C24" s="108"/>
      <c r="D24" s="108"/>
      <c r="E24" s="108"/>
      <c r="F24" s="108"/>
      <c r="G24" s="109"/>
      <c r="H24" s="104" t="s">
        <v>182</v>
      </c>
      <c r="I24" s="105"/>
      <c r="J24" s="105"/>
      <c r="K24" s="105"/>
      <c r="L24" s="106"/>
      <c r="M24" s="812"/>
      <c r="N24" s="813"/>
      <c r="O24" s="813"/>
      <c r="P24" s="813"/>
      <c r="Q24" s="813"/>
      <c r="R24" s="813"/>
      <c r="S24" s="813"/>
      <c r="T24" s="813"/>
      <c r="U24" s="813"/>
      <c r="V24" s="813"/>
      <c r="W24" s="813"/>
      <c r="X24" s="813"/>
      <c r="Y24" s="814"/>
    </row>
    <row r="25" spans="2:25" ht="15.95" customHeight="1">
      <c r="B25" s="110" t="s">
        <v>183</v>
      </c>
      <c r="G25" s="111"/>
      <c r="H25" s="104" t="s">
        <v>184</v>
      </c>
      <c r="I25" s="105"/>
      <c r="J25" s="105"/>
      <c r="K25" s="105"/>
      <c r="L25" s="106"/>
      <c r="M25" s="812"/>
      <c r="N25" s="813"/>
      <c r="O25" s="813"/>
      <c r="P25" s="813"/>
      <c r="Q25" s="813"/>
      <c r="R25" s="813"/>
      <c r="S25" s="813"/>
      <c r="T25" s="813"/>
      <c r="U25" s="813"/>
      <c r="V25" s="813"/>
      <c r="W25" s="813"/>
      <c r="X25" s="813"/>
      <c r="Y25" s="814"/>
    </row>
    <row r="26" spans="2:25" ht="15.95" customHeight="1">
      <c r="B26" s="112"/>
      <c r="C26" s="113"/>
      <c r="D26" s="113"/>
      <c r="E26" s="113"/>
      <c r="F26" s="113"/>
      <c r="G26" s="114"/>
      <c r="H26" s="104" t="s">
        <v>185</v>
      </c>
      <c r="I26" s="105"/>
      <c r="J26" s="105"/>
      <c r="K26" s="105"/>
      <c r="L26" s="106"/>
      <c r="M26" s="812"/>
      <c r="N26" s="813"/>
      <c r="O26" s="813"/>
      <c r="P26" s="813"/>
      <c r="Q26" s="813"/>
      <c r="R26" s="813"/>
      <c r="S26" s="813"/>
      <c r="T26" s="813"/>
      <c r="U26" s="813"/>
      <c r="V26" s="813"/>
      <c r="W26" s="813"/>
      <c r="X26" s="813"/>
      <c r="Y26" s="814"/>
    </row>
    <row r="27" spans="2:25" ht="15.95" customHeight="1">
      <c r="B27" s="107" t="s">
        <v>965</v>
      </c>
      <c r="C27" s="108"/>
      <c r="D27" s="108"/>
      <c r="E27" s="108"/>
      <c r="F27" s="108"/>
      <c r="G27" s="116"/>
      <c r="H27" s="815" t="s">
        <v>535</v>
      </c>
      <c r="I27" s="816"/>
      <c r="J27" s="817">
        <f>YEAR(事前協議書!H13)</f>
        <v>1900</v>
      </c>
      <c r="K27" s="817"/>
      <c r="L27" s="117" t="s">
        <v>70</v>
      </c>
      <c r="M27" s="315">
        <f>MONTH(事前協議書!H13)</f>
        <v>1</v>
      </c>
      <c r="N27" s="117" t="s">
        <v>71</v>
      </c>
      <c r="O27" s="315">
        <f>DAY(事前協議書!H13)</f>
        <v>0</v>
      </c>
      <c r="P27" s="117" t="s">
        <v>208</v>
      </c>
      <c r="Q27" s="815" t="s">
        <v>536</v>
      </c>
      <c r="R27" s="816"/>
      <c r="S27" s="818">
        <f>YEAR(事前協議書!O13)</f>
        <v>1900</v>
      </c>
      <c r="T27" s="817"/>
      <c r="U27" s="117" t="s">
        <v>70</v>
      </c>
      <c r="V27" s="315">
        <f>MONTH(事前協議書!O13)</f>
        <v>1</v>
      </c>
      <c r="W27" s="117" t="s">
        <v>71</v>
      </c>
      <c r="X27" s="315">
        <f>DAY(事前協議書!O13)</f>
        <v>0</v>
      </c>
      <c r="Y27" s="125" t="s">
        <v>208</v>
      </c>
    </row>
    <row r="28" spans="2:25" ht="15.95" customHeight="1">
      <c r="B28" s="107" t="s">
        <v>186</v>
      </c>
      <c r="C28" s="108"/>
      <c r="D28" s="108"/>
      <c r="E28" s="108"/>
      <c r="F28" s="108"/>
      <c r="G28" s="116"/>
      <c r="H28" s="797" t="s">
        <v>728</v>
      </c>
      <c r="I28" s="798"/>
      <c r="J28" s="798"/>
      <c r="K28" s="798"/>
      <c r="L28" s="798"/>
      <c r="M28" s="798"/>
      <c r="N28" s="798"/>
      <c r="O28" s="798"/>
      <c r="P28" s="799"/>
      <c r="Q28" s="803" t="s">
        <v>537</v>
      </c>
      <c r="R28" s="804"/>
      <c r="S28" s="804"/>
      <c r="T28" s="804"/>
      <c r="U28" s="804"/>
      <c r="V28" s="805" t="s">
        <v>538</v>
      </c>
      <c r="W28" s="805"/>
      <c r="X28" s="805"/>
      <c r="Y28" s="806"/>
    </row>
    <row r="29" spans="2:25" ht="15.95" customHeight="1">
      <c r="B29" s="749" t="s">
        <v>539</v>
      </c>
      <c r="C29" s="750"/>
      <c r="D29" s="750"/>
      <c r="E29" s="750"/>
      <c r="F29" s="750"/>
      <c r="G29" s="807"/>
      <c r="H29" s="800"/>
      <c r="I29" s="801"/>
      <c r="J29" s="801"/>
      <c r="K29" s="801"/>
      <c r="L29" s="801"/>
      <c r="M29" s="801"/>
      <c r="N29" s="801"/>
      <c r="O29" s="801"/>
      <c r="P29" s="802"/>
      <c r="Q29" s="808" t="s">
        <v>540</v>
      </c>
      <c r="R29" s="809"/>
      <c r="S29" s="809"/>
      <c r="T29" s="809"/>
      <c r="U29" s="809"/>
      <c r="V29" s="810" t="s">
        <v>541</v>
      </c>
      <c r="W29" s="810"/>
      <c r="X29" s="810"/>
      <c r="Y29" s="811"/>
    </row>
    <row r="30" spans="2:25" ht="6.75" customHeight="1">
      <c r="B30" s="299"/>
      <c r="C30" s="302"/>
      <c r="D30" s="302"/>
      <c r="E30" s="302"/>
      <c r="F30" s="302"/>
      <c r="G30" s="302"/>
      <c r="H30" s="303"/>
      <c r="I30" s="303"/>
      <c r="J30" s="303"/>
      <c r="K30" s="303"/>
      <c r="L30" s="303"/>
      <c r="M30" s="303"/>
      <c r="N30" s="303"/>
      <c r="O30" s="303"/>
      <c r="P30" s="303"/>
      <c r="Q30" s="304"/>
      <c r="R30" s="304"/>
      <c r="S30" s="304"/>
      <c r="T30" s="304"/>
      <c r="U30" s="304"/>
      <c r="V30" s="305"/>
      <c r="W30" s="305"/>
      <c r="X30" s="305"/>
      <c r="Y30" s="305"/>
    </row>
    <row r="31" spans="2:25">
      <c r="B31" s="298"/>
      <c r="C31" s="780" t="s">
        <v>958</v>
      </c>
      <c r="D31" s="780"/>
      <c r="E31" s="780"/>
      <c r="F31" s="780"/>
      <c r="G31" s="780"/>
      <c r="H31" s="780"/>
      <c r="I31" s="780"/>
      <c r="J31" s="780"/>
      <c r="K31" s="780"/>
      <c r="L31" s="780"/>
      <c r="M31" s="780"/>
      <c r="N31" s="780"/>
      <c r="O31" s="780"/>
      <c r="P31" s="780"/>
      <c r="Q31" s="780"/>
      <c r="R31" s="780"/>
      <c r="S31" s="780"/>
      <c r="T31" s="780"/>
      <c r="U31" s="780"/>
      <c r="V31" s="780"/>
      <c r="W31" s="780"/>
      <c r="X31" s="780"/>
      <c r="Y31" s="780"/>
    </row>
    <row r="32" spans="2:25" ht="6.75" customHeight="1">
      <c r="B32" s="298"/>
      <c r="C32" s="302"/>
      <c r="D32" s="302"/>
      <c r="E32" s="302"/>
      <c r="F32" s="302"/>
      <c r="G32" s="302"/>
      <c r="H32" s="303"/>
      <c r="I32" s="303"/>
      <c r="J32" s="303"/>
      <c r="K32" s="303"/>
      <c r="L32" s="303"/>
      <c r="M32" s="303"/>
      <c r="N32" s="303"/>
      <c r="O32" s="303"/>
      <c r="P32" s="303"/>
      <c r="Q32" s="304"/>
      <c r="R32" s="304"/>
      <c r="S32" s="304"/>
      <c r="T32" s="304"/>
      <c r="U32" s="304"/>
      <c r="V32" s="305"/>
      <c r="W32" s="305"/>
      <c r="X32" s="305"/>
      <c r="Y32" s="305"/>
    </row>
    <row r="33" spans="2:27" ht="21" customHeight="1">
      <c r="B33" s="104" t="s">
        <v>959</v>
      </c>
      <c r="C33" s="306"/>
      <c r="D33" s="306"/>
      <c r="E33" s="306"/>
      <c r="F33" s="306"/>
      <c r="G33" s="307"/>
      <c r="H33" s="308" t="s">
        <v>960</v>
      </c>
      <c r="I33" s="309"/>
      <c r="J33" s="781"/>
      <c r="K33" s="781"/>
      <c r="L33" s="115" t="s">
        <v>70</v>
      </c>
      <c r="M33" s="300"/>
      <c r="N33" s="115" t="s">
        <v>71</v>
      </c>
      <c r="O33" s="300"/>
      <c r="P33" s="115" t="s">
        <v>208</v>
      </c>
      <c r="Q33" s="782" t="s">
        <v>961</v>
      </c>
      <c r="R33" s="782"/>
      <c r="S33" s="782"/>
      <c r="T33" s="782"/>
      <c r="U33" s="795"/>
      <c r="V33" s="795"/>
      <c r="W33" s="795"/>
      <c r="X33" s="795"/>
      <c r="Y33" s="796"/>
      <c r="AA33" s="96" t="s">
        <v>727</v>
      </c>
    </row>
    <row r="34" spans="2:27">
      <c r="B34" s="107" t="s">
        <v>962</v>
      </c>
      <c r="C34" s="108"/>
      <c r="D34" s="108"/>
      <c r="E34" s="108"/>
      <c r="F34" s="108"/>
      <c r="G34" s="109"/>
      <c r="H34" s="783" t="s">
        <v>187</v>
      </c>
      <c r="I34" s="784"/>
      <c r="J34" s="784"/>
      <c r="K34" s="787"/>
      <c r="L34" s="787"/>
      <c r="M34" s="787"/>
      <c r="N34" s="787"/>
      <c r="O34" s="787"/>
      <c r="P34" s="787"/>
      <c r="Q34" s="787"/>
      <c r="R34" s="787"/>
      <c r="S34" s="787"/>
      <c r="T34" s="787"/>
      <c r="U34" s="787"/>
      <c r="V34" s="787"/>
      <c r="W34" s="787"/>
      <c r="X34" s="787"/>
      <c r="Y34" s="788"/>
    </row>
    <row r="35" spans="2:27">
      <c r="B35" s="110"/>
      <c r="G35" s="111"/>
      <c r="H35" s="785"/>
      <c r="I35" s="786"/>
      <c r="J35" s="786"/>
      <c r="K35" s="789"/>
      <c r="L35" s="789"/>
      <c r="M35" s="789"/>
      <c r="N35" s="789"/>
      <c r="O35" s="789"/>
      <c r="P35" s="789"/>
      <c r="Q35" s="789"/>
      <c r="R35" s="789"/>
      <c r="S35" s="789"/>
      <c r="T35" s="789"/>
      <c r="U35" s="789"/>
      <c r="V35" s="789"/>
      <c r="W35" s="789"/>
      <c r="X35" s="789"/>
      <c r="Y35" s="790"/>
    </row>
    <row r="36" spans="2:27">
      <c r="B36" s="110"/>
      <c r="C36" s="719" t="s">
        <v>542</v>
      </c>
      <c r="D36" s="719"/>
      <c r="E36" s="719"/>
      <c r="F36" s="719"/>
      <c r="G36" s="111"/>
      <c r="H36" s="785"/>
      <c r="I36" s="786"/>
      <c r="J36" s="786"/>
      <c r="K36" s="789"/>
      <c r="L36" s="789"/>
      <c r="M36" s="789"/>
      <c r="N36" s="789"/>
      <c r="O36" s="789"/>
      <c r="P36" s="789"/>
      <c r="Q36" s="789"/>
      <c r="R36" s="789"/>
      <c r="S36" s="789"/>
      <c r="T36" s="789"/>
      <c r="U36" s="789"/>
      <c r="V36" s="789"/>
      <c r="W36" s="789"/>
      <c r="X36" s="789"/>
      <c r="Y36" s="790"/>
    </row>
    <row r="37" spans="2:27">
      <c r="B37" s="110"/>
      <c r="C37" s="719"/>
      <c r="D37" s="719"/>
      <c r="E37" s="719"/>
      <c r="F37" s="719"/>
      <c r="G37" s="111"/>
      <c r="H37" s="785" t="s">
        <v>188</v>
      </c>
      <c r="I37" s="786"/>
      <c r="J37" s="786"/>
      <c r="K37" s="789"/>
      <c r="L37" s="789"/>
      <c r="M37" s="789"/>
      <c r="N37" s="789"/>
      <c r="O37" s="789"/>
      <c r="P37" s="789"/>
      <c r="Q37" s="789"/>
      <c r="R37" s="789"/>
      <c r="S37" s="789"/>
      <c r="T37" s="789"/>
      <c r="U37" s="789"/>
      <c r="V37" s="789"/>
      <c r="W37" s="789"/>
      <c r="X37" s="789"/>
      <c r="Y37" s="790"/>
    </row>
    <row r="38" spans="2:27">
      <c r="B38" s="110"/>
      <c r="C38" s="103"/>
      <c r="D38" s="103"/>
      <c r="E38" s="103"/>
      <c r="F38" s="103"/>
      <c r="G38" s="111"/>
      <c r="H38" s="785"/>
      <c r="I38" s="786"/>
      <c r="J38" s="786"/>
      <c r="K38" s="789"/>
      <c r="L38" s="789"/>
      <c r="M38" s="789"/>
      <c r="N38" s="789"/>
      <c r="O38" s="789"/>
      <c r="P38" s="789"/>
      <c r="Q38" s="789"/>
      <c r="R38" s="789"/>
      <c r="S38" s="789"/>
      <c r="T38" s="789"/>
      <c r="U38" s="789"/>
      <c r="V38" s="789"/>
      <c r="W38" s="789"/>
      <c r="X38" s="789"/>
      <c r="Y38" s="790"/>
    </row>
    <row r="39" spans="2:27">
      <c r="B39" s="112"/>
      <c r="C39" s="113"/>
      <c r="D39" s="113"/>
      <c r="E39" s="113"/>
      <c r="F39" s="113"/>
      <c r="G39" s="114"/>
      <c r="H39" s="791"/>
      <c r="I39" s="792"/>
      <c r="J39" s="792"/>
      <c r="K39" s="793"/>
      <c r="L39" s="793"/>
      <c r="M39" s="793"/>
      <c r="N39" s="793"/>
      <c r="O39" s="793"/>
      <c r="P39" s="793"/>
      <c r="Q39" s="793"/>
      <c r="R39" s="793"/>
      <c r="S39" s="793"/>
      <c r="T39" s="793"/>
      <c r="U39" s="793"/>
      <c r="V39" s="793"/>
      <c r="W39" s="793"/>
      <c r="X39" s="793"/>
      <c r="Y39" s="794"/>
    </row>
    <row r="40" spans="2:27" ht="15.95" customHeight="1">
      <c r="B40" s="112" t="s">
        <v>189</v>
      </c>
      <c r="C40" s="113"/>
      <c r="D40" s="113"/>
      <c r="E40" s="113"/>
      <c r="F40" s="113"/>
      <c r="G40" s="114"/>
      <c r="H40" s="705" t="s">
        <v>190</v>
      </c>
      <c r="I40" s="705"/>
      <c r="J40" s="705"/>
      <c r="K40" s="705"/>
      <c r="L40" s="705"/>
      <c r="M40" s="705"/>
      <c r="N40" s="705"/>
      <c r="O40" s="705"/>
      <c r="P40" s="705"/>
      <c r="Q40" s="705"/>
      <c r="R40" s="705"/>
      <c r="S40" s="705"/>
      <c r="T40" s="705"/>
      <c r="U40" s="705"/>
      <c r="V40" s="705"/>
      <c r="W40" s="705"/>
      <c r="X40" s="705"/>
      <c r="Y40" s="706"/>
    </row>
    <row r="41" spans="2:27" ht="15.95" customHeight="1">
      <c r="B41" s="119" t="s">
        <v>963</v>
      </c>
      <c r="C41" s="120"/>
      <c r="D41" s="120"/>
      <c r="E41" s="120"/>
      <c r="F41" s="120"/>
      <c r="G41" s="121"/>
      <c r="H41" s="120"/>
      <c r="I41" s="120"/>
      <c r="J41" s="120"/>
      <c r="K41" s="120"/>
      <c r="L41" s="765"/>
      <c r="M41" s="765"/>
      <c r="N41" s="118" t="s">
        <v>70</v>
      </c>
      <c r="O41" s="301"/>
      <c r="P41" s="118" t="s">
        <v>71</v>
      </c>
      <c r="Q41" s="301"/>
      <c r="R41" s="118" t="s">
        <v>208</v>
      </c>
      <c r="S41" s="120"/>
      <c r="T41" s="120"/>
      <c r="U41" s="120"/>
      <c r="V41" s="120"/>
      <c r="W41" s="120"/>
      <c r="X41" s="120"/>
      <c r="Y41" s="121"/>
    </row>
    <row r="42" spans="2:27" ht="15.95" customHeight="1">
      <c r="B42" s="122" t="s">
        <v>189</v>
      </c>
      <c r="C42" s="123"/>
      <c r="D42" s="123"/>
      <c r="E42" s="123"/>
      <c r="F42" s="123"/>
      <c r="G42" s="310"/>
      <c r="H42" s="766" t="s">
        <v>190</v>
      </c>
      <c r="I42" s="766"/>
      <c r="J42" s="766"/>
      <c r="K42" s="766"/>
      <c r="L42" s="766"/>
      <c r="M42" s="766"/>
      <c r="N42" s="766"/>
      <c r="O42" s="766"/>
      <c r="P42" s="766"/>
      <c r="Q42" s="766"/>
      <c r="R42" s="766"/>
      <c r="S42" s="766"/>
      <c r="T42" s="766"/>
      <c r="U42" s="766"/>
      <c r="V42" s="766"/>
      <c r="W42" s="766"/>
      <c r="X42" s="766"/>
      <c r="Y42" s="767"/>
    </row>
    <row r="43" spans="2:27" ht="20.100000000000001" customHeight="1">
      <c r="B43" s="768" t="s">
        <v>964</v>
      </c>
      <c r="C43" s="769"/>
      <c r="D43" s="769"/>
      <c r="E43" s="769"/>
      <c r="F43" s="769"/>
      <c r="G43" s="770"/>
      <c r="H43" s="104" t="s">
        <v>182</v>
      </c>
      <c r="I43" s="105"/>
      <c r="J43" s="105"/>
      <c r="K43" s="105"/>
      <c r="L43" s="106"/>
      <c r="M43" s="777"/>
      <c r="N43" s="778"/>
      <c r="O43" s="778"/>
      <c r="P43" s="778"/>
      <c r="Q43" s="778"/>
      <c r="R43" s="778"/>
      <c r="S43" s="778"/>
      <c r="T43" s="778"/>
      <c r="U43" s="778"/>
      <c r="V43" s="778"/>
      <c r="W43" s="778"/>
      <c r="X43" s="778"/>
      <c r="Y43" s="779"/>
    </row>
    <row r="44" spans="2:27" ht="20.100000000000001" customHeight="1">
      <c r="B44" s="771"/>
      <c r="C44" s="772"/>
      <c r="D44" s="772"/>
      <c r="E44" s="772"/>
      <c r="F44" s="772"/>
      <c r="G44" s="773"/>
      <c r="H44" s="104" t="s">
        <v>184</v>
      </c>
      <c r="I44" s="105"/>
      <c r="J44" s="105"/>
      <c r="K44" s="105"/>
      <c r="L44" s="106"/>
      <c r="M44" s="777"/>
      <c r="N44" s="778"/>
      <c r="O44" s="778"/>
      <c r="P44" s="778"/>
      <c r="Q44" s="778"/>
      <c r="R44" s="778"/>
      <c r="S44" s="778"/>
      <c r="T44" s="778"/>
      <c r="U44" s="778"/>
      <c r="V44" s="778"/>
      <c r="W44" s="778"/>
      <c r="X44" s="778"/>
      <c r="Y44" s="779"/>
    </row>
    <row r="45" spans="2:27" ht="20.100000000000001" customHeight="1">
      <c r="B45" s="774"/>
      <c r="C45" s="775"/>
      <c r="D45" s="775"/>
      <c r="E45" s="775"/>
      <c r="F45" s="775"/>
      <c r="G45" s="776"/>
      <c r="H45" s="104" t="s">
        <v>185</v>
      </c>
      <c r="I45" s="105"/>
      <c r="J45" s="105"/>
      <c r="K45" s="105"/>
      <c r="L45" s="106"/>
      <c r="M45" s="777"/>
      <c r="N45" s="778"/>
      <c r="O45" s="778"/>
      <c r="P45" s="778"/>
      <c r="Q45" s="778"/>
      <c r="R45" s="778"/>
      <c r="S45" s="778"/>
      <c r="T45" s="778"/>
      <c r="U45" s="778"/>
      <c r="V45" s="778"/>
      <c r="W45" s="778"/>
      <c r="X45" s="778"/>
      <c r="Y45" s="779"/>
    </row>
    <row r="46" spans="2:27">
      <c r="B46" s="311"/>
      <c r="C46" s="312"/>
      <c r="D46" s="312"/>
      <c r="E46" s="312"/>
      <c r="F46" s="312"/>
      <c r="G46" s="312"/>
      <c r="H46" s="312"/>
    </row>
    <row r="47" spans="2:27" ht="15.95" customHeight="1">
      <c r="B47" s="722" t="s">
        <v>256</v>
      </c>
      <c r="C47" s="723"/>
      <c r="D47" s="723"/>
      <c r="E47" s="723"/>
      <c r="F47" s="723"/>
      <c r="G47" s="724"/>
      <c r="H47" s="756" t="s">
        <v>254</v>
      </c>
      <c r="I47" s="757"/>
      <c r="J47" s="757"/>
      <c r="K47" s="757"/>
      <c r="L47" s="757"/>
      <c r="M47" s="757"/>
      <c r="N47" s="757"/>
      <c r="O47" s="757"/>
      <c r="P47" s="758"/>
      <c r="Q47" s="757" t="s">
        <v>255</v>
      </c>
      <c r="R47" s="757"/>
      <c r="S47" s="757"/>
      <c r="T47" s="757"/>
      <c r="U47" s="757"/>
      <c r="V47" s="757"/>
      <c r="W47" s="757"/>
      <c r="X47" s="757"/>
      <c r="Y47" s="758"/>
    </row>
    <row r="48" spans="2:27" ht="85.5" customHeight="1">
      <c r="B48" s="725"/>
      <c r="C48" s="719"/>
      <c r="D48" s="719"/>
      <c r="E48" s="719"/>
      <c r="F48" s="719"/>
      <c r="G48" s="726"/>
      <c r="H48" s="759"/>
      <c r="I48" s="760"/>
      <c r="J48" s="760"/>
      <c r="K48" s="760"/>
      <c r="L48" s="760"/>
      <c r="M48" s="760"/>
      <c r="N48" s="760"/>
      <c r="O48" s="760"/>
      <c r="P48" s="761"/>
      <c r="Q48" s="759"/>
      <c r="R48" s="760"/>
      <c r="S48" s="760"/>
      <c r="T48" s="760"/>
      <c r="U48" s="760"/>
      <c r="V48" s="760"/>
      <c r="W48" s="760"/>
      <c r="X48" s="760"/>
      <c r="Y48" s="761"/>
    </row>
    <row r="49" spans="2:25" ht="66" customHeight="1">
      <c r="B49" s="727"/>
      <c r="C49" s="728"/>
      <c r="D49" s="728"/>
      <c r="E49" s="728"/>
      <c r="F49" s="728"/>
      <c r="G49" s="729"/>
      <c r="H49" s="762"/>
      <c r="I49" s="763"/>
      <c r="J49" s="763"/>
      <c r="K49" s="763"/>
      <c r="L49" s="763"/>
      <c r="M49" s="763"/>
      <c r="N49" s="763"/>
      <c r="O49" s="763"/>
      <c r="P49" s="764"/>
      <c r="Q49" s="762"/>
      <c r="R49" s="763"/>
      <c r="S49" s="763"/>
      <c r="T49" s="763"/>
      <c r="U49" s="763"/>
      <c r="V49" s="763"/>
      <c r="W49" s="763"/>
      <c r="X49" s="763"/>
      <c r="Y49" s="764"/>
    </row>
  </sheetData>
  <sheetProtection algorithmName="SHA-512" hashValue="JT7OgTZ4ZMGDy5hFIOoWnGHhot3bu+ZQoNVAVVnA33gW86pcnTeebf5UDgzKXcKIqw/YF2cVrzVC1CWgGQZ8yg==" saltValue="wd6F8Aln1Urn3UisVK74sA==" spinCount="100000" sheet="1" formatCells="0" selectLockedCells="1"/>
  <mergeCells count="47">
    <mergeCell ref="K4:Q4"/>
    <mergeCell ref="L5:P5"/>
    <mergeCell ref="S6:T6"/>
    <mergeCell ref="H8:K8"/>
    <mergeCell ref="N8:Y9"/>
    <mergeCell ref="B20:B23"/>
    <mergeCell ref="J20:Y21"/>
    <mergeCell ref="C21:I21"/>
    <mergeCell ref="J22:Y23"/>
    <mergeCell ref="C23:I23"/>
    <mergeCell ref="J18:Y18"/>
    <mergeCell ref="J19:Y19"/>
    <mergeCell ref="N10:Y12"/>
    <mergeCell ref="M24:Y24"/>
    <mergeCell ref="M25:Y25"/>
    <mergeCell ref="M26:Y26"/>
    <mergeCell ref="H27:I27"/>
    <mergeCell ref="J27:K27"/>
    <mergeCell ref="Q27:R27"/>
    <mergeCell ref="S27:T27"/>
    <mergeCell ref="H28:P29"/>
    <mergeCell ref="Q28:U28"/>
    <mergeCell ref="V28:Y28"/>
    <mergeCell ref="B29:G29"/>
    <mergeCell ref="Q29:U29"/>
    <mergeCell ref="V29:Y29"/>
    <mergeCell ref="C31:Y31"/>
    <mergeCell ref="J33:K33"/>
    <mergeCell ref="Q33:T33"/>
    <mergeCell ref="H34:J36"/>
    <mergeCell ref="K34:Y36"/>
    <mergeCell ref="C36:F37"/>
    <mergeCell ref="H37:J39"/>
    <mergeCell ref="K37:Y39"/>
    <mergeCell ref="U33:Y33"/>
    <mergeCell ref="H40:Y40"/>
    <mergeCell ref="L41:M41"/>
    <mergeCell ref="H42:Y42"/>
    <mergeCell ref="B43:G45"/>
    <mergeCell ref="M43:Y43"/>
    <mergeCell ref="M44:Y44"/>
    <mergeCell ref="M45:Y45"/>
    <mergeCell ref="B47:G49"/>
    <mergeCell ref="H47:P47"/>
    <mergeCell ref="Q47:Y47"/>
    <mergeCell ref="H48:P49"/>
    <mergeCell ref="Q48:Y49"/>
  </mergeCells>
  <phoneticPr fontId="5"/>
  <printOptions horizontalCentered="1"/>
  <pageMargins left="0.70866141732283472" right="0.70866141732283472" top="0.74803149606299213" bottom="0.74803149606299213" header="0.31496062992125984" footer="0.31496062992125984"/>
  <pageSetup paperSize="9" scale="96" orientation="portrait" blackAndWhite="1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>
    <pageSetUpPr fitToPage="1"/>
  </sheetPr>
  <dimension ref="A1:AB35"/>
  <sheetViews>
    <sheetView showGridLines="0" showZeros="0" view="pageBreakPreview" zoomScaleNormal="100" zoomScaleSheetLayoutView="100" workbookViewId="0">
      <selection activeCell="J7" sqref="J7:S8"/>
    </sheetView>
  </sheetViews>
  <sheetFormatPr defaultRowHeight="13.5"/>
  <cols>
    <col min="1" max="1" width="1.875" style="46" customWidth="1"/>
    <col min="2" max="5" width="2" style="94" customWidth="1"/>
    <col min="6" max="7" width="4.25" style="94" customWidth="1"/>
    <col min="8" max="8" width="7.75" style="94" customWidth="1"/>
    <col min="9" max="9" width="5.75" style="94" customWidth="1"/>
    <col min="10" max="10" width="4.375" style="94" customWidth="1"/>
    <col min="11" max="11" width="4.5" style="94" customWidth="1"/>
    <col min="12" max="12" width="4.125" style="94" customWidth="1"/>
    <col min="13" max="17" width="4.5" style="94" customWidth="1"/>
    <col min="18" max="18" width="4.125" style="94" customWidth="1"/>
    <col min="19" max="19" width="2.875" style="94" customWidth="1"/>
    <col min="20" max="20" width="4.25" style="46" customWidth="1"/>
    <col min="21" max="21" width="9" style="46"/>
    <col min="22" max="26" width="5" style="46" customWidth="1"/>
    <col min="27" max="16384" width="9" style="46"/>
  </cols>
  <sheetData>
    <row r="1" spans="1:25" ht="12.75" customHeight="1"/>
    <row r="2" spans="1:25" ht="12.75" customHeight="1"/>
    <row r="3" spans="1:25" ht="17.25">
      <c r="A3" s="47"/>
      <c r="G3" s="841" t="s">
        <v>528</v>
      </c>
      <c r="H3" s="841"/>
      <c r="I3" s="841"/>
      <c r="J3" s="841"/>
      <c r="K3" s="841"/>
      <c r="L3" s="841"/>
      <c r="M3" s="841"/>
    </row>
    <row r="4" spans="1:25" ht="22.5" customHeight="1">
      <c r="A4" s="48"/>
      <c r="G4" s="96"/>
      <c r="H4" s="719" t="str">
        <f>IF(環境評価書!AC2=2,"(計画)",IF(環境評価書!AC2=3,"(変更)",IF(環境評価書!AC2=4,"(完了)","(計画、変更、完了)")))</f>
        <v>(計画、変更、完了)</v>
      </c>
      <c r="I4" s="719"/>
      <c r="J4" s="719"/>
      <c r="K4" s="719"/>
      <c r="L4" s="719"/>
      <c r="M4" s="96"/>
    </row>
    <row r="5" spans="1:25">
      <c r="A5" s="48"/>
      <c r="K5" s="95"/>
      <c r="L5" s="842">
        <f>YEAR(事前協議書!$E$3)</f>
        <v>1900</v>
      </c>
      <c r="M5" s="842"/>
      <c r="N5" s="219" t="s">
        <v>729</v>
      </c>
      <c r="O5" s="316">
        <f>MONTH(事前協議書!$E$3)</f>
        <v>1</v>
      </c>
      <c r="P5" s="219" t="s">
        <v>730</v>
      </c>
      <c r="Q5" s="316">
        <f>DAY(事前協議書!$E$3)</f>
        <v>0</v>
      </c>
      <c r="R5" s="219" t="s">
        <v>731</v>
      </c>
      <c r="U5" s="50"/>
    </row>
    <row r="6" spans="1:25" ht="25.5" customHeight="1">
      <c r="A6" s="48"/>
      <c r="B6" s="94" t="s">
        <v>174</v>
      </c>
      <c r="U6" s="50"/>
      <c r="W6" s="49"/>
      <c r="Y6" s="51"/>
    </row>
    <row r="7" spans="1:25" ht="16.5" customHeight="1">
      <c r="A7" s="52"/>
      <c r="B7" s="97"/>
      <c r="C7" s="97"/>
      <c r="D7" s="97"/>
      <c r="E7" s="98"/>
      <c r="F7" s="843" t="s">
        <v>529</v>
      </c>
      <c r="G7" s="843"/>
      <c r="H7" s="843"/>
      <c r="I7" s="844" t="s">
        <v>732</v>
      </c>
      <c r="J7" s="845"/>
      <c r="K7" s="845"/>
      <c r="L7" s="845"/>
      <c r="M7" s="845"/>
      <c r="N7" s="845"/>
      <c r="O7" s="845"/>
      <c r="P7" s="845"/>
      <c r="Q7" s="845"/>
      <c r="R7" s="845"/>
      <c r="S7" s="845"/>
      <c r="U7" s="50"/>
    </row>
    <row r="8" spans="1:25" ht="36.75" customHeight="1">
      <c r="A8" s="52"/>
      <c r="B8" s="97"/>
      <c r="C8" s="97"/>
      <c r="D8" s="97"/>
      <c r="E8" s="98"/>
      <c r="F8" s="843"/>
      <c r="G8" s="843"/>
      <c r="H8" s="843"/>
      <c r="I8" s="844"/>
      <c r="J8" s="845"/>
      <c r="K8" s="845"/>
      <c r="L8" s="845"/>
      <c r="M8" s="845"/>
      <c r="N8" s="845"/>
      <c r="O8" s="845"/>
      <c r="P8" s="845"/>
      <c r="Q8" s="845"/>
      <c r="R8" s="845"/>
      <c r="S8" s="845"/>
    </row>
    <row r="9" spans="1:25" ht="17.25" customHeight="1">
      <c r="A9" s="53"/>
      <c r="B9" s="99"/>
      <c r="C9" s="99"/>
      <c r="D9" s="99"/>
      <c r="E9" s="100"/>
      <c r="I9" s="844" t="s">
        <v>733</v>
      </c>
      <c r="J9" s="845"/>
      <c r="K9" s="845"/>
      <c r="L9" s="845"/>
      <c r="M9" s="845"/>
      <c r="N9" s="845"/>
      <c r="O9" s="845"/>
      <c r="P9" s="845"/>
      <c r="Q9" s="845"/>
      <c r="R9" s="845"/>
      <c r="S9" s="845"/>
    </row>
    <row r="10" spans="1:25" ht="42" customHeight="1">
      <c r="A10" s="53"/>
      <c r="B10" s="99"/>
      <c r="C10" s="99"/>
      <c r="D10" s="101"/>
      <c r="I10" s="844"/>
      <c r="J10" s="845"/>
      <c r="K10" s="845"/>
      <c r="L10" s="845"/>
      <c r="M10" s="845"/>
      <c r="N10" s="845"/>
      <c r="O10" s="845"/>
      <c r="P10" s="845"/>
      <c r="Q10" s="845"/>
      <c r="R10" s="845"/>
      <c r="S10" s="845"/>
    </row>
    <row r="11" spans="1:25">
      <c r="A11" s="53"/>
      <c r="B11" s="99"/>
      <c r="C11" s="99"/>
      <c r="D11" s="99"/>
      <c r="E11" s="102"/>
      <c r="H11" s="846"/>
      <c r="I11" s="846"/>
      <c r="J11" s="846"/>
      <c r="K11" s="846"/>
      <c r="L11" s="846"/>
      <c r="M11" s="846"/>
      <c r="N11" s="846"/>
      <c r="O11" s="846"/>
      <c r="P11" s="846"/>
      <c r="Q11" s="846"/>
      <c r="R11" s="846"/>
    </row>
    <row r="12" spans="1:25" ht="11.25" customHeight="1"/>
    <row r="13" spans="1:25" ht="18.75" customHeight="1">
      <c r="F13" s="843" t="s">
        <v>529</v>
      </c>
      <c r="G13" s="843"/>
      <c r="H13" s="843"/>
      <c r="I13" s="844" t="s">
        <v>732</v>
      </c>
      <c r="J13" s="845"/>
      <c r="K13" s="845"/>
      <c r="L13" s="845"/>
      <c r="M13" s="845"/>
      <c r="N13" s="845"/>
      <c r="O13" s="845"/>
      <c r="P13" s="845"/>
      <c r="Q13" s="845"/>
      <c r="R13" s="845"/>
      <c r="S13" s="845"/>
    </row>
    <row r="14" spans="1:25" ht="39" customHeight="1">
      <c r="F14" s="843"/>
      <c r="G14" s="843"/>
      <c r="H14" s="843"/>
      <c r="I14" s="844"/>
      <c r="J14" s="845"/>
      <c r="K14" s="845"/>
      <c r="L14" s="845"/>
      <c r="M14" s="845"/>
      <c r="N14" s="845"/>
      <c r="O14" s="845"/>
      <c r="P14" s="845"/>
      <c r="Q14" s="845"/>
      <c r="R14" s="845"/>
      <c r="S14" s="845"/>
    </row>
    <row r="15" spans="1:25" ht="18.75" customHeight="1">
      <c r="I15" s="844" t="s">
        <v>733</v>
      </c>
      <c r="J15" s="845"/>
      <c r="K15" s="845"/>
      <c r="L15" s="845"/>
      <c r="M15" s="845"/>
      <c r="N15" s="845"/>
      <c r="O15" s="845"/>
      <c r="P15" s="845"/>
      <c r="Q15" s="845"/>
      <c r="R15" s="845"/>
      <c r="S15" s="845"/>
    </row>
    <row r="16" spans="1:25" ht="40.5" customHeight="1">
      <c r="I16" s="844"/>
      <c r="J16" s="845"/>
      <c r="K16" s="845"/>
      <c r="L16" s="845"/>
      <c r="M16" s="845"/>
      <c r="N16" s="845"/>
      <c r="O16" s="845"/>
      <c r="P16" s="845"/>
      <c r="Q16" s="845"/>
      <c r="R16" s="845"/>
      <c r="S16" s="845"/>
    </row>
    <row r="17" spans="6:19">
      <c r="H17" s="846"/>
      <c r="I17" s="846"/>
      <c r="J17" s="846"/>
      <c r="K17" s="846"/>
      <c r="L17" s="846"/>
      <c r="M17" s="846"/>
      <c r="N17" s="846"/>
      <c r="O17" s="846"/>
      <c r="P17" s="846"/>
      <c r="Q17" s="846"/>
      <c r="R17" s="846"/>
    </row>
    <row r="18" spans="6:19" ht="9" customHeight="1"/>
    <row r="19" spans="6:19" ht="18.75" customHeight="1">
      <c r="F19" s="843" t="s">
        <v>529</v>
      </c>
      <c r="G19" s="843"/>
      <c r="H19" s="843"/>
      <c r="I19" s="844" t="s">
        <v>732</v>
      </c>
      <c r="J19" s="845"/>
      <c r="K19" s="845"/>
      <c r="L19" s="845"/>
      <c r="M19" s="845"/>
      <c r="N19" s="845"/>
      <c r="O19" s="845"/>
      <c r="P19" s="845"/>
      <c r="Q19" s="845"/>
      <c r="R19" s="845"/>
      <c r="S19" s="845"/>
    </row>
    <row r="20" spans="6:19" ht="39" customHeight="1">
      <c r="F20" s="843"/>
      <c r="G20" s="843"/>
      <c r="H20" s="843"/>
      <c r="I20" s="844"/>
      <c r="J20" s="845"/>
      <c r="K20" s="845"/>
      <c r="L20" s="845"/>
      <c r="M20" s="845"/>
      <c r="N20" s="845"/>
      <c r="O20" s="845"/>
      <c r="P20" s="845"/>
      <c r="Q20" s="845"/>
      <c r="R20" s="845"/>
      <c r="S20" s="845"/>
    </row>
    <row r="21" spans="6:19" ht="18.75" customHeight="1">
      <c r="I21" s="844" t="s">
        <v>733</v>
      </c>
      <c r="J21" s="845"/>
      <c r="K21" s="845"/>
      <c r="L21" s="845"/>
      <c r="M21" s="845"/>
      <c r="N21" s="845"/>
      <c r="O21" s="845"/>
      <c r="P21" s="845"/>
      <c r="Q21" s="845"/>
      <c r="R21" s="845"/>
      <c r="S21" s="845"/>
    </row>
    <row r="22" spans="6:19" ht="38.25" customHeight="1">
      <c r="I22" s="844"/>
      <c r="J22" s="845"/>
      <c r="K22" s="845"/>
      <c r="L22" s="845"/>
      <c r="M22" s="845"/>
      <c r="N22" s="845"/>
      <c r="O22" s="845"/>
      <c r="P22" s="845"/>
      <c r="Q22" s="845"/>
      <c r="R22" s="845"/>
      <c r="S22" s="845"/>
    </row>
    <row r="23" spans="6:19">
      <c r="H23" s="846"/>
      <c r="I23" s="846"/>
      <c r="J23" s="846"/>
      <c r="K23" s="846"/>
      <c r="L23" s="846"/>
      <c r="M23" s="846"/>
      <c r="N23" s="846"/>
      <c r="O23" s="846"/>
      <c r="P23" s="846"/>
      <c r="Q23" s="846"/>
      <c r="R23" s="846"/>
    </row>
    <row r="24" spans="6:19" ht="12.75" customHeight="1"/>
    <row r="25" spans="6:19" ht="18.75" customHeight="1">
      <c r="F25" s="843" t="s">
        <v>529</v>
      </c>
      <c r="G25" s="843"/>
      <c r="H25" s="843"/>
      <c r="I25" s="844" t="s">
        <v>732</v>
      </c>
      <c r="J25" s="845"/>
      <c r="K25" s="845"/>
      <c r="L25" s="845"/>
      <c r="M25" s="845"/>
      <c r="N25" s="845"/>
      <c r="O25" s="845"/>
      <c r="P25" s="845"/>
      <c r="Q25" s="845"/>
      <c r="R25" s="845"/>
      <c r="S25" s="845"/>
    </row>
    <row r="26" spans="6:19" ht="36" customHeight="1">
      <c r="F26" s="843"/>
      <c r="G26" s="843"/>
      <c r="H26" s="843"/>
      <c r="I26" s="844"/>
      <c r="J26" s="845"/>
      <c r="K26" s="845"/>
      <c r="L26" s="845"/>
      <c r="M26" s="845"/>
      <c r="N26" s="845"/>
      <c r="O26" s="845"/>
      <c r="P26" s="845"/>
      <c r="Q26" s="845"/>
      <c r="R26" s="845"/>
      <c r="S26" s="845"/>
    </row>
    <row r="27" spans="6:19" ht="18.75" customHeight="1">
      <c r="I27" s="844" t="s">
        <v>733</v>
      </c>
      <c r="J27" s="845"/>
      <c r="K27" s="845"/>
      <c r="L27" s="845"/>
      <c r="M27" s="845"/>
      <c r="N27" s="845"/>
      <c r="O27" s="845"/>
      <c r="P27" s="845"/>
      <c r="Q27" s="845"/>
      <c r="R27" s="845"/>
      <c r="S27" s="845"/>
    </row>
    <row r="28" spans="6:19" ht="34.5" customHeight="1">
      <c r="I28" s="844"/>
      <c r="J28" s="845"/>
      <c r="K28" s="845"/>
      <c r="L28" s="845"/>
      <c r="M28" s="845"/>
      <c r="N28" s="845"/>
      <c r="O28" s="845"/>
      <c r="P28" s="845"/>
      <c r="Q28" s="845"/>
      <c r="R28" s="845"/>
      <c r="S28" s="845"/>
    </row>
    <row r="29" spans="6:19">
      <c r="H29" s="846"/>
      <c r="I29" s="846"/>
      <c r="J29" s="846"/>
      <c r="K29" s="846"/>
      <c r="L29" s="846"/>
      <c r="M29" s="846"/>
      <c r="N29" s="846"/>
      <c r="O29" s="846"/>
      <c r="P29" s="846"/>
      <c r="Q29" s="846"/>
      <c r="R29" s="846"/>
    </row>
    <row r="30" spans="6:19" ht="12.75" customHeight="1"/>
    <row r="31" spans="6:19" ht="12.75" customHeight="1"/>
    <row r="32" spans="6:19" ht="12.75" customHeight="1"/>
    <row r="33" spans="1:28" ht="18.75" customHeight="1">
      <c r="B33" s="847" t="s">
        <v>734</v>
      </c>
      <c r="C33" s="848"/>
      <c r="D33" s="848"/>
      <c r="E33" s="848"/>
      <c r="F33" s="849"/>
      <c r="G33" s="855" t="s">
        <v>254</v>
      </c>
      <c r="H33" s="856"/>
      <c r="I33" s="856"/>
      <c r="J33" s="856"/>
      <c r="K33" s="856"/>
      <c r="L33" s="857"/>
      <c r="M33" s="858" t="s">
        <v>735</v>
      </c>
      <c r="N33" s="858"/>
      <c r="O33" s="858"/>
      <c r="P33" s="858"/>
      <c r="Q33" s="858"/>
      <c r="R33" s="858"/>
      <c r="S33" s="858"/>
      <c r="T33" s="54"/>
      <c r="U33" s="54"/>
      <c r="V33" s="54"/>
      <c r="W33" s="54"/>
      <c r="X33" s="54"/>
      <c r="Y33" s="54"/>
      <c r="Z33" s="54"/>
      <c r="AA33" s="54"/>
      <c r="AB33" s="54"/>
    </row>
    <row r="34" spans="1:28" ht="85.5" customHeight="1">
      <c r="A34" s="54"/>
      <c r="B34" s="850"/>
      <c r="C34" s="843"/>
      <c r="D34" s="843"/>
      <c r="E34" s="843"/>
      <c r="F34" s="851"/>
      <c r="G34" s="859"/>
      <c r="H34" s="860"/>
      <c r="I34" s="860"/>
      <c r="J34" s="860"/>
      <c r="K34" s="860"/>
      <c r="L34" s="861"/>
      <c r="M34" s="865"/>
      <c r="N34" s="865"/>
      <c r="O34" s="865"/>
      <c r="P34" s="865"/>
      <c r="Q34" s="865"/>
      <c r="R34" s="865"/>
      <c r="S34" s="865"/>
      <c r="T34" s="55"/>
      <c r="U34" s="55"/>
      <c r="V34" s="55"/>
      <c r="W34" s="55"/>
      <c r="X34" s="55"/>
      <c r="Y34" s="55"/>
      <c r="Z34" s="55"/>
      <c r="AA34" s="55"/>
      <c r="AB34" s="55"/>
    </row>
    <row r="35" spans="1:28" ht="66" customHeight="1">
      <c r="A35" s="54"/>
      <c r="B35" s="852"/>
      <c r="C35" s="853"/>
      <c r="D35" s="853"/>
      <c r="E35" s="853"/>
      <c r="F35" s="854"/>
      <c r="G35" s="862"/>
      <c r="H35" s="863"/>
      <c r="I35" s="863"/>
      <c r="J35" s="863"/>
      <c r="K35" s="863"/>
      <c r="L35" s="864"/>
      <c r="M35" s="865"/>
      <c r="N35" s="865"/>
      <c r="O35" s="865"/>
      <c r="P35" s="865"/>
      <c r="Q35" s="865"/>
      <c r="R35" s="865"/>
      <c r="S35" s="865"/>
      <c r="T35" s="55"/>
      <c r="U35" s="55"/>
      <c r="V35" s="55"/>
      <c r="W35" s="55"/>
      <c r="X35" s="55"/>
      <c r="Y35" s="55"/>
      <c r="Z35" s="55"/>
      <c r="AA35" s="55"/>
      <c r="AB35" s="55"/>
    </row>
  </sheetData>
  <sheetProtection algorithmName="SHA-512" hashValue="XFEzfQGts5DRtoebrdqdRANmXCHcd4KraEyC8ShiIyunkhxBNec+tM8SvwuCtOkHCuYryW/LUKRSPTY6EXPFaQ==" saltValue="h5isl+pFBBnjmTkQSmtHXw==" spinCount="100000" sheet="1" formatCells="0" formatColumns="0" formatRows="0" insertColumns="0" insertRows="0" deleteColumns="0" deleteRows="0" selectLockedCells="1" sort="0"/>
  <mergeCells count="32">
    <mergeCell ref="I27:I28"/>
    <mergeCell ref="J27:S28"/>
    <mergeCell ref="H29:R29"/>
    <mergeCell ref="B33:F35"/>
    <mergeCell ref="G33:L33"/>
    <mergeCell ref="M33:S33"/>
    <mergeCell ref="G34:L35"/>
    <mergeCell ref="M34:S35"/>
    <mergeCell ref="I21:I22"/>
    <mergeCell ref="J21:S22"/>
    <mergeCell ref="H23:R23"/>
    <mergeCell ref="F25:H26"/>
    <mergeCell ref="I25:I26"/>
    <mergeCell ref="J25:S26"/>
    <mergeCell ref="I15:I16"/>
    <mergeCell ref="J15:S16"/>
    <mergeCell ref="H17:R17"/>
    <mergeCell ref="F19:H20"/>
    <mergeCell ref="I19:I20"/>
    <mergeCell ref="J19:S20"/>
    <mergeCell ref="I9:I10"/>
    <mergeCell ref="J9:S10"/>
    <mergeCell ref="H11:R11"/>
    <mergeCell ref="F13:H14"/>
    <mergeCell ref="I13:I14"/>
    <mergeCell ref="J13:S14"/>
    <mergeCell ref="G3:M3"/>
    <mergeCell ref="H4:L4"/>
    <mergeCell ref="L5:M5"/>
    <mergeCell ref="F7:H8"/>
    <mergeCell ref="I7:I8"/>
    <mergeCell ref="J7:S8"/>
  </mergeCells>
  <phoneticPr fontId="5"/>
  <printOptions horizontalCentered="1"/>
  <pageMargins left="0.47244094488188981" right="0.19685039370078741" top="0.39370078740157483" bottom="0.19685039370078741" header="0" footer="0"/>
  <pageSetup paperSize="9" orientation="portrait" blackAndWhite="1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1">
    <tabColor rgb="FFFFFFCC"/>
  </sheetPr>
  <dimension ref="A1:AE101"/>
  <sheetViews>
    <sheetView zoomScaleNormal="100" workbookViewId="0">
      <selection activeCell="J14" sqref="J14"/>
    </sheetView>
  </sheetViews>
  <sheetFormatPr defaultRowHeight="11.25"/>
  <cols>
    <col min="1" max="1" width="3.625" style="1" customWidth="1"/>
    <col min="2" max="2" width="18.375" style="1" bestFit="1" customWidth="1"/>
    <col min="3" max="4" width="12.625" style="1" customWidth="1"/>
    <col min="5" max="5" width="8" style="1" bestFit="1" customWidth="1"/>
    <col min="6" max="6" width="40.625" style="1" customWidth="1"/>
    <col min="7" max="7" width="15.625" style="1" customWidth="1"/>
    <col min="8" max="8" width="3.625" style="1" customWidth="1"/>
    <col min="9" max="9" width="2.625" style="1" customWidth="1"/>
    <col min="10" max="10" width="10.5" style="1" bestFit="1" customWidth="1"/>
    <col min="11" max="11" width="9" style="1" customWidth="1"/>
    <col min="12" max="12" width="2.625" style="1" customWidth="1"/>
    <col min="13" max="13" width="9" style="1"/>
    <col min="14" max="14" width="12.875" style="1" bestFit="1" customWidth="1"/>
    <col min="15" max="15" width="15" style="1" customWidth="1"/>
    <col min="16" max="20" width="7.125" style="1" customWidth="1"/>
    <col min="21" max="21" width="3.625" style="1" customWidth="1"/>
    <col min="22" max="22" width="13.125" style="1" customWidth="1"/>
    <col min="23" max="23" width="9" style="1"/>
    <col min="24" max="24" width="3.625" style="1" customWidth="1"/>
    <col min="25" max="25" width="34.25" style="1" customWidth="1"/>
    <col min="26" max="26" width="2.625" style="1" customWidth="1"/>
    <col min="27" max="27" width="10.625" style="1" customWidth="1"/>
    <col min="28" max="28" width="9.875" style="1" bestFit="1" customWidth="1"/>
    <col min="29" max="29" width="11.5" style="1" bestFit="1" customWidth="1"/>
    <col min="30" max="30" width="17.5" style="1" bestFit="1" customWidth="1"/>
    <col min="31" max="31" width="20.625" style="1" customWidth="1"/>
    <col min="32" max="32" width="17.125" style="1" customWidth="1"/>
    <col min="33" max="16384" width="9" style="1"/>
  </cols>
  <sheetData>
    <row r="1" spans="1:31">
      <c r="B1" s="8" t="s">
        <v>258</v>
      </c>
      <c r="C1" s="8" t="s">
        <v>143</v>
      </c>
      <c r="D1" s="8" t="s">
        <v>144</v>
      </c>
      <c r="E1" s="8" t="s">
        <v>608</v>
      </c>
      <c r="F1" s="8" t="s">
        <v>885</v>
      </c>
      <c r="G1" s="8" t="s">
        <v>622</v>
      </c>
      <c r="H1" s="8"/>
      <c r="J1" s="8" t="s">
        <v>97</v>
      </c>
      <c r="K1" s="8" t="s">
        <v>166</v>
      </c>
      <c r="M1" s="8" t="s">
        <v>167</v>
      </c>
      <c r="N1" s="8" t="s">
        <v>110</v>
      </c>
      <c r="O1" s="8" t="s">
        <v>109</v>
      </c>
      <c r="Q1" s="8"/>
      <c r="R1" s="8" t="s">
        <v>111</v>
      </c>
      <c r="V1" s="9" t="s">
        <v>168</v>
      </c>
      <c r="Y1" s="29" t="s">
        <v>544</v>
      </c>
      <c r="AA1" s="19" t="s">
        <v>310</v>
      </c>
      <c r="AB1" s="19" t="s">
        <v>989</v>
      </c>
      <c r="AC1" s="40" t="s">
        <v>627</v>
      </c>
      <c r="AD1" s="39" t="s">
        <v>1039</v>
      </c>
      <c r="AE1" s="5" t="s">
        <v>628</v>
      </c>
    </row>
    <row r="2" spans="1:31">
      <c r="A2" s="1">
        <v>2</v>
      </c>
      <c r="B2" s="20" t="s">
        <v>327</v>
      </c>
      <c r="C2" s="6" t="s">
        <v>80</v>
      </c>
      <c r="D2" s="6" t="s">
        <v>140</v>
      </c>
      <c r="E2" s="1" t="s">
        <v>609</v>
      </c>
      <c r="F2" s="6" t="str">
        <f>標準入力法_断熱材!C3&amp;"["&amp;標準入力法_断熱材!D3&amp;"]"</f>
        <v>グラスウール断熱材  10K相当[0.05]</v>
      </c>
      <c r="G2" s="10"/>
      <c r="H2" s="6"/>
      <c r="I2" s="6"/>
      <c r="J2" s="1" t="s">
        <v>96</v>
      </c>
      <c r="K2" s="1">
        <v>20</v>
      </c>
      <c r="M2" s="1">
        <v>20</v>
      </c>
      <c r="N2" s="1" t="s">
        <v>113</v>
      </c>
      <c r="O2" s="1" t="s">
        <v>114</v>
      </c>
      <c r="P2" s="7"/>
      <c r="Q2" s="7"/>
      <c r="R2" s="7"/>
      <c r="S2" s="7"/>
      <c r="T2" s="7"/>
      <c r="V2" s="1" t="s">
        <v>169</v>
      </c>
      <c r="Y2" s="30" t="s">
        <v>298</v>
      </c>
      <c r="AA2" s="15" t="s">
        <v>198</v>
      </c>
      <c r="AC2" s="41" t="s">
        <v>700</v>
      </c>
      <c r="AD2" s="33" t="s">
        <v>640</v>
      </c>
    </row>
    <row r="3" spans="1:31">
      <c r="A3" s="1">
        <v>2</v>
      </c>
      <c r="B3" s="1" t="s">
        <v>894</v>
      </c>
      <c r="C3" s="6" t="s">
        <v>81</v>
      </c>
      <c r="D3" s="6" t="s">
        <v>141</v>
      </c>
      <c r="E3" s="1" t="s">
        <v>610</v>
      </c>
      <c r="F3" s="6" t="str">
        <f>標準入力法_断熱材!C4&amp;"["&amp;標準入力法_断熱材!D4&amp;"]"</f>
        <v>グラスウール断熱材  16K相当[0.045]</v>
      </c>
      <c r="G3" s="10"/>
      <c r="H3" s="6"/>
      <c r="I3" s="6"/>
      <c r="J3" s="1" t="s">
        <v>98</v>
      </c>
      <c r="M3" s="1">
        <v>35</v>
      </c>
      <c r="N3" s="1" t="s">
        <v>105</v>
      </c>
      <c r="O3" s="1" t="s">
        <v>107</v>
      </c>
      <c r="P3" s="7"/>
      <c r="Q3" s="7"/>
      <c r="R3" s="7"/>
      <c r="S3" s="7"/>
      <c r="T3" s="7"/>
      <c r="V3" s="11" t="s">
        <v>165</v>
      </c>
      <c r="W3" s="322" t="str">
        <f>ADDRESS(ROW(List!$K$2),COLUMN(List!$K$2))</f>
        <v>$K$2</v>
      </c>
      <c r="Y3" s="31" t="s">
        <v>327</v>
      </c>
      <c r="AA3" s="25" t="s">
        <v>523</v>
      </c>
      <c r="AB3" s="25" t="s">
        <v>193</v>
      </c>
      <c r="AC3" s="25" t="s">
        <v>214</v>
      </c>
      <c r="AD3" s="25" t="s">
        <v>196</v>
      </c>
      <c r="AE3" s="25" t="s">
        <v>524</v>
      </c>
    </row>
    <row r="4" spans="1:31">
      <c r="A4" s="1">
        <v>3</v>
      </c>
      <c r="B4" s="1" t="s">
        <v>893</v>
      </c>
      <c r="C4" s="6" t="s">
        <v>82</v>
      </c>
      <c r="D4" s="6" t="s">
        <v>142</v>
      </c>
      <c r="E4" s="1" t="s">
        <v>611</v>
      </c>
      <c r="F4" s="6" t="str">
        <f>標準入力法_断熱材!C5&amp;"["&amp;標準入力法_断熱材!D5&amp;"]"</f>
        <v>グラスウール断熱材   20K相当[0.042]</v>
      </c>
      <c r="G4" s="10"/>
      <c r="H4" s="6"/>
      <c r="I4" s="6"/>
      <c r="K4" s="16" t="s">
        <v>210</v>
      </c>
      <c r="N4" s="1" t="s">
        <v>104</v>
      </c>
      <c r="O4" s="1" t="s">
        <v>108</v>
      </c>
      <c r="P4" s="7"/>
      <c r="Q4" s="7"/>
      <c r="R4" s="7"/>
      <c r="S4" s="7"/>
      <c r="T4" s="7"/>
      <c r="V4" s="2" t="s">
        <v>170</v>
      </c>
      <c r="W4" s="323" t="str">
        <f>ADDRESS(ROW(List!$M$2),COLUMN(List!$M$2))</f>
        <v>$M$2</v>
      </c>
      <c r="Y4" s="29" t="s">
        <v>299</v>
      </c>
      <c r="AA4" s="11" t="s">
        <v>79</v>
      </c>
      <c r="AB4" s="11" t="s">
        <v>204</v>
      </c>
      <c r="AC4" s="11"/>
      <c r="AD4" s="11" t="s">
        <v>643</v>
      </c>
      <c r="AE4" s="11"/>
    </row>
    <row r="5" spans="1:31">
      <c r="A5" s="1">
        <v>4</v>
      </c>
      <c r="B5" s="1" t="s">
        <v>259</v>
      </c>
      <c r="C5" s="6" t="s">
        <v>83</v>
      </c>
      <c r="D5" s="6" t="s">
        <v>1026</v>
      </c>
      <c r="E5" s="1" t="s">
        <v>612</v>
      </c>
      <c r="F5" s="6" t="str">
        <f>標準入力法_断熱材!C6&amp;"["&amp;標準入力法_断熱材!D6&amp;"]"</f>
        <v>グラスウール断熱材   24K相当[0.038]</v>
      </c>
      <c r="G5" s="10"/>
      <c r="H5" s="6"/>
      <c r="I5" s="6"/>
      <c r="K5" s="17" t="s">
        <v>209</v>
      </c>
      <c r="P5" s="7"/>
      <c r="Q5" s="7"/>
      <c r="R5" s="7"/>
      <c r="S5" s="7"/>
      <c r="T5" s="7"/>
      <c r="V5" s="3" t="s">
        <v>171</v>
      </c>
      <c r="W5" s="324" t="str">
        <f>ADDRESS(ROW(List!$M$3),COLUMN(List!$M$3))</f>
        <v>$M$3</v>
      </c>
      <c r="Y5" s="29" t="s">
        <v>300</v>
      </c>
      <c r="AA5" s="2" t="s">
        <v>213</v>
      </c>
      <c r="AB5" s="2" t="s">
        <v>205</v>
      </c>
      <c r="AC5" s="2"/>
      <c r="AD5" s="2" t="s">
        <v>328</v>
      </c>
      <c r="AE5" s="2"/>
    </row>
    <row r="6" spans="1:31">
      <c r="A6" s="1">
        <v>5</v>
      </c>
      <c r="B6" s="1" t="s">
        <v>260</v>
      </c>
      <c r="C6" s="6" t="s">
        <v>84</v>
      </c>
      <c r="D6" s="6" t="s">
        <v>318</v>
      </c>
      <c r="E6" s="1" t="s">
        <v>613</v>
      </c>
      <c r="F6" s="6" t="str">
        <f>標準入力法_断熱材!C7&amp;"["&amp;標準入力法_断熱材!D7&amp;"]"</f>
        <v>グラスウール断熱材  32K相当[0.036]</v>
      </c>
      <c r="G6" s="10"/>
      <c r="H6" s="6"/>
      <c r="I6" s="6"/>
      <c r="J6" s="8" t="s">
        <v>283</v>
      </c>
      <c r="K6" s="4" t="s">
        <v>505</v>
      </c>
      <c r="P6" s="7"/>
      <c r="Q6" s="7"/>
      <c r="R6" s="7"/>
      <c r="S6" s="7"/>
      <c r="T6" s="7"/>
      <c r="Y6" s="29" t="s">
        <v>301</v>
      </c>
      <c r="AA6" s="2" t="s">
        <v>206</v>
      </c>
      <c r="AB6" s="2" t="s">
        <v>543</v>
      </c>
      <c r="AC6" s="2"/>
      <c r="AD6" s="2"/>
      <c r="AE6" s="26" t="s">
        <v>525</v>
      </c>
    </row>
    <row r="7" spans="1:31">
      <c r="C7" s="6" t="s">
        <v>85</v>
      </c>
      <c r="D7" s="6" t="s">
        <v>1027</v>
      </c>
      <c r="E7" s="1" t="s">
        <v>614</v>
      </c>
      <c r="F7" s="6" t="str">
        <f>標準入力法_断熱材!C8&amp;"["&amp;標準入力法_断熱材!D8&amp;"]"</f>
        <v>高性能グラスウール断熱材   16K相当[0.038]</v>
      </c>
      <c r="G7" s="10"/>
      <c r="H7" s="6"/>
      <c r="I7" s="6">
        <v>0</v>
      </c>
      <c r="J7" s="20" t="s">
        <v>327</v>
      </c>
      <c r="P7" s="7"/>
      <c r="Q7" s="7"/>
      <c r="R7" s="7"/>
      <c r="S7" s="7"/>
      <c r="T7" s="7"/>
      <c r="V7" s="18" t="s">
        <v>224</v>
      </c>
      <c r="Y7" s="29"/>
      <c r="AA7" s="2"/>
      <c r="AB7" s="2"/>
      <c r="AC7" s="2"/>
      <c r="AD7" s="2"/>
      <c r="AE7" s="28" t="s">
        <v>545</v>
      </c>
    </row>
    <row r="8" spans="1:31">
      <c r="C8" s="6" t="s">
        <v>86</v>
      </c>
      <c r="D8" s="6" t="s">
        <v>1028</v>
      </c>
      <c r="E8" s="1" t="s">
        <v>615</v>
      </c>
      <c r="F8" s="6" t="str">
        <f>標準入力法_断熱材!C9&amp;"["&amp;標準入力法_断熱材!D9&amp;"]"</f>
        <v>高性能グラスウール断熱材   24K相当[0.036]</v>
      </c>
      <c r="G8" s="10"/>
      <c r="H8" s="6"/>
      <c r="I8" s="6">
        <v>1</v>
      </c>
      <c r="J8" s="1" t="s">
        <v>284</v>
      </c>
      <c r="P8" s="7"/>
      <c r="Q8" s="7"/>
      <c r="R8" s="7"/>
      <c r="S8" s="7"/>
      <c r="T8" s="7"/>
      <c r="Y8" s="30" t="s">
        <v>302</v>
      </c>
      <c r="AA8" s="2" t="s">
        <v>207</v>
      </c>
      <c r="AB8" s="2" t="s">
        <v>543</v>
      </c>
      <c r="AC8" s="2"/>
      <c r="AD8" s="2"/>
      <c r="AE8" s="26" t="s">
        <v>525</v>
      </c>
    </row>
    <row r="9" spans="1:31">
      <c r="B9" s="8" t="s">
        <v>153</v>
      </c>
      <c r="C9" s="6" t="s">
        <v>87</v>
      </c>
      <c r="D9" s="6" t="s">
        <v>319</v>
      </c>
      <c r="E9" s="1" t="s">
        <v>616</v>
      </c>
      <c r="F9" s="6" t="str">
        <f>標準入力法_断熱材!C10&amp;"["&amp;標準入力法_断熱材!D10&amp;"]"</f>
        <v>高性能グラスウール断熱材   32K相当[0.035]</v>
      </c>
      <c r="G9" s="10"/>
      <c r="H9" s="6"/>
      <c r="I9" s="6">
        <v>0</v>
      </c>
      <c r="J9" s="1" t="s">
        <v>285</v>
      </c>
      <c r="P9" s="7"/>
      <c r="Q9" s="7"/>
      <c r="R9" s="7"/>
      <c r="S9" s="7"/>
      <c r="T9" s="7"/>
      <c r="Y9" s="31" t="s">
        <v>327</v>
      </c>
      <c r="AA9" s="2"/>
      <c r="AB9" s="2"/>
      <c r="AC9" s="2"/>
      <c r="AD9" s="2"/>
      <c r="AE9" s="28" t="s">
        <v>545</v>
      </c>
    </row>
    <row r="10" spans="1:31">
      <c r="A10" s="1">
        <v>0</v>
      </c>
      <c r="B10" s="20" t="s">
        <v>327</v>
      </c>
      <c r="C10" s="1" t="s">
        <v>1029</v>
      </c>
      <c r="D10" s="6" t="s">
        <v>320</v>
      </c>
      <c r="E10" s="1" t="s">
        <v>617</v>
      </c>
      <c r="F10" s="6" t="str">
        <f>標準入力法_断熱材!C11&amp;"["&amp;標準入力法_断熱材!D11&amp;"]"</f>
        <v>高性能グラスウール断熱材   40K相当[0.034]</v>
      </c>
      <c r="G10" s="10"/>
      <c r="H10" s="6"/>
      <c r="I10" s="6"/>
      <c r="P10" s="7"/>
      <c r="Q10" s="7"/>
      <c r="R10" s="7"/>
      <c r="S10" s="7"/>
      <c r="T10" s="7"/>
      <c r="Y10" s="32" t="s">
        <v>175</v>
      </c>
      <c r="AA10" s="2" t="s">
        <v>195</v>
      </c>
      <c r="AB10" s="2"/>
      <c r="AC10" s="2" t="s">
        <v>197</v>
      </c>
      <c r="AD10" s="2"/>
      <c r="AE10" s="2"/>
    </row>
    <row r="11" spans="1:31">
      <c r="A11" s="1">
        <v>1</v>
      </c>
      <c r="B11" s="10" t="s">
        <v>154</v>
      </c>
      <c r="C11" s="6" t="s">
        <v>54</v>
      </c>
      <c r="D11" s="1" t="s">
        <v>321</v>
      </c>
      <c r="E11" s="1" t="s">
        <v>618</v>
      </c>
      <c r="F11" s="6" t="str">
        <f>標準入力法_断熱材!C12&amp;"["&amp;標準入力法_断熱材!D12&amp;"]"</f>
        <v>高性能グラスウール断熱材   48K相当[0.033]</v>
      </c>
      <c r="G11" s="10"/>
      <c r="J11" s="8" t="s">
        <v>286</v>
      </c>
      <c r="P11" s="7"/>
      <c r="Q11" s="7"/>
      <c r="R11" s="7"/>
      <c r="S11" s="7"/>
      <c r="T11" s="7"/>
      <c r="Y11" s="32" t="s">
        <v>303</v>
      </c>
      <c r="AA11" s="2" t="s">
        <v>518</v>
      </c>
      <c r="AB11" s="2"/>
      <c r="AC11" s="2" t="s">
        <v>197</v>
      </c>
      <c r="AD11" s="2"/>
      <c r="AE11" s="2"/>
    </row>
    <row r="12" spans="1:31">
      <c r="A12" s="1">
        <v>2</v>
      </c>
      <c r="B12" s="10" t="s">
        <v>155</v>
      </c>
      <c r="D12" s="1" t="s">
        <v>1029</v>
      </c>
      <c r="E12" s="1" t="s">
        <v>619</v>
      </c>
      <c r="F12" s="6" t="str">
        <f>標準入力法_断熱材!C13&amp;"["&amp;標準入力法_断熱材!D13&amp;"]"</f>
        <v>吹込み用グラスウール  13K相当[0.052]</v>
      </c>
      <c r="G12" s="10"/>
      <c r="J12" s="1" t="s">
        <v>287</v>
      </c>
      <c r="P12" s="7"/>
      <c r="Q12" s="7"/>
      <c r="R12" s="7"/>
      <c r="S12" s="7"/>
      <c r="T12" s="7"/>
      <c r="Y12" s="32" t="s">
        <v>176</v>
      </c>
      <c r="AA12" s="2" t="s">
        <v>519</v>
      </c>
      <c r="AB12" s="2"/>
      <c r="AC12" s="2" t="s">
        <v>197</v>
      </c>
      <c r="AD12" s="2"/>
      <c r="AE12" s="2"/>
    </row>
    <row r="13" spans="1:31">
      <c r="A13" s="1">
        <v>3</v>
      </c>
      <c r="B13" s="10" t="s">
        <v>156</v>
      </c>
      <c r="C13" s="394" t="s">
        <v>889</v>
      </c>
      <c r="D13" s="1" t="s">
        <v>242</v>
      </c>
      <c r="E13" s="1" t="s">
        <v>620</v>
      </c>
      <c r="F13" s="6" t="str">
        <f>標準入力法_断熱材!C14&amp;"["&amp;標準入力法_断熱材!D14&amp;"]"</f>
        <v>吹込み用グラスウール  18K相当[0.052]</v>
      </c>
      <c r="G13" s="10"/>
      <c r="J13" s="1" t="s">
        <v>288</v>
      </c>
      <c r="P13" s="7"/>
      <c r="Q13" s="7"/>
      <c r="R13" s="7"/>
      <c r="S13" s="7"/>
      <c r="T13" s="7"/>
      <c r="Y13" s="29"/>
      <c r="AA13" s="2" t="s">
        <v>520</v>
      </c>
      <c r="AB13" s="2"/>
      <c r="AC13" s="2" t="s">
        <v>197</v>
      </c>
      <c r="AD13" s="2"/>
      <c r="AE13" s="2"/>
    </row>
    <row r="14" spans="1:31">
      <c r="A14" s="1">
        <v>4</v>
      </c>
      <c r="B14" s="10" t="s">
        <v>157</v>
      </c>
      <c r="C14" s="1" t="s">
        <v>890</v>
      </c>
      <c r="E14" s="1" t="s">
        <v>858</v>
      </c>
      <c r="F14" s="6" t="str">
        <f>標準入力法_断熱材!C15&amp;"["&amp;標準入力法_断熱材!D15&amp;"]"</f>
        <v>吹込み用グラスウール  30K相当[0.04]</v>
      </c>
      <c r="G14" s="10"/>
      <c r="P14" s="7"/>
      <c r="Q14" s="7"/>
      <c r="R14" s="7"/>
      <c r="S14" s="7"/>
      <c r="T14" s="7"/>
      <c r="Y14" s="30" t="s">
        <v>304</v>
      </c>
      <c r="AA14" s="2" t="s">
        <v>521</v>
      </c>
      <c r="AB14" s="2"/>
      <c r="AC14" s="2" t="s">
        <v>197</v>
      </c>
      <c r="AD14" s="2"/>
      <c r="AE14" s="2"/>
    </row>
    <row r="15" spans="1:31">
      <c r="A15" s="1">
        <v>5</v>
      </c>
      <c r="B15" s="10" t="s">
        <v>158</v>
      </c>
      <c r="C15" s="1" t="s">
        <v>891</v>
      </c>
      <c r="E15" s="1" t="s">
        <v>859</v>
      </c>
      <c r="F15" s="6" t="str">
        <f>標準入力法_断熱材!C16&amp;"["&amp;標準入力法_断熱材!D16&amp;"]"</f>
        <v>吹込み用グラスウール  35K相当[0.04]</v>
      </c>
      <c r="G15" s="10"/>
      <c r="P15" s="7"/>
      <c r="Q15" s="7"/>
      <c r="R15" s="7"/>
      <c r="S15" s="7"/>
      <c r="T15" s="7"/>
      <c r="Y15" s="31" t="s">
        <v>327</v>
      </c>
      <c r="AA15" s="3" t="s">
        <v>522</v>
      </c>
      <c r="AB15" s="3"/>
      <c r="AC15" s="3" t="s">
        <v>197</v>
      </c>
      <c r="AD15" s="3"/>
      <c r="AE15" s="3"/>
    </row>
    <row r="16" spans="1:31">
      <c r="A16" s="1">
        <v>6</v>
      </c>
      <c r="B16" s="10" t="s">
        <v>159</v>
      </c>
      <c r="C16" s="1" t="s">
        <v>892</v>
      </c>
      <c r="E16" s="1" t="s">
        <v>860</v>
      </c>
      <c r="F16" s="6" t="str">
        <f>標準入力法_断熱材!C17&amp;"["&amp;標準入力法_断熱材!D17&amp;"]"</f>
        <v>吹付けロックウール[0.064]</v>
      </c>
      <c r="G16" s="10"/>
      <c r="P16" s="7"/>
      <c r="Q16" s="7"/>
      <c r="R16" s="7"/>
      <c r="S16" s="7"/>
      <c r="T16" s="7"/>
      <c r="Y16" s="29" t="s">
        <v>305</v>
      </c>
    </row>
    <row r="17" spans="1:31">
      <c r="A17" s="1">
        <v>7</v>
      </c>
      <c r="B17" s="10" t="s">
        <v>160</v>
      </c>
      <c r="E17" s="1" t="s">
        <v>861</v>
      </c>
      <c r="F17" s="6" t="str">
        <f>標準入力法_断熱材!C18&amp;"["&amp;標準入力法_断熱材!D18&amp;"]"</f>
        <v>ロックウール断熱材（マット）[0.038]</v>
      </c>
      <c r="G17" s="10"/>
      <c r="P17" s="7"/>
      <c r="Q17" s="7"/>
      <c r="R17" s="7"/>
      <c r="S17" s="7"/>
      <c r="T17" s="7"/>
      <c r="Y17" s="29" t="s">
        <v>306</v>
      </c>
      <c r="AA17" s="25" t="s">
        <v>194</v>
      </c>
      <c r="AB17" s="12" t="s">
        <v>197</v>
      </c>
      <c r="AC17" s="12"/>
      <c r="AD17" s="13"/>
      <c r="AE17" s="25"/>
    </row>
    <row r="18" spans="1:31">
      <c r="A18" s="21"/>
      <c r="E18" s="1" t="s">
        <v>862</v>
      </c>
      <c r="F18" s="6" t="str">
        <f>標準入力法_断熱材!C19&amp;"["&amp;標準入力法_断熱材!D19&amp;"]"</f>
        <v>ロックウール断熱材（フェルト）[0.038]</v>
      </c>
      <c r="G18" s="10"/>
      <c r="P18" s="7"/>
      <c r="Q18" s="7"/>
      <c r="R18" s="7"/>
      <c r="S18" s="7"/>
      <c r="T18" s="7"/>
      <c r="Y18" s="29"/>
    </row>
    <row r="19" spans="1:31">
      <c r="A19" s="21"/>
      <c r="B19" s="8" t="s">
        <v>261</v>
      </c>
      <c r="C19" s="9" t="s">
        <v>503</v>
      </c>
      <c r="E19" s="1" t="s">
        <v>863</v>
      </c>
      <c r="F19" s="6" t="str">
        <f>標準入力法_断熱材!C20&amp;"["&amp;標準入力法_断熱材!D20&amp;"]"</f>
        <v>ロックウール断熱材（ボード）[0.036]</v>
      </c>
      <c r="G19" s="10"/>
      <c r="P19" s="7"/>
      <c r="Q19" s="7"/>
      <c r="R19" s="7"/>
      <c r="S19" s="7"/>
      <c r="T19" s="7"/>
      <c r="Y19" s="30" t="s">
        <v>307</v>
      </c>
      <c r="AB19" s="1" t="s">
        <v>203</v>
      </c>
    </row>
    <row r="20" spans="1:31">
      <c r="A20" s="21" t="s">
        <v>484</v>
      </c>
      <c r="B20" s="20" t="s">
        <v>327</v>
      </c>
      <c r="E20" s="1" t="s">
        <v>864</v>
      </c>
      <c r="F20" s="6" t="str">
        <f>標準入力法_断熱材!C21&amp;"["&amp;標準入力法_断熱材!D21&amp;"]"</f>
        <v>吹込み用ロックウール  25K相当[0.047]</v>
      </c>
      <c r="G20" s="10"/>
      <c r="P20" s="7"/>
      <c r="Q20" s="7"/>
      <c r="R20" s="7"/>
      <c r="S20" s="7"/>
      <c r="T20" s="7"/>
      <c r="Y20" s="31" t="s">
        <v>327</v>
      </c>
      <c r="AA20" s="14" t="s">
        <v>201</v>
      </c>
      <c r="AB20" s="1" t="s">
        <v>199</v>
      </c>
    </row>
    <row r="21" spans="1:31">
      <c r="A21" s="21" t="s">
        <v>500</v>
      </c>
      <c r="B21" s="1" t="s">
        <v>262</v>
      </c>
      <c r="E21" s="1" t="s">
        <v>865</v>
      </c>
      <c r="F21" s="6" t="str">
        <f>標準入力法_断熱材!C22&amp;"["&amp;標準入力法_断熱材!D22&amp;"]"</f>
        <v>吹込み用ロックウール  65K相当[0.039]</v>
      </c>
      <c r="G21" s="10"/>
      <c r="P21" s="7"/>
      <c r="Q21" s="7"/>
      <c r="R21" s="7"/>
      <c r="S21" s="7"/>
      <c r="T21" s="7"/>
      <c r="Y21" s="29" t="s">
        <v>308</v>
      </c>
      <c r="AA21" s="14" t="s">
        <v>202</v>
      </c>
      <c r="AB21" s="1" t="s">
        <v>200</v>
      </c>
    </row>
    <row r="22" spans="1:31">
      <c r="A22" s="21" t="s">
        <v>501</v>
      </c>
      <c r="B22" s="1" t="s">
        <v>263</v>
      </c>
      <c r="E22" s="1" t="s">
        <v>866</v>
      </c>
      <c r="F22" s="6" t="str">
        <f>標準入力法_断熱材!C23&amp;"["&amp;標準入力法_断熱材!D23&amp;"]"</f>
        <v>吹込み用セルローズファイバー  25K[0.04]</v>
      </c>
      <c r="G22" s="10"/>
      <c r="P22" s="7"/>
      <c r="Q22" s="7"/>
      <c r="R22" s="7"/>
      <c r="S22" s="7"/>
      <c r="T22" s="7"/>
      <c r="Y22" s="29" t="s">
        <v>309</v>
      </c>
    </row>
    <row r="23" spans="1:31">
      <c r="A23" s="23" t="s">
        <v>485</v>
      </c>
      <c r="B23" s="1" t="s">
        <v>264</v>
      </c>
      <c r="E23" s="1" t="s">
        <v>867</v>
      </c>
      <c r="F23" s="6" t="str">
        <f>標準入力法_断熱材!C24&amp;"["&amp;標準入力法_断熱材!D24&amp;"]"</f>
        <v>吹込み用セルローズファイバー  45K[0.04]</v>
      </c>
      <c r="G23" s="10"/>
      <c r="P23" s="7"/>
      <c r="Q23" s="7"/>
      <c r="R23" s="7"/>
      <c r="S23" s="7"/>
      <c r="T23" s="7"/>
      <c r="AB23" s="9" t="s">
        <v>641</v>
      </c>
    </row>
    <row r="24" spans="1:31">
      <c r="A24" s="21"/>
      <c r="E24" s="1" t="s">
        <v>868</v>
      </c>
      <c r="F24" s="6" t="str">
        <f>標準入力法_断熱材!C25&amp;"["&amp;標準入力法_断熱材!D25&amp;"]"</f>
        <v>吹込み用セルローズファイバー  55K[0.04]</v>
      </c>
      <c r="G24" s="10"/>
      <c r="P24" s="7"/>
      <c r="Q24" s="7"/>
      <c r="R24" s="7"/>
      <c r="S24" s="7"/>
      <c r="T24" s="7"/>
      <c r="AB24" s="19" t="s">
        <v>637</v>
      </c>
      <c r="AD24" s="9"/>
    </row>
    <row r="25" spans="1:31">
      <c r="A25" s="21"/>
      <c r="B25" s="8" t="s">
        <v>265</v>
      </c>
      <c r="E25" s="1" t="s">
        <v>869</v>
      </c>
      <c r="F25" s="6" t="str">
        <f>標準入力法_断熱材!C26&amp;"["&amp;標準入力法_断熱材!D26&amp;"]"</f>
        <v>押出法ポリスチレンフォーム  保温板  1種[0.04]</v>
      </c>
      <c r="G25" s="10"/>
      <c r="P25" s="7"/>
      <c r="Q25" s="7"/>
      <c r="R25" s="7"/>
      <c r="S25" s="7"/>
      <c r="T25" s="7"/>
      <c r="AB25" s="41" t="s">
        <v>639</v>
      </c>
      <c r="AC25" s="37" t="s">
        <v>638</v>
      </c>
      <c r="AD25" s="24"/>
    </row>
    <row r="26" spans="1:31">
      <c r="A26" s="21" t="s">
        <v>484</v>
      </c>
      <c r="B26" s="20" t="s">
        <v>327</v>
      </c>
      <c r="E26" s="1" t="s">
        <v>870</v>
      </c>
      <c r="F26" s="6" t="str">
        <f>標準入力法_断熱材!C27&amp;"["&amp;標準入力法_断熱材!D27&amp;"]"</f>
        <v>押出法ポリスチレンフォーム  保温板  2種[0.034]</v>
      </c>
      <c r="G26" s="10"/>
      <c r="P26" s="7"/>
      <c r="Q26" s="7"/>
      <c r="R26" s="7"/>
      <c r="S26" s="7"/>
      <c r="T26" s="7"/>
      <c r="AC26" s="9" t="s">
        <v>642</v>
      </c>
      <c r="AD26" s="24"/>
    </row>
    <row r="27" spans="1:31">
      <c r="A27" s="21" t="s">
        <v>486</v>
      </c>
      <c r="B27" s="1" t="s">
        <v>266</v>
      </c>
      <c r="E27" s="1" t="s">
        <v>871</v>
      </c>
      <c r="F27" s="6" t="str">
        <f>標準入力法_断熱材!C28&amp;"["&amp;標準入力法_断熱材!D28&amp;"]"</f>
        <v>押出法ポリスチレンフォーム  保温板  3種[0.028]</v>
      </c>
      <c r="G27" s="10"/>
      <c r="P27" s="7"/>
      <c r="Q27" s="7"/>
      <c r="R27" s="7"/>
      <c r="S27" s="7"/>
      <c r="T27" s="7"/>
      <c r="AB27" s="41" t="s">
        <v>649</v>
      </c>
      <c r="AC27" s="9" t="s">
        <v>646</v>
      </c>
      <c r="AD27" s="24"/>
    </row>
    <row r="28" spans="1:31">
      <c r="A28" s="21" t="s">
        <v>487</v>
      </c>
      <c r="B28" s="1" t="s">
        <v>267</v>
      </c>
      <c r="E28" s="1" t="s">
        <v>872</v>
      </c>
      <c r="F28" s="6" t="str">
        <f>標準入力法_断熱材!C29&amp;"["&amp;標準入力法_断熱材!D29&amp;"]"</f>
        <v>A種ポリエチレンフォーム  保温板  1種2号[0.042]</v>
      </c>
      <c r="G28" s="10"/>
      <c r="P28" s="7"/>
      <c r="Q28" s="7"/>
      <c r="R28" s="7"/>
      <c r="S28" s="7"/>
      <c r="T28" s="7"/>
      <c r="AC28" s="24" t="s">
        <v>645</v>
      </c>
      <c r="AD28" s="24"/>
    </row>
    <row r="29" spans="1:31">
      <c r="A29" s="21" t="s">
        <v>488</v>
      </c>
      <c r="B29" s="1" t="s">
        <v>268</v>
      </c>
      <c r="E29" s="1" t="s">
        <v>873</v>
      </c>
      <c r="F29" s="6" t="str">
        <f>標準入力法_断熱材!C30&amp;"["&amp;標準入力法_断熱材!D30&amp;"]"</f>
        <v>A種ポリエチレンフォーム  保温板  2種[0.038]</v>
      </c>
      <c r="G29" s="10"/>
      <c r="P29" s="7"/>
      <c r="Q29" s="7"/>
      <c r="R29" s="7"/>
      <c r="S29" s="7"/>
      <c r="T29" s="7"/>
      <c r="AC29" s="24" t="s">
        <v>647</v>
      </c>
      <c r="AD29" s="24"/>
    </row>
    <row r="30" spans="1:31">
      <c r="A30" s="21" t="s">
        <v>489</v>
      </c>
      <c r="B30" s="1" t="s">
        <v>269</v>
      </c>
      <c r="E30" s="1" t="s">
        <v>874</v>
      </c>
      <c r="F30" s="6" t="str">
        <f>標準入力法_断熱材!C31&amp;"["&amp;標準入力法_断熱材!D31&amp;"]"</f>
        <v>ビーズ法ポリスチレンフォーム  保温板  特号[0.034]</v>
      </c>
      <c r="G30" s="10"/>
      <c r="P30" s="7"/>
      <c r="Q30" s="7"/>
      <c r="R30" s="7"/>
      <c r="S30" s="7"/>
      <c r="T30" s="7"/>
      <c r="V30" s="15" t="s">
        <v>502</v>
      </c>
      <c r="AC30" s="24" t="s">
        <v>648</v>
      </c>
      <c r="AD30" s="24"/>
    </row>
    <row r="31" spans="1:31">
      <c r="A31" s="23" t="s">
        <v>490</v>
      </c>
      <c r="B31" s="1" t="s">
        <v>270</v>
      </c>
      <c r="E31" s="1" t="s">
        <v>875</v>
      </c>
      <c r="F31" s="6" t="str">
        <f>標準入力法_断熱材!C32&amp;"["&amp;標準入力法_断熱材!D32&amp;"]"</f>
        <v>ビーズ法ポリスチレンフォーム  保温板  1号[0.036]</v>
      </c>
      <c r="G31" s="10"/>
      <c r="P31" s="7"/>
      <c r="Q31" s="7"/>
      <c r="R31" s="7"/>
      <c r="S31" s="7"/>
      <c r="T31" s="7"/>
      <c r="V31" s="1" t="s">
        <v>217</v>
      </c>
      <c r="W31" s="1" t="s">
        <v>218</v>
      </c>
      <c r="AB31" s="41" t="s">
        <v>650</v>
      </c>
      <c r="AC31" s="9" t="s">
        <v>652</v>
      </c>
    </row>
    <row r="32" spans="1:31">
      <c r="A32" s="21"/>
      <c r="E32" s="1" t="s">
        <v>876</v>
      </c>
      <c r="F32" s="6" t="str">
        <f>標準入力法_断熱材!C33&amp;"["&amp;標準入力法_断熱材!D33&amp;"]"</f>
        <v>ビーズ法ポリスチレンフォーム  保温板  2号[0.037]</v>
      </c>
      <c r="G32" s="10"/>
      <c r="P32" s="7"/>
      <c r="Q32" s="7"/>
      <c r="R32" s="7"/>
      <c r="S32" s="7"/>
      <c r="T32" s="7"/>
      <c r="V32" s="1" t="s">
        <v>219</v>
      </c>
      <c r="W32" s="10" t="s">
        <v>704</v>
      </c>
      <c r="AB32" s="42"/>
      <c r="AC32" s="24" t="s">
        <v>651</v>
      </c>
    </row>
    <row r="33" spans="1:29">
      <c r="A33" s="21"/>
      <c r="B33" s="8" t="s">
        <v>271</v>
      </c>
      <c r="E33" s="1" t="s">
        <v>877</v>
      </c>
      <c r="F33" s="6" t="str">
        <f>標準入力法_断熱材!C34&amp;"["&amp;標準入力法_断熱材!D34&amp;"]"</f>
        <v>ビーズ法ポリスチレンフォーム  保温板  3号[0.04]</v>
      </c>
      <c r="G33" s="10"/>
      <c r="P33" s="7"/>
      <c r="Q33" s="7"/>
      <c r="R33" s="7"/>
      <c r="S33" s="7"/>
      <c r="T33" s="7"/>
      <c r="V33" s="1" t="s">
        <v>220</v>
      </c>
      <c r="W33" s="10" t="s">
        <v>705</v>
      </c>
    </row>
    <row r="34" spans="1:29">
      <c r="A34" s="21" t="s">
        <v>484</v>
      </c>
      <c r="B34" s="20" t="s">
        <v>327</v>
      </c>
      <c r="E34" s="1" t="s">
        <v>878</v>
      </c>
      <c r="F34" s="6" t="str">
        <f>標準入力法_断熱材!C35&amp;"["&amp;標準入力法_断熱材!D35&amp;"]"</f>
        <v>ビーズ法ポリスチレンフォーム  保温板  4号[0.043]</v>
      </c>
      <c r="G34" s="10"/>
      <c r="P34" s="7"/>
      <c r="Q34" s="7"/>
      <c r="R34" s="7"/>
      <c r="S34" s="7"/>
      <c r="T34" s="7"/>
      <c r="V34" s="1" t="s">
        <v>221</v>
      </c>
      <c r="W34" s="10" t="s">
        <v>706</v>
      </c>
      <c r="AB34" s="45" t="s">
        <v>691</v>
      </c>
    </row>
    <row r="35" spans="1:29">
      <c r="A35" s="21" t="s">
        <v>491</v>
      </c>
      <c r="B35" s="1" t="s">
        <v>272</v>
      </c>
      <c r="E35" s="1" t="s">
        <v>879</v>
      </c>
      <c r="F35" s="6" t="str">
        <f>標準入力法_断熱材!C36&amp;"["&amp;標準入力法_断熱材!D36&amp;"]"</f>
        <v>硬質ウレタンフォーム  保温板  2種1号[0.023]</v>
      </c>
      <c r="G35" s="10"/>
      <c r="P35" s="7"/>
      <c r="AC35" s="24" t="s">
        <v>694</v>
      </c>
    </row>
    <row r="36" spans="1:29">
      <c r="A36" s="21" t="s">
        <v>492</v>
      </c>
      <c r="B36" s="1" t="s">
        <v>273</v>
      </c>
      <c r="E36" s="1" t="s">
        <v>880</v>
      </c>
      <c r="F36" s="6" t="str">
        <f>標準入力法_断熱材!C37&amp;"["&amp;標準入力法_断熱材!D37&amp;"]"</f>
        <v>硬質ウレタンフォーム  保温板  2種2号[0.024]</v>
      </c>
      <c r="G36" s="10"/>
      <c r="R36" s="1" t="s">
        <v>225</v>
      </c>
      <c r="AB36" s="41" t="s">
        <v>700</v>
      </c>
      <c r="AC36" s="44" t="s">
        <v>695</v>
      </c>
    </row>
    <row r="37" spans="1:29">
      <c r="A37" s="21" t="s">
        <v>493</v>
      </c>
      <c r="B37" s="1" t="s">
        <v>274</v>
      </c>
      <c r="E37" s="1" t="s">
        <v>881</v>
      </c>
      <c r="F37" s="6" t="str">
        <f>標準入力法_断熱材!C38&amp;"["&amp;標準入力法_断熱材!D38&amp;"]"</f>
        <v>吹付け硬質ウレタンフォームA種1[0.034]</v>
      </c>
      <c r="G37" s="10"/>
      <c r="AC37" s="44" t="s">
        <v>696</v>
      </c>
    </row>
    <row r="38" spans="1:29">
      <c r="A38" s="23" t="s">
        <v>494</v>
      </c>
      <c r="B38" s="1" t="s">
        <v>275</v>
      </c>
      <c r="E38" s="1" t="s">
        <v>882</v>
      </c>
      <c r="F38" s="6" t="str">
        <f>標準入力法_断熱材!C39&amp;"["&amp;標準入力法_断熱材!D39&amp;"]"</f>
        <v>吹付け硬質ウレタンフォームA種3[0.04]</v>
      </c>
      <c r="G38" s="10"/>
      <c r="AC38" s="44" t="s">
        <v>697</v>
      </c>
    </row>
    <row r="39" spans="1:29">
      <c r="A39" s="21"/>
      <c r="E39" s="1" t="s">
        <v>883</v>
      </c>
      <c r="F39" s="6" t="str">
        <f>標準入力法_断熱材!C40&amp;"["&amp;標準入力法_断熱材!D40&amp;"]"</f>
        <v>フェノールフォーム  保温板  1種1号[0.022]</v>
      </c>
      <c r="G39" s="10"/>
      <c r="AC39" s="44" t="s">
        <v>698</v>
      </c>
    </row>
    <row r="40" spans="1:29">
      <c r="A40" s="21"/>
      <c r="B40" s="8" t="s">
        <v>276</v>
      </c>
      <c r="E40" s="1" t="s">
        <v>884</v>
      </c>
      <c r="F40" s="6" t="str">
        <f>標準入力法_断熱材!C41&amp;"["&amp;標準入力法_断熱材!D41&amp;"]"</f>
        <v>フェノールフォーム  保温板  1種2号[0.022]</v>
      </c>
      <c r="G40" s="10"/>
      <c r="AC40" s="44" t="s">
        <v>699</v>
      </c>
    </row>
    <row r="41" spans="1:29">
      <c r="A41" s="21" t="s">
        <v>484</v>
      </c>
      <c r="B41" s="20" t="s">
        <v>327</v>
      </c>
      <c r="G41" s="10"/>
      <c r="AC41" s="9" t="s">
        <v>703</v>
      </c>
    </row>
    <row r="42" spans="1:29">
      <c r="A42" s="21" t="s">
        <v>495</v>
      </c>
      <c r="B42" s="1" t="s">
        <v>277</v>
      </c>
      <c r="E42" s="43" t="s">
        <v>621</v>
      </c>
      <c r="F42" s="38" t="s">
        <v>552</v>
      </c>
      <c r="G42" s="10"/>
    </row>
    <row r="43" spans="1:29">
      <c r="A43" s="21" t="s">
        <v>496</v>
      </c>
      <c r="B43" s="1" t="s">
        <v>278</v>
      </c>
      <c r="G43" s="10"/>
    </row>
    <row r="44" spans="1:29">
      <c r="A44" s="23" t="s">
        <v>497</v>
      </c>
      <c r="B44" s="1" t="s">
        <v>279</v>
      </c>
      <c r="E44" s="36" t="s">
        <v>918</v>
      </c>
      <c r="G44" s="10"/>
    </row>
    <row r="45" spans="1:29">
      <c r="A45" s="23" t="s">
        <v>498</v>
      </c>
      <c r="B45" s="1" t="s">
        <v>326</v>
      </c>
      <c r="E45" s="36" t="s">
        <v>917</v>
      </c>
      <c r="G45" s="10"/>
    </row>
    <row r="46" spans="1:29">
      <c r="A46" s="21" t="s">
        <v>499</v>
      </c>
      <c r="B46" s="1" t="s">
        <v>242</v>
      </c>
      <c r="C46" s="24" t="s">
        <v>504</v>
      </c>
      <c r="G46" s="10"/>
    </row>
    <row r="47" spans="1:29">
      <c r="A47" s="21"/>
      <c r="G47" s="10"/>
    </row>
    <row r="48" spans="1:29">
      <c r="A48" s="21"/>
      <c r="B48" s="8" t="s">
        <v>280</v>
      </c>
      <c r="G48" s="10"/>
    </row>
    <row r="49" spans="1:8">
      <c r="A49" s="1">
        <v>0</v>
      </c>
      <c r="B49" s="20" t="s">
        <v>327</v>
      </c>
      <c r="G49" s="10"/>
    </row>
    <row r="50" spans="1:8">
      <c r="A50" s="1">
        <v>1</v>
      </c>
      <c r="B50" s="1" t="s">
        <v>281</v>
      </c>
      <c r="G50" s="10"/>
    </row>
    <row r="51" spans="1:8">
      <c r="A51" s="36">
        <v>9</v>
      </c>
      <c r="B51" s="1" t="s">
        <v>282</v>
      </c>
      <c r="C51" s="18" t="s">
        <v>567</v>
      </c>
      <c r="G51" s="10"/>
    </row>
    <row r="52" spans="1:8">
      <c r="G52" s="10"/>
    </row>
    <row r="53" spans="1:8">
      <c r="G53" s="10"/>
    </row>
    <row r="54" spans="1:8">
      <c r="A54" s="21"/>
      <c r="B54" s="8" t="s">
        <v>630</v>
      </c>
      <c r="G54" s="10"/>
    </row>
    <row r="55" spans="1:8">
      <c r="A55" s="1">
        <v>0</v>
      </c>
      <c r="B55" s="20" t="s">
        <v>327</v>
      </c>
      <c r="G55" s="10"/>
    </row>
    <row r="56" spans="1:8">
      <c r="A56" s="1">
        <v>1</v>
      </c>
      <c r="B56" s="1" t="s">
        <v>631</v>
      </c>
      <c r="G56" s="10"/>
    </row>
    <row r="57" spans="1:8">
      <c r="A57" s="20">
        <v>2</v>
      </c>
      <c r="B57" s="1" t="s">
        <v>632</v>
      </c>
      <c r="G57" s="10"/>
    </row>
    <row r="58" spans="1:8">
      <c r="G58" s="10"/>
    </row>
    <row r="59" spans="1:8">
      <c r="G59" s="10"/>
    </row>
    <row r="60" spans="1:8">
      <c r="G60" s="10"/>
    </row>
    <row r="61" spans="1:8">
      <c r="G61" s="10"/>
    </row>
    <row r="62" spans="1:8">
      <c r="G62" s="10"/>
    </row>
    <row r="63" spans="1:8">
      <c r="G63" s="10"/>
    </row>
    <row r="64" spans="1:8">
      <c r="G64" s="10"/>
      <c r="H64" s="38"/>
    </row>
    <row r="65" spans="7:8">
      <c r="G65" s="10"/>
    </row>
    <row r="66" spans="7:8">
      <c r="G66" s="10"/>
    </row>
    <row r="67" spans="7:8">
      <c r="G67" s="10"/>
    </row>
    <row r="68" spans="7:8">
      <c r="G68" s="10"/>
    </row>
    <row r="69" spans="7:8">
      <c r="G69" s="10"/>
    </row>
    <row r="70" spans="7:8">
      <c r="G70" s="10"/>
    </row>
    <row r="71" spans="7:8">
      <c r="G71" s="10"/>
    </row>
    <row r="72" spans="7:8">
      <c r="G72" s="10"/>
    </row>
    <row r="73" spans="7:8">
      <c r="G73" s="10"/>
    </row>
    <row r="74" spans="7:8">
      <c r="G74" s="10"/>
    </row>
    <row r="75" spans="7:8">
      <c r="G75" s="10"/>
    </row>
    <row r="76" spans="7:8">
      <c r="G76" s="10"/>
    </row>
    <row r="77" spans="7:8">
      <c r="G77" s="10"/>
      <c r="H77" s="38"/>
    </row>
    <row r="78" spans="7:8">
      <c r="G78" s="10"/>
    </row>
    <row r="79" spans="7:8">
      <c r="G79" s="10"/>
    </row>
    <row r="80" spans="7:8">
      <c r="G80" s="10"/>
    </row>
    <row r="81" spans="7:8">
      <c r="G81" s="10"/>
    </row>
    <row r="82" spans="7:8">
      <c r="G82" s="10"/>
    </row>
    <row r="83" spans="7:8">
      <c r="G83" s="10"/>
    </row>
    <row r="84" spans="7:8">
      <c r="G84" s="10"/>
    </row>
    <row r="85" spans="7:8">
      <c r="G85" s="10"/>
    </row>
    <row r="86" spans="7:8">
      <c r="G86" s="10"/>
    </row>
    <row r="87" spans="7:8">
      <c r="G87" s="10"/>
    </row>
    <row r="88" spans="7:8">
      <c r="G88" s="10"/>
    </row>
    <row r="89" spans="7:8">
      <c r="G89" s="10"/>
    </row>
    <row r="90" spans="7:8">
      <c r="G90" s="10"/>
    </row>
    <row r="91" spans="7:8">
      <c r="G91" s="10"/>
    </row>
    <row r="92" spans="7:8">
      <c r="G92" s="10"/>
      <c r="H92" s="38"/>
    </row>
    <row r="93" spans="7:8">
      <c r="G93" s="10"/>
    </row>
    <row r="94" spans="7:8">
      <c r="G94" s="10"/>
    </row>
    <row r="95" spans="7:8">
      <c r="G95" s="10"/>
    </row>
    <row r="96" spans="7:8">
      <c r="G96" s="10"/>
    </row>
    <row r="97" spans="7:7">
      <c r="G97" s="10"/>
    </row>
    <row r="98" spans="7:7">
      <c r="G98" s="10"/>
    </row>
    <row r="99" spans="7:7">
      <c r="G99" s="10"/>
    </row>
    <row r="100" spans="7:7">
      <c r="G100" s="10"/>
    </row>
    <row r="101" spans="7:7">
      <c r="G101" s="38"/>
    </row>
  </sheetData>
  <phoneticPr fontId="5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AF4C9-D5C5-4979-A1F5-D7B1429D4B02}">
  <sheetPr codeName="Sheet12">
    <tabColor rgb="FFFFFFCC"/>
  </sheetPr>
  <dimension ref="A1:G42"/>
  <sheetViews>
    <sheetView zoomScale="130" zoomScaleNormal="130" workbookViewId="0">
      <selection activeCell="AE1" sqref="AE1"/>
    </sheetView>
  </sheetViews>
  <sheetFormatPr defaultRowHeight="15.75"/>
  <cols>
    <col min="1" max="1" width="10.5" style="75" customWidth="1"/>
    <col min="2" max="2" width="6" style="75" customWidth="1"/>
    <col min="3" max="3" width="31.5" style="75" customWidth="1"/>
    <col min="4" max="4" width="10.25" style="76" customWidth="1"/>
    <col min="5" max="5" width="8.625" style="75" customWidth="1"/>
    <col min="6" max="6" width="9.5" style="91" customWidth="1"/>
    <col min="7" max="7" width="8.625" style="75" customWidth="1"/>
  </cols>
  <sheetData>
    <row r="1" spans="1:7">
      <c r="A1" s="56"/>
      <c r="B1" s="56"/>
      <c r="C1" s="56"/>
      <c r="D1" s="57"/>
      <c r="E1" s="56"/>
      <c r="F1" s="87"/>
      <c r="G1" s="86" t="s">
        <v>886</v>
      </c>
    </row>
    <row r="2" spans="1:7" ht="22.5">
      <c r="A2" s="58" t="s">
        <v>736</v>
      </c>
      <c r="B2" s="59" t="s">
        <v>737</v>
      </c>
      <c r="C2" s="58" t="s">
        <v>738</v>
      </c>
      <c r="D2" s="60" t="s">
        <v>739</v>
      </c>
      <c r="E2" s="61" t="s">
        <v>740</v>
      </c>
      <c r="F2" s="88" t="s">
        <v>741</v>
      </c>
      <c r="G2" s="61" t="s">
        <v>742</v>
      </c>
    </row>
    <row r="3" spans="1:7" ht="13.5">
      <c r="A3" s="866" t="s">
        <v>743</v>
      </c>
      <c r="B3" s="62">
        <v>121</v>
      </c>
      <c r="C3" s="63" t="s">
        <v>744</v>
      </c>
      <c r="D3" s="64">
        <v>0.05</v>
      </c>
      <c r="E3" s="65">
        <v>8</v>
      </c>
      <c r="F3" s="89">
        <v>0.84</v>
      </c>
      <c r="G3" s="65">
        <v>10</v>
      </c>
    </row>
    <row r="4" spans="1:7" ht="13.5">
      <c r="A4" s="867"/>
      <c r="B4" s="66">
        <v>122</v>
      </c>
      <c r="C4" s="67" t="s">
        <v>745</v>
      </c>
      <c r="D4" s="64">
        <v>4.4999999999999998E-2</v>
      </c>
      <c r="E4" s="68">
        <v>13</v>
      </c>
      <c r="F4" s="89">
        <v>0.84</v>
      </c>
      <c r="G4" s="68">
        <v>16</v>
      </c>
    </row>
    <row r="5" spans="1:7" ht="13.5">
      <c r="A5" s="867"/>
      <c r="B5" s="62">
        <v>123</v>
      </c>
      <c r="C5" s="69" t="s">
        <v>746</v>
      </c>
      <c r="D5" s="64">
        <v>4.2000000000000003E-2</v>
      </c>
      <c r="E5" s="68">
        <v>17</v>
      </c>
      <c r="F5" s="89">
        <v>0.84</v>
      </c>
      <c r="G5" s="65">
        <v>20</v>
      </c>
    </row>
    <row r="6" spans="1:7" ht="13.5">
      <c r="A6" s="867"/>
      <c r="B6" s="66">
        <v>124</v>
      </c>
      <c r="C6" s="67" t="s">
        <v>747</v>
      </c>
      <c r="D6" s="64">
        <v>3.7999999999999999E-2</v>
      </c>
      <c r="E6" s="68">
        <v>20</v>
      </c>
      <c r="F6" s="89">
        <v>0.84</v>
      </c>
      <c r="G6" s="68">
        <v>24</v>
      </c>
    </row>
    <row r="7" spans="1:7" ht="13.5">
      <c r="A7" s="867"/>
      <c r="B7" s="66">
        <v>125</v>
      </c>
      <c r="C7" s="67" t="s">
        <v>748</v>
      </c>
      <c r="D7" s="64">
        <v>3.5999999999999997E-2</v>
      </c>
      <c r="E7" s="65">
        <v>27</v>
      </c>
      <c r="F7" s="89">
        <v>0.84</v>
      </c>
      <c r="G7" s="65">
        <v>32</v>
      </c>
    </row>
    <row r="8" spans="1:7" ht="13.5">
      <c r="A8" s="867"/>
      <c r="B8" s="66">
        <v>126</v>
      </c>
      <c r="C8" s="67" t="s">
        <v>749</v>
      </c>
      <c r="D8" s="64">
        <v>3.7999999999999999E-2</v>
      </c>
      <c r="E8" s="68">
        <v>13</v>
      </c>
      <c r="F8" s="89">
        <v>0.84</v>
      </c>
      <c r="G8" s="68">
        <v>16</v>
      </c>
    </row>
    <row r="9" spans="1:7" ht="13.5">
      <c r="A9" s="867"/>
      <c r="B9" s="66">
        <v>127</v>
      </c>
      <c r="C9" s="67" t="s">
        <v>750</v>
      </c>
      <c r="D9" s="64">
        <v>3.5999999999999997E-2</v>
      </c>
      <c r="E9" s="65">
        <v>20</v>
      </c>
      <c r="F9" s="89">
        <v>0.84</v>
      </c>
      <c r="G9" s="65">
        <v>24</v>
      </c>
    </row>
    <row r="10" spans="1:7" ht="13.5">
      <c r="A10" s="867"/>
      <c r="B10" s="66">
        <v>128</v>
      </c>
      <c r="C10" s="67" t="s">
        <v>751</v>
      </c>
      <c r="D10" s="64">
        <v>3.5000000000000003E-2</v>
      </c>
      <c r="E10" s="68">
        <v>27</v>
      </c>
      <c r="F10" s="89">
        <v>0.84</v>
      </c>
      <c r="G10" s="65">
        <v>32</v>
      </c>
    </row>
    <row r="11" spans="1:7" ht="13.5">
      <c r="A11" s="867"/>
      <c r="B11" s="62">
        <v>129</v>
      </c>
      <c r="C11" s="67" t="s">
        <v>752</v>
      </c>
      <c r="D11" s="64">
        <v>3.4000000000000002E-2</v>
      </c>
      <c r="E11" s="65">
        <v>34</v>
      </c>
      <c r="F11" s="89">
        <v>0.84</v>
      </c>
      <c r="G11" s="65">
        <v>40</v>
      </c>
    </row>
    <row r="12" spans="1:7" ht="13.5">
      <c r="A12" s="867"/>
      <c r="B12" s="66">
        <v>130</v>
      </c>
      <c r="C12" s="67" t="s">
        <v>753</v>
      </c>
      <c r="D12" s="64">
        <v>3.3000000000000002E-2</v>
      </c>
      <c r="E12" s="65">
        <v>40</v>
      </c>
      <c r="F12" s="89">
        <v>0.84</v>
      </c>
      <c r="G12" s="65">
        <v>48</v>
      </c>
    </row>
    <row r="13" spans="1:7" ht="13.5">
      <c r="A13" s="867"/>
      <c r="B13" s="66">
        <v>131</v>
      </c>
      <c r="C13" s="67" t="s">
        <v>754</v>
      </c>
      <c r="D13" s="64">
        <v>5.1999999999999998E-2</v>
      </c>
      <c r="E13" s="68">
        <v>11</v>
      </c>
      <c r="F13" s="89">
        <v>0.84</v>
      </c>
      <c r="G13" s="68">
        <v>13</v>
      </c>
    </row>
    <row r="14" spans="1:7" ht="13.5">
      <c r="A14" s="867"/>
      <c r="B14" s="62">
        <v>132</v>
      </c>
      <c r="C14" s="67" t="s">
        <v>755</v>
      </c>
      <c r="D14" s="64">
        <v>5.1999999999999998E-2</v>
      </c>
      <c r="E14" s="68">
        <v>15</v>
      </c>
      <c r="F14" s="89">
        <v>0.84</v>
      </c>
      <c r="G14" s="65">
        <v>18</v>
      </c>
    </row>
    <row r="15" spans="1:7" ht="13.5">
      <c r="A15" s="867"/>
      <c r="B15" s="66">
        <v>133</v>
      </c>
      <c r="C15" s="67" t="s">
        <v>756</v>
      </c>
      <c r="D15" s="64">
        <v>0.04</v>
      </c>
      <c r="E15" s="68">
        <v>25</v>
      </c>
      <c r="F15" s="89">
        <v>0.84</v>
      </c>
      <c r="G15" s="65">
        <v>30</v>
      </c>
    </row>
    <row r="16" spans="1:7" ht="13.5">
      <c r="A16" s="867"/>
      <c r="B16" s="66">
        <v>134</v>
      </c>
      <c r="C16" s="67" t="s">
        <v>757</v>
      </c>
      <c r="D16" s="64">
        <v>0.04</v>
      </c>
      <c r="E16" s="68">
        <v>29</v>
      </c>
      <c r="F16" s="89">
        <v>0.84</v>
      </c>
      <c r="G16" s="65">
        <v>35</v>
      </c>
    </row>
    <row r="17" spans="1:7" ht="13.5">
      <c r="A17" s="867"/>
      <c r="B17" s="66">
        <v>141</v>
      </c>
      <c r="C17" s="70" t="s">
        <v>758</v>
      </c>
      <c r="D17" s="64">
        <v>6.4000000000000001E-2</v>
      </c>
      <c r="E17" s="65">
        <v>412</v>
      </c>
      <c r="F17" s="90">
        <v>1.42</v>
      </c>
      <c r="G17" s="65">
        <v>290</v>
      </c>
    </row>
    <row r="18" spans="1:7" ht="13.5">
      <c r="A18" s="867"/>
      <c r="B18" s="66">
        <v>142</v>
      </c>
      <c r="C18" s="70" t="s">
        <v>759</v>
      </c>
      <c r="D18" s="64">
        <v>3.7999999999999999E-2</v>
      </c>
      <c r="E18" s="68">
        <v>34</v>
      </c>
      <c r="F18" s="89">
        <v>0.84</v>
      </c>
      <c r="G18" s="65">
        <v>40</v>
      </c>
    </row>
    <row r="19" spans="1:7" ht="13.5">
      <c r="A19" s="867"/>
      <c r="B19" s="66">
        <v>143</v>
      </c>
      <c r="C19" s="70" t="s">
        <v>760</v>
      </c>
      <c r="D19" s="64">
        <v>3.7999999999999999E-2</v>
      </c>
      <c r="E19" s="65">
        <v>34</v>
      </c>
      <c r="F19" s="89">
        <v>0.84</v>
      </c>
      <c r="G19" s="65">
        <v>40</v>
      </c>
    </row>
    <row r="20" spans="1:7" ht="13.5">
      <c r="A20" s="867"/>
      <c r="B20" s="66">
        <v>144</v>
      </c>
      <c r="C20" s="70" t="s">
        <v>761</v>
      </c>
      <c r="D20" s="64">
        <v>3.5999999999999997E-2</v>
      </c>
      <c r="E20" s="65">
        <v>67</v>
      </c>
      <c r="F20" s="89">
        <v>0.84</v>
      </c>
      <c r="G20" s="65">
        <v>80</v>
      </c>
    </row>
    <row r="21" spans="1:7" ht="13.5">
      <c r="A21" s="867"/>
      <c r="B21" s="62">
        <v>145</v>
      </c>
      <c r="C21" s="63" t="s">
        <v>762</v>
      </c>
      <c r="D21" s="64">
        <v>4.7E-2</v>
      </c>
      <c r="E21" s="68">
        <v>21</v>
      </c>
      <c r="F21" s="89">
        <v>0.84</v>
      </c>
      <c r="G21" s="68">
        <v>25</v>
      </c>
    </row>
    <row r="22" spans="1:7" ht="13.5">
      <c r="A22" s="867"/>
      <c r="B22" s="66">
        <v>146</v>
      </c>
      <c r="C22" s="67" t="s">
        <v>763</v>
      </c>
      <c r="D22" s="64">
        <v>3.9E-2</v>
      </c>
      <c r="E22" s="65">
        <v>55</v>
      </c>
      <c r="F22" s="89">
        <v>0.84</v>
      </c>
      <c r="G22" s="68">
        <v>65</v>
      </c>
    </row>
    <row r="23" spans="1:7" ht="13.5">
      <c r="A23" s="867"/>
      <c r="B23" s="66">
        <v>161</v>
      </c>
      <c r="C23" s="67" t="s">
        <v>764</v>
      </c>
      <c r="D23" s="64">
        <v>0.04</v>
      </c>
      <c r="E23" s="68">
        <v>47</v>
      </c>
      <c r="F23" s="90">
        <v>1.88</v>
      </c>
      <c r="G23" s="68">
        <v>25</v>
      </c>
    </row>
    <row r="24" spans="1:7" ht="13.5">
      <c r="A24" s="867"/>
      <c r="B24" s="66">
        <v>162</v>
      </c>
      <c r="C24" s="67" t="s">
        <v>765</v>
      </c>
      <c r="D24" s="64">
        <v>0.04</v>
      </c>
      <c r="E24" s="65">
        <v>85</v>
      </c>
      <c r="F24" s="90">
        <v>1.88</v>
      </c>
      <c r="G24" s="65">
        <v>45</v>
      </c>
    </row>
    <row r="25" spans="1:7" ht="13.5">
      <c r="A25" s="868"/>
      <c r="B25" s="66">
        <v>163</v>
      </c>
      <c r="C25" s="67" t="s">
        <v>766</v>
      </c>
      <c r="D25" s="64">
        <v>0.04</v>
      </c>
      <c r="E25" s="68">
        <v>103</v>
      </c>
      <c r="F25" s="90">
        <v>1.88</v>
      </c>
      <c r="G25" s="65">
        <v>55</v>
      </c>
    </row>
    <row r="26" spans="1:7" ht="13.5">
      <c r="A26" s="866" t="s">
        <v>767</v>
      </c>
      <c r="B26" s="62">
        <v>181</v>
      </c>
      <c r="C26" s="67" t="s">
        <v>768</v>
      </c>
      <c r="D26" s="64">
        <v>0.04</v>
      </c>
      <c r="E26" s="71">
        <v>32.5</v>
      </c>
      <c r="F26" s="90">
        <v>1.3</v>
      </c>
      <c r="G26" s="65">
        <v>25</v>
      </c>
    </row>
    <row r="27" spans="1:7" ht="13.5">
      <c r="A27" s="867"/>
      <c r="B27" s="66">
        <v>182</v>
      </c>
      <c r="C27" s="63" t="s">
        <v>769</v>
      </c>
      <c r="D27" s="64">
        <v>3.4000000000000002E-2</v>
      </c>
      <c r="E27" s="72">
        <v>36.4</v>
      </c>
      <c r="F27" s="90">
        <v>1.3</v>
      </c>
      <c r="G27" s="68">
        <v>28</v>
      </c>
    </row>
    <row r="28" spans="1:7" ht="13.5">
      <c r="A28" s="867"/>
      <c r="B28" s="66">
        <v>183</v>
      </c>
      <c r="C28" s="67" t="s">
        <v>770</v>
      </c>
      <c r="D28" s="64">
        <v>2.8000000000000001E-2</v>
      </c>
      <c r="E28" s="71">
        <v>40.299999999999997</v>
      </c>
      <c r="F28" s="90">
        <v>1.3</v>
      </c>
      <c r="G28" s="65">
        <v>31</v>
      </c>
    </row>
    <row r="29" spans="1:7" ht="13.5">
      <c r="A29" s="867"/>
      <c r="B29" s="62">
        <v>184</v>
      </c>
      <c r="C29" s="67" t="s">
        <v>771</v>
      </c>
      <c r="D29" s="64">
        <v>4.2000000000000003E-2</v>
      </c>
      <c r="E29" s="68">
        <v>13</v>
      </c>
      <c r="F29" s="90">
        <v>1.3</v>
      </c>
      <c r="G29" s="73">
        <v>10</v>
      </c>
    </row>
    <row r="30" spans="1:7" ht="13.5">
      <c r="A30" s="867"/>
      <c r="B30" s="62">
        <v>185</v>
      </c>
      <c r="C30" s="67" t="s">
        <v>772</v>
      </c>
      <c r="D30" s="64">
        <v>3.7999999999999999E-2</v>
      </c>
      <c r="E30" s="68">
        <v>46</v>
      </c>
      <c r="F30" s="89">
        <v>2.2999999999999998</v>
      </c>
      <c r="G30" s="68">
        <v>20</v>
      </c>
    </row>
    <row r="31" spans="1:7" ht="13.5">
      <c r="A31" s="867"/>
      <c r="B31" s="66">
        <v>186</v>
      </c>
      <c r="C31" s="70" t="s">
        <v>773</v>
      </c>
      <c r="D31" s="64">
        <v>3.4000000000000002E-2</v>
      </c>
      <c r="E31" s="72">
        <v>35.1</v>
      </c>
      <c r="F31" s="90">
        <v>1.3</v>
      </c>
      <c r="G31" s="68">
        <v>27</v>
      </c>
    </row>
    <row r="32" spans="1:7" ht="13.5">
      <c r="A32" s="867"/>
      <c r="B32" s="66">
        <v>187</v>
      </c>
      <c r="C32" s="67" t="s">
        <v>774</v>
      </c>
      <c r="D32" s="64">
        <v>3.5999999999999997E-2</v>
      </c>
      <c r="E32" s="65">
        <v>39</v>
      </c>
      <c r="F32" s="90">
        <v>1.3</v>
      </c>
      <c r="G32" s="65">
        <v>30</v>
      </c>
    </row>
    <row r="33" spans="1:7" ht="13.5">
      <c r="A33" s="867"/>
      <c r="B33" s="66">
        <v>188</v>
      </c>
      <c r="C33" s="67" t="s">
        <v>775</v>
      </c>
      <c r="D33" s="64">
        <v>3.6999999999999998E-2</v>
      </c>
      <c r="E33" s="71">
        <v>32.5</v>
      </c>
      <c r="F33" s="90">
        <v>1.3</v>
      </c>
      <c r="G33" s="65">
        <v>25</v>
      </c>
    </row>
    <row r="34" spans="1:7" ht="13.5">
      <c r="A34" s="867"/>
      <c r="B34" s="66">
        <v>189</v>
      </c>
      <c r="C34" s="67" t="s">
        <v>776</v>
      </c>
      <c r="D34" s="64">
        <v>0.04</v>
      </c>
      <c r="E34" s="68">
        <v>26</v>
      </c>
      <c r="F34" s="90">
        <v>1.3</v>
      </c>
      <c r="G34" s="68">
        <v>20</v>
      </c>
    </row>
    <row r="35" spans="1:7" ht="13.5">
      <c r="A35" s="867"/>
      <c r="B35" s="66">
        <v>190</v>
      </c>
      <c r="C35" s="67" t="s">
        <v>777</v>
      </c>
      <c r="D35" s="64">
        <v>4.2999999999999997E-2</v>
      </c>
      <c r="E35" s="72">
        <v>19.5</v>
      </c>
      <c r="F35" s="90">
        <v>1.3</v>
      </c>
      <c r="G35" s="68">
        <v>15</v>
      </c>
    </row>
    <row r="36" spans="1:7" ht="13.5">
      <c r="A36" s="867"/>
      <c r="B36" s="66">
        <v>201</v>
      </c>
      <c r="C36" s="67" t="s">
        <v>778</v>
      </c>
      <c r="D36" s="64">
        <v>2.3E-2</v>
      </c>
      <c r="E36" s="65">
        <v>60</v>
      </c>
      <c r="F36" s="90">
        <v>1.7</v>
      </c>
      <c r="G36" s="65">
        <v>35</v>
      </c>
    </row>
    <row r="37" spans="1:7" ht="13.5">
      <c r="A37" s="867"/>
      <c r="B37" s="66">
        <v>202</v>
      </c>
      <c r="C37" s="67" t="s">
        <v>779</v>
      </c>
      <c r="D37" s="64">
        <v>2.4E-2</v>
      </c>
      <c r="E37" s="65">
        <v>43</v>
      </c>
      <c r="F37" s="90">
        <v>1.7</v>
      </c>
      <c r="G37" s="68">
        <v>25</v>
      </c>
    </row>
    <row r="38" spans="1:7" ht="13.5">
      <c r="A38" s="867"/>
      <c r="B38" s="62">
        <v>203</v>
      </c>
      <c r="C38" s="67" t="s">
        <v>780</v>
      </c>
      <c r="D38" s="64">
        <v>3.4000000000000002E-2</v>
      </c>
      <c r="E38" s="65">
        <v>61</v>
      </c>
      <c r="F38" s="90">
        <v>1.7</v>
      </c>
      <c r="G38" s="65">
        <v>36</v>
      </c>
    </row>
    <row r="39" spans="1:7" ht="13.5">
      <c r="A39" s="867"/>
      <c r="B39" s="62">
        <v>204</v>
      </c>
      <c r="C39" s="67" t="s">
        <v>781</v>
      </c>
      <c r="D39" s="64">
        <v>0.04</v>
      </c>
      <c r="E39" s="65">
        <v>26</v>
      </c>
      <c r="F39" s="90">
        <v>1.7</v>
      </c>
      <c r="G39" s="68">
        <v>15</v>
      </c>
    </row>
    <row r="40" spans="1:7" ht="13.5">
      <c r="A40" s="867"/>
      <c r="B40" s="62">
        <v>221</v>
      </c>
      <c r="C40" s="67" t="s">
        <v>782</v>
      </c>
      <c r="D40" s="64">
        <v>2.1999999999999999E-2</v>
      </c>
      <c r="E40" s="74">
        <v>77</v>
      </c>
      <c r="F40" s="90">
        <v>1.7</v>
      </c>
      <c r="G40" s="65">
        <v>45</v>
      </c>
    </row>
    <row r="41" spans="1:7" ht="13.5">
      <c r="A41" s="868"/>
      <c r="B41" s="62">
        <v>222</v>
      </c>
      <c r="C41" s="67" t="s">
        <v>783</v>
      </c>
      <c r="D41" s="64">
        <v>2.1999999999999999E-2</v>
      </c>
      <c r="E41" s="65">
        <v>43</v>
      </c>
      <c r="F41" s="90">
        <v>1.7</v>
      </c>
      <c r="G41" s="65">
        <v>25</v>
      </c>
    </row>
    <row r="42" spans="1:7">
      <c r="A42" s="56"/>
      <c r="B42" s="56"/>
      <c r="C42" s="56"/>
      <c r="D42" s="57"/>
      <c r="E42" s="56"/>
      <c r="F42" s="87"/>
      <c r="G42" s="56"/>
    </row>
  </sheetData>
  <mergeCells count="2">
    <mergeCell ref="A3:A25"/>
    <mergeCell ref="A26:A41"/>
  </mergeCells>
  <phoneticPr fontId="5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67482-777A-4474-93CC-7D30AB02904C}">
  <sheetPr codeName="Sheet13">
    <tabColor rgb="FFFFFFCC"/>
  </sheetPr>
  <dimension ref="A1:E61"/>
  <sheetViews>
    <sheetView workbookViewId="0">
      <selection activeCell="AE1" sqref="AE1"/>
    </sheetView>
  </sheetViews>
  <sheetFormatPr defaultRowHeight="13.5"/>
  <cols>
    <col min="1" max="1" width="4.5" customWidth="1"/>
    <col min="2" max="2" width="29.625" style="85" customWidth="1"/>
    <col min="3" max="3" width="3.5" style="85" customWidth="1"/>
    <col min="4" max="4" width="33.125" style="85" customWidth="1"/>
    <col min="5" max="5" width="12.125" style="85" customWidth="1"/>
  </cols>
  <sheetData>
    <row r="1" spans="1:5">
      <c r="B1" s="92" t="s">
        <v>888</v>
      </c>
      <c r="C1"/>
      <c r="D1"/>
      <c r="E1" s="86" t="s">
        <v>886</v>
      </c>
    </row>
    <row r="2" spans="1:5" ht="22.5">
      <c r="B2" s="77" t="s">
        <v>784</v>
      </c>
      <c r="C2" s="871" t="s">
        <v>785</v>
      </c>
      <c r="D2" s="872"/>
      <c r="E2" s="78" t="s">
        <v>786</v>
      </c>
    </row>
    <row r="3" spans="1:5">
      <c r="A3">
        <v>1</v>
      </c>
      <c r="B3" s="869" t="s">
        <v>787</v>
      </c>
      <c r="C3" s="79" t="s">
        <v>788</v>
      </c>
      <c r="D3" s="80" t="s">
        <v>789</v>
      </c>
      <c r="E3" s="81">
        <v>0.05</v>
      </c>
    </row>
    <row r="4" spans="1:5">
      <c r="A4">
        <v>2</v>
      </c>
      <c r="B4" s="873"/>
      <c r="C4" s="82"/>
      <c r="D4" s="80" t="s">
        <v>790</v>
      </c>
      <c r="E4" s="81">
        <v>4.4999999999999998E-2</v>
      </c>
    </row>
    <row r="5" spans="1:5">
      <c r="A5">
        <v>3</v>
      </c>
      <c r="B5" s="873"/>
      <c r="C5" s="83"/>
      <c r="D5" s="80" t="s">
        <v>791</v>
      </c>
      <c r="E5" s="81">
        <v>4.4999999999999998E-2</v>
      </c>
    </row>
    <row r="6" spans="1:5">
      <c r="A6">
        <v>4</v>
      </c>
      <c r="B6" s="873"/>
      <c r="C6" s="83"/>
      <c r="D6" s="80" t="s">
        <v>792</v>
      </c>
      <c r="E6" s="81">
        <v>4.2000000000000003E-2</v>
      </c>
    </row>
    <row r="7" spans="1:5">
      <c r="A7">
        <v>5</v>
      </c>
      <c r="B7" s="873"/>
      <c r="C7" s="83"/>
      <c r="D7" s="80" t="s">
        <v>793</v>
      </c>
      <c r="E7" s="81">
        <v>3.7999999999999999E-2</v>
      </c>
    </row>
    <row r="8" spans="1:5">
      <c r="A8">
        <v>6</v>
      </c>
      <c r="B8" s="873"/>
      <c r="C8" s="83"/>
      <c r="D8" s="80" t="s">
        <v>794</v>
      </c>
      <c r="E8" s="81">
        <v>3.5999999999999997E-2</v>
      </c>
    </row>
    <row r="9" spans="1:5">
      <c r="A9">
        <v>7</v>
      </c>
      <c r="B9" s="873"/>
      <c r="C9" s="83"/>
      <c r="D9" s="80" t="s">
        <v>795</v>
      </c>
      <c r="E9" s="81">
        <v>3.5999999999999997E-2</v>
      </c>
    </row>
    <row r="10" spans="1:5">
      <c r="A10">
        <v>8</v>
      </c>
      <c r="B10" s="873"/>
      <c r="C10" s="83"/>
      <c r="D10" s="80" t="s">
        <v>796</v>
      </c>
      <c r="E10" s="81">
        <v>3.5000000000000003E-2</v>
      </c>
    </row>
    <row r="11" spans="1:5">
      <c r="A11">
        <v>9</v>
      </c>
      <c r="B11" s="873"/>
      <c r="C11" s="83"/>
      <c r="D11" s="80" t="s">
        <v>797</v>
      </c>
      <c r="E11" s="81">
        <v>3.5000000000000003E-2</v>
      </c>
    </row>
    <row r="12" spans="1:5">
      <c r="A12">
        <v>10</v>
      </c>
      <c r="B12" s="873"/>
      <c r="C12" s="83"/>
      <c r="D12" s="80" t="s">
        <v>798</v>
      </c>
      <c r="E12" s="81">
        <v>3.3000000000000002E-2</v>
      </c>
    </row>
    <row r="13" spans="1:5">
      <c r="A13">
        <v>11</v>
      </c>
      <c r="B13" s="870"/>
      <c r="C13" s="83"/>
      <c r="D13" s="80" t="s">
        <v>799</v>
      </c>
      <c r="E13" s="81">
        <v>3.3000000000000002E-2</v>
      </c>
    </row>
    <row r="14" spans="1:5">
      <c r="A14">
        <v>12</v>
      </c>
      <c r="B14" s="869" t="s">
        <v>800</v>
      </c>
      <c r="C14" s="79" t="s">
        <v>788</v>
      </c>
      <c r="D14" s="80" t="s">
        <v>801</v>
      </c>
      <c r="E14" s="81">
        <v>4.7E-2</v>
      </c>
    </row>
    <row r="15" spans="1:5">
      <c r="A15">
        <v>13</v>
      </c>
      <c r="B15" s="873"/>
      <c r="C15" s="83"/>
      <c r="D15" s="80" t="s">
        <v>802</v>
      </c>
      <c r="E15" s="81">
        <v>4.2999999999999997E-2</v>
      </c>
    </row>
    <row r="16" spans="1:5">
      <c r="A16">
        <v>14</v>
      </c>
      <c r="B16" s="873"/>
      <c r="C16" s="83"/>
      <c r="D16" s="80" t="s">
        <v>803</v>
      </c>
      <c r="E16" s="81">
        <v>3.7999999999999999E-2</v>
      </c>
    </row>
    <row r="17" spans="1:5">
      <c r="A17">
        <v>15</v>
      </c>
      <c r="B17" s="873"/>
      <c r="C17" s="83"/>
      <c r="D17" s="80" t="s">
        <v>804</v>
      </c>
      <c r="E17" s="81">
        <v>3.7999999999999999E-2</v>
      </c>
    </row>
    <row r="18" spans="1:5">
      <c r="A18">
        <v>16</v>
      </c>
      <c r="B18" s="873"/>
      <c r="C18" s="83"/>
      <c r="D18" s="80" t="s">
        <v>805</v>
      </c>
      <c r="E18" s="81">
        <v>3.7999999999999999E-2</v>
      </c>
    </row>
    <row r="19" spans="1:5">
      <c r="A19">
        <v>17</v>
      </c>
      <c r="B19" s="873"/>
      <c r="C19" s="83"/>
      <c r="D19" s="80" t="s">
        <v>806</v>
      </c>
      <c r="E19" s="81">
        <v>3.5999999999999997E-2</v>
      </c>
    </row>
    <row r="20" spans="1:5">
      <c r="A20">
        <v>18</v>
      </c>
      <c r="B20" s="873"/>
      <c r="C20" s="83"/>
      <c r="D20" s="80" t="s">
        <v>807</v>
      </c>
      <c r="E20" s="81">
        <v>3.5999999999999997E-2</v>
      </c>
    </row>
    <row r="21" spans="1:5">
      <c r="A21">
        <v>19</v>
      </c>
      <c r="B21" s="873"/>
      <c r="C21" s="83"/>
      <c r="D21" s="80" t="s">
        <v>808</v>
      </c>
      <c r="E21" s="81">
        <v>3.5000000000000003E-2</v>
      </c>
    </row>
    <row r="22" spans="1:5">
      <c r="A22">
        <v>20</v>
      </c>
      <c r="B22" s="873"/>
      <c r="C22" s="83"/>
      <c r="D22" s="80" t="s">
        <v>809</v>
      </c>
      <c r="E22" s="81">
        <v>3.4000000000000002E-2</v>
      </c>
    </row>
    <row r="23" spans="1:5">
      <c r="A23">
        <v>21</v>
      </c>
      <c r="B23" s="873"/>
      <c r="C23" s="83"/>
      <c r="D23" s="80" t="s">
        <v>810</v>
      </c>
      <c r="E23" s="81">
        <v>3.4000000000000002E-2</v>
      </c>
    </row>
    <row r="24" spans="1:5">
      <c r="A24">
        <v>22</v>
      </c>
      <c r="B24" s="873"/>
      <c r="C24" s="83"/>
      <c r="D24" s="80" t="s">
        <v>811</v>
      </c>
      <c r="E24" s="81">
        <v>3.4000000000000002E-2</v>
      </c>
    </row>
    <row r="25" spans="1:5">
      <c r="A25">
        <v>23</v>
      </c>
      <c r="B25" s="870"/>
      <c r="C25" s="83"/>
      <c r="D25" s="80" t="s">
        <v>812</v>
      </c>
      <c r="E25" s="81">
        <v>3.3000000000000002E-2</v>
      </c>
    </row>
    <row r="26" spans="1:5">
      <c r="A26">
        <v>24</v>
      </c>
      <c r="B26" s="869" t="s">
        <v>813</v>
      </c>
      <c r="C26" s="79" t="s">
        <v>788</v>
      </c>
      <c r="D26" s="80" t="s">
        <v>814</v>
      </c>
      <c r="E26" s="81">
        <v>5.1999999999999998E-2</v>
      </c>
    </row>
    <row r="27" spans="1:5">
      <c r="A27">
        <v>25</v>
      </c>
      <c r="B27" s="870"/>
      <c r="C27" s="83"/>
      <c r="D27" s="80" t="s">
        <v>815</v>
      </c>
      <c r="E27" s="81">
        <v>0.04</v>
      </c>
    </row>
    <row r="28" spans="1:5">
      <c r="A28">
        <v>26</v>
      </c>
      <c r="B28" s="869" t="s">
        <v>816</v>
      </c>
      <c r="C28" s="79" t="s">
        <v>788</v>
      </c>
      <c r="D28" s="80" t="s">
        <v>817</v>
      </c>
      <c r="E28" s="81">
        <v>3.9E-2</v>
      </c>
    </row>
    <row r="29" spans="1:5">
      <c r="A29">
        <v>27</v>
      </c>
      <c r="B29" s="873"/>
      <c r="C29" s="83"/>
      <c r="D29" s="84" t="s">
        <v>818</v>
      </c>
      <c r="E29" s="81">
        <v>3.7999999999999999E-2</v>
      </c>
    </row>
    <row r="30" spans="1:5">
      <c r="A30">
        <v>28</v>
      </c>
      <c r="B30" s="873"/>
      <c r="C30" s="83"/>
      <c r="D30" s="84" t="s">
        <v>819</v>
      </c>
      <c r="E30" s="81">
        <v>3.6999999999999998E-2</v>
      </c>
    </row>
    <row r="31" spans="1:5">
      <c r="A31">
        <v>29</v>
      </c>
      <c r="B31" s="873"/>
      <c r="C31" s="83"/>
      <c r="D31" s="80" t="s">
        <v>820</v>
      </c>
      <c r="E31" s="81">
        <v>3.7999999999999999E-2</v>
      </c>
    </row>
    <row r="32" spans="1:5">
      <c r="A32">
        <v>30</v>
      </c>
      <c r="B32" s="870"/>
      <c r="C32" s="83"/>
      <c r="D32" s="80" t="s">
        <v>821</v>
      </c>
      <c r="E32" s="81">
        <v>3.5999999999999997E-2</v>
      </c>
    </row>
    <row r="33" spans="1:5">
      <c r="A33">
        <v>31</v>
      </c>
      <c r="B33" s="869" t="s">
        <v>822</v>
      </c>
      <c r="C33" s="79" t="s">
        <v>788</v>
      </c>
      <c r="D33" s="80" t="s">
        <v>814</v>
      </c>
      <c r="E33" s="81">
        <v>4.7E-2</v>
      </c>
    </row>
    <row r="34" spans="1:5">
      <c r="A34">
        <v>32</v>
      </c>
      <c r="B34" s="870"/>
      <c r="C34" s="83"/>
      <c r="D34" s="80" t="s">
        <v>815</v>
      </c>
      <c r="E34" s="81">
        <v>3.7999999999999999E-2</v>
      </c>
    </row>
    <row r="35" spans="1:5">
      <c r="A35">
        <v>33</v>
      </c>
      <c r="B35" s="80" t="s">
        <v>823</v>
      </c>
      <c r="C35" s="83"/>
      <c r="D35" s="80" t="s">
        <v>823</v>
      </c>
      <c r="E35" s="81">
        <v>6.4000000000000001E-2</v>
      </c>
    </row>
    <row r="36" spans="1:5">
      <c r="A36">
        <v>34</v>
      </c>
      <c r="B36" s="80" t="s">
        <v>824</v>
      </c>
      <c r="C36" s="79" t="s">
        <v>788</v>
      </c>
      <c r="D36" s="80" t="s">
        <v>825</v>
      </c>
      <c r="E36" s="81">
        <v>0.04</v>
      </c>
    </row>
    <row r="37" spans="1:5">
      <c r="A37">
        <v>35</v>
      </c>
      <c r="B37" s="869" t="s">
        <v>826</v>
      </c>
      <c r="C37" s="79" t="s">
        <v>788</v>
      </c>
      <c r="D37" s="80" t="s">
        <v>827</v>
      </c>
      <c r="E37" s="81">
        <v>0.04</v>
      </c>
    </row>
    <row r="38" spans="1:5">
      <c r="A38">
        <v>36</v>
      </c>
      <c r="B38" s="873"/>
      <c r="C38" s="83"/>
      <c r="D38" s="80" t="s">
        <v>828</v>
      </c>
      <c r="E38" s="81">
        <v>3.4000000000000002E-2</v>
      </c>
    </row>
    <row r="39" spans="1:5">
      <c r="A39">
        <v>37</v>
      </c>
      <c r="B39" s="870"/>
      <c r="C39" s="83"/>
      <c r="D39" s="80" t="s">
        <v>829</v>
      </c>
      <c r="E39" s="81">
        <v>2.8000000000000001E-2</v>
      </c>
    </row>
    <row r="40" spans="1:5">
      <c r="A40">
        <v>38</v>
      </c>
      <c r="B40" s="869" t="s">
        <v>830</v>
      </c>
      <c r="C40" s="79" t="s">
        <v>788</v>
      </c>
      <c r="D40" s="80" t="s">
        <v>831</v>
      </c>
      <c r="E40" s="81">
        <v>4.2000000000000003E-2</v>
      </c>
    </row>
    <row r="41" spans="1:5">
      <c r="A41">
        <v>39</v>
      </c>
      <c r="B41" s="873"/>
      <c r="C41" s="83"/>
      <c r="D41" s="80" t="s">
        <v>832</v>
      </c>
      <c r="E41" s="81">
        <v>3.7999999999999999E-2</v>
      </c>
    </row>
    <row r="42" spans="1:5">
      <c r="A42">
        <v>40</v>
      </c>
      <c r="B42" s="870"/>
      <c r="C42" s="83"/>
      <c r="D42" s="80" t="s">
        <v>833</v>
      </c>
      <c r="E42" s="81">
        <v>3.4000000000000002E-2</v>
      </c>
    </row>
    <row r="43" spans="1:5">
      <c r="A43">
        <v>41</v>
      </c>
      <c r="B43" s="869" t="s">
        <v>834</v>
      </c>
      <c r="C43" s="83"/>
      <c r="D43" s="80" t="s">
        <v>835</v>
      </c>
      <c r="E43" s="81">
        <v>3.4000000000000002E-2</v>
      </c>
    </row>
    <row r="44" spans="1:5">
      <c r="A44">
        <v>42</v>
      </c>
      <c r="B44" s="873"/>
      <c r="C44" s="83"/>
      <c r="D44" s="80" t="s">
        <v>836</v>
      </c>
      <c r="E44" s="81">
        <v>3.5999999999999997E-2</v>
      </c>
    </row>
    <row r="45" spans="1:5">
      <c r="A45">
        <v>43</v>
      </c>
      <c r="B45" s="873"/>
      <c r="C45" s="83"/>
      <c r="D45" s="80" t="s">
        <v>837</v>
      </c>
      <c r="E45" s="81">
        <v>3.7999999999999999E-2</v>
      </c>
    </row>
    <row r="46" spans="1:5">
      <c r="A46">
        <v>44</v>
      </c>
      <c r="B46" s="870"/>
      <c r="C46" s="79" t="s">
        <v>788</v>
      </c>
      <c r="D46" s="80" t="s">
        <v>838</v>
      </c>
      <c r="E46" s="81">
        <v>4.1000000000000002E-2</v>
      </c>
    </row>
    <row r="47" spans="1:5">
      <c r="A47">
        <v>45</v>
      </c>
      <c r="B47" s="869" t="s">
        <v>839</v>
      </c>
      <c r="C47" s="79" t="s">
        <v>788</v>
      </c>
      <c r="D47" s="80" t="s">
        <v>840</v>
      </c>
      <c r="E47" s="81">
        <v>2.9000000000000001E-2</v>
      </c>
    </row>
    <row r="48" spans="1:5">
      <c r="A48">
        <v>46</v>
      </c>
      <c r="B48" s="873"/>
      <c r="C48" s="83"/>
      <c r="D48" s="80" t="s">
        <v>841</v>
      </c>
      <c r="E48" s="81">
        <v>2.3E-2</v>
      </c>
    </row>
    <row r="49" spans="1:5">
      <c r="A49">
        <v>47</v>
      </c>
      <c r="B49" s="873"/>
      <c r="C49" s="83"/>
      <c r="D49" s="80" t="s">
        <v>842</v>
      </c>
      <c r="E49" s="81">
        <v>2.4E-2</v>
      </c>
    </row>
    <row r="50" spans="1:5">
      <c r="A50">
        <v>48</v>
      </c>
      <c r="B50" s="873"/>
      <c r="C50" s="83"/>
      <c r="D50" s="80" t="s">
        <v>843</v>
      </c>
      <c r="E50" s="81">
        <v>2.7E-2</v>
      </c>
    </row>
    <row r="51" spans="1:5">
      <c r="A51">
        <v>49</v>
      </c>
      <c r="B51" s="870"/>
      <c r="C51" s="83"/>
      <c r="D51" s="80" t="s">
        <v>844</v>
      </c>
      <c r="E51" s="81">
        <v>2.8000000000000001E-2</v>
      </c>
    </row>
    <row r="52" spans="1:5">
      <c r="A52">
        <v>50</v>
      </c>
      <c r="B52" s="869" t="s">
        <v>845</v>
      </c>
      <c r="C52" s="83"/>
      <c r="D52" s="80" t="s">
        <v>846</v>
      </c>
      <c r="E52" s="81">
        <v>3.4000000000000002E-2</v>
      </c>
    </row>
    <row r="53" spans="1:5">
      <c r="A53">
        <v>51</v>
      </c>
      <c r="B53" s="873"/>
      <c r="C53" s="83"/>
      <c r="D53" s="80" t="s">
        <v>847</v>
      </c>
      <c r="E53" s="81">
        <v>2.5999999999999999E-2</v>
      </c>
    </row>
    <row r="54" spans="1:5">
      <c r="A54">
        <v>52</v>
      </c>
      <c r="B54" s="870"/>
      <c r="C54" s="79" t="s">
        <v>788</v>
      </c>
      <c r="D54" s="80" t="s">
        <v>848</v>
      </c>
      <c r="E54" s="81">
        <v>0.04</v>
      </c>
    </row>
    <row r="55" spans="1:5">
      <c r="A55">
        <v>53</v>
      </c>
      <c r="B55" s="869" t="s">
        <v>849</v>
      </c>
      <c r="C55" s="83"/>
      <c r="D55" s="80" t="s">
        <v>850</v>
      </c>
      <c r="E55" s="81">
        <v>2.1999999999999999E-2</v>
      </c>
    </row>
    <row r="56" spans="1:5">
      <c r="A56">
        <v>54</v>
      </c>
      <c r="B56" s="873"/>
      <c r="C56" s="79" t="s">
        <v>788</v>
      </c>
      <c r="D56" s="80" t="s">
        <v>851</v>
      </c>
      <c r="E56" s="81">
        <v>3.5999999999999997E-2</v>
      </c>
    </row>
    <row r="57" spans="1:5">
      <c r="A57">
        <v>55</v>
      </c>
      <c r="B57" s="873"/>
      <c r="C57" s="83"/>
      <c r="D57" s="80" t="s">
        <v>852</v>
      </c>
      <c r="E57" s="81">
        <v>3.4000000000000002E-2</v>
      </c>
    </row>
    <row r="58" spans="1:5">
      <c r="A58">
        <v>56</v>
      </c>
      <c r="B58" s="873"/>
      <c r="C58" s="83"/>
      <c r="D58" s="80" t="s">
        <v>853</v>
      </c>
      <c r="E58" s="81">
        <v>2.8000000000000001E-2</v>
      </c>
    </row>
    <row r="59" spans="1:5">
      <c r="A59">
        <v>57</v>
      </c>
      <c r="B59" s="870"/>
      <c r="C59" s="83"/>
      <c r="D59" s="80" t="s">
        <v>854</v>
      </c>
      <c r="E59" s="81">
        <v>3.5000000000000003E-2</v>
      </c>
    </row>
    <row r="60" spans="1:5">
      <c r="A60">
        <v>58</v>
      </c>
      <c r="B60" s="874" t="s">
        <v>855</v>
      </c>
      <c r="C60" s="83"/>
      <c r="D60" s="80" t="s">
        <v>856</v>
      </c>
      <c r="E60" s="81">
        <v>0.04</v>
      </c>
    </row>
    <row r="61" spans="1:5">
      <c r="A61">
        <v>59</v>
      </c>
      <c r="B61" s="875"/>
      <c r="C61" s="79" t="s">
        <v>788</v>
      </c>
      <c r="D61" s="80" t="s">
        <v>857</v>
      </c>
      <c r="E61" s="81">
        <v>5.1999999999999998E-2</v>
      </c>
    </row>
  </sheetData>
  <mergeCells count="13">
    <mergeCell ref="B60:B61"/>
    <mergeCell ref="B37:B39"/>
    <mergeCell ref="B40:B42"/>
    <mergeCell ref="B43:B46"/>
    <mergeCell ref="B47:B51"/>
    <mergeCell ref="B52:B54"/>
    <mergeCell ref="B55:B59"/>
    <mergeCell ref="B33:B34"/>
    <mergeCell ref="C2:D2"/>
    <mergeCell ref="B3:B13"/>
    <mergeCell ref="B14:B25"/>
    <mergeCell ref="B26:B27"/>
    <mergeCell ref="B28:B32"/>
  </mergeCells>
  <phoneticPr fontId="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5</vt:i4>
      </vt:variant>
    </vt:vector>
  </HeadingPairs>
  <TitlesOfParts>
    <vt:vector size="19" baseType="lpstr">
      <vt:lpstr>事前協議書</vt:lpstr>
      <vt:lpstr>環境評価書</vt:lpstr>
      <vt:lpstr>外観写真等貼付</vt:lpstr>
      <vt:lpstr>仕様基準時の表示</vt:lpstr>
      <vt:lpstr>第2号様式 </vt:lpstr>
      <vt:lpstr>第2号様式（事業者連名用別紙）</vt:lpstr>
      <vt:lpstr>List</vt:lpstr>
      <vt:lpstr>標準入力法_断熱材</vt:lpstr>
      <vt:lpstr>モデル建物法_断熱材</vt:lpstr>
      <vt:lpstr>xls01_建物概要</vt:lpstr>
      <vt:lpstr>xls02_設備概要</vt:lpstr>
      <vt:lpstr>xls03_環境対策</vt:lpstr>
      <vt:lpstr>xls04_建物性能</vt:lpstr>
      <vt:lpstr>xls05_備考</vt:lpstr>
      <vt:lpstr>'第2号様式 '!Print_Area</vt:lpstr>
      <vt:lpstr>'第2号様式（事業者連名用別紙）'!Print_Area</vt:lpstr>
      <vt:lpstr>Val_NotSelected</vt:lpstr>
      <vt:lpstr>非表示</vt:lpstr>
      <vt:lpstr>表示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（住宅） 事前協議書・環境評価書・建築物環境計画書の様式</dc:title>
  <dc:creator>千代田区</dc:creator>
  <cp:lastPrinted>2026-03-03T01:27:41Z</cp:lastPrinted>
  <dcterms:created xsi:type="dcterms:W3CDTF">2016-01-13T01:03:20Z</dcterms:created>
  <dcterms:modified xsi:type="dcterms:W3CDTF">2026-03-16T02:18:23Z</dcterms:modified>
</cp:coreProperties>
</file>