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citychiyodalgjp-my.sharepoint.com/personal/0001095790_city_chiyoda_lg_jp/Documents/デスクトップ/2609128千代田区送付_事前協議様式2026.10版修正/更新データ/"/>
    </mc:Choice>
  </mc:AlternateContent>
  <xr:revisionPtr revIDLastSave="0" documentId="13_ncr:1_{68C3EFE8-4EEC-41DB-9993-39F87E56AD6D}" xr6:coauthVersionLast="47" xr6:coauthVersionMax="47" xr10:uidLastSave="{00000000-0000-0000-0000-000000000000}"/>
  <workbookProtection workbookAlgorithmName="SHA-512" workbookHashValue="lTStMdt4ft9DnEy6O2Tma6h6qWT2IAXMuirsnEpBVsenRnY5H1yOXyWEjlE2l3LSy6yGKAbxRnrTaYf+/9OKDw==" workbookSaltValue="mxj4HCxK8J50uoIOkHBT/Q==" workbookSpinCount="100000" lockStructure="1"/>
  <bookViews>
    <workbookView xWindow="-120" yWindow="-120" windowWidth="29040" windowHeight="15720" tabRatio="602" xr2:uid="{00000000-000D-0000-FFFF-FFFF00000000}"/>
  </bookViews>
  <sheets>
    <sheet name="事前協議書" sheetId="1" r:id="rId1"/>
    <sheet name="環境評価書" sheetId="2" r:id="rId2"/>
    <sheet name="外観写真等貼付" sheetId="26" r:id="rId3"/>
    <sheet name="仕様基準時の表示" sheetId="23" state="hidden" r:id="rId4"/>
    <sheet name="第2号様式 " sheetId="24" r:id="rId5"/>
    <sheet name="第2号様式（事業者連名用別紙）" sheetId="19" r:id="rId6"/>
    <sheet name="List" sheetId="3" state="hidden" r:id="rId7"/>
    <sheet name="標準入力法_断熱材" sheetId="21" state="hidden" r:id="rId8"/>
    <sheet name="モデル建物法_断熱材" sheetId="22" state="hidden" r:id="rId9"/>
    <sheet name="xls01_建物概要" sheetId="12" state="hidden" r:id="rId10"/>
    <sheet name="xls02_設備概要" sheetId="13" state="hidden" r:id="rId11"/>
    <sheet name="xls03_環境対策" sheetId="14" state="hidden" r:id="rId12"/>
    <sheet name="xls04_建物性能" sheetId="15" state="hidden" r:id="rId13"/>
    <sheet name="xls05_備考" sheetId="16" state="hidden" r:id="rId14"/>
  </sheets>
  <definedNames>
    <definedName name="_xlnm.Print_Area" localSheetId="4">'第2号様式 '!$A$1:$Y$49</definedName>
    <definedName name="_xlnm.Print_Area" localSheetId="5">'第2号様式（事業者連名用別紙）'!$A$1:$S$35</definedName>
    <definedName name="Val_NotSelected">List!$J$12</definedName>
    <definedName name="図形">INDIRECT(環境評価書!$AB$17)</definedName>
    <definedName name="非表示">仕様基準時の表示!$B$16:$T$27</definedName>
    <definedName name="表示">仕様基準時の表示!$B$4:$T$15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66" i="1" l="1"/>
  <c r="Y65" i="1"/>
  <c r="R8" i="2" l="1"/>
  <c r="T19" i="2" l="1"/>
  <c r="N41" i="2" l="1"/>
  <c r="AF58" i="2" l="1"/>
  <c r="AA44" i="2"/>
  <c r="AJ61" i="2"/>
  <c r="Q61" i="2" s="1"/>
  <c r="AF56" i="2"/>
  <c r="O56" i="2" s="1"/>
  <c r="AD65" i="2"/>
  <c r="I65" i="2" s="1"/>
  <c r="AA61" i="2"/>
  <c r="C61" i="2" s="1"/>
  <c r="AD49" i="2"/>
  <c r="I49" i="2" s="1"/>
  <c r="AI63" i="2" l="1"/>
  <c r="N63" i="2" s="1"/>
  <c r="AK58" i="2"/>
  <c r="U58" i="2" s="1"/>
  <c r="AI61" i="2"/>
  <c r="AI60" i="2"/>
  <c r="N60" i="2" s="1"/>
  <c r="AI59" i="2"/>
  <c r="N59" i="2" s="1"/>
  <c r="AI58" i="2"/>
  <c r="N58" i="2" s="1"/>
  <c r="AI65" i="2"/>
  <c r="N65" i="2" s="1"/>
  <c r="AI64" i="2"/>
  <c r="N64" i="2" s="1"/>
  <c r="AJ58" i="2"/>
  <c r="AI55" i="2"/>
  <c r="AI54" i="2"/>
  <c r="N54" i="2" s="1"/>
  <c r="AI53" i="2"/>
  <c r="N53" i="2" s="1"/>
  <c r="AK51" i="2"/>
  <c r="U51" i="2" s="1"/>
  <c r="AI51" i="2"/>
  <c r="N51" i="2" s="1"/>
  <c r="AI50" i="2"/>
  <c r="N50" i="2" s="1"/>
  <c r="AI49" i="2"/>
  <c r="N49" i="2" s="1"/>
  <c r="AI48" i="2"/>
  <c r="N48" i="2" s="1"/>
  <c r="AI47" i="2"/>
  <c r="N47" i="2" s="1"/>
  <c r="AJ51" i="2"/>
  <c r="AF63" i="2"/>
  <c r="AF48" i="2"/>
  <c r="AF49" i="2"/>
  <c r="AF50" i="2"/>
  <c r="AF51" i="2"/>
  <c r="AF47" i="2"/>
  <c r="AE64" i="2"/>
  <c r="AE63" i="2"/>
  <c r="H63" i="2" s="1"/>
  <c r="AC66" i="2"/>
  <c r="B66" i="2" s="1"/>
  <c r="AC65" i="2"/>
  <c r="B65" i="2" s="1"/>
  <c r="AC64" i="2"/>
  <c r="B64" i="2" s="1"/>
  <c r="AC63" i="2"/>
  <c r="B63" i="2" s="1"/>
  <c r="AC60" i="2"/>
  <c r="AC61" i="2" s="1"/>
  <c r="AC59" i="2"/>
  <c r="B59" i="2" s="1"/>
  <c r="AC58" i="2"/>
  <c r="B58" i="2" s="1"/>
  <c r="AD63" i="2"/>
  <c r="AA63" i="2"/>
  <c r="AE48" i="2"/>
  <c r="AE47" i="2"/>
  <c r="H47" i="2" s="1"/>
  <c r="AE46" i="2"/>
  <c r="AE45" i="2"/>
  <c r="H45" i="2" s="1"/>
  <c r="AE44" i="2"/>
  <c r="H44" i="2" s="1"/>
  <c r="AE43" i="2"/>
  <c r="H43" i="2" s="1"/>
  <c r="AE42" i="2"/>
  <c r="H42" i="2" s="1"/>
  <c r="AE41" i="2"/>
  <c r="H41" i="2" s="1"/>
  <c r="AC55" i="2"/>
  <c r="B55" i="2" s="1"/>
  <c r="AC54" i="2"/>
  <c r="B54" i="2" s="1"/>
  <c r="AC53" i="2"/>
  <c r="B53" i="2" s="1"/>
  <c r="AC52" i="2"/>
  <c r="B52" i="2" s="1"/>
  <c r="AC51" i="2"/>
  <c r="B51" i="2" s="1"/>
  <c r="AC49" i="2"/>
  <c r="B49" i="2" s="1"/>
  <c r="AC48" i="2"/>
  <c r="B48" i="2" s="1"/>
  <c r="AC47" i="2"/>
  <c r="B47" i="2" s="1"/>
  <c r="AC46" i="2"/>
  <c r="B46" i="2" s="1"/>
  <c r="AC45" i="2"/>
  <c r="B45" i="2" s="1"/>
  <c r="AC44" i="2"/>
  <c r="B44" i="2" s="1"/>
  <c r="AC43" i="2"/>
  <c r="B43" i="2" s="1"/>
  <c r="AC42" i="2"/>
  <c r="B42" i="2" s="1"/>
  <c r="AC41" i="2"/>
  <c r="B41" i="2" s="1"/>
  <c r="AA58" i="2"/>
  <c r="H46" i="2"/>
  <c r="AA59" i="2"/>
  <c r="N55" i="2" l="1"/>
  <c r="AI56" i="2"/>
  <c r="B60" i="2"/>
  <c r="N61" i="2"/>
  <c r="AK61" i="2"/>
  <c r="H64" i="2"/>
  <c r="AE65" i="2"/>
  <c r="H48" i="2"/>
  <c r="AE49" i="2"/>
  <c r="AD42" i="2"/>
  <c r="AD43" i="2"/>
  <c r="AD44" i="2"/>
  <c r="AD45" i="2"/>
  <c r="AD46" i="2"/>
  <c r="AD47" i="2"/>
  <c r="AD48" i="2"/>
  <c r="AA55" i="2"/>
  <c r="AA66" i="2" l="1"/>
  <c r="AF65" i="2"/>
  <c r="AA65" i="2"/>
  <c r="AF64" i="2"/>
  <c r="AD64" i="2"/>
  <c r="AA64" i="2"/>
  <c r="AF61" i="2"/>
  <c r="AF60" i="2"/>
  <c r="AA60" i="2"/>
  <c r="AF59" i="2"/>
  <c r="AF55" i="2"/>
  <c r="AF54" i="2"/>
  <c r="AA54" i="2"/>
  <c r="AF53" i="2"/>
  <c r="AA53" i="2"/>
  <c r="AA52" i="2"/>
  <c r="AA51" i="2"/>
  <c r="AA49" i="2"/>
  <c r="AA48" i="2"/>
  <c r="AA47" i="2"/>
  <c r="AA46" i="2"/>
  <c r="AA45" i="2"/>
  <c r="AA43" i="2"/>
  <c r="AA42" i="2"/>
  <c r="AD41" i="2"/>
  <c r="AA41" i="2"/>
  <c r="AJ29" i="2" l="1"/>
  <c r="AC22" i="2" l="1"/>
  <c r="AE26" i="2"/>
  <c r="AE33" i="2" l="1"/>
  <c r="AD31" i="2"/>
  <c r="AK29" i="2"/>
  <c r="AD34" i="2"/>
  <c r="AE29" i="2"/>
  <c r="AE34" i="2"/>
  <c r="AD29" i="2"/>
  <c r="AD30" i="2"/>
  <c r="AD32" i="2"/>
  <c r="AD33" i="2"/>
  <c r="AE30" i="2"/>
  <c r="AE31" i="2"/>
  <c r="AE32" i="2"/>
  <c r="AD35" i="2" l="1"/>
  <c r="AE35" i="2"/>
  <c r="AC34" i="2" l="1"/>
  <c r="AC32" i="2"/>
  <c r="AC31" i="2"/>
  <c r="AC30" i="2"/>
  <c r="AC29" i="2"/>
  <c r="AB32" i="2"/>
  <c r="AB31" i="2"/>
  <c r="AB30" i="2"/>
  <c r="AB29" i="2"/>
  <c r="AA26" i="2"/>
  <c r="AA23" i="2"/>
  <c r="X12" i="2"/>
  <c r="V11" i="2"/>
  <c r="S11" i="2"/>
  <c r="W10" i="2"/>
  <c r="R10" i="2"/>
  <c r="R9" i="2"/>
  <c r="AA12" i="2"/>
  <c r="AA8" i="2"/>
  <c r="E12" i="2"/>
  <c r="E9" i="2"/>
  <c r="F6" i="2"/>
  <c r="AC35" i="2" l="1"/>
  <c r="AB35" i="2"/>
  <c r="AA4" i="2" l="1"/>
  <c r="AB4" i="2" s="1"/>
  <c r="V4" i="2" s="1"/>
  <c r="AA3" i="2"/>
  <c r="AB3" i="2" s="1"/>
  <c r="V3" i="2" s="1"/>
  <c r="AA2" i="2"/>
  <c r="AB2" i="2" s="1"/>
  <c r="W78" i="1"/>
  <c r="T22" i="2"/>
  <c r="AF35" i="2" s="1"/>
  <c r="T21" i="2"/>
  <c r="AG35" i="2" s="1"/>
  <c r="V2" i="2" l="1"/>
  <c r="AC2" i="2"/>
  <c r="AA32" i="1"/>
  <c r="AA31" i="1"/>
  <c r="H4" i="19" l="1"/>
  <c r="L5" i="24"/>
  <c r="A3" i="13"/>
  <c r="B3" i="12"/>
  <c r="A3" i="12"/>
  <c r="B2" i="12" l="1"/>
  <c r="B4" i="12" s="1"/>
  <c r="A2" i="12"/>
  <c r="A4" i="12" s="1"/>
  <c r="CN3" i="15" l="1"/>
  <c r="CI3" i="15"/>
  <c r="CH3" i="15"/>
  <c r="BY3" i="15"/>
  <c r="BX3" i="15"/>
  <c r="BW3" i="15"/>
  <c r="BU3" i="15"/>
  <c r="BT3" i="15"/>
  <c r="BR3" i="15"/>
  <c r="BQ3" i="15"/>
  <c r="BO3" i="15"/>
  <c r="BN3" i="15"/>
  <c r="BL3" i="15"/>
  <c r="BK3" i="15"/>
  <c r="BI3" i="15"/>
  <c r="BH3" i="15"/>
  <c r="BA3" i="15"/>
  <c r="AZ3" i="15"/>
  <c r="AY3" i="15"/>
  <c r="AW3" i="15"/>
  <c r="AV3" i="15"/>
  <c r="AT3" i="15"/>
  <c r="AS3" i="15"/>
  <c r="AQ3" i="15"/>
  <c r="AP3" i="15"/>
  <c r="AN3" i="15"/>
  <c r="AM3" i="15"/>
  <c r="AK3" i="15"/>
  <c r="AJ3" i="15"/>
  <c r="AI3" i="15"/>
  <c r="AH3" i="15"/>
  <c r="AC3" i="15"/>
  <c r="AB3" i="15"/>
  <c r="AA3" i="15"/>
  <c r="Y3" i="15"/>
  <c r="X3" i="15"/>
  <c r="V3" i="15"/>
  <c r="U3" i="15"/>
  <c r="S3" i="15"/>
  <c r="R3" i="15"/>
  <c r="P3" i="15"/>
  <c r="O3" i="15"/>
  <c r="M3" i="15"/>
  <c r="L3" i="15"/>
  <c r="K3" i="15"/>
  <c r="J3" i="15"/>
  <c r="E3" i="15"/>
  <c r="C3" i="15"/>
  <c r="A3" i="15"/>
  <c r="CN4" i="15"/>
  <c r="BG4" i="15"/>
  <c r="BF4" i="15"/>
  <c r="AQ3" i="14"/>
  <c r="AI3" i="14"/>
  <c r="AG3" i="14"/>
  <c r="AD3" i="14"/>
  <c r="CW3" i="14"/>
  <c r="CV3" i="14"/>
  <c r="CT3" i="14"/>
  <c r="CT4" i="14" s="1"/>
  <c r="CJ3" i="14"/>
  <c r="CG3" i="14"/>
  <c r="BU3" i="14"/>
  <c r="BU4" i="14" s="1"/>
  <c r="BS3" i="14"/>
  <c r="BQ3" i="14"/>
  <c r="A3" i="14"/>
  <c r="Q3" i="14"/>
  <c r="P3" i="14"/>
  <c r="O3" i="14"/>
  <c r="N3" i="14"/>
  <c r="M3" i="14"/>
  <c r="AB3" i="13"/>
  <c r="P3" i="13"/>
  <c r="O3" i="13"/>
  <c r="N3" i="13"/>
  <c r="M3" i="13"/>
  <c r="L3" i="13"/>
  <c r="K3" i="13"/>
  <c r="J3" i="13"/>
  <c r="I3" i="13"/>
  <c r="H3" i="13"/>
  <c r="AQ3" i="13"/>
  <c r="AE3" i="12"/>
  <c r="AD3" i="12"/>
  <c r="AC3" i="12"/>
  <c r="AB3" i="12"/>
  <c r="AA3" i="12"/>
  <c r="Z3" i="12"/>
  <c r="Y3" i="12"/>
  <c r="X3" i="12"/>
  <c r="W3" i="12"/>
  <c r="J3" i="12"/>
  <c r="I3" i="12"/>
  <c r="H3" i="12"/>
  <c r="G3" i="12"/>
  <c r="F3" i="12"/>
  <c r="E3" i="12"/>
  <c r="D3" i="12"/>
  <c r="BV4" i="14"/>
  <c r="BB4" i="14"/>
  <c r="BA4" i="14"/>
  <c r="AZ4" i="14"/>
  <c r="AY4" i="14"/>
  <c r="AX4" i="14"/>
  <c r="AW4" i="14"/>
  <c r="AV4" i="14"/>
  <c r="AU4" i="14"/>
  <c r="AT4" i="14"/>
  <c r="AS4" i="14"/>
  <c r="AR4" i="14"/>
  <c r="AN4" i="14"/>
  <c r="AB4" i="14"/>
  <c r="Y4" i="14"/>
  <c r="X4" i="14"/>
  <c r="D4" i="14"/>
  <c r="C4" i="14"/>
  <c r="AJ4" i="13" l="1"/>
  <c r="AI4" i="13"/>
  <c r="AH4" i="13"/>
  <c r="T4" i="13"/>
  <c r="S4" i="13"/>
  <c r="R4" i="13"/>
  <c r="Q4" i="13"/>
  <c r="AQ4" i="13"/>
  <c r="V4" i="12" l="1"/>
  <c r="U4" i="12"/>
  <c r="T4" i="12"/>
  <c r="S4" i="12"/>
  <c r="R4" i="12"/>
  <c r="Q4" i="12"/>
  <c r="P4" i="12"/>
  <c r="O4" i="12"/>
  <c r="K4" i="12"/>
  <c r="L3" i="14"/>
  <c r="X84" i="1"/>
  <c r="CM3" i="15" s="1"/>
  <c r="CM4" i="15" s="1"/>
  <c r="W84" i="1"/>
  <c r="AC83" i="1"/>
  <c r="AB17" i="2" s="1"/>
  <c r="AA83" i="1"/>
  <c r="Z83" i="1"/>
  <c r="CK3" i="15" s="1"/>
  <c r="Y83" i="1"/>
  <c r="X83" i="1"/>
  <c r="CJ3" i="15" s="1"/>
  <c r="W83" i="1"/>
  <c r="V83" i="1"/>
  <c r="Z61" i="1"/>
  <c r="CO3" i="15" s="1"/>
  <c r="W61" i="1"/>
  <c r="V61" i="1"/>
  <c r="Z60" i="1"/>
  <c r="BG3" i="14" s="1"/>
  <c r="W60" i="1"/>
  <c r="Z59" i="1"/>
  <c r="BF3" i="14" s="1"/>
  <c r="W59" i="1"/>
  <c r="V59" i="1"/>
  <c r="AC58" i="1"/>
  <c r="BE3" i="14" s="1"/>
  <c r="AA58" i="1"/>
  <c r="Z58" i="1"/>
  <c r="BC3" i="14" s="1"/>
  <c r="W58" i="1"/>
  <c r="Z57" i="1"/>
  <c r="BH3" i="14" s="1"/>
  <c r="W57" i="1"/>
  <c r="Z56" i="1"/>
  <c r="BD3" i="14" s="1"/>
  <c r="BD4" i="14" s="1"/>
  <c r="W56" i="1"/>
  <c r="V56" i="1"/>
  <c r="Y55" i="1"/>
  <c r="CU3" i="14" s="1"/>
  <c r="W55" i="1"/>
  <c r="Y54" i="1"/>
  <c r="CS3" i="14" s="1"/>
  <c r="CS4" i="14" s="1"/>
  <c r="W54" i="1"/>
  <c r="AD53" i="1"/>
  <c r="CR3" i="14" s="1"/>
  <c r="AA53" i="1"/>
  <c r="Z53" i="1"/>
  <c r="CQ3" i="14" s="1"/>
  <c r="W53" i="1"/>
  <c r="V53" i="1"/>
  <c r="AH52" i="1"/>
  <c r="CP3" i="14" s="1"/>
  <c r="AF52" i="1"/>
  <c r="AE52" i="1"/>
  <c r="CO3" i="14" s="1"/>
  <c r="AC52" i="1"/>
  <c r="AB52" i="1"/>
  <c r="CN3" i="14" s="1"/>
  <c r="Z52" i="1"/>
  <c r="Y52" i="1"/>
  <c r="CM3" i="14" s="1"/>
  <c r="W52" i="1"/>
  <c r="V52" i="1"/>
  <c r="AB51" i="1"/>
  <c r="CL3" i="14" s="1"/>
  <c r="Z51" i="1"/>
  <c r="Y51" i="1"/>
  <c r="CK3" i="14" s="1"/>
  <c r="W51" i="1"/>
  <c r="V51" i="1"/>
  <c r="Y50" i="1"/>
  <c r="CI3" i="14" s="1"/>
  <c r="W50" i="1"/>
  <c r="Y49" i="1"/>
  <c r="CH3" i="14" s="1"/>
  <c r="W49" i="1"/>
  <c r="Y48" i="1"/>
  <c r="CF3" i="14" s="1"/>
  <c r="W48" i="1"/>
  <c r="V48" i="1"/>
  <c r="AB47" i="1"/>
  <c r="AP3" i="14" s="1"/>
  <c r="Z47" i="1"/>
  <c r="Y47" i="1"/>
  <c r="AO3" i="14" s="1"/>
  <c r="W47" i="1"/>
  <c r="AH46" i="1"/>
  <c r="AM3" i="14" s="1"/>
  <c r="AF46" i="1"/>
  <c r="AE46" i="1"/>
  <c r="AL3" i="14" s="1"/>
  <c r="AC46" i="1"/>
  <c r="AB46" i="1"/>
  <c r="AK3" i="14" s="1"/>
  <c r="Z46" i="1"/>
  <c r="Y46" i="1"/>
  <c r="AJ3" i="14" s="1"/>
  <c r="W46" i="1"/>
  <c r="V46" i="1"/>
  <c r="Y45" i="1"/>
  <c r="AH3" i="14" s="1"/>
  <c r="W45" i="1"/>
  <c r="AB44" i="1"/>
  <c r="AE3" i="14" s="1"/>
  <c r="Z44" i="1"/>
  <c r="Y44" i="1"/>
  <c r="AF3" i="14" s="1"/>
  <c r="W44" i="1"/>
  <c r="V44" i="1"/>
  <c r="Y43" i="1"/>
  <c r="AC3" i="14" s="1"/>
  <c r="W43" i="1"/>
  <c r="Y42" i="1"/>
  <c r="AA3" i="14" s="1"/>
  <c r="W42" i="1"/>
  <c r="AB41" i="1"/>
  <c r="CD3" i="14" s="1"/>
  <c r="Z41" i="1"/>
  <c r="Y41" i="1"/>
  <c r="CC3" i="14" s="1"/>
  <c r="W41" i="1"/>
  <c r="V41" i="1"/>
  <c r="AB40" i="1"/>
  <c r="CB3" i="14" s="1"/>
  <c r="Z40" i="1"/>
  <c r="Y40" i="1"/>
  <c r="CA3" i="14" s="1"/>
  <c r="W40" i="1"/>
  <c r="AH39" i="1"/>
  <c r="BX3" i="14" s="1"/>
  <c r="AF39" i="1"/>
  <c r="AE39" i="1"/>
  <c r="BZ3" i="14" s="1"/>
  <c r="AC39" i="1"/>
  <c r="AB39" i="1"/>
  <c r="BW3" i="14" s="1"/>
  <c r="Z39" i="1"/>
  <c r="Y39" i="1"/>
  <c r="Z3" i="14" s="1"/>
  <c r="W39" i="1"/>
  <c r="V39" i="1"/>
  <c r="Y38" i="1"/>
  <c r="BT3" i="14" s="1"/>
  <c r="W38" i="1"/>
  <c r="Y37" i="1"/>
  <c r="BR3" i="14" s="1"/>
  <c r="W37" i="1"/>
  <c r="Y36" i="1"/>
  <c r="BP3" i="14" s="1"/>
  <c r="W36" i="1"/>
  <c r="V36" i="1"/>
  <c r="AE35" i="1"/>
  <c r="BO3" i="14" s="1"/>
  <c r="AC35" i="1"/>
  <c r="AB35" i="1"/>
  <c r="BN3" i="14" s="1"/>
  <c r="Z35" i="1"/>
  <c r="Y35" i="1"/>
  <c r="BY3" i="14" s="1"/>
  <c r="W35" i="1"/>
  <c r="AH34" i="1"/>
  <c r="U3" i="14" s="1"/>
  <c r="AF34" i="1"/>
  <c r="AE34" i="1"/>
  <c r="T3" i="14" s="1"/>
  <c r="AC34" i="1"/>
  <c r="AB34" i="1"/>
  <c r="BJ3" i="14" s="1"/>
  <c r="Z34" i="1"/>
  <c r="Y34" i="1"/>
  <c r="BI3" i="14" s="1"/>
  <c r="W34" i="1"/>
  <c r="V34" i="1"/>
  <c r="AB33" i="1"/>
  <c r="S3" i="14" s="1"/>
  <c r="S4" i="14" s="1"/>
  <c r="Z33" i="1"/>
  <c r="Y33" i="1"/>
  <c r="R3" i="14" s="1"/>
  <c r="W33" i="1"/>
  <c r="V33" i="1"/>
  <c r="Y32" i="1"/>
  <c r="K3" i="14" s="1"/>
  <c r="K4" i="14" s="1"/>
  <c r="W32" i="1"/>
  <c r="Y31" i="1"/>
  <c r="J3" i="14" s="1"/>
  <c r="J4" i="14" s="1"/>
  <c r="W31" i="1"/>
  <c r="V31" i="1"/>
  <c r="AH30" i="1"/>
  <c r="H3" i="14" s="1"/>
  <c r="AF30" i="1"/>
  <c r="AE30" i="1"/>
  <c r="G3" i="14" s="1"/>
  <c r="AC30" i="1"/>
  <c r="AB30" i="1"/>
  <c r="F3" i="14" s="1"/>
  <c r="Z30" i="1"/>
  <c r="Y30" i="1"/>
  <c r="E3" i="14" s="1"/>
  <c r="W30" i="1"/>
  <c r="Y29" i="1"/>
  <c r="AB28" i="1"/>
  <c r="AG3" i="13" s="1"/>
  <c r="Z28" i="1"/>
  <c r="Y28" i="1"/>
  <c r="AF3" i="13" s="1"/>
  <c r="W28" i="1"/>
  <c r="AE27" i="1"/>
  <c r="AE3" i="13" s="1"/>
  <c r="AC27" i="1"/>
  <c r="AB27" i="1"/>
  <c r="AD3" i="13" s="1"/>
  <c r="Z27" i="1"/>
  <c r="Y27" i="1"/>
  <c r="AC3" i="13" s="1"/>
  <c r="W27" i="1"/>
  <c r="V27" i="1"/>
  <c r="Y26" i="1"/>
  <c r="AA3" i="13" s="1"/>
  <c r="W26" i="1"/>
  <c r="AE25" i="1"/>
  <c r="Z3" i="13" s="1"/>
  <c r="AC25" i="1"/>
  <c r="AB25" i="1"/>
  <c r="Y3" i="13" s="1"/>
  <c r="Z25" i="1"/>
  <c r="Y25" i="1"/>
  <c r="X3" i="13" s="1"/>
  <c r="W25" i="1"/>
  <c r="V25" i="1"/>
  <c r="AH24" i="1"/>
  <c r="AK3" i="13" s="1"/>
  <c r="AF24" i="1"/>
  <c r="AE24" i="1"/>
  <c r="W3" i="13" s="1"/>
  <c r="AC24" i="1"/>
  <c r="AB24" i="1"/>
  <c r="V3" i="13" s="1"/>
  <c r="Z24" i="1"/>
  <c r="Y24" i="1"/>
  <c r="U3" i="13" s="1"/>
  <c r="W24" i="1"/>
  <c r="V24" i="1"/>
  <c r="Z23" i="1"/>
  <c r="AP3" i="13" s="1"/>
  <c r="AP4" i="13" s="1"/>
  <c r="Y23" i="1"/>
  <c r="X23" i="1"/>
  <c r="AO3" i="13" s="1"/>
  <c r="W23" i="1"/>
  <c r="AD22" i="1"/>
  <c r="AN3" i="13" s="1"/>
  <c r="AC22" i="1"/>
  <c r="AB22" i="1"/>
  <c r="AM3" i="13" s="1"/>
  <c r="AA22" i="1"/>
  <c r="Z22" i="1"/>
  <c r="AL3" i="13" s="1"/>
  <c r="W22" i="1"/>
  <c r="V22" i="1"/>
  <c r="Z19" i="1"/>
  <c r="G3" i="13" s="1"/>
  <c r="Y19" i="1"/>
  <c r="X19" i="1"/>
  <c r="F3" i="13" s="1"/>
  <c r="W19" i="1"/>
  <c r="AB18" i="1"/>
  <c r="E3" i="13" s="1"/>
  <c r="AA18" i="1"/>
  <c r="Z18" i="1"/>
  <c r="D3" i="13" s="1"/>
  <c r="Y18" i="1"/>
  <c r="X18" i="1"/>
  <c r="W18" i="1"/>
  <c r="Y14" i="1"/>
  <c r="B3" i="2" s="1"/>
  <c r="W14" i="1"/>
  <c r="V14" i="1"/>
  <c r="AD10" i="1"/>
  <c r="AA10" i="1"/>
  <c r="Z10" i="1"/>
  <c r="M3" i="12" s="1"/>
  <c r="Y10" i="1"/>
  <c r="X10" i="1"/>
  <c r="L3" i="12" s="1"/>
  <c r="W10" i="1"/>
  <c r="V10" i="1"/>
  <c r="AI3" i="1"/>
  <c r="AG3" i="1"/>
  <c r="AE3" i="1"/>
  <c r="AC3" i="1"/>
  <c r="X3" i="1" a="1"/>
  <c r="X3" i="1" s="1"/>
  <c r="C13" i="1" s="1"/>
  <c r="W3" i="1"/>
  <c r="CL3" i="15" l="1"/>
  <c r="AR3" i="13"/>
  <c r="AG3" i="12"/>
  <c r="AF3" i="12"/>
  <c r="AS3" i="13"/>
  <c r="AH3" i="12"/>
  <c r="AT3" i="13"/>
  <c r="AI3" i="12"/>
  <c r="C3" i="13"/>
  <c r="AB12" i="2"/>
  <c r="R12" i="2" s="1"/>
  <c r="N3" i="12"/>
  <c r="AB8" i="2"/>
  <c r="E8" i="2" s="1"/>
  <c r="B3" i="13"/>
  <c r="C3" i="12"/>
  <c r="B3" i="15"/>
  <c r="B3" i="14"/>
  <c r="W5" i="3"/>
  <c r="W4" i="3"/>
  <c r="W3" i="3"/>
  <c r="CK2" i="15"/>
  <c r="CK4" i="15" s="1"/>
  <c r="CO2" i="15"/>
  <c r="CO4" i="15" s="1"/>
  <c r="CC2" i="14"/>
  <c r="CC4" i="14" s="1"/>
  <c r="CD2" i="14"/>
  <c r="CD4" i="14" s="1"/>
  <c r="AF2" i="12"/>
  <c r="R79" i="1"/>
  <c r="K67" i="1"/>
  <c r="G2" i="16"/>
  <c r="F2" i="16"/>
  <c r="CJ2" i="15"/>
  <c r="CJ4" i="15" s="1"/>
  <c r="CI2" i="15"/>
  <c r="CI4" i="15" s="1"/>
  <c r="AF4" i="12" l="1"/>
  <c r="AJ28" i="2"/>
  <c r="AK28" i="2" s="1"/>
  <c r="AK33" i="2" s="1"/>
  <c r="CB3" i="15"/>
  <c r="K81" i="1"/>
  <c r="C18" i="2" s="1"/>
  <c r="AB15" i="2" s="1"/>
  <c r="B20" i="2" s="1"/>
  <c r="I3" i="15"/>
  <c r="CE2" i="14"/>
  <c r="CE4" i="14" s="1"/>
  <c r="H28" i="2"/>
  <c r="H27" i="2"/>
  <c r="CE3" i="15" l="1"/>
  <c r="N81" i="1"/>
  <c r="CF3" i="15" s="1"/>
  <c r="N10" i="24"/>
  <c r="N8" i="24" l="1"/>
  <c r="X27" i="24"/>
  <c r="V27" i="24"/>
  <c r="S27" i="24"/>
  <c r="O27" i="24"/>
  <c r="M27" i="24"/>
  <c r="J27" i="24"/>
  <c r="X6" i="24"/>
  <c r="V6" i="24"/>
  <c r="S6" i="24"/>
  <c r="J22" i="24"/>
  <c r="J20" i="24"/>
  <c r="J19" i="24"/>
  <c r="J18" i="24"/>
  <c r="BO2" i="14" l="1"/>
  <c r="BO4" i="14" s="1"/>
  <c r="BN2" i="14" l="1"/>
  <c r="BN4" i="14" s="1"/>
  <c r="Q5" i="19" l="1"/>
  <c r="O5" i="19"/>
  <c r="L5" i="19"/>
  <c r="CL2" i="15" l="1"/>
  <c r="CL4" i="15" s="1"/>
  <c r="F3" i="3" l="1"/>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2" i="3"/>
  <c r="K66" i="1"/>
  <c r="CH2" i="15"/>
  <c r="CH4" i="15" s="1"/>
  <c r="Y67" i="1" l="1"/>
  <c r="X82" i="1" s="1"/>
  <c r="K82" i="1" s="1"/>
  <c r="G3" i="15"/>
  <c r="T23" i="2" l="1"/>
  <c r="AC23" i="2" s="1"/>
  <c r="AT2" i="13"/>
  <c r="AT4" i="13" s="1"/>
  <c r="AI2" i="12"/>
  <c r="AI4" i="12" s="1"/>
  <c r="AR2" i="13"/>
  <c r="AR4" i="13" s="1"/>
  <c r="AG2" i="12"/>
  <c r="AG4" i="12" s="1"/>
  <c r="AS2" i="13"/>
  <c r="AS4" i="13" s="1"/>
  <c r="AH2" i="12"/>
  <c r="AH4" i="12" s="1"/>
  <c r="CA2" i="14"/>
  <c r="CA4" i="14" s="1"/>
  <c r="CB2" i="14"/>
  <c r="CB4" i="14" s="1"/>
  <c r="CG3" i="15"/>
  <c r="S79" i="1"/>
  <c r="AJ27" i="2" s="1"/>
  <c r="AK27" i="2" s="1"/>
  <c r="AJ33" i="2" l="1"/>
  <c r="CA3" i="15"/>
  <c r="T78" i="1"/>
  <c r="BZ3" i="15" s="1"/>
  <c r="T76" i="1"/>
  <c r="BV3" i="15" s="1"/>
  <c r="T75" i="1"/>
  <c r="BS3" i="15" s="1"/>
  <c r="T74" i="1"/>
  <c r="BP3" i="15" s="1"/>
  <c r="T73" i="1"/>
  <c r="BM3" i="15" s="1"/>
  <c r="T72" i="1"/>
  <c r="BJ3" i="15" s="1"/>
  <c r="N78" i="1"/>
  <c r="BB3" i="15" s="1"/>
  <c r="N76" i="1"/>
  <c r="AX3" i="15" s="1"/>
  <c r="N75" i="1"/>
  <c r="AU3" i="15" s="1"/>
  <c r="N74" i="1"/>
  <c r="AR3" i="15" s="1"/>
  <c r="N73" i="1"/>
  <c r="AO3" i="15" s="1"/>
  <c r="N72" i="1"/>
  <c r="AL3" i="15" s="1"/>
  <c r="K72" i="1"/>
  <c r="N3" i="15" s="1"/>
  <c r="K78" i="1"/>
  <c r="AD3" i="15" s="1"/>
  <c r="K76" i="1"/>
  <c r="Z3" i="15" s="1"/>
  <c r="K75" i="1"/>
  <c r="W3" i="15" s="1"/>
  <c r="K74" i="1"/>
  <c r="T3" i="15" s="1"/>
  <c r="K73" i="1"/>
  <c r="Q3" i="15" s="1"/>
  <c r="M16" i="24" l="1"/>
  <c r="M15" i="24"/>
  <c r="M14" i="24"/>
  <c r="M79" i="1"/>
  <c r="BC3" i="15" s="1"/>
  <c r="L79" i="1"/>
  <c r="BD3" i="15" s="1"/>
  <c r="J79" i="1"/>
  <c r="AE3" i="15" s="1"/>
  <c r="I79" i="1"/>
  <c r="AF3" i="15" s="1"/>
  <c r="T24" i="2" l="1"/>
  <c r="N79" i="1"/>
  <c r="BE3" i="15" s="1"/>
  <c r="K79" i="1"/>
  <c r="AG3" i="15" s="1"/>
  <c r="G16" i="2" l="1"/>
  <c r="CW2" i="14" l="1"/>
  <c r="CW4" i="14" s="1"/>
  <c r="CV2" i="14"/>
  <c r="CV4" i="14" s="1"/>
  <c r="CR2" i="14"/>
  <c r="CR4" i="14" s="1"/>
  <c r="CP2" i="14"/>
  <c r="CP4" i="14" s="1"/>
  <c r="CO2" i="14"/>
  <c r="CO4" i="14" s="1"/>
  <c r="CN2" i="14"/>
  <c r="CN4" i="14" s="1"/>
  <c r="CM2" i="14"/>
  <c r="CM4" i="14" s="1"/>
  <c r="CU2" i="14" l="1"/>
  <c r="CU4" i="14" s="1"/>
  <c r="CQ2" i="14"/>
  <c r="CQ4" i="14" s="1"/>
  <c r="CL2" i="14"/>
  <c r="CL4" i="14" s="1"/>
  <c r="CK2" i="14" l="1"/>
  <c r="CK4" i="14" s="1"/>
  <c r="CJ2" i="14"/>
  <c r="CJ4" i="14" s="1"/>
  <c r="CG2" i="14"/>
  <c r="CG4" i="14" s="1"/>
  <c r="CI2" i="14" l="1"/>
  <c r="CI4" i="14" s="1"/>
  <c r="CH2" i="14"/>
  <c r="CH4" i="14" s="1"/>
  <c r="CF2" i="14"/>
  <c r="CF4" i="14" s="1"/>
  <c r="AO2" i="13" l="1"/>
  <c r="AO4" i="13" s="1"/>
  <c r="AN2" i="13"/>
  <c r="AN4" i="13" s="1"/>
  <c r="AM2" i="13"/>
  <c r="AM4" i="13" s="1"/>
  <c r="AL2" i="13"/>
  <c r="AL4" i="13" s="1"/>
  <c r="BX2" i="14" l="1"/>
  <c r="BX4" i="14" s="1"/>
  <c r="BZ2" i="14"/>
  <c r="BZ4" i="14" s="1"/>
  <c r="T79" i="1" l="1"/>
  <c r="CC3" i="15" s="1"/>
  <c r="T94" i="1" l="1"/>
  <c r="BM2" i="14" l="1"/>
  <c r="BM4" i="14" s="1"/>
  <c r="BY2" i="14" l="1"/>
  <c r="BY4" i="14" s="1"/>
  <c r="BJ2" i="14" l="1"/>
  <c r="BJ4" i="14" s="1"/>
  <c r="BI2" i="14"/>
  <c r="BI4" i="14" s="1"/>
  <c r="A2" i="16"/>
  <c r="A2" i="15"/>
  <c r="A4" i="15" s="1"/>
  <c r="BW2" i="14"/>
  <c r="BW4" i="14" s="1"/>
  <c r="BT2" i="14"/>
  <c r="BT4" i="14" s="1"/>
  <c r="BS2" i="14"/>
  <c r="BS4" i="14" s="1"/>
  <c r="BR2" i="14"/>
  <c r="BR4" i="14" s="1"/>
  <c r="BQ2" i="14"/>
  <c r="BQ4" i="14" s="1"/>
  <c r="BP2" i="14"/>
  <c r="BP4" i="14" s="1"/>
  <c r="BH2" i="14"/>
  <c r="BH4" i="14" s="1"/>
  <c r="BG2" i="14"/>
  <c r="BG4" i="14" s="1"/>
  <c r="BE2" i="14"/>
  <c r="BE4" i="14" s="1"/>
  <c r="AQ2" i="14"/>
  <c r="AQ4" i="14" s="1"/>
  <c r="AP2" i="14"/>
  <c r="AP4" i="14" s="1"/>
  <c r="AO2" i="14"/>
  <c r="AO4" i="14" s="1"/>
  <c r="AM2" i="14"/>
  <c r="AM4" i="14" s="1"/>
  <c r="AL2" i="14"/>
  <c r="AL4" i="14" s="1"/>
  <c r="AK2" i="14"/>
  <c r="AK4" i="14" s="1"/>
  <c r="AJ2" i="14"/>
  <c r="AJ4" i="14" s="1"/>
  <c r="AI2" i="14"/>
  <c r="AI4" i="14" s="1"/>
  <c r="AH2" i="14"/>
  <c r="AH4" i="14" s="1"/>
  <c r="AF2" i="14"/>
  <c r="AF4" i="14" s="1"/>
  <c r="AE2" i="14"/>
  <c r="AE4" i="14" s="1"/>
  <c r="AD2" i="14"/>
  <c r="AD4" i="14" s="1"/>
  <c r="Z2" i="14"/>
  <c r="Z4" i="14" s="1"/>
  <c r="W2" i="14"/>
  <c r="W4" i="14" s="1"/>
  <c r="V2" i="14"/>
  <c r="V4" i="14" s="1"/>
  <c r="I2" i="14"/>
  <c r="I4" i="14" s="1"/>
  <c r="H2" i="14"/>
  <c r="H4" i="14" s="1"/>
  <c r="G2" i="14"/>
  <c r="G4" i="14" s="1"/>
  <c r="F2" i="14"/>
  <c r="F4" i="14" s="1"/>
  <c r="E2" i="14"/>
  <c r="E4" i="14" s="1"/>
  <c r="A2" i="14"/>
  <c r="A4" i="14" s="1"/>
  <c r="A2" i="13"/>
  <c r="A4" i="13" s="1"/>
  <c r="N2" i="12"/>
  <c r="N4" i="12" s="1"/>
  <c r="M2" i="12"/>
  <c r="M4" i="12" s="1"/>
  <c r="D2" i="12"/>
  <c r="D4" i="12" s="1"/>
  <c r="T17" i="2"/>
  <c r="T16" i="2"/>
  <c r="E2" i="16"/>
  <c r="C2" i="16"/>
  <c r="CD2" i="15"/>
  <c r="CD4" i="15" s="1"/>
  <c r="BX2" i="15"/>
  <c r="BX4" i="15" s="1"/>
  <c r="BY2" i="15"/>
  <c r="BY4" i="15" s="1"/>
  <c r="AZ2" i="15"/>
  <c r="AZ4" i="15" s="1"/>
  <c r="BA2" i="15"/>
  <c r="BA4" i="15" s="1"/>
  <c r="AB2" i="15"/>
  <c r="AB4" i="15" s="1"/>
  <c r="AC2" i="15"/>
  <c r="AC4" i="15" s="1"/>
  <c r="CA2" i="15"/>
  <c r="CA4" i="15" s="1"/>
  <c r="CB2" i="15"/>
  <c r="CB4" i="15" s="1"/>
  <c r="BC2" i="15"/>
  <c r="BC4" i="15" s="1"/>
  <c r="BD2" i="15"/>
  <c r="BD4" i="15" s="1"/>
  <c r="AE2" i="15"/>
  <c r="AE4" i="15" s="1"/>
  <c r="AF2" i="15"/>
  <c r="AF4" i="15" s="1"/>
  <c r="BW2" i="15"/>
  <c r="BW4" i="15" s="1"/>
  <c r="AY2" i="15"/>
  <c r="AY4" i="15" s="1"/>
  <c r="AA2" i="15"/>
  <c r="AA4" i="15" s="1"/>
  <c r="BZ2" i="15"/>
  <c r="BZ4" i="15" s="1"/>
  <c r="BB2" i="15"/>
  <c r="BB4" i="15" s="1"/>
  <c r="AD2" i="15"/>
  <c r="AD4" i="15" s="1"/>
  <c r="BT2" i="15"/>
  <c r="BT4" i="15" s="1"/>
  <c r="BU2" i="15"/>
  <c r="BU4" i="15" s="1"/>
  <c r="AV2" i="15"/>
  <c r="AV4" i="15" s="1"/>
  <c r="AW2" i="15"/>
  <c r="AW4" i="15" s="1"/>
  <c r="X2" i="15"/>
  <c r="X4" i="15" s="1"/>
  <c r="Y2" i="15"/>
  <c r="Y4" i="15" s="1"/>
  <c r="BQ2" i="15"/>
  <c r="BQ4" i="15" s="1"/>
  <c r="BR2" i="15"/>
  <c r="BR4" i="15" s="1"/>
  <c r="AS2" i="15"/>
  <c r="AS4" i="15" s="1"/>
  <c r="AT2" i="15"/>
  <c r="AT4" i="15" s="1"/>
  <c r="U2" i="15"/>
  <c r="U4" i="15" s="1"/>
  <c r="V2" i="15"/>
  <c r="V4" i="15" s="1"/>
  <c r="BV2" i="15"/>
  <c r="BV4" i="15" s="1"/>
  <c r="AX2" i="15"/>
  <c r="AX4" i="15" s="1"/>
  <c r="Z2" i="15"/>
  <c r="Z4" i="15" s="1"/>
  <c r="BN2" i="15"/>
  <c r="BN4" i="15" s="1"/>
  <c r="BO2" i="15"/>
  <c r="BO4" i="15" s="1"/>
  <c r="AP2" i="15"/>
  <c r="AP4" i="15" s="1"/>
  <c r="AQ2" i="15"/>
  <c r="AQ4" i="15" s="1"/>
  <c r="R2" i="15"/>
  <c r="R4" i="15" s="1"/>
  <c r="S2" i="15"/>
  <c r="S4" i="15" s="1"/>
  <c r="BS2" i="15"/>
  <c r="BS4" i="15" s="1"/>
  <c r="AU2" i="15"/>
  <c r="AU4" i="15" s="1"/>
  <c r="W2" i="15"/>
  <c r="W4" i="15" s="1"/>
  <c r="BK2" i="15"/>
  <c r="BK4" i="15" s="1"/>
  <c r="BL2" i="15"/>
  <c r="BL4" i="15" s="1"/>
  <c r="AM2" i="15"/>
  <c r="AM4" i="15" s="1"/>
  <c r="AN2" i="15"/>
  <c r="AN4" i="15" s="1"/>
  <c r="O2" i="15"/>
  <c r="O4" i="15" s="1"/>
  <c r="P2" i="15"/>
  <c r="P4" i="15" s="1"/>
  <c r="BP2" i="15"/>
  <c r="BP4" i="15" s="1"/>
  <c r="AR2" i="15"/>
  <c r="AR4" i="15" s="1"/>
  <c r="T2" i="15"/>
  <c r="T4" i="15" s="1"/>
  <c r="BH2" i="15"/>
  <c r="BH4" i="15" s="1"/>
  <c r="BI2" i="15"/>
  <c r="BI4" i="15" s="1"/>
  <c r="AJ2" i="15"/>
  <c r="AJ4" i="15" s="1"/>
  <c r="AK2" i="15"/>
  <c r="AK4" i="15" s="1"/>
  <c r="L2" i="15"/>
  <c r="L4" i="15" s="1"/>
  <c r="M2" i="15"/>
  <c r="M4" i="15" s="1"/>
  <c r="BM2" i="15"/>
  <c r="BM4" i="15" s="1"/>
  <c r="AO2" i="15"/>
  <c r="AO4" i="15" s="1"/>
  <c r="Q2" i="15"/>
  <c r="Q4" i="15" s="1"/>
  <c r="BJ2" i="15"/>
  <c r="BJ4" i="15" s="1"/>
  <c r="AL2" i="15"/>
  <c r="AL4" i="15" s="1"/>
  <c r="N2" i="15"/>
  <c r="N4" i="15" s="1"/>
  <c r="AI2" i="15"/>
  <c r="AI4" i="15" s="1"/>
  <c r="AH2" i="15"/>
  <c r="AH4" i="15" s="1"/>
  <c r="K2" i="15"/>
  <c r="K4" i="15" s="1"/>
  <c r="J2" i="15"/>
  <c r="J4" i="15" s="1"/>
  <c r="E2" i="15"/>
  <c r="E4" i="15" s="1"/>
  <c r="O65" i="1"/>
  <c r="C2" i="15"/>
  <c r="C4" i="15" s="1"/>
  <c r="O64" i="1"/>
  <c r="AG2" i="14"/>
  <c r="AG4" i="14" s="1"/>
  <c r="P2" i="14"/>
  <c r="P4" i="14" s="1"/>
  <c r="O2" i="14"/>
  <c r="O4" i="14" s="1"/>
  <c r="M2" i="14"/>
  <c r="M4" i="14" s="1"/>
  <c r="L2" i="14"/>
  <c r="L4" i="14" s="1"/>
  <c r="AG2" i="13"/>
  <c r="AG4" i="13" s="1"/>
  <c r="AF2" i="13"/>
  <c r="AF4" i="13" s="1"/>
  <c r="AE2" i="13"/>
  <c r="AE4" i="13" s="1"/>
  <c r="AD2" i="13"/>
  <c r="AD4" i="13" s="1"/>
  <c r="AC2" i="13"/>
  <c r="AC4" i="13" s="1"/>
  <c r="AB2" i="13"/>
  <c r="AB4" i="13" s="1"/>
  <c r="AA2" i="13"/>
  <c r="AA4" i="13" s="1"/>
  <c r="Z2" i="13"/>
  <c r="Z4" i="13" s="1"/>
  <c r="Y2" i="13"/>
  <c r="Y4" i="13" s="1"/>
  <c r="X2" i="13"/>
  <c r="X4" i="13" s="1"/>
  <c r="AK2" i="13"/>
  <c r="AK4" i="13" s="1"/>
  <c r="W2" i="13"/>
  <c r="W4" i="13" s="1"/>
  <c r="V2" i="13"/>
  <c r="V4" i="13" s="1"/>
  <c r="U2" i="13"/>
  <c r="U4" i="13" s="1"/>
  <c r="P2" i="13"/>
  <c r="P4" i="13" s="1"/>
  <c r="O2" i="13"/>
  <c r="O4" i="13" s="1"/>
  <c r="N2" i="13"/>
  <c r="N4" i="13" s="1"/>
  <c r="M2" i="13"/>
  <c r="M4" i="13" s="1"/>
  <c r="L2" i="13"/>
  <c r="L4" i="13" s="1"/>
  <c r="K2" i="13"/>
  <c r="K4" i="13" s="1"/>
  <c r="J2" i="13"/>
  <c r="J4" i="13" s="1"/>
  <c r="I2" i="13"/>
  <c r="I4" i="13" s="1"/>
  <c r="H2" i="13"/>
  <c r="H4" i="13" s="1"/>
  <c r="G2" i="13"/>
  <c r="G4" i="13" s="1"/>
  <c r="F2" i="13"/>
  <c r="F4" i="13" s="1"/>
  <c r="AE2" i="12"/>
  <c r="AE4" i="12" s="1"/>
  <c r="AD2" i="12"/>
  <c r="AD4" i="12" s="1"/>
  <c r="AC2" i="12"/>
  <c r="AC4" i="12" s="1"/>
  <c r="E2" i="13"/>
  <c r="E4" i="13" s="1"/>
  <c r="AB2" i="12"/>
  <c r="AB4" i="12" s="1"/>
  <c r="AA2" i="12"/>
  <c r="AA4" i="12" s="1"/>
  <c r="D2" i="13"/>
  <c r="D4" i="13" s="1"/>
  <c r="Z2" i="12"/>
  <c r="Z4" i="12" s="1"/>
  <c r="C2" i="13"/>
  <c r="C4" i="13" s="1"/>
  <c r="Y2" i="12"/>
  <c r="Y4" i="12" s="1"/>
  <c r="X2" i="12"/>
  <c r="X4" i="12" s="1"/>
  <c r="W2" i="12"/>
  <c r="W4" i="12" s="1"/>
  <c r="J2" i="12"/>
  <c r="J4" i="12" s="1"/>
  <c r="I2" i="12"/>
  <c r="I4" i="12" s="1"/>
  <c r="H2" i="12"/>
  <c r="H4" i="12" s="1"/>
  <c r="G2" i="12"/>
  <c r="G4" i="12" s="1"/>
  <c r="F2" i="12"/>
  <c r="F4" i="12" s="1"/>
  <c r="E2" i="12"/>
  <c r="E4" i="12" s="1"/>
  <c r="F2" i="15" l="1"/>
  <c r="D3" i="15"/>
  <c r="D2" i="15"/>
  <c r="F3" i="15"/>
  <c r="F4" i="15" s="1"/>
  <c r="U2" i="14"/>
  <c r="U4" i="14" s="1"/>
  <c r="BL2" i="14"/>
  <c r="BL4" i="14" s="1"/>
  <c r="T2" i="14"/>
  <c r="T4" i="14" s="1"/>
  <c r="BK2" i="14"/>
  <c r="BK4" i="14" s="1"/>
  <c r="AC2" i="14"/>
  <c r="AC4" i="14" s="1"/>
  <c r="AA2" i="14"/>
  <c r="AA4" i="14" s="1"/>
  <c r="G2" i="15"/>
  <c r="G4" i="15" s="1"/>
  <c r="BC2" i="14"/>
  <c r="BC4" i="14" s="1"/>
  <c r="I2" i="15"/>
  <c r="I4" i="15" s="1"/>
  <c r="O66" i="1"/>
  <c r="CC2" i="15"/>
  <c r="CC4" i="15" s="1"/>
  <c r="BE2" i="15"/>
  <c r="BE4" i="15" s="1"/>
  <c r="AG2" i="15"/>
  <c r="AG4" i="15" s="1"/>
  <c r="T18" i="2"/>
  <c r="N2" i="14"/>
  <c r="N4" i="14" s="1"/>
  <c r="L2" i="12"/>
  <c r="L4" i="12" s="1"/>
  <c r="R2" i="14"/>
  <c r="R4" i="14" s="1"/>
  <c r="Q2" i="14"/>
  <c r="Q4" i="14" s="1"/>
  <c r="BF2" i="14"/>
  <c r="BF4" i="14" s="1"/>
  <c r="D4" i="15" l="1"/>
  <c r="AK32" i="2"/>
  <c r="AK34" i="2" s="1"/>
  <c r="AJ32" i="2"/>
  <c r="AJ34" i="2" s="1"/>
  <c r="AF29" i="2" s="1"/>
  <c r="H2" i="15"/>
  <c r="H3" i="15"/>
  <c r="H4" i="15" s="1"/>
  <c r="CG2" i="15"/>
  <c r="CG4" i="15" s="1"/>
  <c r="CE2" i="15"/>
  <c r="CE4" i="15" s="1"/>
  <c r="CF2" i="15"/>
  <c r="CF4" i="15" s="1"/>
  <c r="B2" i="16"/>
  <c r="B2" i="14"/>
  <c r="B4" i="14" s="1"/>
  <c r="B2" i="13"/>
  <c r="B4" i="13" s="1"/>
  <c r="B2" i="15"/>
  <c r="B4" i="15" s="1"/>
  <c r="C2" i="12"/>
  <c r="C4" i="12" s="1"/>
  <c r="AF30" i="2" l="1"/>
  <c r="AF31" i="2"/>
  <c r="AF32" i="2"/>
  <c r="AF33" i="2"/>
  <c r="AF34" i="2"/>
  <c r="AG33" i="2"/>
  <c r="AG34" i="2"/>
  <c r="AG29" i="2"/>
  <c r="AG30" i="2"/>
  <c r="AG31" i="2"/>
  <c r="AG3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安達　聡子</author>
  </authors>
  <commentList>
    <comment ref="B4" authorId="0" shapeId="0" xr:uid="{9AF525D0-DC08-4E85-AF67-0A243D0A5B28}">
      <text>
        <r>
          <rPr>
            <b/>
            <sz val="11"/>
            <color indexed="81"/>
            <rFont val="BIZ UDPゴシック"/>
            <family val="3"/>
            <charset val="128"/>
          </rPr>
          <t xml:space="preserve">連名で申請する場合は、代表事業者１者を記入してください。 （例：○○株式会社 ほか３社）
その他の事業者については、「第２号様式（事業者連名用別紙）」に記入してください。
</t>
        </r>
      </text>
    </comment>
    <comment ref="C6" authorId="0" shapeId="0" xr:uid="{C073AEC8-DA41-4CF0-AB13-78734D45A680}">
      <text>
        <r>
          <rPr>
            <b/>
            <sz val="11"/>
            <color indexed="81"/>
            <rFont val="BIZ UDPゴシック"/>
            <family val="3"/>
            <charset val="128"/>
          </rPr>
          <t>申請者が法人の場合は、法人名、代表者氏名を記入してください。</t>
        </r>
      </text>
    </comment>
    <comment ref="C7" authorId="0" shapeId="0" xr:uid="{D7061B09-1383-4A9B-9435-99B00E732A1B}">
      <text>
        <r>
          <rPr>
            <b/>
            <sz val="11"/>
            <color indexed="81"/>
            <rFont val="BIZ UDPゴシック"/>
            <family val="3"/>
            <charset val="128"/>
          </rPr>
          <t>申請者が法人の場合は、主たる事務所の所在地を記入してください。</t>
        </r>
      </text>
    </comment>
    <comment ref="F31" authorId="0" shapeId="0" xr:uid="{0D03C6EC-D3D4-4AD2-9A45-DBBC23470338}">
      <text>
        <r>
          <rPr>
            <b/>
            <sz val="11"/>
            <color indexed="81"/>
            <rFont val="BIZ UDPゴシック"/>
            <family val="3"/>
            <charset val="128"/>
          </rPr>
          <t xml:space="preserve">該当する断熱材が選択肢にない場合は、断熱材の種類および熱伝導率をプルダウンセルへ直接入力してください。なお、プルダウンで選択した内容についても、必要に応じて修正が可能です。
</t>
        </r>
      </text>
    </comment>
    <comment ref="F32" authorId="0" shapeId="0" xr:uid="{865B51F0-8848-4C4D-99AF-2A34E6F791D2}">
      <text>
        <r>
          <rPr>
            <b/>
            <sz val="11"/>
            <color indexed="81"/>
            <rFont val="BIZ UDPゴシック"/>
            <family val="3"/>
            <charset val="128"/>
          </rPr>
          <t xml:space="preserve">該当する断熱材が選択肢にない場合は、断熱材の種類および熱伝導率をプルダウンセルへ直接入力してください。なお、プルダウンで選択した内容についても、必要に応じて修正が可能です。
</t>
        </r>
      </text>
    </comment>
    <comment ref="F54" authorId="0" shapeId="0" xr:uid="{CE41D51E-30F4-46AA-9A07-2907BB05FCB6}">
      <text>
        <r>
          <rPr>
            <b/>
            <sz val="11"/>
            <color indexed="81"/>
            <rFont val="BIZ UDPゴシック"/>
            <family val="3"/>
            <charset val="128"/>
          </rPr>
          <t>浸水対策等の取組内容を記入してください。 （例：入居者への浸水リスクの周知、避難訓練の実施、土のうの備蓄等）</t>
        </r>
      </text>
    </comment>
    <comment ref="B62" authorId="0" shapeId="0" xr:uid="{C9F3AD17-1CE9-4C0D-95F6-6EFBBED63D6A}">
      <text>
        <r>
          <rPr>
            <b/>
            <sz val="11"/>
            <color indexed="81"/>
            <rFont val="BIZ UDPゴシック"/>
            <family val="3"/>
            <charset val="128"/>
          </rPr>
          <t xml:space="preserve">環境評価書に一次エネルギー消費量削減率が表示されない場合は、その理由を記入してください。 （例：仕様基準を使用しているため）
チェック項目にない省エネルギー技術やＰＲしたい取組がある場合は、あわせて記入してください。
</t>
        </r>
      </text>
    </comment>
    <comment ref="B63" authorId="0" shapeId="0" xr:uid="{82CB99B8-CCF4-48C3-A176-27206BF36EA8}">
      <text>
        <r>
          <rPr>
            <b/>
            <sz val="11"/>
            <color indexed="81"/>
            <rFont val="BIZ UDPゴシック"/>
            <family val="3"/>
            <charset val="128"/>
          </rPr>
          <t>外皮性能を仕様基準により評価している場合や、区へ共有しておきたい非公開情報がある場合は記入してください。</t>
        </r>
      </text>
    </comment>
    <comment ref="E68" authorId="0" shapeId="0" xr:uid="{30C28015-1378-476D-A8EF-13497361BE39}">
      <text>
        <r>
          <rPr>
            <b/>
            <sz val="11"/>
            <color indexed="81"/>
            <rFont val="BIZ UDPゴシック"/>
            <family val="3"/>
            <charset val="128"/>
          </rPr>
          <t>平均値を算出する場合は、「住宅外皮性能集計ツール」を使用してください。算出が難しい場合は、最大値を記入してください。</t>
        </r>
      </text>
    </comment>
    <comment ref="K68" authorId="0" shapeId="0" xr:uid="{E5270EEC-17F0-4911-A9BB-1A0F368A2AD8}">
      <text>
        <r>
          <rPr>
            <b/>
            <sz val="11"/>
            <color indexed="81"/>
            <rFont val="BIZ UDPゴシック"/>
            <family val="3"/>
            <charset val="128"/>
          </rPr>
          <t>平均UA値は、
外皮性能集計ツールに各部位の面積や断熱性能を入力すると、自動で算出できます。
※基準値ではありません。</t>
        </r>
      </text>
    </comment>
    <comment ref="O68" authorId="0" shapeId="0" xr:uid="{08B096A6-B0DA-41A1-B4FD-AF46F182D745}">
      <text>
        <r>
          <rPr>
            <b/>
            <sz val="11"/>
            <color indexed="81"/>
            <rFont val="BIZ UDPゴシック"/>
            <family val="3"/>
            <charset val="128"/>
          </rPr>
          <t>平均値を算出する場合は、「住宅外皮性能集計ツール」を使用してください。算出が難しい場合は、最大値を記入してください。</t>
        </r>
      </text>
    </comment>
    <comment ref="P68" authorId="0" shapeId="0" xr:uid="{A523C09C-BA66-4D6D-926B-514B171282DE}">
      <text>
        <r>
          <rPr>
            <b/>
            <sz val="11"/>
            <color indexed="81"/>
            <rFont val="BIZ UDPゴシック"/>
            <family val="3"/>
            <charset val="128"/>
          </rPr>
          <t>平均ηAC値は、
外皮性能集計ツールに各部位の面積や断熱性能を入力すると、自動で算出できます。
※基準値ではありません。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N8" authorId="0" shapeId="0" xr:uid="{96A2ECCE-1686-4A4D-BE39-0F414C92C449}">
      <text>
        <r>
          <rPr>
            <sz val="11"/>
            <color indexed="81"/>
            <rFont val="BIZ UDPゴシック"/>
            <family val="3"/>
            <charset val="128"/>
          </rPr>
          <t xml:space="preserve">申請者が法人の場合は、法人名、代表者氏名および主たる事務所の所在地を記入してください。 
連名で申請する場合は、代表事業者１者を記入してください。 （例：○○株式会社 ほか３社） 
その他の事業者については、「第２号様式（事業者連名用別紙）」に記入してください。
</t>
        </r>
      </text>
    </comment>
    <comment ref="Q28" authorId="1" shapeId="0" xr:uid="{BE2B14D7-907A-4871-B7CE-AC1B012BF2B9}">
      <text>
        <r>
          <rPr>
            <sz val="11"/>
            <color indexed="81"/>
            <rFont val="BIZ UDPゴシック"/>
            <family val="3"/>
            <charset val="128"/>
          </rPr>
          <t>千代田区ホームページに届出一覧を掲載します。事業者名の公表可否を選択してください。</t>
        </r>
        <r>
          <rPr>
            <sz val="9"/>
            <color indexed="81"/>
            <rFont val="MS P ゴシック"/>
            <family val="3"/>
            <charset val="128"/>
          </rPr>
          <t xml:space="preserve">
</t>
        </r>
      </text>
    </comment>
    <comment ref="E41" authorId="1" shapeId="0" xr:uid="{FE07659D-0B64-4E58-ACED-A3B706F9F95D}">
      <text>
        <r>
          <rPr>
            <sz val="11"/>
            <color indexed="81"/>
            <rFont val="BIZ UDPゴシック"/>
            <family val="3"/>
            <charset val="128"/>
          </rPr>
          <t>検査済証の発行日等を記入してください。</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<sst xmlns="http://schemas.openxmlformats.org/spreadsheetml/2006/main" count="1398" uniqueCount="1033">
  <si>
    <t>建築主</t>
    <rPh sb="0" eb="2">
      <t>ケンチク</t>
    </rPh>
    <rPh sb="2" eb="3">
      <t>ヌシ</t>
    </rPh>
    <phoneticPr fontId="7"/>
  </si>
  <si>
    <t>氏名</t>
    <rPh sb="0" eb="2">
      <t>シメイ</t>
    </rPh>
    <phoneticPr fontId="7"/>
  </si>
  <si>
    <t>住所</t>
    <rPh sb="0" eb="2">
      <t>ジュウショ</t>
    </rPh>
    <phoneticPr fontId="7"/>
  </si>
  <si>
    <t>設計者</t>
    <rPh sb="0" eb="3">
      <t>セッケイシャ</t>
    </rPh>
    <phoneticPr fontId="7"/>
  </si>
  <si>
    <t>建築計画</t>
    <rPh sb="0" eb="2">
      <t>ケンチク</t>
    </rPh>
    <rPh sb="2" eb="4">
      <t>ケイカク</t>
    </rPh>
    <phoneticPr fontId="7"/>
  </si>
  <si>
    <t>用途</t>
    <rPh sb="0" eb="2">
      <t>ヨウト</t>
    </rPh>
    <phoneticPr fontId="7"/>
  </si>
  <si>
    <t>工事着手</t>
    <rPh sb="0" eb="2">
      <t>コウジ</t>
    </rPh>
    <rPh sb="2" eb="4">
      <t>チャクシュ</t>
    </rPh>
    <phoneticPr fontId="7"/>
  </si>
  <si>
    <t>敷地面積</t>
    <rPh sb="0" eb="2">
      <t>シキチ</t>
    </rPh>
    <rPh sb="2" eb="4">
      <t>メンセキ</t>
    </rPh>
    <phoneticPr fontId="7"/>
  </si>
  <si>
    <t>㎡</t>
    <phoneticPr fontId="7"/>
  </si>
  <si>
    <t>建築面積</t>
    <rPh sb="0" eb="2">
      <t>ケンチク</t>
    </rPh>
    <rPh sb="2" eb="4">
      <t>メンセキ</t>
    </rPh>
    <phoneticPr fontId="7"/>
  </si>
  <si>
    <t>延床面積</t>
    <rPh sb="0" eb="2">
      <t>ノベユカ</t>
    </rPh>
    <rPh sb="2" eb="4">
      <t>メンセキ</t>
    </rPh>
    <phoneticPr fontId="7"/>
  </si>
  <si>
    <t>階数</t>
    <rPh sb="0" eb="2">
      <t>カイスウ</t>
    </rPh>
    <phoneticPr fontId="7"/>
  </si>
  <si>
    <t>構造</t>
    <rPh sb="0" eb="2">
      <t>コウゾウ</t>
    </rPh>
    <phoneticPr fontId="7"/>
  </si>
  <si>
    <t>用途：</t>
    <rPh sb="0" eb="2">
      <t>ヨウト</t>
    </rPh>
    <phoneticPr fontId="7"/>
  </si>
  <si>
    <t>空調システム</t>
    <rPh sb="0" eb="2">
      <t>クウチョウ</t>
    </rPh>
    <phoneticPr fontId="5"/>
  </si>
  <si>
    <t>受電方式</t>
    <rPh sb="0" eb="2">
      <t>ジュデン</t>
    </rPh>
    <rPh sb="2" eb="4">
      <t>ホウシキ</t>
    </rPh>
    <phoneticPr fontId="5"/>
  </si>
  <si>
    <t>最大電力</t>
    <rPh sb="0" eb="2">
      <t>サイダイ</t>
    </rPh>
    <rPh sb="2" eb="4">
      <t>デンリョク</t>
    </rPh>
    <phoneticPr fontId="5"/>
  </si>
  <si>
    <t>協議メモ</t>
    <rPh sb="0" eb="2">
      <t>キョウギ</t>
    </rPh>
    <phoneticPr fontId="7"/>
  </si>
  <si>
    <t>受付欄</t>
    <rPh sb="2" eb="3">
      <t>ラン</t>
    </rPh>
    <phoneticPr fontId="7"/>
  </si>
  <si>
    <t>計画の進捗や協議の経過に応じて、内容を更新してください。</t>
    <rPh sb="0" eb="2">
      <t>ケイカク</t>
    </rPh>
    <rPh sb="3" eb="5">
      <t>シンチョク</t>
    </rPh>
    <rPh sb="6" eb="8">
      <t>キョウギ</t>
    </rPh>
    <rPh sb="9" eb="11">
      <t>ケイカ</t>
    </rPh>
    <rPh sb="12" eb="13">
      <t>オウ</t>
    </rPh>
    <rPh sb="16" eb="18">
      <t>ナイヨウ</t>
    </rPh>
    <rPh sb="19" eb="21">
      <t>コウシン</t>
    </rPh>
    <phoneticPr fontId="5"/>
  </si>
  <si>
    <t>創エネ手法</t>
    <rPh sb="0" eb="1">
      <t>ソウ</t>
    </rPh>
    <rPh sb="3" eb="5">
      <t>シュホウ</t>
    </rPh>
    <phoneticPr fontId="5"/>
  </si>
  <si>
    <t>建物用途</t>
    <rPh sb="0" eb="2">
      <t>タテモノ</t>
    </rPh>
    <rPh sb="2" eb="4">
      <t>ヨウト</t>
    </rPh>
    <phoneticPr fontId="5"/>
  </si>
  <si>
    <t>竣工日</t>
    <rPh sb="0" eb="2">
      <t>シュンコウ</t>
    </rPh>
    <rPh sb="2" eb="3">
      <t>ビ</t>
    </rPh>
    <phoneticPr fontId="5"/>
  </si>
  <si>
    <t>敷地面積</t>
    <rPh sb="0" eb="2">
      <t>シキチ</t>
    </rPh>
    <rPh sb="2" eb="4">
      <t>メンセキ</t>
    </rPh>
    <phoneticPr fontId="5"/>
  </si>
  <si>
    <t>建築面積</t>
    <rPh sb="0" eb="2">
      <t>ケンチク</t>
    </rPh>
    <rPh sb="2" eb="4">
      <t>メンセキ</t>
    </rPh>
    <phoneticPr fontId="5"/>
  </si>
  <si>
    <t>階数</t>
    <rPh sb="0" eb="2">
      <t>カイスウ</t>
    </rPh>
    <phoneticPr fontId="5"/>
  </si>
  <si>
    <t>竣工日</t>
    <rPh sb="0" eb="2">
      <t>シュンコウ</t>
    </rPh>
    <rPh sb="2" eb="3">
      <t>ビ</t>
    </rPh>
    <phoneticPr fontId="7"/>
  </si>
  <si>
    <t>㎡</t>
  </si>
  <si>
    <t>地上</t>
    <rPh sb="0" eb="2">
      <t>チジョウ</t>
    </rPh>
    <phoneticPr fontId="5"/>
  </si>
  <si>
    <t>階</t>
    <rPh sb="0" eb="1">
      <t>カイ</t>
    </rPh>
    <phoneticPr fontId="5"/>
  </si>
  <si>
    <t>％</t>
    <phoneticPr fontId="5"/>
  </si>
  <si>
    <t>地下</t>
    <phoneticPr fontId="5"/>
  </si>
  <si>
    <t>削減率</t>
    <rPh sb="0" eb="2">
      <t>サクゲン</t>
    </rPh>
    <rPh sb="2" eb="3">
      <t>リツ</t>
    </rPh>
    <phoneticPr fontId="5"/>
  </si>
  <si>
    <t>t-CO2・年</t>
    <rPh sb="6" eb="7">
      <t>ネン</t>
    </rPh>
    <phoneticPr fontId="5"/>
  </si>
  <si>
    <t>建物性能</t>
    <rPh sb="0" eb="2">
      <t>タテモノ</t>
    </rPh>
    <rPh sb="2" eb="4">
      <t>セイノウ</t>
    </rPh>
    <phoneticPr fontId="5"/>
  </si>
  <si>
    <t>下水熱</t>
    <rPh sb="0" eb="2">
      <t>ゲスイ</t>
    </rPh>
    <rPh sb="2" eb="3">
      <t>ネツ</t>
    </rPh>
    <phoneticPr fontId="5"/>
  </si>
  <si>
    <t>未利用・再生可能エネルギーの活用</t>
    <rPh sb="0" eb="3">
      <t>ミリヨウ</t>
    </rPh>
    <rPh sb="4" eb="6">
      <t>サイセイ</t>
    </rPh>
    <rPh sb="6" eb="8">
      <t>カノウ</t>
    </rPh>
    <rPh sb="14" eb="16">
      <t>カツヨウ</t>
    </rPh>
    <phoneticPr fontId="7"/>
  </si>
  <si>
    <t>基準一次エネルギー消費量</t>
    <rPh sb="0" eb="2">
      <t>キジュン</t>
    </rPh>
    <rPh sb="2" eb="4">
      <t>イチジ</t>
    </rPh>
    <rPh sb="9" eb="12">
      <t>ショウヒリョウ</t>
    </rPh>
    <phoneticPr fontId="5"/>
  </si>
  <si>
    <t>設計一次エネルギー消費量</t>
    <rPh sb="0" eb="2">
      <t>セッケイ</t>
    </rPh>
    <rPh sb="2" eb="4">
      <t>イチジ</t>
    </rPh>
    <rPh sb="9" eb="12">
      <t>ショウヒリョウ</t>
    </rPh>
    <phoneticPr fontId="5"/>
  </si>
  <si>
    <t>一次エネルギー消費削減量</t>
    <rPh sb="0" eb="2">
      <t>イチジ</t>
    </rPh>
    <rPh sb="7" eb="9">
      <t>ショウヒ</t>
    </rPh>
    <rPh sb="9" eb="11">
      <t>サクゲン</t>
    </rPh>
    <rPh sb="11" eb="12">
      <t>リョウ</t>
    </rPh>
    <phoneticPr fontId="5"/>
  </si>
  <si>
    <t>CO2排出削減量</t>
    <rPh sb="3" eb="5">
      <t>ハイシュツ</t>
    </rPh>
    <rPh sb="5" eb="7">
      <t>サクゲン</t>
    </rPh>
    <rPh sb="7" eb="8">
      <t>リョウ</t>
    </rPh>
    <phoneticPr fontId="5"/>
  </si>
  <si>
    <t>照明</t>
    <rPh sb="0" eb="2">
      <t>ショウメイ</t>
    </rPh>
    <phoneticPr fontId="5"/>
  </si>
  <si>
    <t>給湯</t>
    <rPh sb="0" eb="2">
      <t>キュウトウ</t>
    </rPh>
    <phoneticPr fontId="5"/>
  </si>
  <si>
    <t>※</t>
    <phoneticPr fontId="5"/>
  </si>
  <si>
    <t>省エネルギー基準</t>
    <rPh sb="0" eb="1">
      <t>ショウ</t>
    </rPh>
    <rPh sb="6" eb="8">
      <t>キジュン</t>
    </rPh>
    <phoneticPr fontId="5"/>
  </si>
  <si>
    <t>BEI（設計値/基準値）</t>
  </si>
  <si>
    <t>[t-CO2・年]</t>
    <rPh sb="7" eb="8">
      <t>ネン</t>
    </rPh>
    <phoneticPr fontId="5"/>
  </si>
  <si>
    <t>階</t>
    <phoneticPr fontId="5"/>
  </si>
  <si>
    <t>地上</t>
    <rPh sb="0" eb="2">
      <t>チジョウ</t>
    </rPh>
    <phoneticPr fontId="7"/>
  </si>
  <si>
    <t>地下</t>
    <phoneticPr fontId="5"/>
  </si>
  <si>
    <t>ホテル</t>
    <phoneticPr fontId="7"/>
  </si>
  <si>
    <t>ＲＣ造</t>
    <phoneticPr fontId="5"/>
  </si>
  <si>
    <t>木造</t>
    <phoneticPr fontId="5"/>
  </si>
  <si>
    <t>ＳＲＣ造</t>
    <phoneticPr fontId="5"/>
  </si>
  <si>
    <t>その他</t>
    <phoneticPr fontId="5"/>
  </si>
  <si>
    <t>S造</t>
    <phoneticPr fontId="5"/>
  </si>
  <si>
    <t>kW</t>
    <phoneticPr fontId="5"/>
  </si>
  <si>
    <t>㎡</t>
    <phoneticPr fontId="5"/>
  </si>
  <si>
    <t>高効率エアコン</t>
    <rPh sb="0" eb="3">
      <t>コウコウリツ</t>
    </rPh>
    <phoneticPr fontId="5"/>
  </si>
  <si>
    <t>その他</t>
    <rPh sb="2" eb="3">
      <t>タ</t>
    </rPh>
    <phoneticPr fontId="5"/>
  </si>
  <si>
    <t>コージェネ</t>
    <phoneticPr fontId="5"/>
  </si>
  <si>
    <t>太陽光発電</t>
    <rPh sb="0" eb="3">
      <t>タイヨウコウ</t>
    </rPh>
    <rPh sb="3" eb="5">
      <t>ハツデン</t>
    </rPh>
    <phoneticPr fontId="5"/>
  </si>
  <si>
    <t>kW</t>
    <phoneticPr fontId="5"/>
  </si>
  <si>
    <t>河川水熱</t>
    <rPh sb="0" eb="3">
      <t>カセンスイ</t>
    </rPh>
    <rPh sb="3" eb="4">
      <t>ネツ</t>
    </rPh>
    <phoneticPr fontId="5"/>
  </si>
  <si>
    <t>太陽熱利用</t>
    <rPh sb="0" eb="3">
      <t>タイヨウネツ</t>
    </rPh>
    <rPh sb="3" eb="5">
      <t>リヨウ</t>
    </rPh>
    <phoneticPr fontId="5"/>
  </si>
  <si>
    <t>地下鉄排熱</t>
    <rPh sb="0" eb="3">
      <t>チカテツ</t>
    </rPh>
    <rPh sb="3" eb="5">
      <t>ハイネツ</t>
    </rPh>
    <phoneticPr fontId="5"/>
  </si>
  <si>
    <t>コージェネ</t>
  </si>
  <si>
    <t>特別高圧</t>
    <rPh sb="0" eb="2">
      <t>トクベツ</t>
    </rPh>
    <rPh sb="2" eb="4">
      <t>コウアツ</t>
    </rPh>
    <phoneticPr fontId="5"/>
  </si>
  <si>
    <t>高圧</t>
    <rPh sb="0" eb="2">
      <t>コウアツ</t>
    </rPh>
    <phoneticPr fontId="5"/>
  </si>
  <si>
    <t>低圧</t>
    <rPh sb="0" eb="2">
      <t>テイアツ</t>
    </rPh>
    <phoneticPr fontId="5"/>
  </si>
  <si>
    <t>年</t>
    <rPh sb="0" eb="1">
      <t>ネン</t>
    </rPh>
    <phoneticPr fontId="5"/>
  </si>
  <si>
    <t>月</t>
    <rPh sb="0" eb="1">
      <t>ガツ</t>
    </rPh>
    <phoneticPr fontId="5"/>
  </si>
  <si>
    <t>その他　（</t>
    <rPh sb="2" eb="3">
      <t>タ</t>
    </rPh>
    <phoneticPr fontId="5"/>
  </si>
  <si>
    <t>基準値</t>
    <rPh sb="0" eb="3">
      <t>キジュンチ</t>
    </rPh>
    <phoneticPr fontId="5"/>
  </si>
  <si>
    <t>削減量</t>
    <rPh sb="0" eb="2">
      <t>サクゲン</t>
    </rPh>
    <rPh sb="2" eb="3">
      <t>リョウ</t>
    </rPh>
    <phoneticPr fontId="5"/>
  </si>
  <si>
    <t>その他　（</t>
    <rPh sb="2" eb="3">
      <t>タ</t>
    </rPh>
    <phoneticPr fontId="7"/>
  </si>
  <si>
    <t>　）</t>
    <phoneticPr fontId="5"/>
  </si>
  <si>
    <t>電力需要</t>
    <rPh sb="0" eb="2">
      <t>デンリョク</t>
    </rPh>
    <rPh sb="2" eb="4">
      <t>ジュヨウ</t>
    </rPh>
    <phoneticPr fontId="5"/>
  </si>
  <si>
    <t>削減率</t>
    <rPh sb="0" eb="2">
      <t>サクゲン</t>
    </rPh>
    <rPh sb="2" eb="3">
      <t>リツ</t>
    </rPh>
    <phoneticPr fontId="5"/>
  </si>
  <si>
    <t>事前協議書</t>
  </si>
  <si>
    <t>事務所</t>
    <phoneticPr fontId="5"/>
  </si>
  <si>
    <t>ホテル</t>
    <phoneticPr fontId="5"/>
  </si>
  <si>
    <t>病院</t>
    <phoneticPr fontId="5"/>
  </si>
  <si>
    <t>物販店舗</t>
    <phoneticPr fontId="5"/>
  </si>
  <si>
    <t>学校</t>
    <phoneticPr fontId="5"/>
  </si>
  <si>
    <t>飲食店</t>
    <phoneticPr fontId="5"/>
  </si>
  <si>
    <t>集会所</t>
    <phoneticPr fontId="5"/>
  </si>
  <si>
    <t>住宅</t>
    <phoneticPr fontId="5"/>
  </si>
  <si>
    <t>建築物の名称</t>
    <rPh sb="0" eb="3">
      <t>ケンチクブツ</t>
    </rPh>
    <rPh sb="4" eb="6">
      <t>メイショウ</t>
    </rPh>
    <phoneticPr fontId="7"/>
  </si>
  <si>
    <t>建築物の名称</t>
    <rPh sb="0" eb="3">
      <t>ケンチクブツ</t>
    </rPh>
    <rPh sb="4" eb="6">
      <t>メイショウ</t>
    </rPh>
    <phoneticPr fontId="5"/>
  </si>
  <si>
    <t>建築物の所在地</t>
    <rPh sb="0" eb="3">
      <t>ケンチクブツ</t>
    </rPh>
    <rPh sb="4" eb="7">
      <t>ショザイチ</t>
    </rPh>
    <phoneticPr fontId="7"/>
  </si>
  <si>
    <t>建築物の所在地</t>
    <rPh sb="4" eb="7">
      <t>ショザイチ</t>
    </rPh>
    <phoneticPr fontId="5"/>
  </si>
  <si>
    <t>事務所</t>
    <rPh sb="0" eb="3">
      <t>ジムショ</t>
    </rPh>
    <phoneticPr fontId="5"/>
  </si>
  <si>
    <t>病院</t>
    <rPh sb="0" eb="2">
      <t>ビョウイン</t>
    </rPh>
    <phoneticPr fontId="7"/>
  </si>
  <si>
    <t>物販店舗</t>
    <rPh sb="0" eb="2">
      <t>ブッパン</t>
    </rPh>
    <rPh sb="2" eb="4">
      <t>テンポ</t>
    </rPh>
    <phoneticPr fontId="5"/>
  </si>
  <si>
    <t>%</t>
    <phoneticPr fontId="5"/>
  </si>
  <si>
    <t>努力目標達成</t>
    <rPh sb="0" eb="2">
      <t>ドリョク</t>
    </rPh>
    <rPh sb="2" eb="4">
      <t>モクヒョウ</t>
    </rPh>
    <rPh sb="4" eb="6">
      <t>タッセイ</t>
    </rPh>
    <phoneticPr fontId="5"/>
  </si>
  <si>
    <t>判定文言</t>
    <rPh sb="0" eb="2">
      <t>ハンテイ</t>
    </rPh>
    <rPh sb="2" eb="4">
      <t>モンゴン</t>
    </rPh>
    <phoneticPr fontId="5"/>
  </si>
  <si>
    <t>努力目標未達</t>
    <rPh sb="4" eb="6">
      <t>ミタツ</t>
    </rPh>
    <phoneticPr fontId="5"/>
  </si>
  <si>
    <t>屋上に高反射率塗料を塗布</t>
  </si>
  <si>
    <t>水循環</t>
  </si>
  <si>
    <t>雨水または中水を利用する設備を設置</t>
    <rPh sb="5" eb="7">
      <t>チュウスイ</t>
    </rPh>
    <rPh sb="8" eb="10">
      <t>リヨウ</t>
    </rPh>
    <rPh sb="12" eb="14">
      <t>セツビ</t>
    </rPh>
    <rPh sb="15" eb="17">
      <t>セッチ</t>
    </rPh>
    <phoneticPr fontId="5"/>
  </si>
  <si>
    <t>環境負荷低減の取り組み</t>
    <rPh sb="0" eb="2">
      <t>カンキョウ</t>
    </rPh>
    <rPh sb="2" eb="4">
      <t>フカ</t>
    </rPh>
    <rPh sb="4" eb="6">
      <t>テイゲン</t>
    </rPh>
    <rPh sb="7" eb="8">
      <t>ト</t>
    </rPh>
    <rPh sb="9" eb="10">
      <t>ク</t>
    </rPh>
    <phoneticPr fontId="5"/>
  </si>
  <si>
    <t>省CO2効果</t>
    <rPh sb="0" eb="1">
      <t>ショウ</t>
    </rPh>
    <rPh sb="4" eb="6">
      <t>コウカ</t>
    </rPh>
    <phoneticPr fontId="5"/>
  </si>
  <si>
    <t>Grade_mark_Best</t>
    <phoneticPr fontId="5"/>
  </si>
  <si>
    <t>Grade_mark_Good</t>
    <phoneticPr fontId="5"/>
  </si>
  <si>
    <t>水循環</t>
    <phoneticPr fontId="5"/>
  </si>
  <si>
    <t>優良環境建築</t>
    <rPh sb="0" eb="2">
      <t>ユウリョウ</t>
    </rPh>
    <rPh sb="2" eb="4">
      <t>カンキョウ</t>
    </rPh>
    <rPh sb="4" eb="6">
      <t>ケンチク</t>
    </rPh>
    <phoneticPr fontId="5"/>
  </si>
  <si>
    <t>特別優良環境建築</t>
    <rPh sb="0" eb="2">
      <t>トクベツ</t>
    </rPh>
    <rPh sb="2" eb="4">
      <t>ユウリョウ</t>
    </rPh>
    <rPh sb="4" eb="6">
      <t>カンキョウ</t>
    </rPh>
    <rPh sb="6" eb="8">
      <t>ケンチク</t>
    </rPh>
    <phoneticPr fontId="5"/>
  </si>
  <si>
    <t>文言</t>
    <rPh sb="0" eb="2">
      <t>モンゴン</t>
    </rPh>
    <phoneticPr fontId="5"/>
  </si>
  <si>
    <t>ランク表示用</t>
    <rPh sb="3" eb="6">
      <t>ヒョウジヨウ</t>
    </rPh>
    <phoneticPr fontId="5"/>
  </si>
  <si>
    <t>ランクマーク</t>
    <phoneticPr fontId="5"/>
  </si>
  <si>
    <t>削減率ランク</t>
    <rPh sb="0" eb="2">
      <t>サクゲン</t>
    </rPh>
    <rPh sb="2" eb="3">
      <t>リツ</t>
    </rPh>
    <phoneticPr fontId="5"/>
  </si>
  <si>
    <t>Grade_mark_Non</t>
    <phoneticPr fontId="5"/>
  </si>
  <si>
    <t>なし</t>
    <phoneticPr fontId="5"/>
  </si>
  <si>
    <t>千代田区建築物環境計画書制度　事前協議書（住宅）</t>
    <rPh sb="0" eb="4">
      <t>チヨダク</t>
    </rPh>
    <rPh sb="4" eb="6">
      <t>ケンチク</t>
    </rPh>
    <rPh sb="6" eb="7">
      <t>ブツ</t>
    </rPh>
    <rPh sb="7" eb="9">
      <t>カンキョウ</t>
    </rPh>
    <rPh sb="9" eb="12">
      <t>ケイカクショ</t>
    </rPh>
    <rPh sb="12" eb="14">
      <t>セイド</t>
    </rPh>
    <rPh sb="15" eb="17">
      <t>ジゼン</t>
    </rPh>
    <rPh sb="17" eb="19">
      <t>キョウギ</t>
    </rPh>
    <rPh sb="19" eb="20">
      <t>ショ</t>
    </rPh>
    <rPh sb="21" eb="23">
      <t>ジュウタク</t>
    </rPh>
    <phoneticPr fontId="7"/>
  </si>
  <si>
    <t>総戸数</t>
    <rPh sb="0" eb="1">
      <t>ソウ</t>
    </rPh>
    <rPh sb="1" eb="3">
      <t>コスウ</t>
    </rPh>
    <phoneticPr fontId="5"/>
  </si>
  <si>
    <t>戸</t>
    <rPh sb="0" eb="1">
      <t>ト</t>
    </rPh>
    <phoneticPr fontId="5"/>
  </si>
  <si>
    <t>個別エアコン</t>
    <rPh sb="0" eb="2">
      <t>コベツ</t>
    </rPh>
    <phoneticPr fontId="5"/>
  </si>
  <si>
    <t>セントラルエアコン</t>
    <phoneticPr fontId="5"/>
  </si>
  <si>
    <t>共用部
設備概要</t>
    <rPh sb="0" eb="2">
      <t>キョウヨウ</t>
    </rPh>
    <rPh sb="2" eb="3">
      <t>ブ</t>
    </rPh>
    <rPh sb="4" eb="6">
      <t>セツビ</t>
    </rPh>
    <rPh sb="6" eb="8">
      <t>ガイヨウ</t>
    </rPh>
    <phoneticPr fontId="5"/>
  </si>
  <si>
    <t>専用部
設備概要</t>
    <rPh sb="0" eb="2">
      <t>センヨウ</t>
    </rPh>
    <rPh sb="2" eb="3">
      <t>ブ</t>
    </rPh>
    <rPh sb="4" eb="6">
      <t>セツビ</t>
    </rPh>
    <rPh sb="6" eb="8">
      <t>ガイヨウ</t>
    </rPh>
    <phoneticPr fontId="5"/>
  </si>
  <si>
    <t>なし（入居者設置）</t>
    <rPh sb="3" eb="6">
      <t>ニュウキョシャ</t>
    </rPh>
    <rPh sb="6" eb="8">
      <t>セッチ</t>
    </rPh>
    <phoneticPr fontId="5"/>
  </si>
  <si>
    <t>給湯システム</t>
    <rPh sb="0" eb="2">
      <t>キュウトウ</t>
    </rPh>
    <phoneticPr fontId="5"/>
  </si>
  <si>
    <t>ガス給湯機</t>
    <rPh sb="2" eb="4">
      <t>キュウトウ</t>
    </rPh>
    <rPh sb="4" eb="5">
      <t>キ</t>
    </rPh>
    <phoneticPr fontId="5"/>
  </si>
  <si>
    <t>ヒートポンプ給湯機</t>
    <rPh sb="6" eb="8">
      <t>キュウトウ</t>
    </rPh>
    <rPh sb="8" eb="9">
      <t>キ</t>
    </rPh>
    <phoneticPr fontId="5"/>
  </si>
  <si>
    <t>電気温水器</t>
    <rPh sb="0" eb="2">
      <t>デンキ</t>
    </rPh>
    <rPh sb="2" eb="5">
      <t>オンスイキ</t>
    </rPh>
    <phoneticPr fontId="5"/>
  </si>
  <si>
    <t>※</t>
  </si>
  <si>
    <t>昇降機</t>
    <rPh sb="0" eb="3">
      <t>ショウコウキ</t>
    </rPh>
    <phoneticPr fontId="5"/>
  </si>
  <si>
    <t>エレベーター</t>
    <phoneticPr fontId="5"/>
  </si>
  <si>
    <t>エスカレーター</t>
    <phoneticPr fontId="5"/>
  </si>
  <si>
    <t>複層ガラス</t>
    <rPh sb="0" eb="2">
      <t>フクソウ</t>
    </rPh>
    <phoneticPr fontId="5"/>
  </si>
  <si>
    <t>マルチエアコン</t>
    <phoneticPr fontId="5"/>
  </si>
  <si>
    <t>二重サッシ</t>
    <rPh sb="0" eb="2">
      <t>２ジュウ</t>
    </rPh>
    <phoneticPr fontId="5"/>
  </si>
  <si>
    <t>二重サッシ</t>
    <rPh sb="0" eb="1">
      <t>２</t>
    </rPh>
    <rPh sb="1" eb="2">
      <t>ジュウ</t>
    </rPh>
    <phoneticPr fontId="5"/>
  </si>
  <si>
    <t>全熱交換器</t>
    <rPh sb="0" eb="1">
      <t>ゼン</t>
    </rPh>
    <rPh sb="1" eb="2">
      <t>ネツ</t>
    </rPh>
    <rPh sb="2" eb="5">
      <t>コウカンキ</t>
    </rPh>
    <phoneticPr fontId="5"/>
  </si>
  <si>
    <t>HEMS</t>
    <phoneticPr fontId="5"/>
  </si>
  <si>
    <t>千代田区建築物環境計画書制度　環境評価書（住宅）</t>
    <rPh sb="15" eb="17">
      <t>カンキョウ</t>
    </rPh>
    <rPh sb="17" eb="19">
      <t>ヒョウカ</t>
    </rPh>
    <rPh sb="21" eb="23">
      <t>ジュウタク</t>
    </rPh>
    <phoneticPr fontId="5"/>
  </si>
  <si>
    <t>HEMS</t>
    <phoneticPr fontId="5"/>
  </si>
  <si>
    <t>（範囲：</t>
    <phoneticPr fontId="5"/>
  </si>
  <si>
    <t>分譲集合住宅</t>
    <rPh sb="0" eb="2">
      <t>ブンジョウ</t>
    </rPh>
    <rPh sb="2" eb="4">
      <t>シュウゴウ</t>
    </rPh>
    <rPh sb="4" eb="6">
      <t>ジュウタク</t>
    </rPh>
    <phoneticPr fontId="5"/>
  </si>
  <si>
    <t>賃貸集合住宅</t>
    <rPh sb="0" eb="2">
      <t>チンタイ</t>
    </rPh>
    <rPh sb="2" eb="4">
      <t>シュウゴウ</t>
    </rPh>
    <rPh sb="4" eb="6">
      <t>ジュウタク</t>
    </rPh>
    <phoneticPr fontId="5"/>
  </si>
  <si>
    <t>戸建住宅</t>
    <rPh sb="0" eb="2">
      <t>コダ</t>
    </rPh>
    <rPh sb="2" eb="4">
      <t>ジュウタク</t>
    </rPh>
    <phoneticPr fontId="5"/>
  </si>
  <si>
    <t>建物用途_非住宅</t>
    <rPh sb="0" eb="2">
      <t>タテモノ</t>
    </rPh>
    <rPh sb="2" eb="4">
      <t>ヨウト</t>
    </rPh>
    <rPh sb="5" eb="6">
      <t>ヒ</t>
    </rPh>
    <rPh sb="6" eb="8">
      <t>ジュウタク</t>
    </rPh>
    <phoneticPr fontId="5"/>
  </si>
  <si>
    <t>建物用途_住宅</t>
    <rPh sb="0" eb="2">
      <t>タテモノ</t>
    </rPh>
    <rPh sb="2" eb="4">
      <t>ヨウト</t>
    </rPh>
    <rPh sb="5" eb="7">
      <t>ジュウタク</t>
    </rPh>
    <phoneticPr fontId="5"/>
  </si>
  <si>
    <t>その他</t>
    <phoneticPr fontId="5"/>
  </si>
  <si>
    <t>集会所</t>
    <phoneticPr fontId="5"/>
  </si>
  <si>
    <t>飲食店</t>
    <phoneticPr fontId="5"/>
  </si>
  <si>
    <t>学校</t>
    <phoneticPr fontId="7"/>
  </si>
  <si>
    <t>分譲集合住宅</t>
    <rPh sb="0" eb="2">
      <t>ブンジョウ</t>
    </rPh>
    <rPh sb="2" eb="4">
      <t>シュウゴウ</t>
    </rPh>
    <rPh sb="4" eb="6">
      <t>ジュウタク</t>
    </rPh>
    <phoneticPr fontId="5"/>
  </si>
  <si>
    <t>賃貸集合住宅</t>
    <rPh sb="0" eb="2">
      <t>チンタイ</t>
    </rPh>
    <rPh sb="2" eb="4">
      <t>シュウゴウ</t>
    </rPh>
    <rPh sb="4" eb="6">
      <t>ジュウタク</t>
    </rPh>
    <phoneticPr fontId="7"/>
  </si>
  <si>
    <t>省CO2設備手法</t>
    <rPh sb="0" eb="1">
      <t>ショウ</t>
    </rPh>
    <rPh sb="4" eb="6">
      <t>セツビ</t>
    </rPh>
    <rPh sb="6" eb="8">
      <t>シュホウ</t>
    </rPh>
    <phoneticPr fontId="5"/>
  </si>
  <si>
    <t>未利用・再生可能エネルギー活用</t>
    <rPh sb="0" eb="3">
      <t>ミリヨウ</t>
    </rPh>
    <rPh sb="4" eb="6">
      <t>サイセイ</t>
    </rPh>
    <rPh sb="6" eb="8">
      <t>カノウ</t>
    </rPh>
    <rPh sb="13" eb="15">
      <t>カツヨウ</t>
    </rPh>
    <phoneticPr fontId="5"/>
  </si>
  <si>
    <t>地域地区</t>
    <rPh sb="0" eb="2">
      <t>チイキ</t>
    </rPh>
    <rPh sb="2" eb="4">
      <t>チク</t>
    </rPh>
    <phoneticPr fontId="5"/>
  </si>
  <si>
    <t>和泉橋地域</t>
  </si>
  <si>
    <t>万世橋地域</t>
  </si>
  <si>
    <t>富士見地域</t>
  </si>
  <si>
    <t>番町地域</t>
  </si>
  <si>
    <t>大丸有・永田町地域</t>
  </si>
  <si>
    <t>神保町地域</t>
  </si>
  <si>
    <t>神田公園地域</t>
  </si>
  <si>
    <t>省エネルギー性能</t>
    <rPh sb="0" eb="1">
      <t>ショウ</t>
    </rPh>
    <rPh sb="6" eb="8">
      <t>セイノウ</t>
    </rPh>
    <phoneticPr fontId="5"/>
  </si>
  <si>
    <t>構造、総戸数</t>
    <rPh sb="0" eb="2">
      <t>コウゾウ</t>
    </rPh>
    <rPh sb="3" eb="6">
      <t>ソウコスウ</t>
    </rPh>
    <phoneticPr fontId="5"/>
  </si>
  <si>
    <t>戸</t>
    <phoneticPr fontId="5"/>
  </si>
  <si>
    <t>↓非表示</t>
    <rPh sb="1" eb="4">
      <t>ヒヒョウジ</t>
    </rPh>
    <phoneticPr fontId="5"/>
  </si>
  <si>
    <t>目標削減率</t>
  </si>
  <si>
    <t>目標削減率</t>
    <rPh sb="0" eb="2">
      <t>モクヒョウ</t>
    </rPh>
    <rPh sb="2" eb="4">
      <t>サクゲン</t>
    </rPh>
    <rPh sb="4" eb="5">
      <t>リツ</t>
    </rPh>
    <phoneticPr fontId="5"/>
  </si>
  <si>
    <t>判定削減率</t>
    <rPh sb="0" eb="2">
      <t>ハンテイ</t>
    </rPh>
    <rPh sb="2" eb="4">
      <t>サクゲン</t>
    </rPh>
    <rPh sb="4" eb="5">
      <t>リツ</t>
    </rPh>
    <phoneticPr fontId="5"/>
  </si>
  <si>
    <t>※目標削減率、判定削減率の変更対応</t>
    <rPh sb="1" eb="3">
      <t>モクヒョウ</t>
    </rPh>
    <rPh sb="3" eb="5">
      <t>サクゲン</t>
    </rPh>
    <rPh sb="5" eb="6">
      <t>リツ</t>
    </rPh>
    <rPh sb="7" eb="9">
      <t>ハンテイ</t>
    </rPh>
    <rPh sb="9" eb="11">
      <t>サクゲン</t>
    </rPh>
    <rPh sb="11" eb="12">
      <t>リツ</t>
    </rPh>
    <rPh sb="13" eb="15">
      <t>ヘンコウ</t>
    </rPh>
    <rPh sb="15" eb="17">
      <t>タイオウ</t>
    </rPh>
    <phoneticPr fontId="5"/>
  </si>
  <si>
    <t>下記のセル値を変更する</t>
    <rPh sb="0" eb="2">
      <t>カキ</t>
    </rPh>
    <rPh sb="5" eb="6">
      <t>チ</t>
    </rPh>
    <rPh sb="7" eb="9">
      <t>ヘンコウ</t>
    </rPh>
    <phoneticPr fontId="5"/>
  </si>
  <si>
    <t>判定削減率(優良)</t>
    <rPh sb="6" eb="8">
      <t>ユウリョウ</t>
    </rPh>
    <phoneticPr fontId="5"/>
  </si>
  <si>
    <t>判定削減率(特優)</t>
    <rPh sb="6" eb="7">
      <t>トク</t>
    </rPh>
    <rPh sb="7" eb="8">
      <t>ユウ</t>
    </rPh>
    <phoneticPr fontId="5"/>
  </si>
  <si>
    <t>GJ/年</t>
    <phoneticPr fontId="5"/>
  </si>
  <si>
    <t>地域</t>
    <rPh sb="0" eb="2">
      <t>チイキ</t>
    </rPh>
    <phoneticPr fontId="5"/>
  </si>
  <si>
    <t>千代田区長　殿</t>
  </si>
  <si>
    <t>１　第13条第１項の規定による届出をします。</t>
  </si>
  <si>
    <t>３　第16条第１項の規定による完了の届出をします。</t>
  </si>
  <si>
    <t>特定建築物の名称</t>
  </si>
  <si>
    <t>特定建築物の所在地</t>
  </si>
  <si>
    <t>設計者</t>
  </si>
  <si>
    <t>氏名</t>
  </si>
  <si>
    <t>住所</t>
  </si>
  <si>
    <t>名称／住所</t>
  </si>
  <si>
    <t>連絡先</t>
  </si>
  <si>
    <t>部署・担当者氏名</t>
  </si>
  <si>
    <t>電話番号</t>
  </si>
  <si>
    <t>・建築物概要</t>
  </si>
  <si>
    <t>変更前</t>
  </si>
  <si>
    <t>変更後</t>
  </si>
  <si>
    <t>添付図書</t>
  </si>
  <si>
    <t>別添のとおり</t>
  </si>
  <si>
    <t>変更時</t>
    <rPh sb="0" eb="2">
      <t>ヘンコウ</t>
    </rPh>
    <rPh sb="2" eb="3">
      <t>ジ</t>
    </rPh>
    <phoneticPr fontId="5"/>
  </si>
  <si>
    <t>工事完了時</t>
    <rPh sb="0" eb="2">
      <t>コウジ</t>
    </rPh>
    <rPh sb="2" eb="4">
      <t>カンリョウ</t>
    </rPh>
    <rPh sb="4" eb="5">
      <t>ジ</t>
    </rPh>
    <phoneticPr fontId="5"/>
  </si>
  <si>
    <t>シートの保護</t>
    <rPh sb="4" eb="6">
      <t>ホゴ</t>
    </rPh>
    <phoneticPr fontId="5"/>
  </si>
  <si>
    <t>ブックの保護</t>
    <rPh sb="4" eb="6">
      <t>ホゴ</t>
    </rPh>
    <phoneticPr fontId="5"/>
  </si>
  <si>
    <t>List</t>
  </si>
  <si>
    <t>非表示エリア</t>
    <rPh sb="0" eb="3">
      <t>ヒヒョウジ</t>
    </rPh>
    <phoneticPr fontId="5"/>
  </si>
  <si>
    <t>要</t>
    <rPh sb="0" eb="1">
      <t>ヨウ</t>
    </rPh>
    <phoneticPr fontId="5"/>
  </si>
  <si>
    <t>セキュリティメモ</t>
    <phoneticPr fontId="5"/>
  </si>
  <si>
    <t>ロックされていないセルの選択範囲</t>
    <rPh sb="12" eb="14">
      <t>センタク</t>
    </rPh>
    <rPh sb="14" eb="16">
      <t>ハンイ</t>
    </rPh>
    <phoneticPr fontId="5"/>
  </si>
  <si>
    <t>オブジェクトの編集</t>
    <rPh sb="7" eb="9">
      <t>ヘンシュウ</t>
    </rPh>
    <phoneticPr fontId="5"/>
  </si>
  <si>
    <t>①</t>
    <phoneticPr fontId="5"/>
  </si>
  <si>
    <t>②</t>
    <phoneticPr fontId="5"/>
  </si>
  <si>
    <t>※ユーザに許可する操作のチェック</t>
    <rPh sb="5" eb="7">
      <t>キョカ</t>
    </rPh>
    <rPh sb="9" eb="11">
      <t>ソウサ</t>
    </rPh>
    <phoneticPr fontId="5"/>
  </si>
  <si>
    <t>要※①</t>
    <rPh sb="0" eb="1">
      <t>ヨウ</t>
    </rPh>
    <phoneticPr fontId="5"/>
  </si>
  <si>
    <t>要※①②</t>
    <rPh sb="0" eb="1">
      <t>ヨウ</t>
    </rPh>
    <phoneticPr fontId="5"/>
  </si>
  <si>
    <t>第2号様式</t>
  </si>
  <si>
    <t>第4号様式</t>
  </si>
  <si>
    <t>日</t>
    <rPh sb="0" eb="1">
      <t>ヒ</t>
    </rPh>
    <phoneticPr fontId="5"/>
  </si>
  <si>
    <t>35⇒20修正</t>
    <rPh sb="5" eb="7">
      <t>シュウセイ</t>
    </rPh>
    <phoneticPr fontId="5"/>
  </si>
  <si>
    <t>↑2016/9/9</t>
    <phoneticPr fontId="5"/>
  </si>
  <si>
    <t>BEI（設計値/基準値）</t>
    <phoneticPr fontId="5"/>
  </si>
  <si>
    <t>第２号様式（第13条、第15条、第16条関係）</t>
    <rPh sb="11" eb="12">
      <t>ダイ</t>
    </rPh>
    <rPh sb="14" eb="15">
      <t>ジョウ</t>
    </rPh>
    <rPh sb="16" eb="17">
      <t>ダイ</t>
    </rPh>
    <rPh sb="19" eb="20">
      <t>ジョウ</t>
    </rPh>
    <phoneticPr fontId="5"/>
  </si>
  <si>
    <t>環境評価書</t>
  </si>
  <si>
    <t>シートの非表示</t>
    <rPh sb="4" eb="5">
      <t>ヒ</t>
    </rPh>
    <rPh sb="5" eb="7">
      <t>ヒョウジ</t>
    </rPh>
    <phoneticPr fontId="5"/>
  </si>
  <si>
    <t>省CO2建築手法</t>
    <rPh sb="0" eb="1">
      <t>ショウ</t>
    </rPh>
    <rPh sb="4" eb="6">
      <t>ケンチク</t>
    </rPh>
    <rPh sb="6" eb="8">
      <t>シュホウ</t>
    </rPh>
    <phoneticPr fontId="5"/>
  </si>
  <si>
    <t>地中熱</t>
    <rPh sb="0" eb="2">
      <t>チチュウ</t>
    </rPh>
    <rPh sb="2" eb="3">
      <t>ネツ</t>
    </rPh>
    <phoneticPr fontId="5"/>
  </si>
  <si>
    <t>名前の管理</t>
    <rPh sb="0" eb="2">
      <t>ナマエ</t>
    </rPh>
    <rPh sb="3" eb="5">
      <t>カンリ</t>
    </rPh>
    <phoneticPr fontId="5"/>
  </si>
  <si>
    <t>表示させる範囲</t>
    <rPh sb="0" eb="2">
      <t>ヒョウジ</t>
    </rPh>
    <rPh sb="5" eb="7">
      <t>ハンイ</t>
    </rPh>
    <phoneticPr fontId="5"/>
  </si>
  <si>
    <t>Grade_mark_Non</t>
    <phoneticPr fontId="5"/>
  </si>
  <si>
    <t>Grade_mark_Good</t>
  </si>
  <si>
    <t>Grade_mark_Best</t>
  </si>
  <si>
    <t>CO2排出量</t>
    <phoneticPr fontId="5"/>
  </si>
  <si>
    <t>省エネルギー基準</t>
    <phoneticPr fontId="5"/>
  </si>
  <si>
    <t>過去採用マーク</t>
    <rPh sb="0" eb="2">
      <t>カコ</t>
    </rPh>
    <rPh sb="2" eb="4">
      <t>サイヨウ</t>
    </rPh>
    <phoneticPr fontId="5"/>
  </si>
  <si>
    <t>2016/09/27マーク設定</t>
    <rPh sb="13" eb="15">
      <t>セッテイ</t>
    </rPh>
    <phoneticPr fontId="5"/>
  </si>
  <si>
    <t>MJ/㎡・年</t>
    <phoneticPr fontId="5"/>
  </si>
  <si>
    <t>GJ/年</t>
  </si>
  <si>
    <t>太陽光発電等による削減量</t>
    <rPh sb="0" eb="3">
      <t>タイヨウコウ</t>
    </rPh>
    <rPh sb="3" eb="5">
      <t>ハツデン</t>
    </rPh>
    <rPh sb="5" eb="6">
      <t>トウ</t>
    </rPh>
    <rPh sb="9" eb="11">
      <t>サクゲン</t>
    </rPh>
    <rPh sb="11" eb="12">
      <t>リョウ</t>
    </rPh>
    <phoneticPr fontId="5"/>
  </si>
  <si>
    <t>基準値</t>
    <rPh sb="0" eb="3">
      <t>キジュンチ</t>
    </rPh>
    <phoneticPr fontId="5"/>
  </si>
  <si>
    <t>設計値</t>
    <rPh sb="0" eb="2">
      <t>セッケイ</t>
    </rPh>
    <rPh sb="2" eb="3">
      <t>チ</t>
    </rPh>
    <phoneticPr fontId="5"/>
  </si>
  <si>
    <t>BEI</t>
    <phoneticPr fontId="5"/>
  </si>
  <si>
    <t>暖房</t>
    <rPh sb="0" eb="2">
      <t>ダンボウ</t>
    </rPh>
    <phoneticPr fontId="5"/>
  </si>
  <si>
    <t>冷房</t>
    <rPh sb="0" eb="2">
      <t>レイボウ</t>
    </rPh>
    <phoneticPr fontId="5"/>
  </si>
  <si>
    <t>換気</t>
    <rPh sb="0" eb="2">
      <t>カンキ</t>
    </rPh>
    <phoneticPr fontId="5"/>
  </si>
  <si>
    <t>給湯</t>
  </si>
  <si>
    <t>照明</t>
  </si>
  <si>
    <t>合計（その他を除く）</t>
    <rPh sb="0" eb="2">
      <t>ゴウケイ</t>
    </rPh>
    <rPh sb="5" eb="6">
      <t>タ</t>
    </rPh>
    <rPh sb="7" eb="8">
      <t>ノゾ</t>
    </rPh>
    <phoneticPr fontId="5"/>
  </si>
  <si>
    <t>共用部</t>
    <rPh sb="0" eb="3">
      <t>キョウヨウブ</t>
    </rPh>
    <phoneticPr fontId="5"/>
  </si>
  <si>
    <t>一次エネルギー消費量[GJ/年・戸]</t>
    <rPh sb="0" eb="2">
      <t>１ジ</t>
    </rPh>
    <rPh sb="7" eb="10">
      <t>ショウヒリョウ</t>
    </rPh>
    <rPh sb="14" eb="15">
      <t>ネン</t>
    </rPh>
    <rPh sb="16" eb="17">
      <t>コ</t>
    </rPh>
    <phoneticPr fontId="5"/>
  </si>
  <si>
    <t>空調</t>
  </si>
  <si>
    <t>昇降機</t>
  </si>
  <si>
    <t>その他</t>
  </si>
  <si>
    <t>一次エネルギー消費量[GJ/年]</t>
    <phoneticPr fontId="5"/>
  </si>
  <si>
    <t>効率化設備創エネルギー量</t>
    <rPh sb="0" eb="3">
      <t>コウリツカ</t>
    </rPh>
    <rPh sb="3" eb="5">
      <t>セツビ</t>
    </rPh>
    <rPh sb="5" eb="6">
      <t>キズ</t>
    </rPh>
    <rPh sb="11" eb="12">
      <t>リョウ</t>
    </rPh>
    <phoneticPr fontId="5"/>
  </si>
  <si>
    <t>換気</t>
    <rPh sb="0" eb="2">
      <t>カンキ</t>
    </rPh>
    <phoneticPr fontId="5"/>
  </si>
  <si>
    <t>合計（その他を除く）</t>
    <phoneticPr fontId="5"/>
  </si>
  <si>
    <t>UA値：（対象床面積）</t>
    <rPh sb="2" eb="3">
      <t>チ</t>
    </rPh>
    <rPh sb="5" eb="7">
      <t>タイショウ</t>
    </rPh>
    <rPh sb="7" eb="8">
      <t>ユカ</t>
    </rPh>
    <rPh sb="8" eb="10">
      <t>メンセキ</t>
    </rPh>
    <phoneticPr fontId="5"/>
  </si>
  <si>
    <t>[GJ/年]</t>
    <phoneticPr fontId="5"/>
  </si>
  <si>
    <t>[t-CO2・年]←計算対象延床面積の基準値CO2排出量</t>
    <rPh sb="10" eb="12">
      <t>ケイサン</t>
    </rPh>
    <rPh sb="12" eb="14">
      <t>タイショウ</t>
    </rPh>
    <rPh sb="14" eb="15">
      <t>ノ</t>
    </rPh>
    <rPh sb="15" eb="18">
      <t>ユカメンセキ</t>
    </rPh>
    <rPh sb="19" eb="22">
      <t>キジュンチ</t>
    </rPh>
    <rPh sb="25" eb="27">
      <t>ハイシュツ</t>
    </rPh>
    <rPh sb="27" eb="28">
      <t>リョウ</t>
    </rPh>
    <phoneticPr fontId="5"/>
  </si>
  <si>
    <t>[t-CO2・年]←計算対象延床面積の設計値CO2排出量</t>
    <rPh sb="10" eb="12">
      <t>ケイサン</t>
    </rPh>
    <rPh sb="12" eb="14">
      <t>タイショウ</t>
    </rPh>
    <rPh sb="14" eb="15">
      <t>ノ</t>
    </rPh>
    <rPh sb="15" eb="18">
      <t>ユカメンセキ</t>
    </rPh>
    <rPh sb="19" eb="22">
      <t>セッケイチ</t>
    </rPh>
    <rPh sb="25" eb="27">
      <t>ハイシュツ</t>
    </rPh>
    <rPh sb="27" eb="28">
      <t>リョウ</t>
    </rPh>
    <phoneticPr fontId="5"/>
  </si>
  <si>
    <t>㎡</t>
    <phoneticPr fontId="5"/>
  </si>
  <si>
    <t>㎡ ：  計算対象</t>
    <phoneticPr fontId="5"/>
  </si>
  <si>
    <t>雨水を浸透させる施設を設置（雨水浸透ます、透水性舗装、地表面の緑化、玉石敷き　等）</t>
    <rPh sb="14" eb="16">
      <t>ウスイ</t>
    </rPh>
    <rPh sb="16" eb="18">
      <t>シントウ</t>
    </rPh>
    <rPh sb="21" eb="24">
      <t>トウスイセイ</t>
    </rPh>
    <rPh sb="24" eb="26">
      <t>ホソウ</t>
    </rPh>
    <rPh sb="27" eb="30">
      <t>チヒョウメン</t>
    </rPh>
    <rPh sb="31" eb="33">
      <t>リョクカ</t>
    </rPh>
    <rPh sb="34" eb="36">
      <t>ギョクセキ</t>
    </rPh>
    <rPh sb="36" eb="37">
      <t>シキ</t>
    </rPh>
    <rPh sb="39" eb="40">
      <t>トウ</t>
    </rPh>
    <phoneticPr fontId="5"/>
  </si>
  <si>
    <t>受付欄</t>
    <rPh sb="0" eb="2">
      <t>ウケツケ</t>
    </rPh>
    <rPh sb="2" eb="3">
      <t>ラン</t>
    </rPh>
    <phoneticPr fontId="5"/>
  </si>
  <si>
    <t>確認欄</t>
    <rPh sb="0" eb="2">
      <t>カクニン</t>
    </rPh>
    <rPh sb="2" eb="3">
      <t>ラン</t>
    </rPh>
    <phoneticPr fontId="5"/>
  </si>
  <si>
    <t>職員記入欄</t>
    <rPh sb="2" eb="4">
      <t>キニュウ</t>
    </rPh>
    <phoneticPr fontId="5"/>
  </si>
  <si>
    <t>高効率給湯機</t>
    <rPh sb="0" eb="3">
      <t>コウコウリツ</t>
    </rPh>
    <rPh sb="3" eb="5">
      <t>キュウトウ</t>
    </rPh>
    <rPh sb="5" eb="6">
      <t>キ</t>
    </rPh>
    <phoneticPr fontId="5"/>
  </si>
  <si>
    <t>協議の段階</t>
    <rPh sb="0" eb="2">
      <t>キョウギ</t>
    </rPh>
    <rPh sb="3" eb="5">
      <t>ダンカイ</t>
    </rPh>
    <phoneticPr fontId="5"/>
  </si>
  <si>
    <t>変更時</t>
  </si>
  <si>
    <t>工事完了時</t>
  </si>
  <si>
    <t>地域冷暖房(DHC)区域</t>
    <phoneticPr fontId="5"/>
  </si>
  <si>
    <t>DHC区域内</t>
  </si>
  <si>
    <t>DHC区域に近接</t>
  </si>
  <si>
    <t>DHC区域外</t>
    <rPh sb="5" eb="6">
      <t>ガイ</t>
    </rPh>
    <phoneticPr fontId="5"/>
  </si>
  <si>
    <t>地域冷暖房(DHC)の導入</t>
  </si>
  <si>
    <t>DHCを導入</t>
  </si>
  <si>
    <t>DHCを将来導入</t>
  </si>
  <si>
    <t>既存DHCから受入</t>
  </si>
  <si>
    <t>サブプラントを設置</t>
  </si>
  <si>
    <t xml:space="preserve">DHCを導入しない </t>
  </si>
  <si>
    <t>特定電気事業等(特電)</t>
  </si>
  <si>
    <t>特電等を導入</t>
  </si>
  <si>
    <t>特電等を将来導入</t>
  </si>
  <si>
    <t>特電等を受入</t>
  </si>
  <si>
    <t>導入しない</t>
    <rPh sb="0" eb="2">
      <t>ドウニュウ</t>
    </rPh>
    <phoneticPr fontId="5"/>
  </si>
  <si>
    <t>面的エネルギー対策</t>
  </si>
  <si>
    <t>熱融通</t>
  </si>
  <si>
    <t>電力融通</t>
  </si>
  <si>
    <t>熱・電力融通</t>
    <rPh sb="2" eb="4">
      <t>デンリョク</t>
    </rPh>
    <phoneticPr fontId="5"/>
  </si>
  <si>
    <t>AEMS</t>
  </si>
  <si>
    <t>AEMSを導入</t>
    <phoneticPr fontId="5"/>
  </si>
  <si>
    <t>導入なし</t>
    <phoneticPr fontId="5"/>
  </si>
  <si>
    <t>有無</t>
    <rPh sb="0" eb="2">
      <t>ウム</t>
    </rPh>
    <phoneticPr fontId="5"/>
  </si>
  <si>
    <t>あり</t>
    <phoneticPr fontId="5"/>
  </si>
  <si>
    <t>なし</t>
    <phoneticPr fontId="5"/>
  </si>
  <si>
    <t>選択</t>
    <rPh sb="0" eb="2">
      <t>センタク</t>
    </rPh>
    <phoneticPr fontId="5"/>
  </si>
  <si>
    <t>□</t>
    <phoneticPr fontId="5"/>
  </si>
  <si>
    <t>■</t>
    <phoneticPr fontId="5"/>
  </si>
  <si>
    <t>提出日</t>
    <rPh sb="0" eb="2">
      <t>テイシュツ</t>
    </rPh>
    <rPh sb="2" eb="3">
      <t>ビ</t>
    </rPh>
    <phoneticPr fontId="5"/>
  </si>
  <si>
    <t>□</t>
  </si>
  <si>
    <t>を</t>
    <phoneticPr fontId="5"/>
  </si>
  <si>
    <t>mm）</t>
    <phoneticPr fontId="5"/>
  </si>
  <si>
    <t>を</t>
    <phoneticPr fontId="5"/>
  </si>
  <si>
    <t>mm）</t>
    <phoneticPr fontId="5"/>
  </si>
  <si>
    <t>BEI代表住戸</t>
    <rPh sb="3" eb="5">
      <t>ダイヒョウ</t>
    </rPh>
    <rPh sb="5" eb="7">
      <t>ジュウコ</t>
    </rPh>
    <phoneticPr fontId="5"/>
  </si>
  <si>
    <t>基準値</t>
    <phoneticPr fontId="5"/>
  </si>
  <si>
    <t>設計値</t>
  </si>
  <si>
    <t>計画書ステータス</t>
    <rPh sb="0" eb="3">
      <t>ケイカクショ</t>
    </rPh>
    <phoneticPr fontId="5"/>
  </si>
  <si>
    <t>（計　画）</t>
    <phoneticPr fontId="5"/>
  </si>
  <si>
    <t>（変　更）</t>
    <phoneticPr fontId="5"/>
  </si>
  <si>
    <t>（完　了）</t>
    <phoneticPr fontId="5"/>
  </si>
  <si>
    <t>届出内容</t>
    <rPh sb="0" eb="2">
      <t>トドケデ</t>
    </rPh>
    <rPh sb="2" eb="4">
      <t>ナイヨウ</t>
    </rPh>
    <phoneticPr fontId="5"/>
  </si>
  <si>
    <t>２　第15条第１項の規定による変更の届出をします。</t>
    <phoneticPr fontId="5"/>
  </si>
  <si>
    <t>公表</t>
    <rPh sb="0" eb="2">
      <t>コウヒョウ</t>
    </rPh>
    <phoneticPr fontId="5"/>
  </si>
  <si>
    <t>可</t>
    <rPh sb="0" eb="1">
      <t>カ</t>
    </rPh>
    <phoneticPr fontId="5"/>
  </si>
  <si>
    <t>不可</t>
    <rPh sb="0" eb="2">
      <t>フカ</t>
    </rPh>
    <phoneticPr fontId="5"/>
  </si>
  <si>
    <t>有無</t>
    <rPh sb="0" eb="2">
      <t>ウム</t>
    </rPh>
    <phoneticPr fontId="5"/>
  </si>
  <si>
    <t>有</t>
    <rPh sb="0" eb="1">
      <t>アリ</t>
    </rPh>
    <phoneticPr fontId="5"/>
  </si>
  <si>
    <t>無</t>
    <rPh sb="0" eb="1">
      <t>ナシ</t>
    </rPh>
    <phoneticPr fontId="5"/>
  </si>
  <si>
    <t>バージョン</t>
    <phoneticPr fontId="5"/>
  </si>
  <si>
    <t>建物ID</t>
    <rPh sb="0" eb="2">
      <t>タテモノ</t>
    </rPh>
    <phoneticPr fontId="5"/>
  </si>
  <si>
    <t>千代田区番号</t>
    <rPh sb="0" eb="4">
      <t>チヨダク</t>
    </rPh>
    <rPh sb="4" eb="6">
      <t>バンゴウ</t>
    </rPh>
    <phoneticPr fontId="5"/>
  </si>
  <si>
    <t>協議段階</t>
    <rPh sb="0" eb="2">
      <t>キョウギ</t>
    </rPh>
    <rPh sb="2" eb="4">
      <t>ダンカイ</t>
    </rPh>
    <phoneticPr fontId="5"/>
  </si>
  <si>
    <t>建築主_氏名</t>
    <rPh sb="0" eb="2">
      <t>ケンチク</t>
    </rPh>
    <rPh sb="2" eb="3">
      <t>ヌシ</t>
    </rPh>
    <phoneticPr fontId="7"/>
  </si>
  <si>
    <t>建築主_住所</t>
    <rPh sb="0" eb="2">
      <t>ケンチク</t>
    </rPh>
    <rPh sb="2" eb="3">
      <t>ヌシ</t>
    </rPh>
    <phoneticPr fontId="7"/>
  </si>
  <si>
    <t>建物_名称</t>
    <rPh sb="0" eb="2">
      <t>タテモノ</t>
    </rPh>
    <rPh sb="3" eb="5">
      <t>メイショウ</t>
    </rPh>
    <phoneticPr fontId="7"/>
  </si>
  <si>
    <t>建物_所在地</t>
    <rPh sb="0" eb="2">
      <t>タテモノ</t>
    </rPh>
    <rPh sb="3" eb="6">
      <t>ショザイチ</t>
    </rPh>
    <phoneticPr fontId="7"/>
  </si>
  <si>
    <t>省CO2目標率</t>
    <rPh sb="0" eb="1">
      <t>ショウ</t>
    </rPh>
    <rPh sb="4" eb="6">
      <t>モクヒョウ</t>
    </rPh>
    <rPh sb="6" eb="7">
      <t>リツ</t>
    </rPh>
    <phoneticPr fontId="5"/>
  </si>
  <si>
    <t>生態系配慮_敷地内緑化</t>
  </si>
  <si>
    <t>設計値</t>
    <rPh sb="0" eb="3">
      <t>セッケイチ</t>
    </rPh>
    <phoneticPr fontId="5"/>
  </si>
  <si>
    <t>BEI</t>
  </si>
  <si>
    <t>導入なし</t>
    <rPh sb="0" eb="2">
      <t>ドウニュウ</t>
    </rPh>
    <phoneticPr fontId="5"/>
  </si>
  <si>
    <t>[プルダウンから選択]</t>
  </si>
  <si>
    <t>AA列から右、69行から下</t>
    <rPh sb="2" eb="3">
      <t>レツ</t>
    </rPh>
    <rPh sb="5" eb="6">
      <t>ミギ</t>
    </rPh>
    <rPh sb="9" eb="10">
      <t>ギョウ</t>
    </rPh>
    <rPh sb="12" eb="13">
      <t>シタ</t>
    </rPh>
    <phoneticPr fontId="5"/>
  </si>
  <si>
    <t>設計者_氏名</t>
  </si>
  <si>
    <t>設計者_住所</t>
  </si>
  <si>
    <t>用途_分譲集合住宅</t>
  </si>
  <si>
    <t>用途_賃貸集合住宅</t>
  </si>
  <si>
    <t>用途_戸建住宅</t>
  </si>
  <si>
    <t>用途_事務所</t>
  </si>
  <si>
    <t>用途_ホテル</t>
  </si>
  <si>
    <t>用途_病院</t>
  </si>
  <si>
    <t>用途_物販店舗</t>
  </si>
  <si>
    <t>用途_学校</t>
  </si>
  <si>
    <t>用途_飲食店</t>
  </si>
  <si>
    <t>用途_集会所</t>
  </si>
  <si>
    <t>用途_その他</t>
  </si>
  <si>
    <t>予定_着手日</t>
    <rPh sb="0" eb="2">
      <t>ヨテイ</t>
    </rPh>
    <rPh sb="3" eb="5">
      <t>チャクシュ</t>
    </rPh>
    <rPh sb="5" eb="6">
      <t>ヒ</t>
    </rPh>
    <phoneticPr fontId="5"/>
  </si>
  <si>
    <t>予定_竣工日</t>
    <rPh sb="0" eb="2">
      <t>ヨテイ</t>
    </rPh>
    <rPh sb="3" eb="5">
      <t>シュンコウ</t>
    </rPh>
    <rPh sb="5" eb="6">
      <t>ヒ</t>
    </rPh>
    <phoneticPr fontId="5"/>
  </si>
  <si>
    <t>延床面積_計算対象</t>
    <rPh sb="0" eb="2">
      <t>ノベユカ</t>
    </rPh>
    <rPh sb="2" eb="4">
      <t>メンセキ</t>
    </rPh>
    <rPh sb="5" eb="7">
      <t>ケイサン</t>
    </rPh>
    <rPh sb="7" eb="9">
      <t>タイショウ</t>
    </rPh>
    <phoneticPr fontId="7"/>
  </si>
  <si>
    <t>階数_地上</t>
    <rPh sb="0" eb="2">
      <t>カイスウ</t>
    </rPh>
    <rPh sb="3" eb="5">
      <t>チジョウ</t>
    </rPh>
    <phoneticPr fontId="7"/>
  </si>
  <si>
    <t>階数_地下</t>
    <rPh sb="0" eb="2">
      <t>カイスウ</t>
    </rPh>
    <rPh sb="3" eb="5">
      <t>チカ</t>
    </rPh>
    <phoneticPr fontId="7"/>
  </si>
  <si>
    <t>総戸数</t>
    <rPh sb="0" eb="3">
      <t>ソウコスウ</t>
    </rPh>
    <phoneticPr fontId="5"/>
  </si>
  <si>
    <t>構造_RC造</t>
  </si>
  <si>
    <t>構造_SRC造</t>
  </si>
  <si>
    <t>構造_S造</t>
  </si>
  <si>
    <t>構造_木造</t>
  </si>
  <si>
    <t>構造_その他</t>
  </si>
  <si>
    <t>構造_その他_内容</t>
    <rPh sb="7" eb="9">
      <t>ナイヨウ</t>
    </rPh>
    <phoneticPr fontId="5"/>
  </si>
  <si>
    <t>対象面積1_用途</t>
    <rPh sb="0" eb="2">
      <t>タイショウ</t>
    </rPh>
    <rPh sb="2" eb="4">
      <t>メンセキ</t>
    </rPh>
    <rPh sb="6" eb="8">
      <t>ヨウト</t>
    </rPh>
    <phoneticPr fontId="5"/>
  </si>
  <si>
    <t>対象面積1_延床</t>
    <rPh sb="0" eb="2">
      <t>タイショウ</t>
    </rPh>
    <rPh sb="2" eb="4">
      <t>メンセキ</t>
    </rPh>
    <rPh sb="6" eb="8">
      <t>ノベユカ</t>
    </rPh>
    <phoneticPr fontId="5"/>
  </si>
  <si>
    <t>対象面積2_用途</t>
    <rPh sb="0" eb="2">
      <t>タイショウ</t>
    </rPh>
    <rPh sb="2" eb="4">
      <t>メンセキ</t>
    </rPh>
    <rPh sb="6" eb="8">
      <t>ヨウト</t>
    </rPh>
    <phoneticPr fontId="5"/>
  </si>
  <si>
    <t>対象面積2_延床</t>
    <rPh sb="0" eb="2">
      <t>タイショウ</t>
    </rPh>
    <rPh sb="2" eb="4">
      <t>メンセキ</t>
    </rPh>
    <rPh sb="6" eb="8">
      <t>ノベユカ</t>
    </rPh>
    <phoneticPr fontId="5"/>
  </si>
  <si>
    <t>対象面積3_用途</t>
    <rPh sb="0" eb="2">
      <t>タイショウ</t>
    </rPh>
    <rPh sb="2" eb="4">
      <t>メンセキ</t>
    </rPh>
    <rPh sb="6" eb="8">
      <t>ヨウト</t>
    </rPh>
    <phoneticPr fontId="5"/>
  </si>
  <si>
    <t>対象面積3_延床</t>
    <rPh sb="0" eb="2">
      <t>タイショウ</t>
    </rPh>
    <rPh sb="2" eb="4">
      <t>メンセキ</t>
    </rPh>
    <rPh sb="6" eb="8">
      <t>ノベユカ</t>
    </rPh>
    <phoneticPr fontId="5"/>
  </si>
  <si>
    <t>対象面積4_用途</t>
    <rPh sb="0" eb="2">
      <t>タイショウ</t>
    </rPh>
    <rPh sb="2" eb="4">
      <t>メンセキ</t>
    </rPh>
    <rPh sb="6" eb="8">
      <t>ヨウト</t>
    </rPh>
    <phoneticPr fontId="5"/>
  </si>
  <si>
    <t>対象面積4_延床</t>
    <rPh sb="0" eb="2">
      <t>タイショウ</t>
    </rPh>
    <rPh sb="2" eb="4">
      <t>メンセキ</t>
    </rPh>
    <rPh sb="6" eb="8">
      <t>ノベユカ</t>
    </rPh>
    <phoneticPr fontId="5"/>
  </si>
  <si>
    <t>制度適用_内容</t>
    <rPh sb="0" eb="2">
      <t>セイド</t>
    </rPh>
    <rPh sb="2" eb="4">
      <t>テキヨウ</t>
    </rPh>
    <rPh sb="5" eb="7">
      <t>ナイヨウ</t>
    </rPh>
    <phoneticPr fontId="5"/>
  </si>
  <si>
    <t>周辺開発計画_内容</t>
    <rPh sb="0" eb="2">
      <t>シュウヘン</t>
    </rPh>
    <rPh sb="2" eb="4">
      <t>カイハツ</t>
    </rPh>
    <rPh sb="4" eb="6">
      <t>ケイカク</t>
    </rPh>
    <rPh sb="7" eb="9">
      <t>ナイヨウ</t>
    </rPh>
    <phoneticPr fontId="5"/>
  </si>
  <si>
    <t>専用_空調_なし</t>
  </si>
  <si>
    <t>専用_空調_個別エアコン</t>
  </si>
  <si>
    <t>専用_給湯_ガス給湯機</t>
  </si>
  <si>
    <t>専用_給湯_ヒートポンプ給湯機</t>
  </si>
  <si>
    <t>専用_給湯_電気温水器</t>
  </si>
  <si>
    <t>専用_給湯_その他</t>
  </si>
  <si>
    <t>専用_給湯_その他_内容</t>
  </si>
  <si>
    <t>共用_空調_マルチエアコン</t>
  </si>
  <si>
    <t>共用_空調_個別エアコン</t>
  </si>
  <si>
    <t>共用_空調_なし</t>
  </si>
  <si>
    <t>共用_昇降機_エレベーター</t>
  </si>
  <si>
    <t>共用_昇降機_エスカレーター</t>
  </si>
  <si>
    <t>共用_受電方式_特別高圧</t>
  </si>
  <si>
    <t>共用_受電方式_高圧</t>
  </si>
  <si>
    <t>共用_受電方式_低圧</t>
  </si>
  <si>
    <t>目標率_未満時理由</t>
    <rPh sb="0" eb="2">
      <t>モクヒョウ</t>
    </rPh>
    <rPh sb="2" eb="3">
      <t>リツ</t>
    </rPh>
    <rPh sb="4" eb="6">
      <t>ミマン</t>
    </rPh>
    <rPh sb="6" eb="7">
      <t>ジ</t>
    </rPh>
    <rPh sb="7" eb="9">
      <t>リユウ</t>
    </rPh>
    <phoneticPr fontId="5"/>
  </si>
  <si>
    <t>省CO2建築手法_Low-Eガラス</t>
  </si>
  <si>
    <t>省CO2建築手法_複層ガラス</t>
  </si>
  <si>
    <t>省CO2建築手法_二重サッシ</t>
  </si>
  <si>
    <t>省CO2建築手法_外壁高断熱化</t>
  </si>
  <si>
    <t>省CO2建築手法_庇ルーバー</t>
  </si>
  <si>
    <t>省CO2設備手法_高効率エアコン</t>
  </si>
  <si>
    <t>省CO2設備手法_全熱交換器</t>
  </si>
  <si>
    <t>省CO2設備手法_自然換気</t>
  </si>
  <si>
    <t>省CO2設備手法_LED照明_範囲</t>
  </si>
  <si>
    <t>省CO2設備手法_照明制御</t>
  </si>
  <si>
    <t>省CO2設備手法_照明制御_種類</t>
  </si>
  <si>
    <t>省CO2設備手法_高効率給湯機</t>
  </si>
  <si>
    <t>省CO2設備手法_その他</t>
  </si>
  <si>
    <t>省CO2設備手法_その他_内容</t>
  </si>
  <si>
    <t>創エネ手法_コージェネ</t>
  </si>
  <si>
    <t>創エネ手法_太陽光発電</t>
  </si>
  <si>
    <t>創エネ手法_太陽光発電_容量kW</t>
  </si>
  <si>
    <t>創エネ手法_その他</t>
  </si>
  <si>
    <t>創エネ手法_その他_内容</t>
  </si>
  <si>
    <t>未利用エネ_下水熱</t>
  </si>
  <si>
    <t>未利用エネ_河川水熱</t>
  </si>
  <si>
    <t>未利用エネ_地下鉄排熱</t>
  </si>
  <si>
    <t>未利用エネ_地中熱</t>
  </si>
  <si>
    <t>未利用エネ_バイオマス</t>
  </si>
  <si>
    <t>未利用エネ_太陽熱利用</t>
  </si>
  <si>
    <t>未利用エネ_その他</t>
  </si>
  <si>
    <t>未利用エネ_その他_内容</t>
  </si>
  <si>
    <t>地域CO2削減目標_per</t>
    <rPh sb="0" eb="2">
      <t>チイキ</t>
    </rPh>
    <rPh sb="5" eb="7">
      <t>サクゲン</t>
    </rPh>
    <rPh sb="7" eb="9">
      <t>モクヒョウ</t>
    </rPh>
    <phoneticPr fontId="5"/>
  </si>
  <si>
    <t>省CO2対策の概要</t>
  </si>
  <si>
    <t>非常時対応_発電機</t>
    <rPh sb="6" eb="9">
      <t>ハツデンキ</t>
    </rPh>
    <phoneticPr fontId="5"/>
  </si>
  <si>
    <t>非常時対応_その他</t>
    <rPh sb="8" eb="9">
      <t>タ</t>
    </rPh>
    <phoneticPr fontId="5"/>
  </si>
  <si>
    <t>非常時対応_その他_内容</t>
    <rPh sb="8" eb="9">
      <t>タ</t>
    </rPh>
    <rPh sb="10" eb="12">
      <t>ナイヨウ</t>
    </rPh>
    <phoneticPr fontId="5"/>
  </si>
  <si>
    <t>オゾン層保護_破壊物質_不使用</t>
  </si>
  <si>
    <t>オゾン層保護_温暖化係数小_使用</t>
  </si>
  <si>
    <t>被覆対策_被覆材</t>
  </si>
  <si>
    <t>被覆対策_屋上壁面緑化</t>
  </si>
  <si>
    <t>被覆対策_高反射率塗料</t>
  </si>
  <si>
    <t>水循環_雨水利用設備</t>
  </si>
  <si>
    <t>水循環_雨水浸透施設</t>
  </si>
  <si>
    <t>基準一次エネ消費量_GJ_年</t>
    <rPh sb="0" eb="2">
      <t>キジュン</t>
    </rPh>
    <rPh sb="2" eb="4">
      <t>イチジ</t>
    </rPh>
    <rPh sb="6" eb="9">
      <t>ショウヒリョウ</t>
    </rPh>
    <phoneticPr fontId="5"/>
  </si>
  <si>
    <t>基準一次エネ消費量_MJ_m2年</t>
    <rPh sb="0" eb="2">
      <t>キジュン</t>
    </rPh>
    <rPh sb="2" eb="4">
      <t>イチジ</t>
    </rPh>
    <rPh sb="6" eb="9">
      <t>ショウヒリョウ</t>
    </rPh>
    <phoneticPr fontId="5"/>
  </si>
  <si>
    <t>設計一次エネ消費量_GJ_年</t>
  </si>
  <si>
    <t>設計一次エネ消費量_MJ_m2年</t>
  </si>
  <si>
    <t>一次エネ消費削減量_GJ_年</t>
  </si>
  <si>
    <t>一次エネ消費削減量_MJ_m2年</t>
  </si>
  <si>
    <t>住戸_代表_UA値</t>
    <rPh sb="0" eb="2">
      <t>ジュウコ</t>
    </rPh>
    <rPh sb="8" eb="9">
      <t>チ</t>
    </rPh>
    <phoneticPr fontId="5"/>
  </si>
  <si>
    <t>住戸_代表_対象床面積_m2</t>
    <rPh sb="0" eb="2">
      <t>ジュウコ</t>
    </rPh>
    <rPh sb="3" eb="5">
      <t>ダイヒョウ</t>
    </rPh>
    <rPh sb="6" eb="8">
      <t>タイショウ</t>
    </rPh>
    <rPh sb="8" eb="9">
      <t>ユカ</t>
    </rPh>
    <rPh sb="9" eb="11">
      <t>メンセキ</t>
    </rPh>
    <phoneticPr fontId="5"/>
  </si>
  <si>
    <t>住戸_代表_暖房_一次エネ_基準_GJ_年戸</t>
    <rPh sb="6" eb="8">
      <t>ダンボウ</t>
    </rPh>
    <rPh sb="21" eb="22">
      <t>コ</t>
    </rPh>
    <phoneticPr fontId="5"/>
  </si>
  <si>
    <t>住戸_代表_暖房_一次エネ_設計値_GJ_年戸</t>
  </si>
  <si>
    <t>住戸_代表_暖房_BEI</t>
  </si>
  <si>
    <t>住戸_代表_冷房_一次エネ_基準_GJ_年戸</t>
  </si>
  <si>
    <t>住戸_代表_冷房_一次エネ_設計値_GJ_年戸</t>
  </si>
  <si>
    <t>住戸_代表_冷房_BEI</t>
  </si>
  <si>
    <t>住戸_代表_換気_一次エネ_基準_GJ_年戸</t>
  </si>
  <si>
    <t>住戸_代表_換気_一次エネ_設計値_GJ_年戸</t>
  </si>
  <si>
    <t>住戸_代表_換気_BEI</t>
  </si>
  <si>
    <t>住戸_代表_給湯_一次エネ_基準_GJ_年戸</t>
  </si>
  <si>
    <t>住戸_代表_給湯_一次エネ_設計値_GJ_年戸</t>
  </si>
  <si>
    <t>住戸_代表_給湯_BEI</t>
  </si>
  <si>
    <t>住戸_代表_照明_一次エネ_基準_GJ_年戸</t>
  </si>
  <si>
    <t>住戸_代表_照明_一次エネ_設計値_GJ_年戸</t>
  </si>
  <si>
    <t>住戸_代表_照明_BEI</t>
  </si>
  <si>
    <t>住戸_代表_削減量_一次エネ_設計値_GJ_年戸</t>
    <rPh sb="6" eb="8">
      <t>サクゲン</t>
    </rPh>
    <rPh sb="8" eb="9">
      <t>リョウ</t>
    </rPh>
    <rPh sb="9" eb="10">
      <t>ゲンリョウ</t>
    </rPh>
    <phoneticPr fontId="5"/>
  </si>
  <si>
    <t>住戸_代表_その他_一次エネ_基準_GJ_年戸</t>
  </si>
  <si>
    <t>住戸_代表_その他_一次エネ_設計値_GJ_年戸</t>
  </si>
  <si>
    <t>住戸_代表_その他_BEI</t>
  </si>
  <si>
    <t>住戸_代表_合計_除その他_一次エネ_基準_GJ_年戸</t>
  </si>
  <si>
    <t>住戸_代表_合計_除その他_一次エネ_設計値_GJ_年戸</t>
  </si>
  <si>
    <t>住戸_代表_合計_除その他_BEI</t>
  </si>
  <si>
    <t>共用_PAL_BPI</t>
    <rPh sb="0" eb="2">
      <t>キョウヨウ</t>
    </rPh>
    <phoneticPr fontId="5"/>
  </si>
  <si>
    <t>共用_対象床面積_m2</t>
    <rPh sb="0" eb="2">
      <t>キョウヨウ</t>
    </rPh>
    <rPh sb="3" eb="5">
      <t>タイショウ</t>
    </rPh>
    <rPh sb="5" eb="8">
      <t>ユカメンセキ</t>
    </rPh>
    <phoneticPr fontId="5"/>
  </si>
  <si>
    <t>共用_空調_一次エネ_基準_GJ_年</t>
  </si>
  <si>
    <t>共用_空調_一次エネ_設計値_GJ_年</t>
  </si>
  <si>
    <t>共用_空調_BEI</t>
  </si>
  <si>
    <t>共用_換気_一次エネ_基準_GJ_年</t>
  </si>
  <si>
    <t>共用_換気_一次エネ_設計値_GJ_年</t>
  </si>
  <si>
    <t>共用_換気_BEI</t>
  </si>
  <si>
    <t>共用_照明_一次エネ_基準_GJ_年</t>
  </si>
  <si>
    <t>共用_照明_一次エネ_設計値_GJ_年</t>
  </si>
  <si>
    <t>共用_照明_BEI</t>
  </si>
  <si>
    <t>共用_給湯_一次エネ_基準_GJ_年</t>
  </si>
  <si>
    <t>共用_給湯_一次エネ_設計値_GJ_年</t>
  </si>
  <si>
    <t>共用_給湯_BEI</t>
  </si>
  <si>
    <t>共用_昇降機_一次エネ_基準_GJ_年</t>
  </si>
  <si>
    <t>共用_昇降機_一次エネ_設計値_GJ_年</t>
  </si>
  <si>
    <t>共用_昇降機_BEI</t>
  </si>
  <si>
    <t>共用_効率化創エネ量_一次エネ_設計値_GJ_年</t>
  </si>
  <si>
    <t>共用_その他_一次エネ_基準_GJ_年</t>
  </si>
  <si>
    <t>共用_その他_一次エネ_設計値_GJ_年</t>
  </si>
  <si>
    <t>共用_その他_BEI</t>
  </si>
  <si>
    <t>共用_合計_除その他_一次エネ_基準_GJ_年</t>
  </si>
  <si>
    <t>共用_合計_除その他_一次エネ_設計値_GJ_年</t>
  </si>
  <si>
    <t>共用_合計_除その他_BEI</t>
  </si>
  <si>
    <t>電力需要_最大kW</t>
    <rPh sb="0" eb="2">
      <t>デンリョク</t>
    </rPh>
    <rPh sb="2" eb="4">
      <t>ジュヨウ</t>
    </rPh>
    <rPh sb="5" eb="7">
      <t>サイダイ</t>
    </rPh>
    <phoneticPr fontId="5"/>
  </si>
  <si>
    <t>省エネ性能_削減率</t>
    <rPh sb="0" eb="1">
      <t>ショウ</t>
    </rPh>
    <rPh sb="3" eb="5">
      <t>セイノウ</t>
    </rPh>
    <rPh sb="6" eb="8">
      <t>サクゲン</t>
    </rPh>
    <rPh sb="8" eb="9">
      <t>リツ</t>
    </rPh>
    <phoneticPr fontId="5"/>
  </si>
  <si>
    <t>省エネ性能_結果</t>
    <rPh sb="0" eb="1">
      <t>ショウ</t>
    </rPh>
    <rPh sb="3" eb="5">
      <t>セイノウ</t>
    </rPh>
    <rPh sb="6" eb="8">
      <t>ケッカ</t>
    </rPh>
    <phoneticPr fontId="5"/>
  </si>
  <si>
    <t>省エネ性能_CO2排出削減量_tCO2年</t>
    <rPh sb="0" eb="1">
      <t>ショウ</t>
    </rPh>
    <rPh sb="3" eb="5">
      <t>セイノウ</t>
    </rPh>
    <rPh sb="9" eb="11">
      <t>ハイシュツ</t>
    </rPh>
    <rPh sb="11" eb="13">
      <t>サクゲン</t>
    </rPh>
    <rPh sb="13" eb="14">
      <t>リョウ</t>
    </rPh>
    <rPh sb="19" eb="20">
      <t>ネン</t>
    </rPh>
    <phoneticPr fontId="5"/>
  </si>
  <si>
    <t>協議メモ</t>
    <rPh sb="0" eb="2">
      <t>キョウギ</t>
    </rPh>
    <phoneticPr fontId="5"/>
  </si>
  <si>
    <t>完了欄</t>
    <rPh sb="0" eb="2">
      <t>カンリョウ</t>
    </rPh>
    <rPh sb="2" eb="3">
      <t>ラン</t>
    </rPh>
    <phoneticPr fontId="5"/>
  </si>
  <si>
    <t>Low-E複層ガラス</t>
    <rPh sb="5" eb="7">
      <t>フクソウ</t>
    </rPh>
    <phoneticPr fontId="5"/>
  </si>
  <si>
    <t>庇・ルーバー・バルコニー</t>
    <phoneticPr fontId="5"/>
  </si>
  <si>
    <t>事前協議開始時に、”※”で示した項目は、わかる範囲で全て記入してください。</t>
    <rPh sb="13" eb="14">
      <t>シメ</t>
    </rPh>
    <rPh sb="16" eb="18">
      <t>コウモク</t>
    </rPh>
    <rPh sb="23" eb="25">
      <t>ハンイ</t>
    </rPh>
    <rPh sb="26" eb="27">
      <t>スベ</t>
    </rPh>
    <rPh sb="28" eb="30">
      <t>キニュウ</t>
    </rPh>
    <phoneticPr fontId="5"/>
  </si>
  <si>
    <t>建物性能の項目は、省エネルギー計算が完了次第記入して提出してください。</t>
    <phoneticPr fontId="5"/>
  </si>
  <si>
    <t>住宅のCO2削減目標は、経過措置として20％としております。</t>
    <rPh sb="0" eb="2">
      <t>ジュウタク</t>
    </rPh>
    <rPh sb="6" eb="8">
      <t>サクゲン</t>
    </rPh>
    <rPh sb="8" eb="10">
      <t>モクヒョウ</t>
    </rPh>
    <rPh sb="12" eb="14">
      <t>ケイカ</t>
    </rPh>
    <rPh sb="14" eb="16">
      <t>ソチ</t>
    </rPh>
    <phoneticPr fontId="5"/>
  </si>
  <si>
    <t>0</t>
    <phoneticPr fontId="5"/>
  </si>
  <si>
    <t>103</t>
    <phoneticPr fontId="5"/>
  </si>
  <si>
    <t>201</t>
    <phoneticPr fontId="5"/>
  </si>
  <si>
    <t>202</t>
    <phoneticPr fontId="5"/>
  </si>
  <si>
    <t>203</t>
    <phoneticPr fontId="5"/>
  </si>
  <si>
    <t>204</t>
    <phoneticPr fontId="5"/>
  </si>
  <si>
    <t>209</t>
    <phoneticPr fontId="5"/>
  </si>
  <si>
    <t>301</t>
    <phoneticPr fontId="5"/>
  </si>
  <si>
    <t>302</t>
    <phoneticPr fontId="5"/>
  </si>
  <si>
    <t>303</t>
    <phoneticPr fontId="5"/>
  </si>
  <si>
    <t>309</t>
    <phoneticPr fontId="5"/>
  </si>
  <si>
    <t>401</t>
    <phoneticPr fontId="5"/>
  </si>
  <si>
    <t>402</t>
    <phoneticPr fontId="5"/>
  </si>
  <si>
    <t>403</t>
    <phoneticPr fontId="5"/>
  </si>
  <si>
    <t>409</t>
    <phoneticPr fontId="5"/>
  </si>
  <si>
    <t>490</t>
    <phoneticPr fontId="5"/>
  </si>
  <si>
    <t>101</t>
    <phoneticPr fontId="5"/>
  </si>
  <si>
    <t>102</t>
    <phoneticPr fontId="5"/>
  </si>
  <si>
    <t>ランクマークメモ</t>
    <phoneticPr fontId="5"/>
  </si>
  <si>
    <t>↓【非住宅】で使用</t>
    <rPh sb="2" eb="3">
      <t>ヒ</t>
    </rPh>
    <rPh sb="3" eb="5">
      <t>ジュウタク</t>
    </rPh>
    <rPh sb="7" eb="9">
      <t>シヨウ</t>
    </rPh>
    <phoneticPr fontId="5"/>
  </si>
  <si>
    <t>↑【非住宅】で使用</t>
    <rPh sb="2" eb="3">
      <t>ヒ</t>
    </rPh>
    <rPh sb="3" eb="5">
      <t>ジュウタク</t>
    </rPh>
    <phoneticPr fontId="5"/>
  </si>
  <si>
    <t>千代田区佐﨑氏</t>
    <rPh sb="0" eb="4">
      <t>チヨダク</t>
    </rPh>
    <rPh sb="4" eb="5">
      <t>サ</t>
    </rPh>
    <rPh sb="5" eb="6">
      <t>サキ</t>
    </rPh>
    <rPh sb="6" eb="7">
      <t>シ</t>
    </rPh>
    <phoneticPr fontId="5"/>
  </si>
  <si>
    <t>Low-E複層ガラス</t>
    <phoneticPr fontId="5"/>
  </si>
  <si>
    <t>庇・ルーバー・バルコニー</t>
    <phoneticPr fontId="5"/>
  </si>
  <si>
    <t>制度適用_有無</t>
    <rPh sb="0" eb="2">
      <t>セイド</t>
    </rPh>
    <rPh sb="2" eb="4">
      <t>テキヨウ</t>
    </rPh>
    <rPh sb="5" eb="7">
      <t>ウム</t>
    </rPh>
    <phoneticPr fontId="5"/>
  </si>
  <si>
    <t>周辺開発計画_有無</t>
  </si>
  <si>
    <t>省CO2建築手法_外壁高断熱化_屋根CD</t>
    <rPh sb="16" eb="18">
      <t>ヤネ</t>
    </rPh>
    <phoneticPr fontId="5"/>
  </si>
  <si>
    <t>省CO2建築手法_外壁高断熱化_屋根mm</t>
    <rPh sb="16" eb="18">
      <t>ヤネ</t>
    </rPh>
    <phoneticPr fontId="5"/>
  </si>
  <si>
    <t>省CO2建築手法_外壁高断熱化_壁CD</t>
    <rPh sb="16" eb="17">
      <t>カベ</t>
    </rPh>
    <phoneticPr fontId="5"/>
  </si>
  <si>
    <t>省CO2建築手法_外壁高断熱化_壁mm</t>
    <rPh sb="16" eb="17">
      <t>カベ</t>
    </rPh>
    <phoneticPr fontId="5"/>
  </si>
  <si>
    <t>AEMS_導入CD</t>
    <phoneticPr fontId="5"/>
  </si>
  <si>
    <t>地域CO2取組_CD</t>
    <rPh sb="0" eb="2">
      <t>チイキ</t>
    </rPh>
    <rPh sb="5" eb="7">
      <t>トリクミ</t>
    </rPh>
    <phoneticPr fontId="5"/>
  </si>
  <si>
    <t>地域CO2取組_内容</t>
    <rPh sb="0" eb="2">
      <t>チイキ</t>
    </rPh>
    <rPh sb="5" eb="7">
      <t>トリクミ</t>
    </rPh>
    <rPh sb="8" eb="10">
      <t>ナイヨウ</t>
    </rPh>
    <phoneticPr fontId="5"/>
  </si>
  <si>
    <t>地域CO2削減目標_CD</t>
    <rPh sb="0" eb="2">
      <t>チイキ</t>
    </rPh>
    <rPh sb="5" eb="7">
      <t>サクゲン</t>
    </rPh>
    <rPh sb="7" eb="9">
      <t>モクヒョウ</t>
    </rPh>
    <phoneticPr fontId="5"/>
  </si>
  <si>
    <t>xls01_建物概要</t>
  </si>
  <si>
    <t>xls02_設備概要</t>
  </si>
  <si>
    <t>xls03_環境対策</t>
  </si>
  <si>
    <t>xls04_建物性能</t>
  </si>
  <si>
    <t>xls05_備考</t>
  </si>
  <si>
    <t>シート名</t>
    <rPh sb="3" eb="4">
      <t>メイ</t>
    </rPh>
    <phoneticPr fontId="5"/>
  </si>
  <si>
    <t>備考</t>
    <rPh sb="0" eb="2">
      <t>ビコウ</t>
    </rPh>
    <phoneticPr fontId="5"/>
  </si>
  <si>
    <t>〇オブジェクト使用廃止→②不要（2017/09/13）</t>
    <rPh sb="7" eb="9">
      <t>シヨウ</t>
    </rPh>
    <rPh sb="9" eb="11">
      <t>ハイシ</t>
    </rPh>
    <rPh sb="13" eb="15">
      <t>フヨウ</t>
    </rPh>
    <phoneticPr fontId="5"/>
  </si>
  <si>
    <t>なし</t>
  </si>
  <si>
    <t>BEI最大住戸</t>
    <rPh sb="3" eb="4">
      <t>サイ</t>
    </rPh>
    <rPh sb="4" eb="5">
      <t>ダイ</t>
    </rPh>
    <rPh sb="5" eb="7">
      <t>ジュウコ</t>
    </rPh>
    <phoneticPr fontId="5"/>
  </si>
  <si>
    <t>建築物環境計画書</t>
    <phoneticPr fontId="5"/>
  </si>
  <si>
    <t>届出者（建築主）</t>
    <phoneticPr fontId="5"/>
  </si>
  <si>
    <t>住所</t>
    <phoneticPr fontId="5"/>
  </si>
  <si>
    <t>氏名</t>
    <phoneticPr fontId="5"/>
  </si>
  <si>
    <t>千代田区地球温暖化対策条例施行規則　　　</t>
    <phoneticPr fontId="5"/>
  </si>
  <si>
    <t>(法人にあっては名称、代表者の氏名)</t>
    <phoneticPr fontId="5"/>
  </si>
  <si>
    <t>(法人にあっては主たる事務所の所在地)</t>
    <phoneticPr fontId="5"/>
  </si>
  <si>
    <t>工事着手</t>
    <phoneticPr fontId="5"/>
  </si>
  <si>
    <t>工事完了</t>
    <phoneticPr fontId="5"/>
  </si>
  <si>
    <t>建築主の氏名の公表</t>
    <phoneticPr fontId="5"/>
  </si>
  <si>
    <t>可　・　不可</t>
    <phoneticPr fontId="5"/>
  </si>
  <si>
    <t>・環境への配慮のための措置</t>
    <phoneticPr fontId="5"/>
  </si>
  <si>
    <t>設計者の氏名の公表</t>
    <phoneticPr fontId="5"/>
  </si>
  <si>
    <t>可　・　不可</t>
  </si>
  <si>
    <t>有　・　無</t>
  </si>
  <si>
    <r>
      <t>要※①</t>
    </r>
    <r>
      <rPr>
        <strike/>
        <sz val="9"/>
        <color rgb="FFFF0000"/>
        <rFont val="ＭＳ Ｐゴシック"/>
        <family val="3"/>
        <charset val="128"/>
      </rPr>
      <t>②</t>
    </r>
    <r>
      <rPr>
        <sz val="9"/>
        <color rgb="FF0000FF"/>
        <rFont val="ＭＳ Ｐゴシック"/>
        <family val="3"/>
        <charset val="128"/>
      </rPr>
      <t>②</t>
    </r>
    <rPh sb="0" eb="1">
      <t>ヨウ</t>
    </rPh>
    <phoneticPr fontId="5"/>
  </si>
  <si>
    <t>【様式】　2017/11/09 不要</t>
    <rPh sb="1" eb="3">
      <t>ヨウシキ</t>
    </rPh>
    <rPh sb="16" eb="18">
      <t>フヨウ</t>
    </rPh>
    <phoneticPr fontId="5"/>
  </si>
  <si>
    <t>→プルダウン版却下により②保護復活(2017/11/09)</t>
    <phoneticPr fontId="5"/>
  </si>
  <si>
    <t>基準一次エネルギー消費量（その他を除く）</t>
    <rPh sb="0" eb="2">
      <t>キジュン</t>
    </rPh>
    <rPh sb="2" eb="4">
      <t>イチジ</t>
    </rPh>
    <rPh sb="9" eb="12">
      <t>ショウヒリョウ</t>
    </rPh>
    <rPh sb="15" eb="16">
      <t>タ</t>
    </rPh>
    <rPh sb="17" eb="18">
      <t>ノゾ</t>
    </rPh>
    <phoneticPr fontId="5"/>
  </si>
  <si>
    <t>設計一次エネルギー消費量（その他を除く）</t>
    <rPh sb="0" eb="2">
      <t>セッケイ</t>
    </rPh>
    <rPh sb="2" eb="4">
      <t>イチジ</t>
    </rPh>
    <rPh sb="9" eb="12">
      <t>ショウヒリョウ</t>
    </rPh>
    <rPh sb="15" eb="16">
      <t>タ</t>
    </rPh>
    <rPh sb="17" eb="18">
      <t>ノゾ</t>
    </rPh>
    <phoneticPr fontId="5"/>
  </si>
  <si>
    <t>MJ/㎡・年</t>
    <phoneticPr fontId="5"/>
  </si>
  <si>
    <t>省CO2建築手法_外壁高断熱化_屋根自由記述</t>
    <rPh sb="16" eb="18">
      <t>ヤネ</t>
    </rPh>
    <rPh sb="18" eb="20">
      <t>ジユウ</t>
    </rPh>
    <rPh sb="20" eb="22">
      <t>キジュツ</t>
    </rPh>
    <phoneticPr fontId="5"/>
  </si>
  <si>
    <t>省CO2建築手法_外壁高断熱化_壁自由記述</t>
    <rPh sb="16" eb="17">
      <t>カベ</t>
    </rPh>
    <rPh sb="17" eb="19">
      <t>ジユウ</t>
    </rPh>
    <rPh sb="19" eb="21">
      <t>キジュツ</t>
    </rPh>
    <phoneticPr fontId="5"/>
  </si>
  <si>
    <t>CD</t>
    <phoneticPr fontId="5"/>
  </si>
  <si>
    <t>（自由記入CD）</t>
    <rPh sb="1" eb="3">
      <t>ジユウ</t>
    </rPh>
    <rPh sb="3" eb="5">
      <t>キニュウ</t>
    </rPh>
    <phoneticPr fontId="5"/>
  </si>
  <si>
    <t>空調</t>
    <rPh sb="0" eb="2">
      <t>クウチョウ</t>
    </rPh>
    <phoneticPr fontId="5"/>
  </si>
  <si>
    <t>人感センサ</t>
    <rPh sb="0" eb="2">
      <t>ジンカン</t>
    </rPh>
    <phoneticPr fontId="5"/>
  </si>
  <si>
    <t>明るさセンサ</t>
    <phoneticPr fontId="5"/>
  </si>
  <si>
    <t>スケジュール制御</t>
    <phoneticPr fontId="5"/>
  </si>
  <si>
    <t>給湯</t>
    <phoneticPr fontId="5"/>
  </si>
  <si>
    <t>その他</t>
    <rPh sb="2" eb="3">
      <t>タ</t>
    </rPh>
    <phoneticPr fontId="5"/>
  </si>
  <si>
    <t>省CO2設備手法_LED照明</t>
    <phoneticPr fontId="5"/>
  </si>
  <si>
    <t>省CO2設備手法_人感センサ</t>
    <rPh sb="9" eb="11">
      <t>ジンカン</t>
    </rPh>
    <phoneticPr fontId="5"/>
  </si>
  <si>
    <t>省CO2設備手法_人感センサ_範囲</t>
    <rPh sb="9" eb="11">
      <t>ジンカン</t>
    </rPh>
    <phoneticPr fontId="5"/>
  </si>
  <si>
    <t>省CO2設備手法_明るさセンサ</t>
    <rPh sb="9" eb="10">
      <t>アカ</t>
    </rPh>
    <phoneticPr fontId="5"/>
  </si>
  <si>
    <t>省CO2設備手法_明るさセンサ_範囲</t>
    <rPh sb="9" eb="10">
      <t>アカ</t>
    </rPh>
    <phoneticPr fontId="5"/>
  </si>
  <si>
    <t>省CO2設備手法_スケジュール</t>
    <phoneticPr fontId="5"/>
  </si>
  <si>
    <t>省CO2設備手法_手元止水</t>
    <phoneticPr fontId="5"/>
  </si>
  <si>
    <t>省CO2設備手法_水優先吐水</t>
    <phoneticPr fontId="5"/>
  </si>
  <si>
    <t>2019/03/04mod 2→9(prg対応済)</t>
    <rPh sb="21" eb="23">
      <t>タイオウ</t>
    </rPh>
    <rPh sb="23" eb="24">
      <t>スミ</t>
    </rPh>
    <phoneticPr fontId="5"/>
  </si>
  <si>
    <t>機械室換気量制御</t>
    <phoneticPr fontId="5"/>
  </si>
  <si>
    <t>全熱交換器</t>
    <rPh sb="0" eb="1">
      <t>ゼン</t>
    </rPh>
    <rPh sb="1" eb="2">
      <t>ネツ</t>
    </rPh>
    <rPh sb="2" eb="5">
      <t>コウカンキ</t>
    </rPh>
    <phoneticPr fontId="5"/>
  </si>
  <si>
    <t>自然換気(自動制御)</t>
    <phoneticPr fontId="5"/>
  </si>
  <si>
    <t>駐車場換気量制御</t>
    <phoneticPr fontId="5"/>
  </si>
  <si>
    <t>機械室換気量制御</t>
    <phoneticPr fontId="5"/>
  </si>
  <si>
    <t>自然換気（自動制御）</t>
    <rPh sb="0" eb="2">
      <t>シゼン</t>
    </rPh>
    <rPh sb="2" eb="4">
      <t>カンキ</t>
    </rPh>
    <rPh sb="5" eb="7">
      <t>ジドウ</t>
    </rPh>
    <rPh sb="7" eb="9">
      <t>セイギョ</t>
    </rPh>
    <phoneticPr fontId="5"/>
  </si>
  <si>
    <t>人感センサ</t>
    <rPh sb="0" eb="2">
      <t>ジンカン</t>
    </rPh>
    <phoneticPr fontId="5"/>
  </si>
  <si>
    <t>明るさセンサ</t>
    <rPh sb="0" eb="1">
      <t>アカ</t>
    </rPh>
    <phoneticPr fontId="5"/>
  </si>
  <si>
    <t>スケジュール制御</t>
    <rPh sb="6" eb="8">
      <t>セイギョ</t>
    </rPh>
    <phoneticPr fontId="5"/>
  </si>
  <si>
    <t>手元止水</t>
  </si>
  <si>
    <t>床暖房</t>
    <phoneticPr fontId="5"/>
  </si>
  <si>
    <t>専用_空調_セントラルエアコン</t>
    <phoneticPr fontId="5"/>
  </si>
  <si>
    <t>専用_空調_床暖房</t>
    <rPh sb="6" eb="7">
      <t>ユカ</t>
    </rPh>
    <rPh sb="7" eb="9">
      <t>ダンボウ</t>
    </rPh>
    <phoneticPr fontId="5"/>
  </si>
  <si>
    <t>駐車場換気量制御</t>
    <phoneticPr fontId="5"/>
  </si>
  <si>
    <t>住戸_最大_UA値</t>
    <rPh sb="8" eb="9">
      <t>チ</t>
    </rPh>
    <phoneticPr fontId="4"/>
  </si>
  <si>
    <t>住戸_最大_対象床面積_m2</t>
    <rPh sb="6" eb="8">
      <t>タイショウ</t>
    </rPh>
    <rPh sb="8" eb="9">
      <t>ユカ</t>
    </rPh>
    <rPh sb="9" eb="11">
      <t>メンセキ</t>
    </rPh>
    <phoneticPr fontId="4"/>
  </si>
  <si>
    <t>住戸_最大_暖房_一次エネ_基準_GJ_年戸</t>
  </si>
  <si>
    <t>住戸_最大_暖房_一次エネ_設計値_GJ_年戸</t>
  </si>
  <si>
    <t>住戸_最大_暖房_BEI</t>
  </si>
  <si>
    <t>住戸_最大_冷房_一次エネ_基準_GJ_年戸</t>
  </si>
  <si>
    <t>住戸_最大_冷房_一次エネ_設計値_GJ_年戸</t>
  </si>
  <si>
    <t>住戸_最大_冷房_BEI</t>
  </si>
  <si>
    <t>住戸_最大_換気_一次エネ_基準_GJ_年戸</t>
  </si>
  <si>
    <t>住戸_最大_換気_一次エネ_設計値_GJ_年戸</t>
  </si>
  <si>
    <t>住戸_最大_換気_BEI</t>
  </si>
  <si>
    <t>住戸_最大_給湯_一次エネ_基準_GJ_年戸</t>
  </si>
  <si>
    <t>住戸_最大_給湯_一次エネ_設計値_GJ_年戸</t>
  </si>
  <si>
    <t>住戸_最大_給湯_BEI</t>
  </si>
  <si>
    <t>住戸_最大_照明_一次エネ_基準_GJ_年戸</t>
  </si>
  <si>
    <t>住戸_最大_照明_一次エネ_設計値_GJ_年戸</t>
  </si>
  <si>
    <t>住戸_最大_照明_BEI</t>
  </si>
  <si>
    <t>住戸_最大_削減量_一次エネ_設計値_GJ_年戸</t>
  </si>
  <si>
    <t>住戸_最大_その他_一次エネ_基準_GJ_年戸</t>
  </si>
  <si>
    <t>住戸_最大_その他_一次エネ_設計値_GJ_年戸</t>
  </si>
  <si>
    <t>住戸_最大_その他_BEI</t>
  </si>
  <si>
    <t>住戸_最大_合計_除その他_一次エネ_基準_GJ_年戸</t>
  </si>
  <si>
    <t>住戸_最大_合計_除その他_一次エネ_設計値_GJ_年戸</t>
  </si>
  <si>
    <t>住戸_最大_合計_除その他_BEI</t>
  </si>
  <si>
    <t>省CO2設備手法_駐車場換気</t>
  </si>
  <si>
    <t>省CO2設備手法_機械室換気</t>
    <rPh sb="9" eb="12">
      <t>キカイシツ</t>
    </rPh>
    <phoneticPr fontId="2"/>
  </si>
  <si>
    <t>断熱材CD</t>
    <rPh sb="0" eb="3">
      <t>ダンネツザイ</t>
    </rPh>
    <phoneticPr fontId="5"/>
  </si>
  <si>
    <t>0201</t>
  </si>
  <si>
    <t>0202</t>
  </si>
  <si>
    <t>0203</t>
  </si>
  <si>
    <t>0204</t>
  </si>
  <si>
    <t>0205</t>
  </si>
  <si>
    <t>0206</t>
  </si>
  <si>
    <t>0207</t>
  </si>
  <si>
    <t>0208</t>
  </si>
  <si>
    <t>0209</t>
  </si>
  <si>
    <t>0210</t>
  </si>
  <si>
    <t>0211</t>
  </si>
  <si>
    <t>0212</t>
  </si>
  <si>
    <t>9000</t>
    <phoneticPr fontId="5"/>
  </si>
  <si>
    <t>断熱材_備考</t>
    <rPh sb="0" eb="3">
      <t>ダンネツザイ</t>
    </rPh>
    <rPh sb="4" eb="6">
      <t>ビコウ</t>
    </rPh>
    <phoneticPr fontId="5"/>
  </si>
  <si>
    <t>高効率電動機</t>
    <rPh sb="0" eb="3">
      <t>コウコウリツ</t>
    </rPh>
    <rPh sb="3" eb="6">
      <t>デンドウキ</t>
    </rPh>
    <phoneticPr fontId="5"/>
  </si>
  <si>
    <t>省CO2設備手法_高効率電動機</t>
    <rPh sb="9" eb="15">
      <t>コウコウリツデンドウキ</t>
    </rPh>
    <phoneticPr fontId="5"/>
  </si>
  <si>
    <t>省CO2設備手法_見える化装置</t>
    <phoneticPr fontId="5"/>
  </si>
  <si>
    <t>高効率電動機</t>
    <rPh sb="0" eb="3">
      <t>コウコウリツ</t>
    </rPh>
    <rPh sb="3" eb="6">
      <t>デンドウキ</t>
    </rPh>
    <phoneticPr fontId="5"/>
  </si>
  <si>
    <t>改定年月：</t>
    <rPh sb="0" eb="2">
      <t>カイテイ</t>
    </rPh>
    <rPh sb="2" eb="4">
      <t>ネンゲツ</t>
    </rPh>
    <phoneticPr fontId="5"/>
  </si>
  <si>
    <t>←[事前協議書]シート記載</t>
    <rPh sb="11" eb="13">
      <t>キサイ</t>
    </rPh>
    <phoneticPr fontId="5"/>
  </si>
  <si>
    <t>省CO2設備手法_小流量シャワー</t>
    <rPh sb="9" eb="12">
      <t>ショウリュウリョウ</t>
    </rPh>
    <phoneticPr fontId="14"/>
  </si>
  <si>
    <t>共用部計算</t>
    <rPh sb="0" eb="3">
      <t>キョウヨウブ</t>
    </rPh>
    <rPh sb="3" eb="5">
      <t>ケイサン</t>
    </rPh>
    <phoneticPr fontId="5"/>
  </si>
  <si>
    <t>対象</t>
    <rPh sb="0" eb="2">
      <t>タイショウ</t>
    </rPh>
    <phoneticPr fontId="5"/>
  </si>
  <si>
    <t>対象外</t>
    <rPh sb="0" eb="3">
      <t>タイショウガイ</t>
    </rPh>
    <phoneticPr fontId="5"/>
  </si>
  <si>
    <t>共用部の計算</t>
    <rPh sb="0" eb="3">
      <t>キョウヨウブ</t>
    </rPh>
    <rPh sb="4" eb="6">
      <t>ケイサン</t>
    </rPh>
    <phoneticPr fontId="5"/>
  </si>
  <si>
    <t>事前協議開始時、事前協議時に、本書を区に提出・協議を実施し、受付印を受けてください。</t>
    <rPh sb="15" eb="17">
      <t>ホンショ</t>
    </rPh>
    <rPh sb="18" eb="19">
      <t>ク</t>
    </rPh>
    <rPh sb="20" eb="22">
      <t>テイシュツ</t>
    </rPh>
    <rPh sb="23" eb="25">
      <t>キョウギ</t>
    </rPh>
    <rPh sb="26" eb="28">
      <t>ジッシ</t>
    </rPh>
    <rPh sb="30" eb="33">
      <t>ウケツケイン</t>
    </rPh>
    <rPh sb="34" eb="35">
      <t>ウ</t>
    </rPh>
    <phoneticPr fontId="5"/>
  </si>
  <si>
    <t>千代田区低炭素助成制度</t>
    <rPh sb="0" eb="4">
      <t>チヨダク</t>
    </rPh>
    <rPh sb="4" eb="7">
      <t>テイタンソ</t>
    </rPh>
    <rPh sb="7" eb="9">
      <t>ジョセイ</t>
    </rPh>
    <rPh sb="9" eb="11">
      <t>セイド</t>
    </rPh>
    <phoneticPr fontId="5"/>
  </si>
  <si>
    <t>申請を検討している（もしくは申請予定）</t>
    <rPh sb="0" eb="2">
      <t>シンセイ</t>
    </rPh>
    <rPh sb="3" eb="5">
      <t>ケントウ</t>
    </rPh>
    <rPh sb="14" eb="16">
      <t>シンセイ</t>
    </rPh>
    <rPh sb="16" eb="18">
      <t>ヨテイ</t>
    </rPh>
    <phoneticPr fontId="5"/>
  </si>
  <si>
    <t>v35</t>
    <phoneticPr fontId="5"/>
  </si>
  <si>
    <t>「事前協議開始時」を削除</t>
    <phoneticPr fontId="5"/>
  </si>
  <si>
    <t>対応：2021/03/09</t>
    <rPh sb="0" eb="2">
      <t>タイオウ</t>
    </rPh>
    <phoneticPr fontId="5"/>
  </si>
  <si>
    <t>修正内容は、下部に記載</t>
    <rPh sb="0" eb="2">
      <t>シュウセイ</t>
    </rPh>
    <rPh sb="2" eb="4">
      <t>ナイヨウ</t>
    </rPh>
    <rPh sb="6" eb="8">
      <t>カブ</t>
    </rPh>
    <rPh sb="9" eb="11">
      <t>キサイ</t>
    </rPh>
    <phoneticPr fontId="5"/>
  </si>
  <si>
    <t>過去2v分を記載</t>
    <rPh sb="0" eb="2">
      <t>カコ</t>
    </rPh>
    <rPh sb="4" eb="5">
      <t>ブン</t>
    </rPh>
    <rPh sb="6" eb="8">
      <t>キサイ</t>
    </rPh>
    <phoneticPr fontId="5"/>
  </si>
  <si>
    <t>[第4号様式]シート削除</t>
    <rPh sb="1" eb="2">
      <t>ダイ</t>
    </rPh>
    <rPh sb="3" eb="4">
      <t>ゴウ</t>
    </rPh>
    <rPh sb="4" eb="6">
      <t>ヨウシキ</t>
    </rPh>
    <rPh sb="10" eb="12">
      <t>サクジョ</t>
    </rPh>
    <phoneticPr fontId="5"/>
  </si>
  <si>
    <t>V列から右、96行から下</t>
    <rPh sb="1" eb="2">
      <t>レツ</t>
    </rPh>
    <rPh sb="4" eb="5">
      <t>ミギ</t>
    </rPh>
    <rPh sb="8" eb="9">
      <t>ギョウ</t>
    </rPh>
    <rPh sb="11" eb="12">
      <t>シタ</t>
    </rPh>
    <phoneticPr fontId="5"/>
  </si>
  <si>
    <t>　）</t>
    <phoneticPr fontId="5"/>
  </si>
  <si>
    <t>照明：スケジュール制御の(範囲：　　)を追加</t>
    <rPh sb="0" eb="2">
      <t>ショウメイ</t>
    </rPh>
    <rPh sb="9" eb="11">
      <t>セイギョ</t>
    </rPh>
    <rPh sb="13" eb="15">
      <t>ハンイ</t>
    </rPh>
    <rPh sb="20" eb="22">
      <t>ツイカ</t>
    </rPh>
    <phoneticPr fontId="5"/>
  </si>
  <si>
    <t>[事前協議書]シート</t>
    <phoneticPr fontId="5"/>
  </si>
  <si>
    <t>[環境評価書]シート</t>
    <phoneticPr fontId="5"/>
  </si>
  <si>
    <t>□スケジュール制御の下に(範囲：　　)を行追加</t>
    <rPh sb="10" eb="11">
      <t>シタ</t>
    </rPh>
    <rPh sb="20" eb="21">
      <t>ギョウ</t>
    </rPh>
    <phoneticPr fontId="5"/>
  </si>
  <si>
    <t>対応：2021/03/23</t>
    <rPh sb="0" eb="2">
      <t>タイオウ</t>
    </rPh>
    <phoneticPr fontId="5"/>
  </si>
  <si>
    <t>対応：2021/03/24</t>
    <rPh sb="0" eb="2">
      <t>タイオウ</t>
    </rPh>
    <phoneticPr fontId="5"/>
  </si>
  <si>
    <t>「氏名が自署の場合は押印省略可（法人の場合を除く。）」追加</t>
    <rPh sb="27" eb="29">
      <t>ツイカ</t>
    </rPh>
    <phoneticPr fontId="5"/>
  </si>
  <si>
    <t>[第2号様式]シート</t>
    <phoneticPr fontId="5"/>
  </si>
  <si>
    <t>削減率（努力目標20%)</t>
    <rPh sb="0" eb="2">
      <t>サクゲン</t>
    </rPh>
    <rPh sb="2" eb="3">
      <t>リツ</t>
    </rPh>
    <rPh sb="4" eb="6">
      <t>ドリョク</t>
    </rPh>
    <rPh sb="6" eb="8">
      <t>モクヒョウ</t>
    </rPh>
    <phoneticPr fontId="5"/>
  </si>
  <si>
    <t>備考欄</t>
    <rPh sb="0" eb="2">
      <t>ビコウ</t>
    </rPh>
    <rPh sb="2" eb="3">
      <t>ラン</t>
    </rPh>
    <phoneticPr fontId="5"/>
  </si>
  <si>
    <t>浸水対策　　　</t>
    <rPh sb="0" eb="2">
      <t>シンスイ</t>
    </rPh>
    <rPh sb="2" eb="4">
      <t>タイサク</t>
    </rPh>
    <phoneticPr fontId="5"/>
  </si>
  <si>
    <t>浸水深（エリア内時記入）</t>
    <rPh sb="8" eb="9">
      <t>ジ</t>
    </rPh>
    <phoneticPr fontId="5"/>
  </si>
  <si>
    <t>0.5m未満</t>
    <rPh sb="4" eb="6">
      <t>ミマン</t>
    </rPh>
    <phoneticPr fontId="5"/>
  </si>
  <si>
    <t>3m未満</t>
    <rPh sb="2" eb="4">
      <t>ミマン</t>
    </rPh>
    <phoneticPr fontId="5"/>
  </si>
  <si>
    <t>5m未満</t>
    <rPh sb="2" eb="4">
      <t>ミマン</t>
    </rPh>
    <phoneticPr fontId="5"/>
  </si>
  <si>
    <t>5m以上</t>
    <rPh sb="2" eb="4">
      <t>イジョウ</t>
    </rPh>
    <phoneticPr fontId="5"/>
  </si>
  <si>
    <t>実施する浸水対策</t>
    <phoneticPr fontId="5"/>
  </si>
  <si>
    <t>浸水リスクの低い場所への電気設備の設置</t>
    <rPh sb="0" eb="2">
      <t>シンスイ</t>
    </rPh>
    <rPh sb="6" eb="7">
      <t>ヒク</t>
    </rPh>
    <rPh sb="8" eb="10">
      <t>バショ</t>
    </rPh>
    <rPh sb="12" eb="14">
      <t>デンキ</t>
    </rPh>
    <rPh sb="14" eb="16">
      <t>セツビ</t>
    </rPh>
    <rPh sb="17" eb="19">
      <t>セッチ</t>
    </rPh>
    <phoneticPr fontId="5"/>
  </si>
  <si>
    <t>被覆対策</t>
    <rPh sb="0" eb="2">
      <t>ヒフク</t>
    </rPh>
    <rPh sb="2" eb="4">
      <t>タイサク</t>
    </rPh>
    <phoneticPr fontId="5"/>
  </si>
  <si>
    <t>浸水対策</t>
    <rPh sb="0" eb="2">
      <t>シンスイ</t>
    </rPh>
    <rPh sb="2" eb="4">
      <t>タイサク</t>
    </rPh>
    <phoneticPr fontId="5"/>
  </si>
  <si>
    <t>ハザードエリア内</t>
    <rPh sb="7" eb="8">
      <t>ナイ</t>
    </rPh>
    <phoneticPr fontId="5"/>
  </si>
  <si>
    <t>再開発等促進区を定める地区計画</t>
    <phoneticPr fontId="5"/>
  </si>
  <si>
    <t>高度利用地区</t>
    <phoneticPr fontId="5"/>
  </si>
  <si>
    <t>都市開発諸制度の適用_高度利用地区</t>
    <phoneticPr fontId="5"/>
  </si>
  <si>
    <t>都市開発諸制度の適用_特定街区</t>
    <phoneticPr fontId="5"/>
  </si>
  <si>
    <t>都市開発諸制度の適用_総合設計</t>
    <phoneticPr fontId="5"/>
  </si>
  <si>
    <t>地域冷暖房(DHC)の受入</t>
    <rPh sb="0" eb="2">
      <t>チイキ</t>
    </rPh>
    <rPh sb="2" eb="5">
      <t>レイダンボウ</t>
    </rPh>
    <rPh sb="11" eb="13">
      <t>ウケイレ</t>
    </rPh>
    <phoneticPr fontId="5"/>
  </si>
  <si>
    <t>（区域名称：</t>
    <rPh sb="1" eb="3">
      <t>クイキ</t>
    </rPh>
    <rPh sb="3" eb="5">
      <t>メイショウ</t>
    </rPh>
    <phoneticPr fontId="5"/>
  </si>
  <si>
    <t>AEMS（エリアエネルギーマネジメントシステム）</t>
    <phoneticPr fontId="5"/>
  </si>
  <si>
    <t>面的エネルギーの活用</t>
    <phoneticPr fontId="5"/>
  </si>
  <si>
    <t>面的_DHC受入</t>
    <rPh sb="6" eb="8">
      <t>ウケイレ</t>
    </rPh>
    <phoneticPr fontId="5"/>
  </si>
  <si>
    <t>面的_DHC受入_区域名称</t>
    <rPh sb="6" eb="8">
      <t>ウケイレ</t>
    </rPh>
    <rPh sb="9" eb="11">
      <t>クイキ</t>
    </rPh>
    <rPh sb="11" eb="13">
      <t>メイショウ</t>
    </rPh>
    <phoneticPr fontId="5"/>
  </si>
  <si>
    <t>面的_AEMS</t>
    <phoneticPr fontId="5"/>
  </si>
  <si>
    <t>面的_その他</t>
    <rPh sb="5" eb="6">
      <t>タ</t>
    </rPh>
    <phoneticPr fontId="5"/>
  </si>
  <si>
    <t>面的_その他_内容</t>
    <rPh sb="5" eb="6">
      <t>タ</t>
    </rPh>
    <rPh sb="7" eb="9">
      <t>ナイヨウ</t>
    </rPh>
    <phoneticPr fontId="5"/>
  </si>
  <si>
    <t>洪水ハザード_エリア内</t>
    <rPh sb="0" eb="2">
      <t>コウズイ</t>
    </rPh>
    <rPh sb="10" eb="11">
      <t>ナイ</t>
    </rPh>
    <phoneticPr fontId="5"/>
  </si>
  <si>
    <t>洪水ハザード_エリア外</t>
    <rPh sb="0" eb="2">
      <t>コウズイ</t>
    </rPh>
    <rPh sb="10" eb="11">
      <t>ガイ</t>
    </rPh>
    <phoneticPr fontId="5"/>
  </si>
  <si>
    <t>浸水深_0.5m未満</t>
    <rPh sb="8" eb="10">
      <t>ミマン</t>
    </rPh>
    <phoneticPr fontId="5"/>
  </si>
  <si>
    <r>
      <t>浸水深</t>
    </r>
    <r>
      <rPr>
        <sz val="9"/>
        <color theme="1"/>
        <rFont val="ＭＳ Ｐゴシック"/>
        <family val="3"/>
        <charset val="128"/>
      </rPr>
      <t>_3m未満</t>
    </r>
    <rPh sb="6" eb="8">
      <t>ミマン</t>
    </rPh>
    <phoneticPr fontId="5"/>
  </si>
  <si>
    <r>
      <t>浸水深</t>
    </r>
    <r>
      <rPr>
        <sz val="9"/>
        <color theme="1"/>
        <rFont val="ＭＳ Ｐゴシック"/>
        <family val="3"/>
        <charset val="128"/>
      </rPr>
      <t>_5m未満</t>
    </r>
    <phoneticPr fontId="5"/>
  </si>
  <si>
    <r>
      <t>浸水深</t>
    </r>
    <r>
      <rPr>
        <sz val="9"/>
        <color theme="1"/>
        <rFont val="ＭＳ Ｐゴシック"/>
        <family val="3"/>
        <charset val="128"/>
      </rPr>
      <t>_5m以上</t>
    </r>
    <phoneticPr fontId="5"/>
  </si>
  <si>
    <t>浸水対策_浸水リスクの低い場所への電気設備の設置</t>
    <phoneticPr fontId="5"/>
  </si>
  <si>
    <t>浸水対策_その他</t>
    <rPh sb="7" eb="8">
      <t>タ</t>
    </rPh>
    <phoneticPr fontId="5"/>
  </si>
  <si>
    <t>浸水対策_その他_内容</t>
    <rPh sb="7" eb="8">
      <t>タ</t>
    </rPh>
    <rPh sb="9" eb="11">
      <t>ナイヨウ</t>
    </rPh>
    <phoneticPr fontId="5"/>
  </si>
  <si>
    <t>被覆対策</t>
  </si>
  <si>
    <t>緑の量・質の確保、生態系への配慮</t>
  </si>
  <si>
    <t>v36</t>
    <phoneticPr fontId="5"/>
  </si>
  <si>
    <t>都市開発諸制度の適用_再開発等促進区を定める地区計画</t>
    <phoneticPr fontId="5"/>
  </si>
  <si>
    <t>戸建住宅（複合ビルの一戸を含む）</t>
    <rPh sb="0" eb="2">
      <t>コダ</t>
    </rPh>
    <rPh sb="2" eb="4">
      <t>ジュウタク</t>
    </rPh>
    <rPh sb="5" eb="7">
      <t>フクゴウ</t>
    </rPh>
    <rPh sb="10" eb="12">
      <t>イッコ</t>
    </rPh>
    <rPh sb="13" eb="14">
      <t>フク</t>
    </rPh>
    <phoneticPr fontId="7"/>
  </si>
  <si>
    <t>断熱材修正：安達さん対応済み。コードが過去と異なるのは気にしなくてよい(安達さん確認済)</t>
    <rPh sb="0" eb="3">
      <t>ダンネツザイ</t>
    </rPh>
    <rPh sb="3" eb="5">
      <t>シュウセイ</t>
    </rPh>
    <rPh sb="6" eb="8">
      <t>アダチ</t>
    </rPh>
    <rPh sb="10" eb="12">
      <t>タイオウ</t>
    </rPh>
    <rPh sb="12" eb="13">
      <t>ズ</t>
    </rPh>
    <rPh sb="19" eb="21">
      <t>カコ</t>
    </rPh>
    <rPh sb="22" eb="23">
      <t>コト</t>
    </rPh>
    <rPh sb="27" eb="28">
      <t>キ</t>
    </rPh>
    <rPh sb="36" eb="38">
      <t>アダチ</t>
    </rPh>
    <rPh sb="40" eb="42">
      <t>カクニン</t>
    </rPh>
    <rPh sb="42" eb="43">
      <t>スミ</t>
    </rPh>
    <phoneticPr fontId="5"/>
  </si>
  <si>
    <t>面的エネルギーの活用：「AEMS」だけの項目から、複数項目へ変更</t>
    <rPh sb="0" eb="2">
      <t>メンテキ</t>
    </rPh>
    <rPh sb="8" eb="10">
      <t>カツヨウ</t>
    </rPh>
    <phoneticPr fontId="5"/>
  </si>
  <si>
    <t>省CO2対策の概要：削除</t>
    <phoneticPr fontId="5"/>
  </si>
  <si>
    <t>非常時の対応：削除</t>
    <phoneticPr fontId="5"/>
  </si>
  <si>
    <t>浸水対策：追加</t>
    <phoneticPr fontId="5"/>
  </si>
  <si>
    <t>被覆対策：「敷地と建物の被覆対策」と「緑の量・質の確保、生態系への配慮」の項目をまとめた</t>
    <phoneticPr fontId="5"/>
  </si>
  <si>
    <t>対応：2022/07/28～</t>
    <rPh sb="0" eb="2">
      <t>タイオウ</t>
    </rPh>
    <phoneticPr fontId="5"/>
  </si>
  <si>
    <t>小流量シャワー</t>
    <phoneticPr fontId="5"/>
  </si>
  <si>
    <t>水優先吐水</t>
    <phoneticPr fontId="5"/>
  </si>
  <si>
    <t>他</t>
    <rPh sb="0" eb="1">
      <t>ホカ</t>
    </rPh>
    <phoneticPr fontId="5"/>
  </si>
  <si>
    <t>List!$P$2:$R$12</t>
    <phoneticPr fontId="5"/>
  </si>
  <si>
    <t>List!$P$13:$R$23</t>
    <phoneticPr fontId="5"/>
  </si>
  <si>
    <t>List!$P$24:$R$34</t>
    <phoneticPr fontId="5"/>
  </si>
  <si>
    <t>ハザードマップ</t>
    <phoneticPr fontId="5"/>
  </si>
  <si>
    <t>ハザードエリア外</t>
    <rPh sb="7" eb="8">
      <t>ガイ</t>
    </rPh>
    <phoneticPr fontId="5"/>
  </si>
  <si>
    <t>千代田区緑化推進要綱の基準を満足</t>
    <phoneticPr fontId="5"/>
  </si>
  <si>
    <t>※対象：敷地面積250㎡以上</t>
    <rPh sb="1" eb="3">
      <t>タイショウ</t>
    </rPh>
    <rPh sb="4" eb="6">
      <t>シキチ</t>
    </rPh>
    <rPh sb="12" eb="14">
      <t>イジョウ</t>
    </rPh>
    <phoneticPr fontId="5"/>
  </si>
  <si>
    <t>採用する
省CO2対策</t>
    <phoneticPr fontId="7"/>
  </si>
  <si>
    <t>緑の量、質の確保
生態系への配慮</t>
    <rPh sb="0" eb="1">
      <t>ミドリ</t>
    </rPh>
    <rPh sb="2" eb="3">
      <t>リョウ</t>
    </rPh>
    <rPh sb="4" eb="5">
      <t>シツ</t>
    </rPh>
    <rPh sb="6" eb="8">
      <t>カクホ</t>
    </rPh>
    <phoneticPr fontId="5"/>
  </si>
  <si>
    <t>浸水対策_出入口等における止水板の設置</t>
    <phoneticPr fontId="5"/>
  </si>
  <si>
    <t>出入口等における止水板の設置</t>
    <rPh sb="0" eb="3">
      <t>デイリグチ</t>
    </rPh>
    <rPh sb="3" eb="4">
      <t>トウ</t>
    </rPh>
    <rPh sb="8" eb="10">
      <t>シスイ</t>
    </rPh>
    <rPh sb="10" eb="11">
      <t>イタ</t>
    </rPh>
    <rPh sb="12" eb="14">
      <t>セッチ</t>
    </rPh>
    <phoneticPr fontId="5"/>
  </si>
  <si>
    <t>面的エネルギー活用</t>
    <rPh sb="0" eb="2">
      <t>メンテキ</t>
    </rPh>
    <rPh sb="7" eb="9">
      <t>カツヨウ</t>
    </rPh>
    <phoneticPr fontId="5"/>
  </si>
  <si>
    <t>地域冷暖房(DHC)の受入</t>
    <phoneticPr fontId="5"/>
  </si>
  <si>
    <t>出入口等における止水板の設置</t>
    <phoneticPr fontId="5"/>
  </si>
  <si>
    <t>建設コスト</t>
    <rPh sb="0" eb="2">
      <t>ケンセツ</t>
    </rPh>
    <phoneticPr fontId="5"/>
  </si>
  <si>
    <t>運用上の制約</t>
    <rPh sb="0" eb="2">
      <t>ウンヨウ</t>
    </rPh>
    <rPh sb="2" eb="3">
      <t>ジョウ</t>
    </rPh>
    <rPh sb="4" eb="6">
      <t>セイヤク</t>
    </rPh>
    <phoneticPr fontId="5"/>
  </si>
  <si>
    <t>その他　（</t>
    <phoneticPr fontId="5"/>
  </si>
  <si>
    <t>）</t>
    <phoneticPr fontId="5"/>
  </si>
  <si>
    <t>削減率20％未満の場合は理由</t>
    <rPh sb="2" eb="3">
      <t>リツ</t>
    </rPh>
    <rPh sb="6" eb="8">
      <t>ミマン</t>
    </rPh>
    <rPh sb="9" eb="11">
      <t>バアイ</t>
    </rPh>
    <rPh sb="12" eb="14">
      <t>リユウ</t>
    </rPh>
    <phoneticPr fontId="5"/>
  </si>
  <si>
    <t>都市開発諸制度等の適用</t>
    <rPh sb="0" eb="2">
      <t>トシ</t>
    </rPh>
    <rPh sb="2" eb="4">
      <t>カイハツ</t>
    </rPh>
    <rPh sb="4" eb="5">
      <t>ショ</t>
    </rPh>
    <rPh sb="5" eb="7">
      <t>セイド</t>
    </rPh>
    <rPh sb="7" eb="8">
      <t>トウ</t>
    </rPh>
    <rPh sb="9" eb="11">
      <t>テキヨウ</t>
    </rPh>
    <phoneticPr fontId="7"/>
  </si>
  <si>
    <t>特定街区</t>
    <rPh sb="0" eb="2">
      <t>トクテイ</t>
    </rPh>
    <rPh sb="2" eb="4">
      <t>ガイク</t>
    </rPh>
    <phoneticPr fontId="5"/>
  </si>
  <si>
    <t>総合設計</t>
    <rPh sb="0" eb="2">
      <t>ソウゴウ</t>
    </rPh>
    <rPh sb="2" eb="4">
      <t>セッケイ</t>
    </rPh>
    <phoneticPr fontId="5"/>
  </si>
  <si>
    <t>地表面または屋上に保水性の高い被覆材を採用</t>
    <phoneticPr fontId="5"/>
  </si>
  <si>
    <t>←計画時の届出の副本の受付日・番号（変更の届出をしている場合は変更時のもの）</t>
    <rPh sb="1" eb="3">
      <t>ケイカク</t>
    </rPh>
    <rPh sb="3" eb="4">
      <t>ジ</t>
    </rPh>
    <rPh sb="5" eb="7">
      <t>トドケデ</t>
    </rPh>
    <rPh sb="8" eb="10">
      <t>フクホン</t>
    </rPh>
    <rPh sb="11" eb="14">
      <t>ウケツケビ</t>
    </rPh>
    <rPh sb="15" eb="17">
      <t>バンゴウ</t>
    </rPh>
    <rPh sb="18" eb="20">
      <t>ヘンコウ</t>
    </rPh>
    <rPh sb="21" eb="23">
      <t>トドケデ</t>
    </rPh>
    <rPh sb="28" eb="30">
      <t>バアイ</t>
    </rPh>
    <rPh sb="31" eb="33">
      <t>ヘンコウ</t>
    </rPh>
    <rPh sb="33" eb="34">
      <t>ジ</t>
    </rPh>
    <phoneticPr fontId="5"/>
  </si>
  <si>
    <t>別添「事前協議書」「環境評価書」のとおり</t>
    <rPh sb="3" eb="5">
      <t>ジゼン</t>
    </rPh>
    <rPh sb="5" eb="7">
      <t>キョウギ</t>
    </rPh>
    <rPh sb="7" eb="8">
      <t>ショ</t>
    </rPh>
    <rPh sb="10" eb="12">
      <t>カンキョウ</t>
    </rPh>
    <rPh sb="12" eb="14">
      <t>ヒョウカ</t>
    </rPh>
    <rPh sb="14" eb="15">
      <t>ショ</t>
    </rPh>
    <phoneticPr fontId="5"/>
  </si>
  <si>
    <t>年</t>
    <rPh sb="0" eb="1">
      <t>ネン</t>
    </rPh>
    <phoneticPr fontId="32"/>
  </si>
  <si>
    <t>月</t>
    <rPh sb="0" eb="1">
      <t>ツキ</t>
    </rPh>
    <phoneticPr fontId="32"/>
  </si>
  <si>
    <t>日</t>
    <rPh sb="0" eb="1">
      <t>ヒ</t>
    </rPh>
    <phoneticPr fontId="32"/>
  </si>
  <si>
    <t>住所</t>
    <phoneticPr fontId="32"/>
  </si>
  <si>
    <t>氏名</t>
    <rPh sb="0" eb="2">
      <t>シメイ</t>
    </rPh>
    <phoneticPr fontId="32"/>
  </si>
  <si>
    <t>職員記入欄</t>
    <rPh sb="0" eb="2">
      <t>ショクイン</t>
    </rPh>
    <rPh sb="2" eb="4">
      <t>キニュウ</t>
    </rPh>
    <rPh sb="4" eb="5">
      <t>ラン</t>
    </rPh>
    <phoneticPr fontId="5"/>
  </si>
  <si>
    <t>確認欄</t>
    <rPh sb="0" eb="2">
      <t>カクニン</t>
    </rPh>
    <rPh sb="2" eb="3">
      <t>ラン</t>
    </rPh>
    <phoneticPr fontId="32"/>
  </si>
  <si>
    <r>
      <rPr>
        <sz val="7"/>
        <color rgb="FF464646"/>
        <rFont val="Meiryo UI"/>
        <family val="3"/>
        <charset val="128"/>
      </rPr>
      <t>分類</t>
    </r>
  </si>
  <si>
    <r>
      <rPr>
        <sz val="7"/>
        <color rgb="FF464646"/>
        <rFont val="Meiryo UI"/>
        <family val="3"/>
        <charset val="128"/>
      </rPr>
      <t>建材番号</t>
    </r>
  </si>
  <si>
    <r>
      <rPr>
        <sz val="7"/>
        <color rgb="FF464646"/>
        <rFont val="Meiryo UI"/>
        <family val="3"/>
        <charset val="128"/>
      </rPr>
      <t>建材名称</t>
    </r>
  </si>
  <si>
    <r>
      <rPr>
        <sz val="7"/>
        <color rgb="FF464646"/>
        <rFont val="Meiryo UI"/>
        <family val="3"/>
        <charset val="128"/>
      </rPr>
      <t xml:space="preserve">熱伝導率
</t>
    </r>
    <r>
      <rPr>
        <sz val="8"/>
        <color rgb="FF1F1F1F"/>
        <rFont val="Meiryo UI"/>
        <family val="3"/>
        <charset val="128"/>
      </rPr>
      <t>[W/mK]</t>
    </r>
  </si>
  <si>
    <r>
      <rPr>
        <sz val="7"/>
        <color rgb="FF464646"/>
        <rFont val="Meiryo UI"/>
        <family val="3"/>
        <charset val="128"/>
      </rPr>
      <t xml:space="preserve">容積比熱
</t>
    </r>
    <r>
      <rPr>
        <sz val="8"/>
        <color rgb="FF2F2F2F"/>
        <rFont val="Meiryo UI"/>
        <family val="3"/>
        <charset val="128"/>
      </rPr>
      <t>[</t>
    </r>
    <r>
      <rPr>
        <sz val="8"/>
        <rFont val="Meiryo UI"/>
        <family val="3"/>
        <charset val="128"/>
      </rPr>
      <t>J</t>
    </r>
    <r>
      <rPr>
        <sz val="8"/>
        <color rgb="FF464646"/>
        <rFont val="Meiryo UI"/>
        <family val="3"/>
        <charset val="128"/>
      </rPr>
      <t>/</t>
    </r>
    <r>
      <rPr>
        <sz val="8"/>
        <rFont val="Meiryo UI"/>
        <family val="3"/>
        <charset val="128"/>
      </rPr>
      <t>L</t>
    </r>
    <r>
      <rPr>
        <sz val="8"/>
        <color rgb="FF1F1F1F"/>
        <rFont val="Meiryo UI"/>
        <family val="3"/>
        <charset val="128"/>
      </rPr>
      <t>K</t>
    </r>
    <r>
      <rPr>
        <sz val="8"/>
        <rFont val="Meiryo UI"/>
        <family val="3"/>
        <charset val="128"/>
      </rPr>
      <t>]</t>
    </r>
  </si>
  <si>
    <r>
      <rPr>
        <sz val="7"/>
        <color rgb="FF464646"/>
        <rFont val="Meiryo UI"/>
        <family val="3"/>
        <charset val="128"/>
      </rPr>
      <t xml:space="preserve">比熱
</t>
    </r>
    <r>
      <rPr>
        <sz val="8"/>
        <color rgb="FF1F1F1F"/>
        <rFont val="Meiryo UI"/>
        <family val="3"/>
        <charset val="128"/>
      </rPr>
      <t>[J/gK]</t>
    </r>
  </si>
  <si>
    <r>
      <rPr>
        <sz val="7"/>
        <color rgb="FF464646"/>
        <rFont val="Meiryo UI"/>
        <family val="3"/>
        <charset val="128"/>
      </rPr>
      <t xml:space="preserve">密度
</t>
    </r>
    <r>
      <rPr>
        <sz val="8"/>
        <color rgb="FF1F1F1F"/>
        <rFont val="Meiryo UI"/>
        <family val="3"/>
        <charset val="128"/>
      </rPr>
      <t>[g/L]</t>
    </r>
  </si>
  <si>
    <r>
      <rPr>
        <sz val="7"/>
        <color rgb="FF464646"/>
        <rFont val="Meiryo UI"/>
        <family val="3"/>
        <charset val="128"/>
      </rPr>
      <t>繊維系断熱材</t>
    </r>
  </si>
  <si>
    <r>
      <rPr>
        <sz val="7"/>
        <color rgb="FF2F2F2F"/>
        <rFont val="Meiryo UI"/>
        <family val="3"/>
        <charset val="128"/>
      </rPr>
      <t>グラスウ</t>
    </r>
    <r>
      <rPr>
        <sz val="7"/>
        <rFont val="Meiryo UI"/>
        <family val="3"/>
        <charset val="128"/>
      </rPr>
      <t>ー</t>
    </r>
    <r>
      <rPr>
        <sz val="7"/>
        <color rgb="FF2F2F2F"/>
        <rFont val="Meiryo UI"/>
        <family val="3"/>
        <charset val="128"/>
      </rPr>
      <t>ル断熱材  10</t>
    </r>
    <r>
      <rPr>
        <sz val="8"/>
        <color rgb="FF1F1F1F"/>
        <rFont val="Meiryo UI"/>
        <family val="3"/>
        <charset val="128"/>
      </rPr>
      <t>K</t>
    </r>
    <r>
      <rPr>
        <sz val="7"/>
        <color rgb="FF464646"/>
        <rFont val="Meiryo UI"/>
        <family val="3"/>
        <charset val="128"/>
      </rPr>
      <t>相当</t>
    </r>
    <phoneticPr fontId="7"/>
  </si>
  <si>
    <r>
      <rPr>
        <sz val="7"/>
        <color rgb="FF2F2F2F"/>
        <rFont val="Meiryo UI"/>
        <family val="3"/>
        <charset val="128"/>
      </rPr>
      <t>グラスウール断熱材  16</t>
    </r>
    <r>
      <rPr>
        <sz val="8"/>
        <color rgb="FF1F1F1F"/>
        <rFont val="Meiryo UI"/>
        <family val="3"/>
        <charset val="128"/>
      </rPr>
      <t>K</t>
    </r>
    <r>
      <rPr>
        <sz val="7"/>
        <color rgb="FF464646"/>
        <rFont val="Meiryo UI"/>
        <family val="3"/>
        <charset val="128"/>
      </rPr>
      <t>相当</t>
    </r>
    <phoneticPr fontId="5"/>
  </si>
  <si>
    <r>
      <rPr>
        <sz val="7"/>
        <color rgb="FF2F2F2F"/>
        <rFont val="Meiryo UI"/>
        <family val="3"/>
        <charset val="128"/>
      </rPr>
      <t>グラスウール断熱材   20</t>
    </r>
    <r>
      <rPr>
        <sz val="8"/>
        <color rgb="FF2F2F2F"/>
        <rFont val="Meiryo UI"/>
        <family val="3"/>
        <charset val="128"/>
      </rPr>
      <t>K</t>
    </r>
    <r>
      <rPr>
        <sz val="7"/>
        <color rgb="FF2F2F2F"/>
        <rFont val="Meiryo UI"/>
        <family val="3"/>
        <charset val="128"/>
      </rPr>
      <t>相当</t>
    </r>
    <phoneticPr fontId="5"/>
  </si>
  <si>
    <r>
      <rPr>
        <sz val="7"/>
        <color rgb="FF2F2F2F"/>
        <rFont val="Meiryo UI"/>
        <family val="3"/>
        <charset val="128"/>
      </rPr>
      <t>グラスウール断熱材   24</t>
    </r>
    <r>
      <rPr>
        <sz val="8"/>
        <color rgb="FF1F1F1F"/>
        <rFont val="Meiryo UI"/>
        <family val="3"/>
        <charset val="128"/>
      </rPr>
      <t>K</t>
    </r>
    <r>
      <rPr>
        <sz val="7"/>
        <color rgb="FF464646"/>
        <rFont val="Meiryo UI"/>
        <family val="3"/>
        <charset val="128"/>
      </rPr>
      <t>相当</t>
    </r>
    <phoneticPr fontId="5"/>
  </si>
  <si>
    <r>
      <rPr>
        <sz val="7"/>
        <color rgb="FF2F2F2F"/>
        <rFont val="Meiryo UI"/>
        <family val="3"/>
        <charset val="128"/>
      </rPr>
      <t>グラスウ</t>
    </r>
    <r>
      <rPr>
        <sz val="7"/>
        <rFont val="Meiryo UI"/>
        <family val="3"/>
        <charset val="128"/>
      </rPr>
      <t>ー</t>
    </r>
    <r>
      <rPr>
        <sz val="7"/>
        <color rgb="FF1F1F1F"/>
        <rFont val="Meiryo UI"/>
        <family val="3"/>
        <charset val="128"/>
      </rPr>
      <t>ル</t>
    </r>
    <r>
      <rPr>
        <sz val="7"/>
        <color rgb="FF464646"/>
        <rFont val="Meiryo UI"/>
        <family val="3"/>
        <charset val="128"/>
      </rPr>
      <t>断熱材  32</t>
    </r>
    <r>
      <rPr>
        <sz val="8"/>
        <color rgb="FF1F1F1F"/>
        <rFont val="Meiryo UI"/>
        <family val="3"/>
        <charset val="128"/>
      </rPr>
      <t>K</t>
    </r>
    <r>
      <rPr>
        <sz val="7"/>
        <color rgb="FF464646"/>
        <rFont val="Meiryo UI"/>
        <family val="3"/>
        <charset val="128"/>
      </rPr>
      <t>相当</t>
    </r>
    <phoneticPr fontId="5"/>
  </si>
  <si>
    <r>
      <rPr>
        <sz val="7"/>
        <color rgb="FF464646"/>
        <rFont val="Meiryo UI"/>
        <family val="3"/>
        <charset val="128"/>
      </rPr>
      <t>高性能グラスウール断熱材   16</t>
    </r>
    <r>
      <rPr>
        <sz val="8"/>
        <color rgb="FF1F1F1F"/>
        <rFont val="Meiryo UI"/>
        <family val="3"/>
        <charset val="128"/>
      </rPr>
      <t>K</t>
    </r>
    <r>
      <rPr>
        <sz val="7"/>
        <color rgb="FF464646"/>
        <rFont val="Meiryo UI"/>
        <family val="3"/>
        <charset val="128"/>
      </rPr>
      <t>相当</t>
    </r>
    <phoneticPr fontId="5"/>
  </si>
  <si>
    <r>
      <rPr>
        <sz val="7"/>
        <color rgb="FF464646"/>
        <rFont val="Meiryo UI"/>
        <family val="3"/>
        <charset val="128"/>
      </rPr>
      <t xml:space="preserve">高性能グラスウール断熱材   </t>
    </r>
    <r>
      <rPr>
        <sz val="8"/>
        <color rgb="FF1F1F1F"/>
        <rFont val="Meiryo UI"/>
        <family val="3"/>
        <charset val="128"/>
      </rPr>
      <t>24K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</si>
  <si>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32K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</si>
  <si>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40K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</si>
  <si>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48K</t>
    </r>
    <r>
      <rPr>
        <sz val="7"/>
        <color rgb="FF464646"/>
        <rFont val="Meiryo UI"/>
        <family val="3"/>
        <charset val="128"/>
      </rPr>
      <t>相当</t>
    </r>
  </si>
  <si>
    <r>
      <rPr>
        <sz val="7"/>
        <color rgb="FF464646"/>
        <rFont val="Meiryo UI"/>
        <family val="3"/>
        <charset val="128"/>
      </rPr>
      <t xml:space="preserve">吹込み用グラスウール  </t>
    </r>
    <r>
      <rPr>
        <sz val="8"/>
        <color rgb="FF1F1F1F"/>
        <rFont val="Meiryo UI"/>
        <family val="3"/>
        <charset val="128"/>
      </rPr>
      <t>13K</t>
    </r>
    <r>
      <rPr>
        <sz val="7"/>
        <color rgb="FF1F1F1F"/>
        <rFont val="Meiryo UI"/>
        <family val="3"/>
        <charset val="128"/>
      </rPr>
      <t>相</t>
    </r>
    <r>
      <rPr>
        <sz val="7"/>
        <color rgb="FF464646"/>
        <rFont val="Meiryo UI"/>
        <family val="3"/>
        <charset val="128"/>
      </rPr>
      <t>当</t>
    </r>
  </si>
  <si>
    <r>
      <rPr>
        <sz val="7"/>
        <color rgb="FF464646"/>
        <rFont val="Meiryo UI"/>
        <family val="3"/>
        <charset val="128"/>
      </rPr>
      <t>吹込み用グラスウ</t>
    </r>
    <r>
      <rPr>
        <sz val="7"/>
        <rFont val="Meiryo UI"/>
        <family val="3"/>
        <charset val="128"/>
      </rPr>
      <t>ー</t>
    </r>
    <r>
      <rPr>
        <sz val="7"/>
        <color rgb="FF1F1F1F"/>
        <rFont val="Meiryo UI"/>
        <family val="3"/>
        <charset val="128"/>
      </rPr>
      <t xml:space="preserve">ル  </t>
    </r>
    <r>
      <rPr>
        <sz val="8"/>
        <color rgb="FF1F1F1F"/>
        <rFont val="Meiryo UI"/>
        <family val="3"/>
        <charset val="128"/>
      </rPr>
      <t>18K</t>
    </r>
    <r>
      <rPr>
        <sz val="7"/>
        <color rgb="FF464646"/>
        <rFont val="Meiryo UI"/>
        <family val="3"/>
        <charset val="128"/>
      </rPr>
      <t>相当</t>
    </r>
  </si>
  <si>
    <r>
      <rPr>
        <sz val="7"/>
        <color rgb="FF464646"/>
        <rFont val="Meiryo UI"/>
        <family val="3"/>
        <charset val="128"/>
      </rPr>
      <t xml:space="preserve">吹込み用グラスウール  </t>
    </r>
    <r>
      <rPr>
        <sz val="8"/>
        <color rgb="FF2F2F2F"/>
        <rFont val="Meiryo UI"/>
        <family val="3"/>
        <charset val="128"/>
      </rPr>
      <t>30K</t>
    </r>
    <r>
      <rPr>
        <sz val="7"/>
        <color rgb="FF2F2F2F"/>
        <rFont val="Meiryo UI"/>
        <family val="3"/>
        <charset val="128"/>
      </rPr>
      <t>相当</t>
    </r>
  </si>
  <si>
    <r>
      <rPr>
        <sz val="7"/>
        <color rgb="FF464646"/>
        <rFont val="Meiryo UI"/>
        <family val="3"/>
        <charset val="128"/>
      </rPr>
      <t xml:space="preserve">吹込み用グラスウール  </t>
    </r>
    <r>
      <rPr>
        <sz val="8"/>
        <color rgb="FF2F2F2F"/>
        <rFont val="Meiryo UI"/>
        <family val="3"/>
        <charset val="128"/>
      </rPr>
      <t>35K</t>
    </r>
    <r>
      <rPr>
        <sz val="7"/>
        <color rgb="FF2F2F2F"/>
        <rFont val="Meiryo UI"/>
        <family val="3"/>
        <charset val="128"/>
      </rPr>
      <t>相当</t>
    </r>
  </si>
  <si>
    <r>
      <rPr>
        <sz val="7"/>
        <color rgb="FF464646"/>
        <rFont val="Meiryo UI"/>
        <family val="3"/>
        <charset val="128"/>
      </rPr>
      <t>吹付けロックウール</t>
    </r>
  </si>
  <si>
    <r>
      <rPr>
        <sz val="7"/>
        <color rgb="FF2F2F2F"/>
        <rFont val="Meiryo UI"/>
        <family val="3"/>
        <charset val="128"/>
      </rPr>
      <t>ロックウ</t>
    </r>
    <r>
      <rPr>
        <sz val="7"/>
        <rFont val="Meiryo UI"/>
        <family val="3"/>
        <charset val="128"/>
      </rPr>
      <t>ー</t>
    </r>
    <r>
      <rPr>
        <sz val="7"/>
        <color rgb="FF2F2F2F"/>
        <rFont val="Meiryo UI"/>
        <family val="3"/>
        <charset val="128"/>
      </rPr>
      <t>ル断熱材（マット）</t>
    </r>
  </si>
  <si>
    <r>
      <rPr>
        <sz val="7"/>
        <color rgb="FF2F2F2F"/>
        <rFont val="Meiryo UI"/>
        <family val="3"/>
        <charset val="128"/>
      </rPr>
      <t>ロックウール断熱材（フェルト）</t>
    </r>
  </si>
  <si>
    <r>
      <rPr>
        <sz val="7"/>
        <color rgb="FF2F2F2F"/>
        <rFont val="Meiryo UI"/>
        <family val="3"/>
        <charset val="128"/>
      </rPr>
      <t>ロックウ</t>
    </r>
    <r>
      <rPr>
        <sz val="7"/>
        <rFont val="Meiryo UI"/>
        <family val="3"/>
        <charset val="128"/>
      </rPr>
      <t>ー</t>
    </r>
    <r>
      <rPr>
        <sz val="7"/>
        <color rgb="FF2F2F2F"/>
        <rFont val="Meiryo UI"/>
        <family val="3"/>
        <charset val="128"/>
      </rPr>
      <t>ル断熱材（ボ</t>
    </r>
    <r>
      <rPr>
        <sz val="7"/>
        <rFont val="Meiryo UI"/>
        <family val="3"/>
        <charset val="128"/>
      </rPr>
      <t>ー</t>
    </r>
    <r>
      <rPr>
        <sz val="7"/>
        <color rgb="FF2F2F2F"/>
        <rFont val="Meiryo UI"/>
        <family val="3"/>
        <charset val="128"/>
      </rPr>
      <t>ド）</t>
    </r>
  </si>
  <si>
    <r>
      <rPr>
        <sz val="7"/>
        <color rgb="FF464646"/>
        <rFont val="Meiryo UI"/>
        <family val="3"/>
        <charset val="128"/>
      </rPr>
      <t xml:space="preserve">吹込み用ロックウール  </t>
    </r>
    <r>
      <rPr>
        <sz val="8"/>
        <color rgb="FF1F1F1F"/>
        <rFont val="Meiryo UI"/>
        <family val="3"/>
        <charset val="128"/>
      </rPr>
      <t>25K</t>
    </r>
    <r>
      <rPr>
        <sz val="7"/>
        <color rgb="FF464646"/>
        <rFont val="Meiryo UI"/>
        <family val="3"/>
        <charset val="128"/>
      </rPr>
      <t>相当</t>
    </r>
    <phoneticPr fontId="7"/>
  </si>
  <si>
    <r>
      <rPr>
        <sz val="7"/>
        <color rgb="FF464646"/>
        <rFont val="Meiryo UI"/>
        <family val="3"/>
        <charset val="128"/>
      </rPr>
      <t xml:space="preserve">吹込み用ロックウール  </t>
    </r>
    <r>
      <rPr>
        <sz val="8"/>
        <color rgb="FF1F1F1F"/>
        <rFont val="Meiryo UI"/>
        <family val="3"/>
        <charset val="128"/>
      </rPr>
      <t>65K</t>
    </r>
    <r>
      <rPr>
        <sz val="7"/>
        <color rgb="FF464646"/>
        <rFont val="Meiryo UI"/>
        <family val="3"/>
        <charset val="128"/>
      </rPr>
      <t>相当</t>
    </r>
  </si>
  <si>
    <r>
      <rPr>
        <sz val="7"/>
        <color rgb="FF464646"/>
        <rFont val="Meiryo UI"/>
        <family val="3"/>
        <charset val="128"/>
      </rPr>
      <t xml:space="preserve">吹込み用セルローズファイバー  </t>
    </r>
    <r>
      <rPr>
        <sz val="8"/>
        <color rgb="FF2F2F2F"/>
        <rFont val="Meiryo UI"/>
        <family val="3"/>
        <charset val="128"/>
      </rPr>
      <t>25K</t>
    </r>
  </si>
  <si>
    <r>
      <rPr>
        <sz val="7"/>
        <color rgb="FF464646"/>
        <rFont val="Meiryo UI"/>
        <family val="3"/>
        <charset val="128"/>
      </rPr>
      <t>吹込み用セルロ</t>
    </r>
    <r>
      <rPr>
        <sz val="7"/>
        <rFont val="Meiryo UI"/>
        <family val="3"/>
        <charset val="128"/>
      </rPr>
      <t>ー</t>
    </r>
    <r>
      <rPr>
        <sz val="7"/>
        <color rgb="FF2F2F2F"/>
        <rFont val="Meiryo UI"/>
        <family val="3"/>
        <charset val="128"/>
      </rPr>
      <t>ズファイバ</t>
    </r>
    <r>
      <rPr>
        <sz val="7"/>
        <rFont val="Meiryo UI"/>
        <family val="3"/>
        <charset val="128"/>
      </rPr>
      <t xml:space="preserve">ー  </t>
    </r>
    <r>
      <rPr>
        <sz val="8"/>
        <color rgb="FF2F2F2F"/>
        <rFont val="Meiryo UI"/>
        <family val="3"/>
        <charset val="128"/>
      </rPr>
      <t>45K</t>
    </r>
  </si>
  <si>
    <r>
      <rPr>
        <sz val="7"/>
        <color rgb="FF464646"/>
        <rFont val="Meiryo UI"/>
        <family val="3"/>
        <charset val="128"/>
      </rPr>
      <t xml:space="preserve">吹込み用セルローズファイバー  </t>
    </r>
    <r>
      <rPr>
        <sz val="8"/>
        <color rgb="FF2F2F2F"/>
        <rFont val="Meiryo UI"/>
        <family val="3"/>
        <charset val="128"/>
      </rPr>
      <t>55K</t>
    </r>
  </si>
  <si>
    <r>
      <rPr>
        <sz val="7"/>
        <color rgb="FF464646"/>
        <rFont val="Meiryo UI"/>
        <family val="3"/>
        <charset val="128"/>
      </rPr>
      <t>発泡系断熱材</t>
    </r>
  </si>
  <si>
    <r>
      <rPr>
        <sz val="7"/>
        <color rgb="FF464646"/>
        <rFont val="Meiryo UI"/>
        <family val="3"/>
        <charset val="128"/>
      </rPr>
      <t>押出法ポ</t>
    </r>
    <r>
      <rPr>
        <sz val="7"/>
        <color rgb="FF1F1F1F"/>
        <rFont val="Meiryo UI"/>
        <family val="3"/>
        <charset val="128"/>
      </rPr>
      <t>リスチレンフ</t>
    </r>
    <r>
      <rPr>
        <sz val="7"/>
        <color rgb="FF464646"/>
        <rFont val="Meiryo UI"/>
        <family val="3"/>
        <charset val="128"/>
      </rPr>
      <t>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</si>
  <si>
    <r>
      <rPr>
        <sz val="7"/>
        <color rgb="FF464646"/>
        <rFont val="Meiryo UI"/>
        <family val="3"/>
        <charset val="128"/>
      </rPr>
      <t xml:space="preserve">押出法ポリスチレンフォーム  保温板  </t>
    </r>
    <r>
      <rPr>
        <sz val="8"/>
        <color rgb="FF1F1F1F"/>
        <rFont val="Meiryo UI"/>
        <family val="3"/>
        <charset val="128"/>
      </rPr>
      <t>2</t>
    </r>
    <r>
      <rPr>
        <sz val="7"/>
        <color rgb="FF464646"/>
        <rFont val="Meiryo UI"/>
        <family val="3"/>
        <charset val="128"/>
      </rPr>
      <t>種</t>
    </r>
    <phoneticPr fontId="7"/>
  </si>
  <si>
    <r>
      <rPr>
        <sz val="7"/>
        <color rgb="FF464646"/>
        <rFont val="Meiryo UI"/>
        <family val="3"/>
        <charset val="128"/>
      </rPr>
      <t xml:space="preserve">押出法ポリスチレンフォーム  保温板  </t>
    </r>
    <r>
      <rPr>
        <sz val="8"/>
        <color rgb="FF2F2F2F"/>
        <rFont val="Meiryo UI"/>
        <family val="3"/>
        <charset val="128"/>
      </rPr>
      <t>3</t>
    </r>
    <r>
      <rPr>
        <sz val="7"/>
        <color rgb="FF2F2F2F"/>
        <rFont val="Meiryo UI"/>
        <family val="3"/>
        <charset val="128"/>
      </rPr>
      <t>種</t>
    </r>
  </si>
  <si>
    <r>
      <rPr>
        <sz val="8"/>
        <color rgb="FF2F2F2F"/>
        <rFont val="Meiryo UI"/>
        <family val="3"/>
        <charset val="128"/>
      </rPr>
      <t>A</t>
    </r>
    <r>
      <rPr>
        <sz val="7"/>
        <color rgb="FF2F2F2F"/>
        <rFont val="Meiryo UI"/>
        <family val="3"/>
        <charset val="128"/>
      </rPr>
      <t xml:space="preserve">種ポリエチレンフォーム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464646"/>
        <rFont val="Meiryo UI"/>
        <family val="3"/>
        <charset val="128"/>
      </rPr>
      <t>2</t>
    </r>
    <r>
      <rPr>
        <sz val="7"/>
        <color rgb="FF464646"/>
        <rFont val="Meiryo UI"/>
        <family val="3"/>
        <charset val="128"/>
      </rPr>
      <t>号</t>
    </r>
  </si>
  <si>
    <r>
      <rPr>
        <sz val="8"/>
        <color rgb="FF2F2F2F"/>
        <rFont val="Meiryo UI"/>
        <family val="3"/>
        <charset val="128"/>
      </rPr>
      <t>A</t>
    </r>
    <r>
      <rPr>
        <sz val="7"/>
        <color rgb="FF2F2F2F"/>
        <rFont val="Meiryo UI"/>
        <family val="3"/>
        <charset val="128"/>
      </rPr>
      <t xml:space="preserve">種ポリエチレンフォーム  </t>
    </r>
    <r>
      <rPr>
        <sz val="7"/>
        <color rgb="FF464646"/>
        <rFont val="Meiryo UI"/>
        <family val="3"/>
        <charset val="128"/>
      </rPr>
      <t xml:space="preserve">保温板  </t>
    </r>
    <r>
      <rPr>
        <sz val="8"/>
        <color rgb="FF1F1F1F"/>
        <rFont val="Meiryo UI"/>
        <family val="3"/>
        <charset val="128"/>
      </rPr>
      <t>2</t>
    </r>
    <r>
      <rPr>
        <sz val="7"/>
        <color rgb="FF464646"/>
        <rFont val="Meiryo UI"/>
        <family val="3"/>
        <charset val="128"/>
      </rPr>
      <t>種</t>
    </r>
  </si>
  <si>
    <r>
      <rPr>
        <sz val="7"/>
        <color rgb="FF2F2F2F"/>
        <rFont val="Meiryo UI"/>
        <family val="3"/>
        <charset val="128"/>
      </rPr>
      <t xml:space="preserve">ビーズ法ポリスチレンフォーム  </t>
    </r>
    <r>
      <rPr>
        <sz val="7"/>
        <color rgb="FF464646"/>
        <rFont val="Meiryo UI"/>
        <family val="3"/>
        <charset val="128"/>
      </rPr>
      <t>保温板  特号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</si>
  <si>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</si>
  <si>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1F1F1F"/>
        <rFont val="Meiryo UI"/>
        <family val="3"/>
        <charset val="128"/>
      </rPr>
      <t>2</t>
    </r>
    <r>
      <rPr>
        <sz val="7"/>
        <color rgb="FF464646"/>
        <rFont val="Meiryo UI"/>
        <family val="3"/>
        <charset val="128"/>
      </rPr>
      <t>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</si>
  <si>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2F2F2F"/>
        <rFont val="Meiryo UI"/>
        <family val="3"/>
        <charset val="128"/>
      </rPr>
      <t>3</t>
    </r>
    <r>
      <rPr>
        <sz val="7"/>
        <color rgb="FF2F2F2F"/>
        <rFont val="Meiryo UI"/>
        <family val="3"/>
        <charset val="128"/>
      </rPr>
      <t>号</t>
    </r>
  </si>
  <si>
    <r>
      <rPr>
        <sz val="7"/>
        <color rgb="FF2F2F2F"/>
        <rFont val="Meiryo UI"/>
        <family val="3"/>
        <charset val="128"/>
      </rPr>
      <t>ビーズ法ポリスチレンフォ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2F2F2F"/>
        <rFont val="Meiryo UI"/>
        <family val="3"/>
        <charset val="128"/>
      </rPr>
      <t>4</t>
    </r>
    <r>
      <rPr>
        <sz val="7"/>
        <color rgb="FF2F2F2F"/>
        <rFont val="Meiryo UI"/>
        <family val="3"/>
        <charset val="128"/>
      </rPr>
      <t>号</t>
    </r>
  </si>
  <si>
    <r>
      <rPr>
        <sz val="7"/>
        <color rgb="FF464646"/>
        <rFont val="Meiryo UI"/>
        <family val="3"/>
        <charset val="128"/>
      </rPr>
      <t xml:space="preserve">硬質ウレタンフォーム  保温板  </t>
    </r>
    <r>
      <rPr>
        <sz val="8"/>
        <color rgb="FF1F1F1F"/>
        <rFont val="Meiryo UI"/>
        <family val="3"/>
        <charset val="128"/>
      </rPr>
      <t>2</t>
    </r>
    <r>
      <rPr>
        <sz val="7"/>
        <color rgb="FF464646"/>
        <rFont val="Meiryo UI"/>
        <family val="3"/>
        <charset val="128"/>
      </rPr>
      <t>種</t>
    </r>
    <r>
      <rPr>
        <sz val="8"/>
        <color rgb="FF1F1F1F"/>
        <rFont val="Meiryo UI"/>
        <family val="3"/>
        <charset val="128"/>
      </rPr>
      <t>1</t>
    </r>
    <r>
      <rPr>
        <sz val="7"/>
        <color rgb="FF464646"/>
        <rFont val="Meiryo UI"/>
        <family val="3"/>
        <charset val="128"/>
      </rPr>
      <t>号</t>
    </r>
  </si>
  <si>
    <r>
      <rPr>
        <sz val="7"/>
        <color rgb="FF464646"/>
        <rFont val="Meiryo UI"/>
        <family val="3"/>
        <charset val="128"/>
      </rPr>
      <t xml:space="preserve">硬質ウレタンフォーム  保温板  </t>
    </r>
    <r>
      <rPr>
        <sz val="8"/>
        <color rgb="FF1F1F1F"/>
        <rFont val="Meiryo UI"/>
        <family val="3"/>
        <charset val="128"/>
      </rPr>
      <t>2</t>
    </r>
    <r>
      <rPr>
        <sz val="7"/>
        <color rgb="FF464646"/>
        <rFont val="Meiryo UI"/>
        <family val="3"/>
        <charset val="128"/>
      </rPr>
      <t>種</t>
    </r>
    <r>
      <rPr>
        <sz val="8"/>
        <color rgb="FF1F1F1F"/>
        <rFont val="Meiryo UI"/>
        <family val="3"/>
        <charset val="128"/>
      </rPr>
      <t>2</t>
    </r>
    <r>
      <rPr>
        <sz val="7"/>
        <color rgb="FF464646"/>
        <rFont val="Meiryo UI"/>
        <family val="3"/>
        <charset val="128"/>
      </rPr>
      <t>号</t>
    </r>
  </si>
  <si>
    <r>
      <rPr>
        <sz val="7"/>
        <color rgb="FF464646"/>
        <rFont val="Meiryo UI"/>
        <family val="3"/>
        <charset val="128"/>
      </rPr>
      <t>吹付け硬質ウ</t>
    </r>
    <r>
      <rPr>
        <sz val="7"/>
        <color rgb="FF1F1F1F"/>
        <rFont val="Meiryo UI"/>
        <family val="3"/>
        <charset val="128"/>
      </rPr>
      <t>レタンフォーム</t>
    </r>
    <r>
      <rPr>
        <sz val="8"/>
        <color rgb="FF1F1F1F"/>
        <rFont val="Meiryo UI"/>
        <family val="3"/>
        <charset val="128"/>
      </rPr>
      <t>A</t>
    </r>
    <r>
      <rPr>
        <sz val="7"/>
        <color rgb="FF464646"/>
        <rFont val="Meiryo UI"/>
        <family val="3"/>
        <charset val="128"/>
      </rPr>
      <t>種</t>
    </r>
    <r>
      <rPr>
        <sz val="8"/>
        <color rgb="FF1F1F1F"/>
        <rFont val="Meiryo UI"/>
        <family val="3"/>
        <charset val="128"/>
      </rPr>
      <t>1</t>
    </r>
  </si>
  <si>
    <r>
      <rPr>
        <sz val="7"/>
        <color rgb="FF464646"/>
        <rFont val="Meiryo UI"/>
        <family val="3"/>
        <charset val="128"/>
      </rPr>
      <t>吹付け硬質ウ</t>
    </r>
    <r>
      <rPr>
        <sz val="7"/>
        <color rgb="FF1F1F1F"/>
        <rFont val="Meiryo UI"/>
        <family val="3"/>
        <charset val="128"/>
      </rPr>
      <t>レタンフォ</t>
    </r>
    <r>
      <rPr>
        <sz val="7"/>
        <rFont val="Meiryo UI"/>
        <family val="3"/>
        <charset val="128"/>
      </rPr>
      <t>ー</t>
    </r>
    <r>
      <rPr>
        <sz val="7"/>
        <color rgb="FF2F2F2F"/>
        <rFont val="Meiryo UI"/>
        <family val="3"/>
        <charset val="128"/>
      </rPr>
      <t>ム</t>
    </r>
    <r>
      <rPr>
        <sz val="8"/>
        <color rgb="FF2F2F2F"/>
        <rFont val="Meiryo UI"/>
        <family val="3"/>
        <charset val="128"/>
      </rPr>
      <t>A</t>
    </r>
    <r>
      <rPr>
        <sz val="7"/>
        <color rgb="FF2F2F2F"/>
        <rFont val="Meiryo UI"/>
        <family val="3"/>
        <charset val="128"/>
      </rPr>
      <t>種</t>
    </r>
    <r>
      <rPr>
        <sz val="8"/>
        <color rgb="FF2F2F2F"/>
        <rFont val="Meiryo UI"/>
        <family val="3"/>
        <charset val="128"/>
      </rPr>
      <t>3</t>
    </r>
  </si>
  <si>
    <r>
      <rPr>
        <sz val="7"/>
        <color rgb="FF2F2F2F"/>
        <rFont val="Meiryo UI"/>
        <family val="3"/>
        <charset val="128"/>
      </rPr>
      <t xml:space="preserve">フェノールフォーム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1F1F1F"/>
        <rFont val="Meiryo UI"/>
        <family val="3"/>
        <charset val="128"/>
      </rPr>
      <t>1</t>
    </r>
    <r>
      <rPr>
        <sz val="7"/>
        <color rgb="FF464646"/>
        <rFont val="Meiryo UI"/>
        <family val="3"/>
        <charset val="128"/>
      </rPr>
      <t>号</t>
    </r>
  </si>
  <si>
    <r>
      <rPr>
        <sz val="7"/>
        <color rgb="FF2F2F2F"/>
        <rFont val="Meiryo UI"/>
        <family val="3"/>
        <charset val="128"/>
      </rPr>
      <t>フェノ</t>
    </r>
    <r>
      <rPr>
        <sz val="7"/>
        <rFont val="Meiryo UI"/>
        <family val="3"/>
        <charset val="128"/>
      </rPr>
      <t>ー</t>
    </r>
    <r>
      <rPr>
        <sz val="7"/>
        <color rgb="FF2F2F2F"/>
        <rFont val="Meiryo UI"/>
        <family val="3"/>
        <charset val="128"/>
      </rPr>
      <t>ルフォ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464646"/>
        <rFont val="Meiryo UI"/>
        <family val="3"/>
        <charset val="128"/>
      </rPr>
      <t>2</t>
    </r>
    <r>
      <rPr>
        <sz val="7"/>
        <color rgb="FF464646"/>
        <rFont val="Meiryo UI"/>
        <family val="3"/>
        <charset val="128"/>
      </rPr>
      <t>号</t>
    </r>
  </si>
  <si>
    <r>
      <rPr>
        <sz val="9"/>
        <rFont val="HG丸ｺﾞｼｯｸM-PRO"/>
        <family val="3"/>
      </rPr>
      <t>大分類</t>
    </r>
  </si>
  <si>
    <r>
      <rPr>
        <sz val="9"/>
        <rFont val="HG丸ｺﾞｼｯｸM-PRO"/>
        <family val="3"/>
      </rPr>
      <t>小分類</t>
    </r>
  </si>
  <si>
    <r>
      <rPr>
        <sz val="9"/>
        <rFont val="HG丸ｺﾞｼｯｸM-PRO"/>
        <family val="3"/>
      </rPr>
      <t xml:space="preserve">熱伝導率
</t>
    </r>
    <r>
      <rPr>
        <sz val="9"/>
        <rFont val="HG丸ｺﾞｼｯｸM-PRO"/>
        <family val="3"/>
      </rPr>
      <t>W/(m•K)</t>
    </r>
  </si>
  <si>
    <r>
      <rPr>
        <sz val="9"/>
        <rFont val="HG丸ｺﾞｼｯｸM-PRO"/>
        <family val="3"/>
      </rPr>
      <t>グラスウール断熱材通常品</t>
    </r>
  </si>
  <si>
    <r>
      <rPr>
        <sz val="9"/>
        <rFont val="HG丸ｺﾞｼｯｸM-PRO"/>
        <family val="3"/>
      </rPr>
      <t>＊</t>
    </r>
  </si>
  <si>
    <r>
      <rPr>
        <sz val="9"/>
        <rFont val="HG丸ｺﾞｼｯｸM-PRO"/>
        <family val="3"/>
      </rPr>
      <t>グラスウール断熱材１０K</t>
    </r>
  </si>
  <si>
    <r>
      <rPr>
        <sz val="9"/>
        <rFont val="HG丸ｺﾞｼｯｸM-PRO"/>
        <family val="3"/>
      </rPr>
      <t>グラスウール断熱材１２K</t>
    </r>
  </si>
  <si>
    <r>
      <rPr>
        <sz val="9"/>
        <rFont val="HG丸ｺﾞｼｯｸM-PRO"/>
        <family val="3"/>
      </rPr>
      <t>グラスウール断熱材１６K</t>
    </r>
  </si>
  <si>
    <r>
      <rPr>
        <sz val="9"/>
        <rFont val="HG丸ｺﾞｼｯｸM-PRO"/>
        <family val="3"/>
      </rPr>
      <t>グラスウール断熱材２０K</t>
    </r>
  </si>
  <si>
    <r>
      <rPr>
        <sz val="9"/>
        <rFont val="HG丸ｺﾞｼｯｸM-PRO"/>
        <family val="3"/>
      </rPr>
      <t>グラスウール断熱材２４K</t>
    </r>
  </si>
  <si>
    <r>
      <rPr>
        <sz val="9"/>
        <rFont val="HG丸ｺﾞｼｯｸM-PRO"/>
        <family val="3"/>
      </rPr>
      <t>グラスウール断熱材３２K</t>
    </r>
  </si>
  <si>
    <r>
      <rPr>
        <sz val="9"/>
        <rFont val="HG丸ｺﾞｼｯｸM-PRO"/>
        <family val="3"/>
      </rPr>
      <t>グラスウール断熱材４０K</t>
    </r>
  </si>
  <si>
    <r>
      <rPr>
        <sz val="9"/>
        <rFont val="HG丸ｺﾞｼｯｸM-PRO"/>
        <family val="3"/>
      </rPr>
      <t>グラスウール断熱材４８K</t>
    </r>
  </si>
  <si>
    <r>
      <rPr>
        <sz val="9"/>
        <rFont val="HG丸ｺﾞｼｯｸM-PRO"/>
        <family val="3"/>
      </rPr>
      <t>グラスウール断熱材６４K</t>
    </r>
  </si>
  <si>
    <r>
      <rPr>
        <sz val="9"/>
        <rFont val="HG丸ｺﾞｼｯｸM-PRO"/>
        <family val="3"/>
      </rPr>
      <t>グラスウール断熱材８０K</t>
    </r>
  </si>
  <si>
    <r>
      <rPr>
        <sz val="9"/>
        <rFont val="HG丸ｺﾞｼｯｸM-PRO"/>
        <family val="3"/>
      </rPr>
      <t>グラスウール断熱材９６K</t>
    </r>
  </si>
  <si>
    <r>
      <rPr>
        <sz val="9"/>
        <rFont val="HG丸ｺﾞｼｯｸM-PRO"/>
        <family val="3"/>
      </rPr>
      <t>グラスウール断熱材高性能品</t>
    </r>
  </si>
  <si>
    <r>
      <rPr>
        <sz val="9"/>
        <rFont val="HG丸ｺﾞｼｯｸM-PRO"/>
        <family val="3"/>
      </rPr>
      <t>高性能グラスウール断熱材１０K</t>
    </r>
  </si>
  <si>
    <r>
      <rPr>
        <sz val="9"/>
        <rFont val="HG丸ｺﾞｼｯｸM-PRO"/>
        <family val="3"/>
      </rPr>
      <t>高性能グラスウール断熱材１２K</t>
    </r>
  </si>
  <si>
    <r>
      <rPr>
        <sz val="9"/>
        <rFont val="HG丸ｺﾞｼｯｸM-PRO"/>
        <family val="3"/>
      </rPr>
      <t>高性能グラスウール断熱材１４Ｋ</t>
    </r>
  </si>
  <si>
    <r>
      <rPr>
        <sz val="9"/>
        <rFont val="HG丸ｺﾞｼｯｸM-PRO"/>
        <family val="3"/>
      </rPr>
      <t>高性能グラスウール断熱材１６K</t>
    </r>
  </si>
  <si>
    <r>
      <rPr>
        <sz val="9"/>
        <rFont val="HG丸ｺﾞｼｯｸM-PRO"/>
        <family val="3"/>
      </rPr>
      <t>高性能グラスウール断熱材２０K</t>
    </r>
  </si>
  <si>
    <r>
      <rPr>
        <sz val="9"/>
        <rFont val="HG丸ｺﾞｼｯｸM-PRO"/>
        <family val="3"/>
      </rPr>
      <t>高性能グラスウール断熱材２４K</t>
    </r>
  </si>
  <si>
    <r>
      <rPr>
        <sz val="9"/>
        <rFont val="HG丸ｺﾞｼｯｸM-PRO"/>
        <family val="3"/>
      </rPr>
      <t>高性能グラスウール断熱材２８K</t>
    </r>
  </si>
  <si>
    <r>
      <rPr>
        <sz val="9"/>
        <rFont val="HG丸ｺﾞｼｯｸM-PRO"/>
        <family val="3"/>
      </rPr>
      <t>高性能グラスウール断熱材３２K</t>
    </r>
  </si>
  <si>
    <r>
      <rPr>
        <sz val="9"/>
        <rFont val="HG丸ｺﾞｼｯｸM-PRO"/>
        <family val="3"/>
      </rPr>
      <t>高性能グラスウール断熱材３６K</t>
    </r>
  </si>
  <si>
    <r>
      <rPr>
        <sz val="9"/>
        <rFont val="HG丸ｺﾞｼｯｸM-PRO"/>
        <family val="3"/>
      </rPr>
      <t>高性能グラスウール断熱材３８K</t>
    </r>
  </si>
  <si>
    <r>
      <rPr>
        <sz val="9"/>
        <rFont val="HG丸ｺﾞｼｯｸM-PRO"/>
        <family val="3"/>
      </rPr>
      <t>高性能グラスウール断熱材４０K</t>
    </r>
  </si>
  <si>
    <r>
      <rPr>
        <sz val="9"/>
        <rFont val="HG丸ｺﾞｼｯｸM-PRO"/>
        <family val="3"/>
      </rPr>
      <t>高性能グラスウール断熱材４８K</t>
    </r>
  </si>
  <si>
    <r>
      <rPr>
        <sz val="9"/>
        <rFont val="HG丸ｺﾞｼｯｸM-PRO"/>
        <family val="3"/>
      </rPr>
      <t>吹込み用グラスウール断熱材</t>
    </r>
  </si>
  <si>
    <r>
      <rPr>
        <sz val="9"/>
        <rFont val="HG丸ｺﾞｼｯｸM-PRO"/>
        <family val="3"/>
      </rPr>
      <t>天井用</t>
    </r>
  </si>
  <si>
    <r>
      <rPr>
        <sz val="9"/>
        <rFont val="HG丸ｺﾞｼｯｸM-PRO"/>
        <family val="3"/>
      </rPr>
      <t>屋根•床•壁用</t>
    </r>
  </si>
  <si>
    <r>
      <rPr>
        <sz val="9"/>
        <rFont val="HG丸ｺﾞｼｯｸM-PRO"/>
        <family val="3"/>
      </rPr>
      <t>ロックウール断熱材</t>
    </r>
  </si>
  <si>
    <r>
      <rPr>
        <sz val="9"/>
        <rFont val="HG丸ｺﾞｼｯｸM-PRO"/>
        <family val="3"/>
      </rPr>
      <t>ロックウール断熱材•マット 24Ｋ以上</t>
    </r>
  </si>
  <si>
    <t>ロックウール断熱材•マット 30K以上</t>
    <phoneticPr fontId="5"/>
  </si>
  <si>
    <t>ロックウール断熱材•マット 40K以上</t>
    <phoneticPr fontId="5"/>
  </si>
  <si>
    <r>
      <rPr>
        <sz val="9"/>
        <rFont val="HG丸ｺﾞｼｯｸM-PRO"/>
        <family val="3"/>
      </rPr>
      <t>ロックウール断熱材•フェルト</t>
    </r>
  </si>
  <si>
    <r>
      <rPr>
        <sz val="9"/>
        <rFont val="HG丸ｺﾞｼｯｸM-PRO"/>
        <family val="3"/>
      </rPr>
      <t>ロックウール断熱材•ボード</t>
    </r>
  </si>
  <si>
    <r>
      <rPr>
        <sz val="9"/>
        <rFont val="HG丸ｺﾞｼｯｸM-PRO"/>
        <family val="3"/>
      </rPr>
      <t>吹込み用ロックウール断熱材</t>
    </r>
  </si>
  <si>
    <r>
      <rPr>
        <sz val="9"/>
        <rFont val="HG丸ｺﾞｼｯｸM-PRO"/>
        <family val="3"/>
      </rPr>
      <t>吹付けロックウール</t>
    </r>
  </si>
  <si>
    <r>
      <rPr>
        <sz val="9"/>
        <rFont val="HG丸ｺﾞｼｯｸM-PRO"/>
        <family val="3"/>
      </rPr>
      <t>吹込み用セルローズファイバー断熱材</t>
    </r>
  </si>
  <si>
    <r>
      <rPr>
        <sz val="9"/>
        <rFont val="HG丸ｺﾞｼｯｸM-PRO"/>
        <family val="3"/>
      </rPr>
      <t>天井用•屋根•床•壁用</t>
    </r>
  </si>
  <si>
    <r>
      <rPr>
        <sz val="9"/>
        <rFont val="HG丸ｺﾞｼｯｸM-PRO"/>
        <family val="3"/>
      </rPr>
      <t>押出法ポリスチレンフォーム断熱材</t>
    </r>
  </si>
  <si>
    <r>
      <rPr>
        <sz val="9"/>
        <rFont val="HG丸ｺﾞｼｯｸM-PRO"/>
        <family val="3"/>
      </rPr>
      <t>押出法ポリスチレンフォーム１種</t>
    </r>
  </si>
  <si>
    <r>
      <rPr>
        <sz val="9"/>
        <rFont val="HG丸ｺﾞｼｯｸM-PRO"/>
        <family val="3"/>
      </rPr>
      <t>押出法ポリスチレンフォーム２種</t>
    </r>
  </si>
  <si>
    <r>
      <rPr>
        <sz val="9"/>
        <rFont val="HG丸ｺﾞｼｯｸM-PRO"/>
        <family val="3"/>
      </rPr>
      <t>押出法ポリスチレンフォーム３種</t>
    </r>
  </si>
  <si>
    <r>
      <rPr>
        <sz val="9"/>
        <rFont val="HG丸ｺﾞｼｯｸM-PRO"/>
        <family val="3"/>
      </rPr>
      <t>ポリエチレンフォーム断熱材</t>
    </r>
  </si>
  <si>
    <r>
      <rPr>
        <sz val="9"/>
        <rFont val="HG丸ｺﾞｼｯｸM-PRO"/>
        <family val="3"/>
      </rPr>
      <t>A 種ポリエチレンフォーム保温板 1 種</t>
    </r>
  </si>
  <si>
    <r>
      <rPr>
        <sz val="9"/>
        <rFont val="HG丸ｺﾞｼｯｸM-PRO"/>
        <family val="3"/>
      </rPr>
      <t>A 種ポリエチレンフォーム保温板 2 種</t>
    </r>
  </si>
  <si>
    <r>
      <rPr>
        <sz val="9"/>
        <rFont val="HG丸ｺﾞｼｯｸM-PRO"/>
        <family val="3"/>
      </rPr>
      <t>A 種ポリエチレンフォーム保温板 3 種</t>
    </r>
  </si>
  <si>
    <r>
      <rPr>
        <sz val="9"/>
        <rFont val="HG丸ｺﾞｼｯｸM-PRO"/>
        <family val="3"/>
      </rPr>
      <t>ビーズ法ポリスチレンフォーム断熱材</t>
    </r>
  </si>
  <si>
    <r>
      <rPr>
        <sz val="9"/>
        <rFont val="HG丸ｺﾞｼｯｸM-PRO"/>
        <family val="3"/>
      </rPr>
      <t>ビーズ法ポリスチレンフォーム 1 号</t>
    </r>
  </si>
  <si>
    <r>
      <rPr>
        <sz val="9"/>
        <rFont val="HG丸ｺﾞｼｯｸM-PRO"/>
        <family val="3"/>
      </rPr>
      <t>ビーズ法ポリスチレンフォーム 2 号</t>
    </r>
  </si>
  <si>
    <r>
      <rPr>
        <sz val="9"/>
        <rFont val="HG丸ｺﾞｼｯｸM-PRO"/>
        <family val="3"/>
      </rPr>
      <t>ビーズ法ポリスチレンフォーム 3 号</t>
    </r>
  </si>
  <si>
    <r>
      <rPr>
        <sz val="9"/>
        <rFont val="HG丸ｺﾞｼｯｸM-PRO"/>
        <family val="3"/>
      </rPr>
      <t>ビーズ法ポリスチレンフォーム 4 号</t>
    </r>
  </si>
  <si>
    <r>
      <rPr>
        <sz val="9"/>
        <rFont val="HG丸ｺﾞｼｯｸM-PRO"/>
        <family val="3"/>
      </rPr>
      <t>硬質ウレタンフォーム断熱材</t>
    </r>
  </si>
  <si>
    <r>
      <rPr>
        <sz val="9"/>
        <rFont val="HG丸ｺﾞｼｯｸM-PRO"/>
        <family val="3"/>
      </rPr>
      <t>硬質ウレタンフォーム 1 種</t>
    </r>
  </si>
  <si>
    <r>
      <rPr>
        <sz val="9"/>
        <rFont val="HG丸ｺﾞｼｯｸM-PRO"/>
        <family val="3"/>
      </rPr>
      <t>硬質ウレタンフォーム 2 種 1 号</t>
    </r>
  </si>
  <si>
    <r>
      <rPr>
        <sz val="9"/>
        <rFont val="HG丸ｺﾞｼｯｸM-PRO"/>
        <family val="3"/>
      </rPr>
      <t>硬質ウレタンフォーム 2 種 2 号</t>
    </r>
  </si>
  <si>
    <r>
      <rPr>
        <sz val="9"/>
        <rFont val="HG丸ｺﾞｼｯｸM-PRO"/>
        <family val="3"/>
      </rPr>
      <t>硬質ウレタンフォーム 2 種 3 号</t>
    </r>
  </si>
  <si>
    <r>
      <rPr>
        <sz val="9"/>
        <rFont val="HG丸ｺﾞｼｯｸM-PRO"/>
        <family val="3"/>
      </rPr>
      <t>硬質ウレタンフォーム 2 種 4 号</t>
    </r>
  </si>
  <si>
    <r>
      <rPr>
        <sz val="9"/>
        <rFont val="HG丸ｺﾞｼｯｸM-PRO"/>
        <family val="3"/>
      </rPr>
      <t>吹付け硬質ウレタンフォーム</t>
    </r>
  </si>
  <si>
    <r>
      <rPr>
        <sz val="9"/>
        <rFont val="HG丸ｺﾞｼｯｸM-PRO"/>
        <family val="3"/>
      </rPr>
      <t>吹付け硬質ウレタンフォーム A 種１</t>
    </r>
  </si>
  <si>
    <r>
      <rPr>
        <sz val="9"/>
        <rFont val="HG丸ｺﾞｼｯｸM-PRO"/>
        <family val="3"/>
      </rPr>
      <t>吹付け硬質ウレタンフォーム A 種１H</t>
    </r>
  </si>
  <si>
    <r>
      <rPr>
        <sz val="9"/>
        <rFont val="HG丸ｺﾞｼｯｸM-PRO"/>
        <family val="3"/>
      </rPr>
      <t>吹付け硬質ウレタンフォーム A 種３</t>
    </r>
  </si>
  <si>
    <r>
      <rPr>
        <sz val="9"/>
        <rFont val="HG丸ｺﾞｼｯｸM-PRO"/>
        <family val="3"/>
      </rPr>
      <t>フェノールフォーム断熱材</t>
    </r>
  </si>
  <si>
    <r>
      <rPr>
        <sz val="9"/>
        <rFont val="HG丸ｺﾞｼｯｸM-PRO"/>
        <family val="3"/>
      </rPr>
      <t>フェノールフォーム１種</t>
    </r>
  </si>
  <si>
    <r>
      <rPr>
        <sz val="9"/>
        <rFont val="HG丸ｺﾞｼｯｸM-PRO"/>
        <family val="3"/>
      </rPr>
      <t>フェノールフォーム 2 種 1 号</t>
    </r>
  </si>
  <si>
    <r>
      <rPr>
        <sz val="9"/>
        <rFont val="HG丸ｺﾞｼｯｸM-PRO"/>
        <family val="3"/>
      </rPr>
      <t>フェノールフォーム 2 種 2 号</t>
    </r>
  </si>
  <si>
    <r>
      <rPr>
        <sz val="9"/>
        <rFont val="HG丸ｺﾞｼｯｸM-PRO"/>
        <family val="3"/>
      </rPr>
      <t>フェノールフォーム 2 種 3 号</t>
    </r>
  </si>
  <si>
    <r>
      <rPr>
        <sz val="9"/>
        <rFont val="HG丸ｺﾞｼｯｸM-PRO"/>
        <family val="3"/>
      </rPr>
      <t>フェノールフォーム 3 種 1 号</t>
    </r>
  </si>
  <si>
    <r>
      <rPr>
        <sz val="9"/>
        <rFont val="HG丸ｺﾞｼｯｸM-PRO"/>
        <family val="3"/>
      </rPr>
      <t>インシュレーションファイバー断熱材</t>
    </r>
  </si>
  <si>
    <r>
      <rPr>
        <sz val="9"/>
        <rFont val="HG丸ｺﾞｼｯｸM-PRO"/>
        <family val="3"/>
      </rPr>
      <t>ファイバーマット</t>
    </r>
  </si>
  <si>
    <r>
      <rPr>
        <sz val="9"/>
        <rFont val="HG丸ｺﾞｼｯｸM-PRO"/>
        <family val="3"/>
      </rPr>
      <t>ファイバーボード</t>
    </r>
  </si>
  <si>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</si>
  <si>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</si>
  <si>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</si>
  <si>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</si>
  <si>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</si>
  <si>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</si>
  <si>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</si>
  <si>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</si>
  <si>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</si>
  <si>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</si>
  <si>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</si>
  <si>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</si>
  <si>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</si>
  <si>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</si>
  <si>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</si>
  <si>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</si>
  <si>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</si>
  <si>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</si>
  <si>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</si>
  <si>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</si>
  <si>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</si>
  <si>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</si>
  <si>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</si>
  <si>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</si>
  <si>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</si>
  <si>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</si>
  <si>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</si>
  <si>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断熱材（ver.40より　モデル建物法マニュアル）</t>
    <rPh sb="0" eb="3">
      <t>ダンネツザイ</t>
    </rPh>
    <rPh sb="16" eb="19">
      <t>タテモノホウ</t>
    </rPh>
    <phoneticPr fontId="5"/>
  </si>
  <si>
    <t>R4.4時点マニュアル</t>
    <rPh sb="4" eb="6">
      <t>ジテン</t>
    </rPh>
    <phoneticPr fontId="5"/>
  </si>
  <si>
    <t>[t-CO2・年]←計算対象延床面積の削減量CO2排出量(小数点第1位切り捨て)</t>
    <rPh sb="10" eb="12">
      <t>ケイサン</t>
    </rPh>
    <rPh sb="12" eb="14">
      <t>タイショウ</t>
    </rPh>
    <rPh sb="14" eb="15">
      <t>ノ</t>
    </rPh>
    <rPh sb="15" eb="18">
      <t>ユカメンセキ</t>
    </rPh>
    <rPh sb="19" eb="21">
      <t>サクゲン</t>
    </rPh>
    <rPh sb="21" eb="22">
      <t>リョウ</t>
    </rPh>
    <rPh sb="25" eb="27">
      <t>ハイシュツ</t>
    </rPh>
    <rPh sb="27" eb="28">
      <t>リョウ</t>
    </rPh>
    <rPh sb="29" eb="32">
      <t>ショウスウテン</t>
    </rPh>
    <rPh sb="32" eb="33">
      <t>ダイ</t>
    </rPh>
    <rPh sb="34" eb="35">
      <t>イ</t>
    </rPh>
    <rPh sb="35" eb="36">
      <t>キ</t>
    </rPh>
    <rPh sb="37" eb="38">
      <t>ス</t>
    </rPh>
    <phoneticPr fontId="5"/>
  </si>
  <si>
    <t>※住宅様式では使用せず</t>
    <rPh sb="1" eb="3">
      <t>ジュウタク</t>
    </rPh>
    <rPh sb="3" eb="5">
      <t>ヨウシキ</t>
    </rPh>
    <rPh sb="7" eb="9">
      <t>シヨウ</t>
    </rPh>
    <phoneticPr fontId="5"/>
  </si>
  <si>
    <t>工事種別</t>
    <rPh sb="0" eb="4">
      <t>コウジシュベツ</t>
    </rPh>
    <phoneticPr fontId="5"/>
  </si>
  <si>
    <t>新築</t>
    <rPh sb="0" eb="2">
      <t>シンチク</t>
    </rPh>
    <phoneticPr fontId="5"/>
  </si>
  <si>
    <t>増築</t>
    <rPh sb="0" eb="2">
      <t>ゾウチク</t>
    </rPh>
    <phoneticPr fontId="5"/>
  </si>
  <si>
    <t>改築</t>
    <rPh sb="0" eb="2">
      <t>カイチク</t>
    </rPh>
    <phoneticPr fontId="5"/>
  </si>
  <si>
    <t>計画時</t>
    <rPh sb="0" eb="3">
      <t>ケイカクジ</t>
    </rPh>
    <phoneticPr fontId="5"/>
  </si>
  <si>
    <t>事前協議時</t>
    <rPh sb="0" eb="2">
      <t>ジゼン</t>
    </rPh>
    <phoneticPr fontId="5"/>
  </si>
  <si>
    <t>工事種別_新築</t>
    <rPh sb="0" eb="4">
      <t>コウジシュベツ</t>
    </rPh>
    <rPh sb="5" eb="7">
      <t>シンチク</t>
    </rPh>
    <phoneticPr fontId="5"/>
  </si>
  <si>
    <t>工事種別_増築</t>
    <rPh sb="0" eb="4">
      <t>コウジシュベツ</t>
    </rPh>
    <rPh sb="5" eb="7">
      <t>ゾウチク</t>
    </rPh>
    <phoneticPr fontId="5"/>
  </si>
  <si>
    <t>工事種別_改築</t>
    <rPh sb="0" eb="4">
      <t>コウジシュベツ</t>
    </rPh>
    <rPh sb="5" eb="7">
      <t>カイチク</t>
    </rPh>
    <phoneticPr fontId="5"/>
  </si>
  <si>
    <t>VVVF（回生なし）</t>
    <rPh sb="5" eb="7">
      <t>カイセイ</t>
    </rPh>
    <phoneticPr fontId="5"/>
  </si>
  <si>
    <t>VVVF（回生あり）</t>
    <rPh sb="5" eb="7">
      <t>カイセイ</t>
    </rPh>
    <phoneticPr fontId="5"/>
  </si>
  <si>
    <t>VVVF(回生なし)</t>
    <rPh sb="5" eb="7">
      <t>カイセイ</t>
    </rPh>
    <phoneticPr fontId="5"/>
  </si>
  <si>
    <t>VVVF(回生あり)</t>
    <rPh sb="5" eb="7">
      <t>カイセイ</t>
    </rPh>
    <phoneticPr fontId="5"/>
  </si>
  <si>
    <t>手元止水</t>
    <rPh sb="0" eb="2">
      <t>テモト</t>
    </rPh>
    <rPh sb="2" eb="4">
      <t>シスイ</t>
    </rPh>
    <phoneticPr fontId="5"/>
  </si>
  <si>
    <t>小流量シャワー</t>
    <rPh sb="0" eb="1">
      <t>ショウ</t>
    </rPh>
    <rPh sb="1" eb="3">
      <t>リュウリョウ</t>
    </rPh>
    <phoneticPr fontId="5"/>
  </si>
  <si>
    <t>水優先吐水</t>
    <rPh sb="0" eb="1">
      <t>ミズ</t>
    </rPh>
    <rPh sb="1" eb="3">
      <t>ユウセン</t>
    </rPh>
    <rPh sb="3" eb="5">
      <t>トスイ</t>
    </rPh>
    <phoneticPr fontId="5"/>
  </si>
  <si>
    <t>高断熱浴槽</t>
    <rPh sb="0" eb="3">
      <t>コウダンネツ</t>
    </rPh>
    <rPh sb="3" eb="5">
      <t>ヨクソウ</t>
    </rPh>
    <phoneticPr fontId="5"/>
  </si>
  <si>
    <t>ヘッダー方式(13A以下)</t>
    <rPh sb="4" eb="6">
      <t>ホウシキ</t>
    </rPh>
    <rPh sb="10" eb="12">
      <t>イカ</t>
    </rPh>
    <phoneticPr fontId="5"/>
  </si>
  <si>
    <t>高断熱浴槽</t>
    <rPh sb="0" eb="3">
      <t>コウダンネツ</t>
    </rPh>
    <rPh sb="3" eb="5">
      <t>ヨクソウ</t>
    </rPh>
    <phoneticPr fontId="5"/>
  </si>
  <si>
    <t>ヘッダ方式(13A以下)</t>
    <rPh sb="3" eb="5">
      <t>ホウシキ</t>
    </rPh>
    <rPh sb="9" eb="11">
      <t>イカ</t>
    </rPh>
    <phoneticPr fontId="5"/>
  </si>
  <si>
    <t>グラフ内訳用</t>
    <rPh sb="3" eb="6">
      <t>ウチワケヨウ</t>
    </rPh>
    <phoneticPr fontId="5"/>
  </si>
  <si>
    <t>合計</t>
    <rPh sb="0" eb="2">
      <t>ゴウケイ</t>
    </rPh>
    <phoneticPr fontId="5"/>
  </si>
  <si>
    <t>初期照度補正</t>
    <rPh sb="0" eb="6">
      <t>ショキショウドホセイ</t>
    </rPh>
    <phoneticPr fontId="5"/>
  </si>
  <si>
    <t>省CO2設備手法_高断熱浴槽</t>
    <rPh sb="9" eb="14">
      <t>コウダンネツヨクソウ</t>
    </rPh>
    <phoneticPr fontId="5"/>
  </si>
  <si>
    <t>省CO2設備手法_給湯ヘッダ方式</t>
    <rPh sb="9" eb="11">
      <t>キュウトウ</t>
    </rPh>
    <rPh sb="14" eb="16">
      <t>ホウシキ</t>
    </rPh>
    <phoneticPr fontId="5"/>
  </si>
  <si>
    <t>建物全体Ua値</t>
    <rPh sb="0" eb="4">
      <t>タテモノゼンタイ</t>
    </rPh>
    <rPh sb="6" eb="7">
      <t>チ</t>
    </rPh>
    <phoneticPr fontId="5"/>
  </si>
  <si>
    <t>UA値：（住戸全体平均）</t>
    <rPh sb="2" eb="3">
      <t>チ</t>
    </rPh>
    <rPh sb="5" eb="7">
      <t>ジュウコ</t>
    </rPh>
    <rPh sb="7" eb="9">
      <t>ゼンタイ</t>
    </rPh>
    <rPh sb="9" eb="11">
      <t>ヘイキン</t>
    </rPh>
    <phoneticPr fontId="5"/>
  </si>
  <si>
    <t>基準値</t>
    <rPh sb="0" eb="2">
      <t>キジュン</t>
    </rPh>
    <rPh sb="2" eb="3">
      <t>チ</t>
    </rPh>
    <phoneticPr fontId="5"/>
  </si>
  <si>
    <t>標準かモデルかの判別は特にしない。</t>
    <rPh sb="0" eb="2">
      <t>ヒョウジュン</t>
    </rPh>
    <rPh sb="8" eb="10">
      <t>ハンベツ</t>
    </rPh>
    <rPh sb="11" eb="12">
      <t>トク</t>
    </rPh>
    <phoneticPr fontId="5"/>
  </si>
  <si>
    <t>※住宅においては非住宅のような断熱材リストは存在しないため、標準のリストを参考値として入力し、近い値を選択。</t>
    <rPh sb="1" eb="3">
      <t>ジュウタク</t>
    </rPh>
    <rPh sb="8" eb="11">
      <t>ヒジュウタク</t>
    </rPh>
    <rPh sb="15" eb="18">
      <t>ダンネツザイ</t>
    </rPh>
    <rPh sb="22" eb="24">
      <t>ソンザイ</t>
    </rPh>
    <rPh sb="30" eb="32">
      <t>ヒョウジュン</t>
    </rPh>
    <rPh sb="37" eb="39">
      <t>サンコウ</t>
    </rPh>
    <rPh sb="39" eb="40">
      <t>チ</t>
    </rPh>
    <rPh sb="43" eb="45">
      <t>ニュウリョク</t>
    </rPh>
    <rPh sb="47" eb="48">
      <t>チカ</t>
    </rPh>
    <rPh sb="49" eb="50">
      <t>アタイ</t>
    </rPh>
    <rPh sb="51" eb="53">
      <t>センタク</t>
    </rPh>
    <phoneticPr fontId="5"/>
  </si>
  <si>
    <t>備考欄(公開用)</t>
    <rPh sb="0" eb="2">
      <t>ビコウ</t>
    </rPh>
    <rPh sb="2" eb="3">
      <t>ラン</t>
    </rPh>
    <rPh sb="4" eb="7">
      <t>コウカイヨウ</t>
    </rPh>
    <phoneticPr fontId="5"/>
  </si>
  <si>
    <t>備考欄（非公開用）</t>
    <rPh sb="0" eb="2">
      <t>ビコウ</t>
    </rPh>
    <rPh sb="2" eb="3">
      <t>ラン</t>
    </rPh>
    <rPh sb="4" eb="8">
      <t>ヒコウカイヨウ</t>
    </rPh>
    <phoneticPr fontId="5"/>
  </si>
  <si>
    <t>備考欄</t>
    <rPh sb="0" eb="3">
      <t>ビコウラン</t>
    </rPh>
    <phoneticPr fontId="5"/>
  </si>
  <si>
    <t>建築面積／敷地面積</t>
    <rPh sb="0" eb="2">
      <t>ケンチク</t>
    </rPh>
    <rPh sb="2" eb="4">
      <t>メンセキ</t>
    </rPh>
    <rPh sb="5" eb="7">
      <t>シキチ</t>
    </rPh>
    <rPh sb="7" eb="9">
      <t>メンセキ</t>
    </rPh>
    <phoneticPr fontId="7"/>
  </si>
  <si>
    <t>敷地面積</t>
    <rPh sb="0" eb="4">
      <t>シキチメンセキ</t>
    </rPh>
    <phoneticPr fontId="5"/>
  </si>
  <si>
    <t>複合建築物</t>
    <rPh sb="0" eb="5">
      <t>フクゴウケンチクブツ</t>
    </rPh>
    <phoneticPr fontId="7"/>
  </si>
  <si>
    <t>千代田区建築物環境計画書制度　環境評価書（複合：住宅）</t>
    <rPh sb="15" eb="17">
      <t>カンキョウ</t>
    </rPh>
    <rPh sb="17" eb="19">
      <t>ヒョウカ</t>
    </rPh>
    <rPh sb="21" eb="23">
      <t>フクゴウ</t>
    </rPh>
    <rPh sb="24" eb="26">
      <t>ジュウタク</t>
    </rPh>
    <phoneticPr fontId="5"/>
  </si>
  <si>
    <t>第13条第１項の規定による届出をします。</t>
  </si>
  <si>
    <t>第15条第１項の規定による変更の届出をします。</t>
  </si>
  <si>
    <t>第16条第１項の規定による完了の届出をします。</t>
  </si>
  <si>
    <t xml:space="preserve">共用部計算： </t>
    <phoneticPr fontId="5"/>
  </si>
  <si>
    <t>仕様基準(一次エネ)</t>
    <rPh sb="0" eb="4">
      <t>シヨウキジュン</t>
    </rPh>
    <rPh sb="5" eb="7">
      <t>イチジ</t>
    </rPh>
    <phoneticPr fontId="5"/>
  </si>
  <si>
    <t>小能力時高効率型コンプレッサー</t>
    <phoneticPr fontId="5"/>
  </si>
  <si>
    <t>小能力時高効率型コンプレッサー</t>
    <phoneticPr fontId="5"/>
  </si>
  <si>
    <t>建築面積</t>
    <rPh sb="0" eb="4">
      <t>ケンチクメンセキ</t>
    </rPh>
    <phoneticPr fontId="5"/>
  </si>
  <si>
    <t>非住宅と住宅の複合建築物</t>
    <rPh sb="0" eb="3">
      <t>ヒジュウタク</t>
    </rPh>
    <rPh sb="4" eb="6">
      <t>ジュウタク</t>
    </rPh>
    <rPh sb="7" eb="12">
      <t>フクゴウケンチクブツ</t>
    </rPh>
    <phoneticPr fontId="5"/>
  </si>
  <si>
    <t>ソフト面の対策</t>
    <rPh sb="3" eb="4">
      <t>メン</t>
    </rPh>
    <rPh sb="5" eb="7">
      <t>タイサク</t>
    </rPh>
    <phoneticPr fontId="5"/>
  </si>
  <si>
    <t>（</t>
    <phoneticPr fontId="5"/>
  </si>
  <si>
    <t>建築物上の緑化、壁面の緑化</t>
    <rPh sb="0" eb="3">
      <t>ケンチクブツ</t>
    </rPh>
    <rPh sb="3" eb="4">
      <t>ジョウ</t>
    </rPh>
    <rPh sb="5" eb="7">
      <t>リョクカ</t>
    </rPh>
    <rPh sb="8" eb="10">
      <t>ヘキメン</t>
    </rPh>
    <rPh sb="11" eb="13">
      <t>リョクカ</t>
    </rPh>
    <phoneticPr fontId="5"/>
  </si>
  <si>
    <t>径の太いダクト</t>
    <rPh sb="0" eb="1">
      <t>ケイ</t>
    </rPh>
    <rPh sb="2" eb="3">
      <t>フト</t>
    </rPh>
    <phoneticPr fontId="5"/>
  </si>
  <si>
    <t>DCモータ</t>
    <phoneticPr fontId="5"/>
  </si>
  <si>
    <t>省CO2設備手法_全熱交換器</t>
    <rPh sb="9" eb="14">
      <t>ゼンネツコウカンキ</t>
    </rPh>
    <phoneticPr fontId="2"/>
  </si>
  <si>
    <t>省CO2設備手法_自然換気</t>
    <rPh sb="9" eb="13">
      <t>シゼンカンキ</t>
    </rPh>
    <phoneticPr fontId="2"/>
  </si>
  <si>
    <t>省CO2設備手法_高効率電動機</t>
    <rPh sb="9" eb="12">
      <t>コウコウリツ</t>
    </rPh>
    <rPh sb="12" eb="15">
      <t>デンドウキ</t>
    </rPh>
    <phoneticPr fontId="2"/>
  </si>
  <si>
    <t>省CO2設備手法_径の太いダクト</t>
    <rPh sb="9" eb="10">
      <t>ケイ</t>
    </rPh>
    <rPh sb="11" eb="12">
      <t>フト</t>
    </rPh>
    <phoneticPr fontId="2"/>
  </si>
  <si>
    <t>省CO2設備手法_DCモータ</t>
    <phoneticPr fontId="2"/>
  </si>
  <si>
    <t>計算書対象床面積の合計（共用部計算省略時は専有部面積を入力）</t>
    <rPh sb="0" eb="3">
      <t>ケイサンショ</t>
    </rPh>
    <rPh sb="3" eb="5">
      <t>タイショウ</t>
    </rPh>
    <rPh sb="5" eb="8">
      <t>ユカメンセキ</t>
    </rPh>
    <rPh sb="6" eb="8">
      <t>メンセキ</t>
    </rPh>
    <rPh sb="9" eb="11">
      <t>ゴウケイ</t>
    </rPh>
    <rPh sb="12" eb="15">
      <t>キョウヨウブ</t>
    </rPh>
    <rPh sb="15" eb="17">
      <t>ケイサン</t>
    </rPh>
    <rPh sb="17" eb="19">
      <t>ショウリャク</t>
    </rPh>
    <rPh sb="19" eb="20">
      <t>ジ</t>
    </rPh>
    <rPh sb="21" eb="24">
      <t>センユウブ</t>
    </rPh>
    <rPh sb="24" eb="26">
      <t>メンセキ</t>
    </rPh>
    <rPh sb="27" eb="29">
      <t>ニュウリョク</t>
    </rPh>
    <phoneticPr fontId="5"/>
  </si>
  <si>
    <t>延べ面積</t>
    <rPh sb="0" eb="1">
      <t>ノ</t>
    </rPh>
    <rPh sb="2" eb="4">
      <t>メンセキ</t>
    </rPh>
    <phoneticPr fontId="7"/>
  </si>
  <si>
    <t>延べ面積</t>
    <rPh sb="0" eb="1">
      <t>ノベ</t>
    </rPh>
    <rPh sb="2" eb="4">
      <t>メンセキ</t>
    </rPh>
    <phoneticPr fontId="5"/>
  </si>
  <si>
    <t>照明</t>
    <rPh sb="0" eb="2">
      <t>ショウメイ</t>
    </rPh>
    <phoneticPr fontId="5"/>
  </si>
  <si>
    <t>屋根高断熱化  （屋根断熱材：</t>
    <rPh sb="0" eb="2">
      <t>ヤネ</t>
    </rPh>
    <phoneticPr fontId="5"/>
  </si>
  <si>
    <t>壁高断熱化  　 （壁断熱材：</t>
    <rPh sb="0" eb="1">
      <t>カベ</t>
    </rPh>
    <rPh sb="10" eb="11">
      <t>カベ</t>
    </rPh>
    <phoneticPr fontId="5"/>
  </si>
  <si>
    <t>屋根高断熱化</t>
    <rPh sb="0" eb="2">
      <t>ヤネ</t>
    </rPh>
    <phoneticPr fontId="5"/>
  </si>
  <si>
    <t>壁高断熱化</t>
    <phoneticPr fontId="5"/>
  </si>
  <si>
    <r>
      <t>用途別床面積の合計</t>
    </r>
    <r>
      <rPr>
        <sz val="11"/>
        <rFont val="BIZ UDPゴシック"/>
        <family val="3"/>
        <charset val="128"/>
      </rPr>
      <t xml:space="preserve">
（計算対象部分）</t>
    </r>
    <rPh sb="0" eb="2">
      <t>ヨウト</t>
    </rPh>
    <rPh sb="2" eb="3">
      <t>ベツ</t>
    </rPh>
    <rPh sb="3" eb="6">
      <t>ユカメンセキ</t>
    </rPh>
    <rPh sb="7" eb="9">
      <t>ゴウケイ</t>
    </rPh>
    <rPh sb="11" eb="13">
      <t>ケイサン</t>
    </rPh>
    <rPh sb="13" eb="15">
      <t>タイショウ</t>
    </rPh>
    <rPh sb="15" eb="17">
      <t>ブブン</t>
    </rPh>
    <phoneticPr fontId="7"/>
  </si>
  <si>
    <r>
      <t xml:space="preserve">省CO2設備手法
</t>
    </r>
    <r>
      <rPr>
        <sz val="11"/>
        <rFont val="BIZ UDPゴシック"/>
        <family val="3"/>
        <charset val="128"/>
      </rPr>
      <t>※高効率分散熱源、全熱交換器においては過半以上で採用とする。その他の項目は一部採用とする。</t>
    </r>
    <rPh sb="44" eb="46">
      <t>コウモク</t>
    </rPh>
    <phoneticPr fontId="5"/>
  </si>
  <si>
    <r>
      <rPr>
        <sz val="12"/>
        <rFont val="ＭＳ Ｐゴシック"/>
        <family val="3"/>
        <charset val="128"/>
      </rPr>
      <t>η</t>
    </r>
    <r>
      <rPr>
        <sz val="8"/>
        <rFont val="ＭＳ Ｐゴシック"/>
        <family val="3"/>
        <charset val="128"/>
      </rPr>
      <t>AC</t>
    </r>
    <phoneticPr fontId="5"/>
  </si>
  <si>
    <t>高効率エアコン：区分（い）等</t>
    <rPh sb="8" eb="10">
      <t>クブン</t>
    </rPh>
    <rPh sb="13" eb="14">
      <t>トウ</t>
    </rPh>
    <phoneticPr fontId="5"/>
  </si>
  <si>
    <t>月</t>
    <rPh sb="0" eb="1">
      <t>ツキ</t>
    </rPh>
    <phoneticPr fontId="5"/>
  </si>
  <si>
    <t>以下は完了（変更）届出時にご記入ください。</t>
    <rPh sb="0" eb="2">
      <t>イカ</t>
    </rPh>
    <rPh sb="3" eb="5">
      <t>カンリョウ</t>
    </rPh>
    <rPh sb="6" eb="8">
      <t>ヘンコウ</t>
    </rPh>
    <rPh sb="9" eb="10">
      <t>トド</t>
    </rPh>
    <rPh sb="10" eb="11">
      <t>デ</t>
    </rPh>
    <rPh sb="11" eb="12">
      <t>ジ</t>
    </rPh>
    <rPh sb="14" eb="16">
      <t>キニュウ</t>
    </rPh>
    <phoneticPr fontId="5"/>
  </si>
  <si>
    <t>受付番号</t>
    <rPh sb="0" eb="2">
      <t>ウケツケ</t>
    </rPh>
    <rPh sb="2" eb="4">
      <t>バンゴウ</t>
    </rPh>
    <phoneticPr fontId="5"/>
  </si>
  <si>
    <t>受付日：</t>
    <rPh sb="0" eb="2">
      <t>ウケツケ</t>
    </rPh>
    <rPh sb="2" eb="3">
      <t>ビ</t>
    </rPh>
    <phoneticPr fontId="5"/>
  </si>
  <si>
    <t>／受付番号：</t>
    <rPh sb="1" eb="3">
      <t>ウケツケ</t>
    </rPh>
    <rPh sb="3" eb="5">
      <t>バンゴウ</t>
    </rPh>
    <phoneticPr fontId="5"/>
  </si>
  <si>
    <t>変更の有無</t>
    <phoneticPr fontId="5"/>
  </si>
  <si>
    <t>工事完了日</t>
    <phoneticPr fontId="5"/>
  </si>
  <si>
    <t>特定建築物の管理者</t>
    <rPh sb="0" eb="5">
      <t>トクテイケンチクブツ</t>
    </rPh>
    <rPh sb="6" eb="9">
      <t>カンリシャ</t>
    </rPh>
    <phoneticPr fontId="5"/>
  </si>
  <si>
    <t>工事期間（予定）</t>
  </si>
  <si>
    <t>外皮性能</t>
    <rPh sb="0" eb="4">
      <t>ガイヒセイノウ</t>
    </rPh>
    <phoneticPr fontId="5"/>
  </si>
  <si>
    <r>
      <t>U</t>
    </r>
    <r>
      <rPr>
        <vertAlign val="subscript"/>
        <sz val="10"/>
        <color theme="1"/>
        <rFont val="BIZ UDPゴシック"/>
        <family val="3"/>
        <charset val="128"/>
      </rPr>
      <t>A</t>
    </r>
    <r>
      <rPr>
        <sz val="10"/>
        <color theme="1"/>
        <rFont val="BIZ UDPゴシック"/>
        <family val="3"/>
        <charset val="128"/>
      </rPr>
      <t>値（住戸全体平均）</t>
    </r>
    <phoneticPr fontId="5"/>
  </si>
  <si>
    <t>［W/㎡・K］</t>
    <phoneticPr fontId="5"/>
  </si>
  <si>
    <t>ηAC　</t>
    <phoneticPr fontId="5"/>
  </si>
  <si>
    <t>W/（㎡・K)</t>
    <phoneticPr fontId="5"/>
  </si>
  <si>
    <t>※申請対象：延べ面積5,000㎡以下</t>
    <rPh sb="1" eb="3">
      <t>シンセイ</t>
    </rPh>
    <rPh sb="3" eb="5">
      <t>タイショウ</t>
    </rPh>
    <rPh sb="16" eb="18">
      <t>イカ</t>
    </rPh>
    <phoneticPr fontId="5"/>
  </si>
  <si>
    <t>建築物の外観パースや写真などを下記の白枠内に貼り付けてください。</t>
    <rPh sb="0" eb="3">
      <t>ケンチクブツ</t>
    </rPh>
    <rPh sb="4" eb="6">
      <t>ガイカン</t>
    </rPh>
    <rPh sb="10" eb="12">
      <t>シャシン</t>
    </rPh>
    <rPh sb="15" eb="17">
      <t>カキ</t>
    </rPh>
    <rPh sb="18" eb="19">
      <t>シロ</t>
    </rPh>
    <rPh sb="19" eb="21">
      <t>ワクナイ</t>
    </rPh>
    <rPh sb="22" eb="23">
      <t>ハ</t>
    </rPh>
    <rPh sb="24" eb="25">
      <t>ツ</t>
    </rPh>
    <phoneticPr fontId="5"/>
  </si>
  <si>
    <t>複合建築物</t>
    <rPh sb="0" eb="2">
      <t>フクゴウ</t>
    </rPh>
    <rPh sb="2" eb="5">
      <t>ケンチクブツ</t>
    </rPh>
    <phoneticPr fontId="5"/>
  </si>
  <si>
    <t>省CO2設備手法_VVVF(回生なし)</t>
    <rPh sb="14" eb="16">
      <t>カイセイ</t>
    </rPh>
    <phoneticPr fontId="5"/>
  </si>
  <si>
    <t>省CO2設備手法_VVVF（回生あり）</t>
    <rPh sb="14" eb="16">
      <t>カイセイ</t>
    </rPh>
    <phoneticPr fontId="5"/>
  </si>
  <si>
    <t>HEMS_見える化装置</t>
    <rPh sb="5" eb="6">
      <t>ミ</t>
    </rPh>
    <rPh sb="8" eb="9">
      <t>カ</t>
    </rPh>
    <rPh sb="9" eb="11">
      <t>ソウチ</t>
    </rPh>
    <phoneticPr fontId="5"/>
  </si>
  <si>
    <t>ηAC</t>
  </si>
  <si>
    <t>35%削減未達理由_コスト</t>
    <rPh sb="3" eb="5">
      <t>サクゲン</t>
    </rPh>
    <rPh sb="5" eb="7">
      <t>ミタツ</t>
    </rPh>
    <rPh sb="7" eb="9">
      <t>リユウ</t>
    </rPh>
    <phoneticPr fontId="5"/>
  </si>
  <si>
    <t>千代田区低炭素助成制度申請予定</t>
    <rPh sb="0" eb="4">
      <t>チヨダク</t>
    </rPh>
    <rPh sb="4" eb="7">
      <t>テイタンソ</t>
    </rPh>
    <rPh sb="7" eb="9">
      <t>ジョセイ</t>
    </rPh>
    <rPh sb="9" eb="11">
      <t>セイド</t>
    </rPh>
    <rPh sb="11" eb="13">
      <t>シンセイ</t>
    </rPh>
    <rPh sb="13" eb="15">
      <t>ヨテイ</t>
    </rPh>
    <phoneticPr fontId="5"/>
  </si>
  <si>
    <t>備考欄（公開用）</t>
    <rPh sb="0" eb="3">
      <t>ビコウラン</t>
    </rPh>
    <rPh sb="4" eb="7">
      <t>コウカイヨウ</t>
    </rPh>
    <phoneticPr fontId="5"/>
  </si>
  <si>
    <t>備考欄（非公開）</t>
    <rPh sb="0" eb="3">
      <t>ビコウラン</t>
    </rPh>
    <rPh sb="4" eb="7">
      <t>ヒコウカイ</t>
    </rPh>
    <phoneticPr fontId="5"/>
  </si>
  <si>
    <t>創エネ</t>
    <rPh sb="0" eb="1">
      <t>ソウ</t>
    </rPh>
    <phoneticPr fontId="5"/>
  </si>
  <si>
    <t>千代田区独自係数</t>
    <rPh sb="0" eb="4">
      <t>チヨダク</t>
    </rPh>
    <rPh sb="4" eb="6">
      <t>ドクジ</t>
    </rPh>
    <rPh sb="6" eb="8">
      <t>ケイスウ</t>
    </rPh>
    <phoneticPr fontId="5"/>
  </si>
  <si>
    <t>棒グラフ全体</t>
    <rPh sb="0" eb="1">
      <t>ボウ</t>
    </rPh>
    <rPh sb="4" eb="6">
      <t>ゼンタイ</t>
    </rPh>
    <phoneticPr fontId="5"/>
  </si>
  <si>
    <t>棒グラフ共用部</t>
    <rPh sb="0" eb="1">
      <t>ボウ</t>
    </rPh>
    <rPh sb="4" eb="7">
      <t>キョウヨウブ</t>
    </rPh>
    <phoneticPr fontId="5"/>
  </si>
  <si>
    <t>棒グラフ専有部</t>
    <rPh sb="0" eb="1">
      <t>ボウ</t>
    </rPh>
    <rPh sb="4" eb="7">
      <t>センユウブ</t>
    </rPh>
    <phoneticPr fontId="5"/>
  </si>
  <si>
    <t>共用部CO2排出量</t>
    <rPh sb="0" eb="3">
      <t>キョウヨウブ</t>
    </rPh>
    <rPh sb="6" eb="9">
      <t>ハイシュツリョウ</t>
    </rPh>
    <phoneticPr fontId="5"/>
  </si>
  <si>
    <t>共用部計算実施</t>
    <rPh sb="0" eb="3">
      <t>キョウヨウブ</t>
    </rPh>
    <rPh sb="3" eb="5">
      <t>ケイサン</t>
    </rPh>
    <rPh sb="5" eb="7">
      <t>ジッシ</t>
    </rPh>
    <phoneticPr fontId="5"/>
  </si>
  <si>
    <t>↓xls11_建物概要</t>
    <phoneticPr fontId="5"/>
  </si>
  <si>
    <t>→（事前協議時:2,計画時:3,変更時:4,工事完了時:5）</t>
    <rPh sb="12" eb="13">
      <t>ジ</t>
    </rPh>
    <rPh sb="18" eb="19">
      <t>ジ</t>
    </rPh>
    <phoneticPr fontId="5"/>
  </si>
  <si>
    <t>↓xls12_設備概要</t>
    <phoneticPr fontId="5"/>
  </si>
  <si>
    <t>↓xls13_環境対策</t>
    <phoneticPr fontId="5"/>
  </si>
  <si>
    <t>↓xls14_建物性能</t>
    <phoneticPr fontId="5"/>
  </si>
  <si>
    <t>[t-CO2・年]←計算対象延べ面積の削減量CO2排出量(小数点第一位切り捨て)</t>
    <rPh sb="10" eb="12">
      <t>ケイサン</t>
    </rPh>
    <rPh sb="12" eb="14">
      <t>タイショウ</t>
    </rPh>
    <rPh sb="19" eb="21">
      <t>サクゲン</t>
    </rPh>
    <rPh sb="21" eb="22">
      <t>リョウ</t>
    </rPh>
    <rPh sb="25" eb="27">
      <t>ハイシュツ</t>
    </rPh>
    <rPh sb="27" eb="28">
      <t>リョウ</t>
    </rPh>
    <rPh sb="29" eb="32">
      <t>ショウスウテン</t>
    </rPh>
    <rPh sb="32" eb="35">
      <t>ダイイチイ</t>
    </rPh>
    <rPh sb="35" eb="36">
      <t>キ</t>
    </rPh>
    <rPh sb="37" eb="38">
      <t>ス</t>
    </rPh>
    <phoneticPr fontId="5"/>
  </si>
  <si>
    <t>都市開発諸制度の適用_その他</t>
    <rPh sb="13" eb="14">
      <t>タ</t>
    </rPh>
    <phoneticPr fontId="5"/>
  </si>
  <si>
    <t>都市開発諸制度の適用_その他_内容</t>
    <rPh sb="13" eb="14">
      <t>タ</t>
    </rPh>
    <phoneticPr fontId="5"/>
  </si>
  <si>
    <t>追加</t>
    <rPh sb="0" eb="2">
      <t>ツイカ</t>
    </rPh>
    <phoneticPr fontId="5"/>
  </si>
  <si>
    <t>「xls11_建物概要」に項目ある為不要？</t>
    <rPh sb="13" eb="15">
      <t>コウモク</t>
    </rPh>
    <rPh sb="17" eb="18">
      <t>タメ</t>
    </rPh>
    <rPh sb="18" eb="20">
      <t>フヨウ</t>
    </rPh>
    <phoneticPr fontId="5"/>
  </si>
  <si>
    <t>元データ空白</t>
    <rPh sb="0" eb="1">
      <t>モト</t>
    </rPh>
    <rPh sb="4" eb="6">
      <t>クウハク</t>
    </rPh>
    <phoneticPr fontId="5"/>
  </si>
  <si>
    <t>省CO2建築手法_屋根高断熱化</t>
    <phoneticPr fontId="5"/>
  </si>
  <si>
    <t>省CO2建築手法_壁高断熱化</t>
    <phoneticPr fontId="5"/>
  </si>
  <si>
    <t>省CO2建築手法_小能力時高効率型コンプレッサー</t>
    <phoneticPr fontId="5"/>
  </si>
  <si>
    <t>浸水対策_ソフト面の対策</t>
    <phoneticPr fontId="5"/>
  </si>
  <si>
    <t>浸水対策_ソフト面の対策_内容</t>
    <phoneticPr fontId="5"/>
  </si>
  <si>
    <t>省CO2設備手法_スケジュール_範囲</t>
  </si>
  <si>
    <t>追加</t>
    <rPh sb="0" eb="2">
      <t>ツイカ</t>
    </rPh>
    <phoneticPr fontId="5"/>
  </si>
  <si>
    <t>項目なし
（IとJ列に変更）</t>
    <rPh sb="0" eb="2">
      <t>コウモク</t>
    </rPh>
    <rPh sb="9" eb="10">
      <t>レツ</t>
    </rPh>
    <rPh sb="11" eb="13">
      <t>ヘンコウ</t>
    </rPh>
    <phoneticPr fontId="5"/>
  </si>
  <si>
    <t>元データとCD番号が違った為OK</t>
    <rPh sb="0" eb="1">
      <t>モト</t>
    </rPh>
    <rPh sb="7" eb="9">
      <t>バンゴウ</t>
    </rPh>
    <rPh sb="10" eb="11">
      <t>チガ</t>
    </rPh>
    <rPh sb="13" eb="14">
      <t>タメ</t>
    </rPh>
    <phoneticPr fontId="5"/>
  </si>
  <si>
    <t>数値同じの為OK</t>
    <rPh sb="0" eb="2">
      <t>スウチ</t>
    </rPh>
    <rPh sb="2" eb="3">
      <t>オナ</t>
    </rPh>
    <rPh sb="5" eb="6">
      <t>タメ</t>
    </rPh>
    <phoneticPr fontId="5"/>
  </si>
  <si>
    <t>新フォーマットに項目なし</t>
    <rPh sb="0" eb="1">
      <t>シン</t>
    </rPh>
    <rPh sb="8" eb="10">
      <t>コウモク</t>
    </rPh>
    <phoneticPr fontId="5"/>
  </si>
  <si>
    <t>20%削減未達理由_その他</t>
    <rPh sb="3" eb="5">
      <t>サクゲン</t>
    </rPh>
    <rPh sb="5" eb="7">
      <t>ミタツ</t>
    </rPh>
    <rPh sb="7" eb="9">
      <t>リユウ</t>
    </rPh>
    <rPh sb="12" eb="13">
      <t>タ</t>
    </rPh>
    <phoneticPr fontId="5"/>
  </si>
  <si>
    <t>20%削減未達理由_その他_内容</t>
    <rPh sb="3" eb="5">
      <t>サクゲン</t>
    </rPh>
    <rPh sb="5" eb="7">
      <t>ミタツ</t>
    </rPh>
    <rPh sb="7" eb="9">
      <t>リユウ</t>
    </rPh>
    <rPh sb="12" eb="13">
      <t>タ</t>
    </rPh>
    <phoneticPr fontId="5"/>
  </si>
  <si>
    <t>事前協議書のフォーマットのセルが、変更の為ＯＫ</t>
    <rPh sb="0" eb="2">
      <t>ジゼン</t>
    </rPh>
    <rPh sb="2" eb="4">
      <t>キョウギ</t>
    </rPh>
    <rPh sb="4" eb="5">
      <t>ショ</t>
    </rPh>
    <rPh sb="17" eb="19">
      <t>ヘンコウ</t>
    </rPh>
    <rPh sb="20" eb="21">
      <t>タメ</t>
    </rPh>
    <phoneticPr fontId="5"/>
  </si>
  <si>
    <t>80行非表示の行</t>
    <rPh sb="2" eb="3">
      <t>ギョウ</t>
    </rPh>
    <rPh sb="3" eb="6">
      <t>ヒヒョウジ</t>
    </rPh>
    <rPh sb="7" eb="8">
      <t>ギョウ</t>
    </rPh>
    <phoneticPr fontId="5"/>
  </si>
  <si>
    <t>Demo999</t>
    <phoneticPr fontId="5"/>
  </si>
  <si>
    <t>2017999</t>
    <phoneticPr fontId="5"/>
  </si>
  <si>
    <t>省CO2設備手法_HEMS</t>
    <phoneticPr fontId="5"/>
  </si>
  <si>
    <t>35%削減未達理由_運用上の制約</t>
    <rPh sb="3" eb="5">
      <t>サクゲン</t>
    </rPh>
    <rPh sb="5" eb="7">
      <t>ミタツ</t>
    </rPh>
    <rPh sb="7" eb="9">
      <t>リユウ</t>
    </rPh>
    <rPh sb="10" eb="13">
      <t>ウンヨウジョウ</t>
    </rPh>
    <rPh sb="14" eb="16">
      <t>セイヤク</t>
    </rPh>
    <phoneticPr fontId="5"/>
  </si>
  <si>
    <t>35%削減未達理由_仕様基準（一次エネ）</t>
    <rPh sb="3" eb="5">
      <t>サクゲン</t>
    </rPh>
    <rPh sb="5" eb="7">
      <t>ミタツ</t>
    </rPh>
    <rPh sb="7" eb="9">
      <t>リユウ</t>
    </rPh>
    <rPh sb="10" eb="12">
      <t>シヨウ</t>
    </rPh>
    <rPh sb="12" eb="14">
      <t>キジュン</t>
    </rPh>
    <rPh sb="15" eb="17">
      <t>イチジ</t>
    </rPh>
    <phoneticPr fontId="5"/>
  </si>
  <si>
    <t>重複（T列に同項目あり）</t>
    <rPh sb="0" eb="2">
      <t>チョウフク</t>
    </rPh>
    <rPh sb="4" eb="5">
      <t>レツ</t>
    </rPh>
    <rPh sb="6" eb="9">
      <t>ドウコウモク</t>
    </rPh>
    <phoneticPr fontId="5"/>
  </si>
  <si>
    <t>重複（U列に同項目あり）</t>
    <rPh sb="4" eb="5">
      <t>レツ</t>
    </rPh>
    <rPh sb="6" eb="9">
      <t>ドウコウモク</t>
    </rPh>
    <phoneticPr fontId="5"/>
  </si>
  <si>
    <t>重複（BX列に同項目あり）</t>
    <rPh sb="5" eb="6">
      <t>レツ</t>
    </rPh>
    <rPh sb="7" eb="10">
      <t>ドウコウモク</t>
    </rPh>
    <phoneticPr fontId="5"/>
  </si>
  <si>
    <t>重複（AA列に同項目あり）</t>
    <rPh sb="5" eb="6">
      <t>レツ</t>
    </rPh>
    <rPh sb="7" eb="10">
      <t>ドウコウモク</t>
    </rPh>
    <phoneticPr fontId="5"/>
  </si>
  <si>
    <t>駐輪場</t>
  </si>
  <si>
    <t>削減率のランク表示</t>
    <rPh sb="0" eb="3">
      <t>サクゲンリツ</t>
    </rPh>
    <rPh sb="7" eb="9">
      <t>ヒョウジ</t>
    </rPh>
    <phoneticPr fontId="5"/>
  </si>
  <si>
    <t>創エネ量</t>
    <rPh sb="0" eb="1">
      <t>ソウ</t>
    </rPh>
    <rPh sb="3" eb="4">
      <t>リョウ</t>
    </rPh>
    <phoneticPr fontId="5"/>
  </si>
  <si>
    <t>[t-CO2/GJ]</t>
  </si>
  <si>
    <t>※49.0[kg-CO2/GJ]（千代田区版単位一次エネルギー消費量当りのCO2排出量）</t>
  </si>
  <si>
    <t>基準値</t>
  </si>
  <si>
    <t>[t-CO2・年]</t>
  </si>
  <si>
    <t>→建築物上の緑化、壁面の緑化</t>
    <phoneticPr fontId="5"/>
  </si>
  <si>
    <t>→被覆対策の項目すべてが対象</t>
    <rPh sb="6" eb="8">
      <t>コウモク</t>
    </rPh>
    <rPh sb="12" eb="14">
      <t>タイショウ</t>
    </rPh>
    <phoneticPr fontId="5"/>
  </si>
  <si>
    <t>→水循環の項目すべてが対象</t>
    <rPh sb="5" eb="7">
      <t>コウモク</t>
    </rPh>
    <rPh sb="11" eb="13">
      <t>タイショウ</t>
    </rPh>
    <phoneticPr fontId="5"/>
  </si>
  <si>
    <t>仕様基準</t>
    <rPh sb="0" eb="4">
      <t>シヨウキジュン</t>
    </rPh>
    <phoneticPr fontId="5"/>
  </si>
  <si>
    <t>v20</t>
    <phoneticPr fontId="5"/>
  </si>
  <si>
    <t>2026.10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</si>
</sst>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yyyy&quot;年&quot;m&quot;月&quot;d&quot;日&quot;;@"/>
    <numFmt numFmtId="177" formatCode="#,##0&quot; ㎡&quot;"/>
    <numFmt numFmtId="178" formatCode="0.0&quot; kW&quot;"/>
    <numFmt numFmtId="179" formatCode="#,##0_ "/>
    <numFmt numFmtId="180" formatCode="#,##0.0;[Red]\-#,##0.0"/>
    <numFmt numFmtId="181" formatCode="#,##0.0_ "/>
    <numFmt numFmtId="182" formatCode="[$-F800]dddd\,\ mmmm\ dd\,\ yyyy"/>
    <numFmt numFmtId="183" formatCode="#,##0.0"/>
    <numFmt numFmtId="184" formatCode="#,##0.00_ "/>
    <numFmt numFmtId="185" formatCode="0.00_ "/>
    <numFmt numFmtId="186" formatCode="&quot;（&quot;#,##0.00&quot;㎡）&quot;;&quot;（&quot;\-#,##0.00&quot;㎡）&quot;"/>
    <numFmt numFmtId="187" formatCode="yyyy/m/d;@"/>
    <numFmt numFmtId="188" formatCode="0_);[Red]\(0\)"/>
    <numFmt numFmtId="189" formatCode="[$-411]ggge&quot;年&quot;m&quot;月&quot;d&quot;日&quot;;@"/>
    <numFmt numFmtId="190" formatCode="General\ &quot;㊞&quot;"/>
    <numFmt numFmtId="191" formatCode="0.000_);[Red]\(0.000\)"/>
    <numFmt numFmtId="192" formatCode="0.0"/>
    <numFmt numFmtId="193" formatCode="0.000"/>
    <numFmt numFmtId="194" formatCode="0.00_);[Red]\(0.00\)"/>
    <numFmt numFmtId="195" formatCode="0.0\ \t\-\C\O\2"/>
    <numFmt numFmtId="196" formatCode="#,##0.000_ "/>
    <numFmt numFmtId="197" formatCode="0.0_ "/>
  </numFmts>
  <fonts count="89">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font>
    <font>
      <sz val="9"/>
      <color theme="1"/>
      <name val="ＭＳ Ｐゴシック"/>
      <family val="2"/>
      <charset val="128"/>
    </font>
    <font>
      <sz val="11"/>
      <color theme="1"/>
      <name val="ＭＳ Ｐゴシック"/>
      <family val="3"/>
      <charset val="128"/>
      <scheme val="minor"/>
    </font>
    <font>
      <sz val="6"/>
      <name val="ＭＳ Ｐゴシック"/>
      <family val="2"/>
      <charset val="128"/>
    </font>
    <font>
      <b/>
      <sz val="11"/>
      <color theme="0"/>
      <name val="ＭＳ Ｐゴシック"/>
      <family val="3"/>
      <charset val="128"/>
      <scheme val="minor"/>
    </font>
    <font>
      <sz val="6"/>
      <name val="ＭＳ Ｐゴシック"/>
      <family val="3"/>
      <charset val="128"/>
    </font>
    <font>
      <b/>
      <sz val="11"/>
      <color rgb="FF3F3F3F"/>
      <name val="ＭＳ Ｐゴシック"/>
      <family val="3"/>
      <charset val="128"/>
      <scheme val="minor"/>
    </font>
    <font>
      <sz val="9"/>
      <name val="ＭＳ Ｐゴシック"/>
      <family val="2"/>
      <charset val="128"/>
    </font>
    <font>
      <sz val="9"/>
      <name val="ＭＳ Ｐゴシック"/>
      <family val="3"/>
      <charset val="128"/>
    </font>
    <font>
      <sz val="8"/>
      <color theme="1"/>
      <name val="ＭＳ Ｐゴシック"/>
      <family val="2"/>
      <charset val="128"/>
    </font>
    <font>
      <sz val="8"/>
      <color theme="1"/>
      <name val="ＭＳ Ｐゴシック"/>
      <family val="3"/>
      <charset val="128"/>
    </font>
    <font>
      <sz val="9"/>
      <color theme="1"/>
      <name val="ＭＳ Ｐゴシック"/>
      <family val="3"/>
      <charset val="128"/>
    </font>
    <font>
      <sz val="9"/>
      <color rgb="FF0070C0"/>
      <name val="ＭＳ Ｐゴシック"/>
      <family val="3"/>
      <charset val="128"/>
      <scheme val="minor"/>
    </font>
    <font>
      <sz val="8"/>
      <color rgb="FF0070C0"/>
      <name val="ＭＳ Ｐゴシック"/>
      <family val="2"/>
      <charset val="128"/>
    </font>
    <font>
      <sz val="8"/>
      <color rgb="FF0070C0"/>
      <name val="ＭＳ Ｐゴシック"/>
      <family val="3"/>
      <charset val="128"/>
    </font>
    <font>
      <sz val="9"/>
      <color rgb="FF009999"/>
      <name val="ＭＳ Ｐゴシック"/>
      <family val="2"/>
      <charset val="128"/>
    </font>
    <font>
      <sz val="8"/>
      <color rgb="FFFF0000"/>
      <name val="ＭＳ Ｐゴシック"/>
      <family val="2"/>
      <charset val="128"/>
    </font>
    <font>
      <b/>
      <sz val="9"/>
      <color rgb="FF0070C0"/>
      <name val="ＭＳ Ｐゴシック"/>
      <family val="3"/>
      <charset val="128"/>
    </font>
    <font>
      <sz val="9"/>
      <color theme="0" tint="-0.34998626667073579"/>
      <name val="ＭＳ Ｐゴシック"/>
      <family val="2"/>
      <charset val="128"/>
    </font>
    <font>
      <sz val="9"/>
      <color rgb="FF0070C0"/>
      <name val="ＭＳ Ｐゴシック"/>
      <family val="2"/>
      <charset val="128"/>
    </font>
    <font>
      <b/>
      <sz val="9"/>
      <color rgb="FFFF0066"/>
      <name val="ＭＳ Ｐゴシック"/>
      <family val="3"/>
      <charset val="128"/>
    </font>
    <font>
      <sz val="9"/>
      <color rgb="FFFF0000"/>
      <name val="ＭＳ Ｐゴシック"/>
      <family val="2"/>
      <charset val="128"/>
    </font>
    <font>
      <sz val="9"/>
      <color rgb="FFFF0000"/>
      <name val="ＭＳ Ｐゴシック"/>
      <family val="3"/>
      <charset val="128"/>
    </font>
    <font>
      <sz val="8"/>
      <color rgb="FFFF0000"/>
      <name val="ＭＳ Ｐゴシック"/>
      <family val="3"/>
      <charset val="128"/>
    </font>
    <font>
      <strike/>
      <sz val="9"/>
      <color rgb="FFFF0000"/>
      <name val="ＭＳ Ｐゴシック"/>
      <family val="3"/>
      <charset val="128"/>
    </font>
    <font>
      <sz val="9"/>
      <color rgb="FF0000FF"/>
      <name val="ＭＳ Ｐゴシック"/>
      <family val="3"/>
      <charset val="128"/>
    </font>
    <font>
      <b/>
      <sz val="9"/>
      <color rgb="FFFF0000"/>
      <name val="ＭＳ Ｐゴシック"/>
      <family val="3"/>
      <charset val="128"/>
    </font>
    <font>
      <sz val="9"/>
      <color indexed="81"/>
      <name val="MS P ゴシック"/>
      <family val="3"/>
      <charset val="128"/>
    </font>
    <font>
      <sz val="14"/>
      <color theme="1"/>
      <name val="ＭＳ 明朝"/>
      <family val="1"/>
      <charset val="128"/>
    </font>
    <font>
      <sz val="11"/>
      <color theme="1"/>
      <name val="ＭＳ 明朝"/>
      <family val="1"/>
      <charset val="128"/>
    </font>
    <font>
      <sz val="6"/>
      <name val="ＭＳ Ｐゴシック"/>
      <family val="2"/>
      <charset val="128"/>
      <scheme val="minor"/>
    </font>
    <font>
      <b/>
      <sz val="11"/>
      <color rgb="FFFF0000"/>
      <name val="ＭＳ ゴシック"/>
      <family val="3"/>
      <charset val="128"/>
    </font>
    <font>
      <sz val="9"/>
      <color theme="1"/>
      <name val="ＭＳ 明朝"/>
      <family val="1"/>
      <charset val="128"/>
    </font>
    <font>
      <sz val="8"/>
      <color theme="1"/>
      <name val="ＭＳ 明朝"/>
      <family val="1"/>
      <charset val="128"/>
    </font>
    <font>
      <sz val="10.5"/>
      <color theme="1"/>
      <name val="ＭＳ 明朝"/>
      <family val="1"/>
      <charset val="128"/>
    </font>
    <font>
      <sz val="10.5"/>
      <color theme="1"/>
      <name val="Times New Roman"/>
      <family val="1"/>
    </font>
    <font>
      <sz val="11"/>
      <color theme="1"/>
      <name val="Meiryo UI"/>
      <family val="3"/>
      <charset val="128"/>
    </font>
    <font>
      <sz val="7"/>
      <name val="Meiryo UI"/>
      <family val="3"/>
      <charset val="128"/>
    </font>
    <font>
      <sz val="7"/>
      <color rgb="FF464646"/>
      <name val="Meiryo UI"/>
      <family val="3"/>
      <charset val="128"/>
    </font>
    <font>
      <sz val="8"/>
      <color rgb="FF1F1F1F"/>
      <name val="Meiryo UI"/>
      <family val="3"/>
      <charset val="128"/>
    </font>
    <font>
      <sz val="8"/>
      <color rgb="FF2F2F2F"/>
      <name val="Meiryo UI"/>
      <family val="3"/>
      <charset val="128"/>
    </font>
    <font>
      <sz val="8"/>
      <name val="Meiryo UI"/>
      <family val="3"/>
      <charset val="128"/>
    </font>
    <font>
      <sz val="8"/>
      <color rgb="FF464646"/>
      <name val="Meiryo UI"/>
      <family val="3"/>
      <charset val="128"/>
    </font>
    <font>
      <sz val="10"/>
      <color rgb="FF000000"/>
      <name val="Meiryo UI"/>
      <family val="3"/>
      <charset val="128"/>
    </font>
    <font>
      <sz val="7"/>
      <color rgb="FF2F2F2F"/>
      <name val="Meiryo UI"/>
      <family val="3"/>
      <charset val="128"/>
    </font>
    <font>
      <sz val="11"/>
      <color rgb="FF2F2F2F"/>
      <name val="Meiryo UI"/>
      <family val="3"/>
      <charset val="128"/>
    </font>
    <font>
      <sz val="7"/>
      <color rgb="FF1F1F1F"/>
      <name val="Meiryo UI"/>
      <family val="3"/>
      <charset val="128"/>
    </font>
    <font>
      <sz val="7.5"/>
      <color rgb="FF1F1F1F"/>
      <name val="Meiryo UI"/>
      <family val="3"/>
      <charset val="128"/>
    </font>
    <font>
      <sz val="9"/>
      <name val="HG丸ｺﾞｼｯｸM-PRO"/>
      <family val="3"/>
      <charset val="128"/>
    </font>
    <font>
      <sz val="9"/>
      <name val="HG丸ｺﾞｼｯｸM-PRO"/>
      <family val="3"/>
    </font>
    <font>
      <sz val="9"/>
      <color rgb="FF000000"/>
      <name val="HG丸ｺﾞｼｯｸM-PRO"/>
      <family val="2"/>
    </font>
    <font>
      <sz val="11"/>
      <color rgb="FFFF0000"/>
      <name val="ＭＳ Ｐゴシック"/>
      <family val="2"/>
      <charset val="128"/>
    </font>
    <font>
      <sz val="11"/>
      <color theme="1"/>
      <name val="BIZ UDPゴシック"/>
      <family val="3"/>
      <charset val="128"/>
    </font>
    <font>
      <sz val="12"/>
      <color theme="1"/>
      <name val="BIZ UDPゴシック"/>
      <family val="3"/>
      <charset val="128"/>
    </font>
    <font>
      <sz val="11"/>
      <color theme="4"/>
      <name val="BIZ UDPゴシック"/>
      <family val="3"/>
      <charset val="128"/>
    </font>
    <font>
      <sz val="11"/>
      <color indexed="81"/>
      <name val="BIZ UDPゴシック"/>
      <family val="3"/>
      <charset val="128"/>
    </font>
    <font>
      <sz val="11"/>
      <name val="BIZ UDPゴシック"/>
      <family val="3"/>
      <charset val="128"/>
    </font>
    <font>
      <sz val="11"/>
      <color rgb="FFFF0000"/>
      <name val="BIZ UDPゴシック"/>
      <family val="3"/>
      <charset val="128"/>
    </font>
    <font>
      <sz val="11"/>
      <color theme="0"/>
      <name val="BIZ UDPゴシック"/>
      <family val="3"/>
      <charset val="128"/>
    </font>
    <font>
      <b/>
      <sz val="11"/>
      <color indexed="81"/>
      <name val="BIZ UDPゴシック"/>
      <family val="3"/>
      <charset val="128"/>
    </font>
    <font>
      <b/>
      <sz val="11"/>
      <name val="BIZ UDPゴシック"/>
      <family val="3"/>
      <charset val="128"/>
    </font>
    <font>
      <b/>
      <sz val="11"/>
      <color theme="1"/>
      <name val="BIZ UDPゴシック"/>
      <family val="3"/>
      <charset val="128"/>
    </font>
    <font>
      <strike/>
      <sz val="11"/>
      <color rgb="FFFF0000"/>
      <name val="BIZ UDPゴシック"/>
      <family val="3"/>
      <charset val="128"/>
    </font>
    <font>
      <b/>
      <sz val="12"/>
      <color theme="0"/>
      <name val="BIZ UDPゴシック"/>
      <family val="3"/>
      <charset val="128"/>
    </font>
    <font>
      <sz val="9"/>
      <color theme="1"/>
      <name val="BIZ UDPゴシック"/>
      <family val="3"/>
      <charset val="128"/>
    </font>
    <font>
      <sz val="11"/>
      <name val="ＭＳ Ｐゴシック"/>
      <family val="3"/>
      <charset val="128"/>
    </font>
    <font>
      <sz val="12"/>
      <name val="ＭＳ Ｐゴシック"/>
      <family val="3"/>
      <charset val="128"/>
    </font>
    <font>
      <sz val="8"/>
      <name val="ＭＳ Ｐゴシック"/>
      <family val="3"/>
      <charset val="128"/>
    </font>
    <font>
      <sz val="14"/>
      <color theme="1"/>
      <name val="BIZ UDPゴシック"/>
      <family val="3"/>
      <charset val="128"/>
    </font>
    <font>
      <sz val="10"/>
      <color theme="1"/>
      <name val="BIZ UDPゴシック"/>
      <family val="3"/>
      <charset val="128"/>
    </font>
    <font>
      <vertAlign val="subscript"/>
      <sz val="10"/>
      <color theme="1"/>
      <name val="BIZ UDPゴシック"/>
      <family val="3"/>
      <charset val="128"/>
    </font>
    <font>
      <sz val="10"/>
      <name val="BIZ UDPゴシック"/>
      <family val="3"/>
      <charset val="128"/>
    </font>
    <font>
      <b/>
      <sz val="11"/>
      <color theme="1"/>
      <name val="ＭＳ Ｐゴシック"/>
      <family val="3"/>
      <charset val="128"/>
    </font>
    <font>
      <sz val="9"/>
      <color theme="1"/>
      <name val="ＭＳ ゴシック"/>
      <family val="3"/>
      <charset val="128"/>
    </font>
    <font>
      <sz val="10"/>
      <name val="ＭＳ Ｐゴシック"/>
      <family val="3"/>
      <charset val="128"/>
      <scheme val="minor"/>
    </font>
    <font>
      <sz val="10"/>
      <color rgb="FFFF0000"/>
      <name val="ＭＳ Ｐゴシック"/>
      <family val="2"/>
      <charset val="128"/>
    </font>
    <font>
      <sz val="9"/>
      <color theme="1"/>
      <name val="メイリオ"/>
      <family val="3"/>
      <charset val="128"/>
    </font>
    <font>
      <b/>
      <sz val="9"/>
      <color theme="1"/>
      <name val="メイリオ"/>
      <family val="3"/>
      <charset val="128"/>
    </font>
    <font>
      <sz val="11"/>
      <color theme="1"/>
      <name val="メイリオ"/>
      <family val="3"/>
      <charset val="128"/>
    </font>
    <font>
      <sz val="9"/>
      <color rgb="FFFF0000"/>
      <name val="メイリオ"/>
      <family val="3"/>
      <charset val="128"/>
    </font>
    <font>
      <sz val="9"/>
      <color theme="4"/>
      <name val="ＭＳ Ｐゴシック"/>
      <family val="2"/>
      <charset val="128"/>
    </font>
    <font>
      <sz val="12"/>
      <color theme="1"/>
      <name val="ＭＳ Ｐゴシック"/>
      <family val="2"/>
      <charset val="128"/>
    </font>
    <font>
      <sz val="9"/>
      <color rgb="FF0070C0"/>
      <name val="メイリオ"/>
      <family val="3"/>
      <charset val="128"/>
    </font>
    <font>
      <sz val="9"/>
      <color rgb="FFFF66FF"/>
      <name val="メイリオ"/>
      <family val="3"/>
      <charset val="128"/>
    </font>
    <font>
      <sz val="10"/>
      <color theme="1"/>
      <name val="メイリオ"/>
      <family val="3"/>
      <charset val="128"/>
    </font>
    <font>
      <sz val="8"/>
      <color theme="1"/>
      <name val="メイリオ"/>
      <family val="3"/>
      <charset val="128"/>
    </font>
    <font>
      <sz val="9"/>
      <color rgb="FF4472C4"/>
      <name val="メイリオ"/>
      <family val="3"/>
      <charset val="128"/>
    </font>
  </fonts>
  <fills count="29">
    <fill>
      <patternFill patternType="none"/>
    </fill>
    <fill>
      <patternFill patternType="gray125"/>
    </fill>
    <fill>
      <patternFill patternType="solid">
        <fgColor rgb="FFF2F2F2"/>
      </patternFill>
    </fill>
    <fill>
      <patternFill patternType="solid">
        <fgColor rgb="FFA5A5A5"/>
      </patternFill>
    </fill>
    <fill>
      <patternFill patternType="solid">
        <fgColor rgb="FF000099"/>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theme="1" tint="0.34998626667073579"/>
        <bgColor indexed="64"/>
      </patternFill>
    </fill>
    <fill>
      <patternFill patternType="solid">
        <fgColor rgb="FFFFCCCC"/>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CCFFFF"/>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D9D9D9"/>
      </patternFill>
    </fill>
    <fill>
      <patternFill patternType="solid">
        <fgColor rgb="FFFFFF00"/>
        <bgColor indexed="64"/>
      </patternFill>
    </fill>
    <fill>
      <patternFill patternType="solid">
        <fgColor theme="2" tint="-9.9978637043366805E-2"/>
        <bgColor indexed="64"/>
      </patternFill>
    </fill>
    <fill>
      <patternFill patternType="solid">
        <fgColor theme="7"/>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92D050"/>
        <bgColor indexed="64"/>
      </patternFill>
    </fill>
    <fill>
      <patternFill patternType="solid">
        <fgColor theme="2"/>
        <bgColor indexed="64"/>
      </patternFill>
    </fill>
    <fill>
      <patternFill patternType="solid">
        <fgColor rgb="FF5089BC"/>
        <bgColor indexed="64"/>
      </patternFill>
    </fill>
    <fill>
      <patternFill patternType="solid">
        <fgColor rgb="FFE2AA00"/>
        <bgColor indexed="64"/>
      </patternFill>
    </fill>
    <fill>
      <patternFill patternType="solid">
        <fgColor theme="2" tint="-0.499984740745262"/>
        <bgColor indexed="64"/>
      </patternFill>
    </fill>
    <fill>
      <patternFill patternType="solid">
        <fgColor theme="0" tint="-0.499984740745262"/>
        <bgColor indexed="64"/>
      </patternFill>
    </fill>
  </fills>
  <borders count="111">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bottom style="thin">
        <color rgb="FF3F3F3F"/>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3F3F3F"/>
      </left>
      <right style="thin">
        <color rgb="FF3F3F3F"/>
      </right>
      <top style="thin">
        <color rgb="FF3F3F3F"/>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right/>
      <top/>
      <bottom style="hair">
        <color indexed="64"/>
      </bottom>
      <diagonal/>
    </border>
    <border>
      <left/>
      <right style="dotted">
        <color theme="1" tint="0.34998626667073579"/>
      </right>
      <top style="hair">
        <color indexed="64"/>
      </top>
      <bottom style="hair">
        <color indexed="64"/>
      </bottom>
      <diagonal/>
    </border>
    <border>
      <left style="dotted">
        <color theme="1" tint="0.34998626667073579"/>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double">
        <color rgb="FF3F3F3F"/>
      </top>
      <bottom style="thin">
        <color indexed="64"/>
      </bottom>
      <diagonal/>
    </border>
    <border>
      <left style="thin">
        <color rgb="FF3F3F3F"/>
      </left>
      <right/>
      <top/>
      <bottom style="hair">
        <color rgb="FF3F3F3F"/>
      </bottom>
      <diagonal/>
    </border>
    <border>
      <left style="thin">
        <color rgb="FF3F3F3F"/>
      </left>
      <right/>
      <top style="hair">
        <color rgb="FF3F3F3F"/>
      </top>
      <bottom style="hair">
        <color rgb="FF3F3F3F"/>
      </bottom>
      <diagonal/>
    </border>
    <border>
      <left style="thin">
        <color rgb="FF3F3F3F"/>
      </left>
      <right/>
      <top style="hair">
        <color rgb="FF3F3F3F"/>
      </top>
      <bottom/>
      <diagonal/>
    </border>
    <border>
      <left style="thin">
        <color rgb="FF3F3F3F"/>
      </left>
      <right/>
      <top/>
      <bottom/>
      <diagonal/>
    </border>
    <border>
      <left style="thin">
        <color rgb="FF3F3F3F"/>
      </left>
      <right/>
      <top style="hair">
        <color rgb="FF3F3F3F"/>
      </top>
      <bottom style="thin">
        <color indexed="64"/>
      </bottom>
      <diagonal/>
    </border>
    <border>
      <left style="thin">
        <color indexed="64"/>
      </left>
      <right/>
      <top style="thin">
        <color rgb="FF3F3F3F"/>
      </top>
      <bottom/>
      <diagonal/>
    </border>
    <border>
      <left style="thin">
        <color rgb="FF3F3F3F"/>
      </left>
      <right/>
      <top/>
      <bottom style="thin">
        <color indexed="64"/>
      </bottom>
      <diagonal/>
    </border>
    <border>
      <left style="thin">
        <color indexed="64"/>
      </left>
      <right/>
      <top style="double">
        <color rgb="FF3F3F3F"/>
      </top>
      <bottom style="thin">
        <color indexed="64"/>
      </bottom>
      <diagonal/>
    </border>
    <border>
      <left/>
      <right/>
      <top style="double">
        <color rgb="FF3F3F3F"/>
      </top>
      <bottom style="thin">
        <color indexed="64"/>
      </bottom>
      <diagonal/>
    </border>
    <border>
      <left style="thin">
        <color rgb="FF3F3F3F"/>
      </left>
      <right/>
      <top style="thin">
        <color indexed="64"/>
      </top>
      <bottom style="hair">
        <color rgb="FF3F3F3F"/>
      </bottom>
      <diagonal/>
    </border>
    <border>
      <left/>
      <right style="thin">
        <color indexed="64"/>
      </right>
      <top style="thin">
        <color indexed="64"/>
      </top>
      <bottom style="hair">
        <color rgb="FF3F3F3F"/>
      </bottom>
      <diagonal/>
    </border>
    <border>
      <left/>
      <right style="thin">
        <color indexed="64"/>
      </right>
      <top style="hair">
        <color rgb="FF3F3F3F"/>
      </top>
      <bottom/>
      <diagonal/>
    </border>
    <border>
      <left/>
      <right style="thin">
        <color indexed="64"/>
      </right>
      <top style="hair">
        <color rgb="FF3F3F3F"/>
      </top>
      <bottom style="hair">
        <color rgb="FF3F3F3F"/>
      </bottom>
      <diagonal/>
    </border>
    <border>
      <left/>
      <right style="thin">
        <color indexed="64"/>
      </right>
      <top/>
      <bottom style="hair">
        <color rgb="FF3F3F3F"/>
      </bottom>
      <diagonal/>
    </border>
    <border>
      <left/>
      <right style="thin">
        <color indexed="64"/>
      </right>
      <top style="hair">
        <color rgb="FF3F3F3F"/>
      </top>
      <bottom style="thin">
        <color indexed="64"/>
      </bottom>
      <diagonal/>
    </border>
    <border>
      <left style="thin">
        <color indexed="64"/>
      </left>
      <right/>
      <top style="thin">
        <color rgb="FF3F3F3F"/>
      </top>
      <bottom style="hair">
        <color indexed="64"/>
      </bottom>
      <diagonal/>
    </border>
    <border>
      <left/>
      <right style="thin">
        <color indexed="64"/>
      </right>
      <top style="thin">
        <color rgb="FF3F3F3F"/>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diagonal/>
    </border>
    <border>
      <left style="thin">
        <color indexed="64"/>
      </left>
      <right/>
      <top style="hair">
        <color rgb="FF3F3F3F"/>
      </top>
      <bottom/>
      <diagonal/>
    </border>
    <border>
      <left style="thin">
        <color indexed="64"/>
      </left>
      <right/>
      <top/>
      <bottom style="thin">
        <color rgb="FF3F3F3F"/>
      </bottom>
      <diagonal/>
    </border>
    <border>
      <left/>
      <right style="thin">
        <color indexed="64"/>
      </right>
      <top/>
      <bottom style="thin">
        <color rgb="FF3F3F3F"/>
      </bottom>
      <diagonal/>
    </border>
    <border>
      <left style="thin">
        <color rgb="FF3F3F3F"/>
      </left>
      <right/>
      <top style="thin">
        <color rgb="FF3F3F3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F3F3F"/>
      </left>
      <right/>
      <top style="hair">
        <color rgb="FF3F3F3F"/>
      </top>
      <bottom style="hair">
        <color indexed="64"/>
      </bottom>
      <diagonal/>
    </border>
    <border>
      <left/>
      <right style="thin">
        <color indexed="64"/>
      </right>
      <top style="hair">
        <color rgb="FF3F3F3F"/>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rgb="FFFF0000"/>
      </left>
      <right/>
      <top/>
      <bottom style="thin">
        <color indexed="64"/>
      </bottom>
      <diagonal/>
    </border>
    <border>
      <left/>
      <right style="thin">
        <color rgb="FFFF0000"/>
      </right>
      <top style="thin">
        <color rgb="FFFF0000"/>
      </top>
      <bottom style="thin">
        <color rgb="FFFF0000"/>
      </bottom>
      <diagonal/>
    </border>
    <border>
      <left style="thin">
        <color rgb="FFFF0000"/>
      </left>
      <right style="thin">
        <color theme="1"/>
      </right>
      <top/>
      <bottom style="thin">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6" fillId="3" borderId="2" applyNumberFormat="0" applyAlignment="0" applyProtection="0">
      <alignment vertical="center"/>
    </xf>
    <xf numFmtId="0" fontId="8" fillId="2" borderId="1" applyNumberFormat="0" applyAlignment="0" applyProtection="0">
      <alignment vertical="center"/>
    </xf>
    <xf numFmtId="0" fontId="1" fillId="0" borderId="0">
      <alignment vertical="center"/>
    </xf>
  </cellStyleXfs>
  <cellXfs count="874">
    <xf numFmtId="0" fontId="0" fillId="0" borderId="0" xfId="0">
      <alignment vertical="center"/>
    </xf>
    <xf numFmtId="0" fontId="3" fillId="0" borderId="0" xfId="0" applyFont="1">
      <alignment vertical="center"/>
    </xf>
    <xf numFmtId="0" fontId="3" fillId="0" borderId="15" xfId="0" applyFont="1" applyBorder="1">
      <alignment vertical="center"/>
    </xf>
    <xf numFmtId="0" fontId="3" fillId="0" borderId="16" xfId="0" applyFont="1" applyBorder="1">
      <alignment vertical="center"/>
    </xf>
    <xf numFmtId="0" fontId="16" fillId="0" borderId="0" xfId="0" applyFont="1">
      <alignment vertical="center"/>
    </xf>
    <xf numFmtId="0" fontId="11" fillId="0" borderId="0" xfId="0" applyFont="1">
      <alignment vertical="center"/>
    </xf>
    <xf numFmtId="0" fontId="13" fillId="0" borderId="0" xfId="0" applyFont="1" applyAlignment="1">
      <alignment vertical="center" wrapText="1"/>
    </xf>
    <xf numFmtId="0" fontId="3" fillId="7" borderId="0" xfId="0" applyFont="1" applyFill="1">
      <alignment vertical="center"/>
    </xf>
    <xf numFmtId="0" fontId="17" fillId="0" borderId="0" xfId="0" applyFont="1">
      <alignment vertical="center"/>
    </xf>
    <xf numFmtId="0" fontId="18" fillId="0" borderId="0" xfId="0" applyFont="1">
      <alignment vertical="center"/>
    </xf>
    <xf numFmtId="0" fontId="13" fillId="0" borderId="0" xfId="0" applyFont="1">
      <alignment vertical="center"/>
    </xf>
    <xf numFmtId="0" fontId="3" fillId="0" borderId="14"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0" xfId="0" applyFont="1" applyAlignment="1">
      <alignment horizontal="right" vertical="center"/>
    </xf>
    <xf numFmtId="0" fontId="19" fillId="0" borderId="0" xfId="0" applyFont="1">
      <alignment vertical="center"/>
    </xf>
    <xf numFmtId="14" fontId="15" fillId="0" borderId="0" xfId="0" applyNumberFormat="1" applyFont="1" applyAlignment="1">
      <alignment horizontal="right" vertical="center"/>
    </xf>
    <xf numFmtId="0" fontId="15" fillId="0" borderId="0" xfId="0" applyFont="1" applyAlignment="1">
      <alignment horizontal="right" vertical="center"/>
    </xf>
    <xf numFmtId="0" fontId="20" fillId="0" borderId="0" xfId="0" applyFont="1">
      <alignment vertical="center"/>
    </xf>
    <xf numFmtId="0" fontId="22" fillId="0" borderId="0" xfId="0" applyFont="1">
      <alignment vertical="center"/>
    </xf>
    <xf numFmtId="0" fontId="9" fillId="0" borderId="0" xfId="0" applyFont="1">
      <alignment vertical="center"/>
    </xf>
    <xf numFmtId="49" fontId="3" fillId="0" borderId="0" xfId="0" applyNumberFormat="1" applyFont="1">
      <alignment vertical="center"/>
    </xf>
    <xf numFmtId="187" fontId="3" fillId="0" borderId="0" xfId="0" applyNumberFormat="1" applyFont="1">
      <alignment vertical="center"/>
    </xf>
    <xf numFmtId="49" fontId="23" fillId="0" borderId="0" xfId="0" applyNumberFormat="1" applyFont="1">
      <alignment vertical="center"/>
    </xf>
    <xf numFmtId="0" fontId="25" fillId="0" borderId="0" xfId="0" applyFont="1">
      <alignment vertical="center"/>
    </xf>
    <xf numFmtId="0" fontId="3" fillId="0" borderId="49" xfId="0" applyFont="1" applyBorder="1">
      <alignment vertical="center"/>
    </xf>
    <xf numFmtId="0" fontId="11" fillId="0" borderId="15" xfId="0" applyFont="1" applyBorder="1">
      <alignment vertical="center"/>
    </xf>
    <xf numFmtId="11" fontId="3" fillId="0" borderId="0" xfId="0" applyNumberFormat="1" applyFont="1">
      <alignment vertical="center"/>
    </xf>
    <xf numFmtId="0" fontId="12" fillId="0" borderId="15" xfId="0" applyFont="1" applyBorder="1">
      <alignment vertical="center"/>
    </xf>
    <xf numFmtId="0" fontId="3" fillId="11" borderId="0" xfId="0" applyFont="1" applyFill="1">
      <alignment vertical="center"/>
    </xf>
    <xf numFmtId="0" fontId="21" fillId="11" borderId="0" xfId="0" applyFont="1" applyFill="1">
      <alignment vertical="center"/>
    </xf>
    <xf numFmtId="0" fontId="9" fillId="11" borderId="0" xfId="0" applyFont="1" applyFill="1">
      <alignment vertical="center"/>
    </xf>
    <xf numFmtId="0" fontId="13" fillId="11" borderId="0" xfId="0" applyFont="1" applyFill="1">
      <alignment vertical="center"/>
    </xf>
    <xf numFmtId="14" fontId="18" fillId="0" borderId="0" xfId="0" applyNumberFormat="1" applyFont="1">
      <alignment vertical="center"/>
    </xf>
    <xf numFmtId="0" fontId="3" fillId="12" borderId="0" xfId="0" applyFont="1" applyFill="1">
      <alignment vertical="center"/>
    </xf>
    <xf numFmtId="0" fontId="3" fillId="13" borderId="0" xfId="0" applyFont="1" applyFill="1">
      <alignment vertical="center"/>
    </xf>
    <xf numFmtId="0" fontId="23" fillId="0" borderId="0" xfId="0" applyFont="1">
      <alignment vertical="center"/>
    </xf>
    <xf numFmtId="14" fontId="25" fillId="0" borderId="0" xfId="0" applyNumberFormat="1" applyFont="1">
      <alignment vertical="center"/>
    </xf>
    <xf numFmtId="0" fontId="10" fillId="0" borderId="0" xfId="0" applyFont="1">
      <alignment vertical="center"/>
    </xf>
    <xf numFmtId="49" fontId="13" fillId="0" borderId="0" xfId="0" applyNumberFormat="1" applyFont="1">
      <alignment vertical="center"/>
    </xf>
    <xf numFmtId="0" fontId="3" fillId="0" borderId="0" xfId="0" applyFont="1" applyAlignment="1">
      <alignment horizontal="right" shrinkToFit="1"/>
    </xf>
    <xf numFmtId="0" fontId="18" fillId="0" borderId="0" xfId="0" applyFont="1" applyAlignment="1">
      <alignment horizontal="right" vertical="center"/>
    </xf>
    <xf numFmtId="0" fontId="23" fillId="0" borderId="0" xfId="0" applyFont="1" applyAlignment="1">
      <alignment horizontal="right" vertical="center"/>
    </xf>
    <xf numFmtId="49" fontId="9" fillId="0" borderId="0" xfId="0" applyNumberFormat="1" applyFont="1">
      <alignment vertical="center"/>
    </xf>
    <xf numFmtId="0" fontId="25" fillId="0" borderId="0" xfId="2" applyFont="1">
      <alignment vertical="center"/>
    </xf>
    <xf numFmtId="0" fontId="28" fillId="0" borderId="0" xfId="0" applyFont="1">
      <alignment vertical="center"/>
    </xf>
    <xf numFmtId="0" fontId="1" fillId="0" borderId="0" xfId="5">
      <alignment vertical="center"/>
    </xf>
    <xf numFmtId="0" fontId="30" fillId="0" borderId="0" xfId="5" applyFont="1">
      <alignment vertical="center"/>
    </xf>
    <xf numFmtId="0" fontId="31" fillId="0" borderId="0" xfId="5" applyFont="1">
      <alignment vertical="center"/>
    </xf>
    <xf numFmtId="0" fontId="31" fillId="0" borderId="0" xfId="5" applyFont="1" applyProtection="1">
      <alignment vertical="center"/>
      <protection locked="0"/>
    </xf>
    <xf numFmtId="0" fontId="33" fillId="0" borderId="0" xfId="5" applyFont="1">
      <alignment vertical="center"/>
    </xf>
    <xf numFmtId="188" fontId="31" fillId="0" borderId="0" xfId="5" applyNumberFormat="1" applyFont="1" applyProtection="1">
      <alignment vertical="center"/>
      <protection locked="0"/>
    </xf>
    <xf numFmtId="0" fontId="34" fillId="0" borderId="0" xfId="5" applyFont="1" applyAlignment="1">
      <alignment vertical="top" wrapText="1"/>
    </xf>
    <xf numFmtId="0" fontId="35" fillId="0" borderId="0" xfId="5" applyFont="1" applyAlignment="1">
      <alignment vertical="center" wrapText="1"/>
    </xf>
    <xf numFmtId="0" fontId="36" fillId="0" borderId="0" xfId="5" applyFont="1" applyAlignment="1">
      <alignment vertical="center" wrapText="1"/>
    </xf>
    <xf numFmtId="0" fontId="37" fillId="0" borderId="0" xfId="5" applyFont="1" applyAlignment="1">
      <alignment vertical="center" wrapText="1"/>
    </xf>
    <xf numFmtId="0" fontId="38" fillId="0" borderId="0" xfId="0" applyFont="1">
      <alignment vertical="center"/>
    </xf>
    <xf numFmtId="191" fontId="38" fillId="0" borderId="0" xfId="0" applyNumberFormat="1" applyFont="1">
      <alignment vertical="center"/>
    </xf>
    <xf numFmtId="0" fontId="39" fillId="16" borderId="93" xfId="0" applyFont="1" applyFill="1" applyBorder="1" applyAlignment="1">
      <alignment horizontal="center" vertical="center" wrapText="1"/>
    </xf>
    <xf numFmtId="0" fontId="39" fillId="16" borderId="93" xfId="0" applyFont="1" applyFill="1" applyBorder="1" applyAlignment="1">
      <alignment horizontal="left" vertical="center" wrapText="1"/>
    </xf>
    <xf numFmtId="191" fontId="38" fillId="16" borderId="93" xfId="1" applyNumberFormat="1" applyFont="1" applyFill="1" applyBorder="1" applyAlignment="1">
      <alignment vertical="center" wrapText="1"/>
    </xf>
    <xf numFmtId="0" fontId="38" fillId="16" borderId="93" xfId="0" applyFont="1" applyFill="1" applyBorder="1" applyAlignment="1">
      <alignment horizontal="center" vertical="center" wrapText="1"/>
    </xf>
    <xf numFmtId="1" fontId="42" fillId="0" borderId="93" xfId="0" applyNumberFormat="1" applyFont="1" applyBorder="1" applyAlignment="1">
      <alignment horizontal="center" vertical="top" shrinkToFit="1"/>
    </xf>
    <xf numFmtId="0" fontId="45" fillId="0" borderId="93" xfId="0" applyFont="1" applyBorder="1" applyAlignment="1">
      <alignment horizontal="left" vertical="top" wrapText="1"/>
    </xf>
    <xf numFmtId="191" fontId="42" fillId="0" borderId="93" xfId="1" applyNumberFormat="1" applyFont="1" applyFill="1" applyBorder="1" applyAlignment="1">
      <alignment vertical="top" shrinkToFit="1"/>
    </xf>
    <xf numFmtId="1" fontId="42" fillId="0" borderId="93" xfId="0" applyNumberFormat="1" applyFont="1" applyBorder="1" applyAlignment="1">
      <alignment horizontal="right" vertical="top" shrinkToFit="1"/>
    </xf>
    <xf numFmtId="1" fontId="41" fillId="0" borderId="93" xfId="0" applyNumberFormat="1" applyFont="1" applyBorder="1" applyAlignment="1">
      <alignment horizontal="center" vertical="top" shrinkToFit="1"/>
    </xf>
    <xf numFmtId="0" fontId="38" fillId="0" borderId="93" xfId="0" applyFont="1" applyBorder="1" applyAlignment="1">
      <alignment horizontal="left" vertical="top" wrapText="1"/>
    </xf>
    <xf numFmtId="1" fontId="41" fillId="0" borderId="93" xfId="0" applyNumberFormat="1" applyFont="1" applyBorder="1" applyAlignment="1">
      <alignment horizontal="right" vertical="top" shrinkToFit="1"/>
    </xf>
    <xf numFmtId="0" fontId="47" fillId="0" borderId="93" xfId="0" applyFont="1" applyBorder="1" applyAlignment="1">
      <alignment horizontal="left" vertical="top" wrapText="1"/>
    </xf>
    <xf numFmtId="0" fontId="39" fillId="0" borderId="93" xfId="0" applyFont="1" applyBorder="1" applyAlignment="1">
      <alignment horizontal="left" vertical="top" wrapText="1"/>
    </xf>
    <xf numFmtId="192" fontId="42" fillId="0" borderId="93" xfId="0" applyNumberFormat="1" applyFont="1" applyBorder="1" applyAlignment="1">
      <alignment horizontal="right" vertical="top" shrinkToFit="1"/>
    </xf>
    <xf numFmtId="192" fontId="41" fillId="0" borderId="93" xfId="0" applyNumberFormat="1" applyFont="1" applyBorder="1" applyAlignment="1">
      <alignment horizontal="right" vertical="top" shrinkToFit="1"/>
    </xf>
    <xf numFmtId="1" fontId="49" fillId="0" borderId="93" xfId="0" applyNumberFormat="1" applyFont="1" applyBorder="1" applyAlignment="1">
      <alignment horizontal="right" vertical="top" shrinkToFit="1"/>
    </xf>
    <xf numFmtId="1" fontId="46" fillId="0" borderId="93" xfId="0" applyNumberFormat="1" applyFont="1" applyBorder="1" applyAlignment="1">
      <alignment horizontal="right" vertical="top" shrinkToFit="1"/>
    </xf>
    <xf numFmtId="0" fontId="38" fillId="0" borderId="0" xfId="0" applyFont="1" applyAlignment="1">
      <alignment horizontal="left" vertical="top"/>
    </xf>
    <xf numFmtId="191" fontId="38" fillId="0" borderId="0" xfId="1" applyNumberFormat="1" applyFont="1" applyFill="1" applyBorder="1" applyAlignment="1">
      <alignment vertical="top"/>
    </xf>
    <xf numFmtId="0" fontId="50" fillId="16" borderId="93" xfId="0" applyFont="1" applyFill="1" applyBorder="1" applyAlignment="1">
      <alignment horizontal="center" vertical="center" wrapText="1"/>
    </xf>
    <xf numFmtId="0" fontId="0" fillId="16" borderId="93" xfId="0" applyFill="1" applyBorder="1" applyAlignment="1">
      <alignment horizontal="left" vertical="top" wrapText="1" indent="1"/>
    </xf>
    <xf numFmtId="0" fontId="50" fillId="0" borderId="93" xfId="0" applyFont="1" applyBorder="1" applyAlignment="1">
      <alignment horizontal="center" vertical="top" wrapText="1"/>
    </xf>
    <xf numFmtId="0" fontId="50" fillId="0" borderId="93" xfId="0" applyFont="1" applyBorder="1" applyAlignment="1">
      <alignment horizontal="left" vertical="top" wrapText="1"/>
    </xf>
    <xf numFmtId="193" fontId="52" fillId="0" borderId="93" xfId="0" applyNumberFormat="1" applyFont="1" applyBorder="1" applyAlignment="1">
      <alignment horizontal="center" vertical="top" shrinkToFit="1"/>
    </xf>
    <xf numFmtId="0" fontId="0" fillId="0" borderId="93" xfId="0" applyBorder="1" applyAlignment="1">
      <alignment horizontal="left" vertical="center" wrapText="1"/>
    </xf>
    <xf numFmtId="0" fontId="0" fillId="0" borderId="93" xfId="0" applyBorder="1" applyAlignment="1">
      <alignment horizontal="left" wrapText="1"/>
    </xf>
    <xf numFmtId="0" fontId="51" fillId="0" borderId="93" xfId="0" applyFont="1" applyBorder="1" applyAlignment="1">
      <alignment horizontal="left" vertical="top" wrapText="1"/>
    </xf>
    <xf numFmtId="0" fontId="0" fillId="0" borderId="0" xfId="0" applyAlignment="1">
      <alignment horizontal="left" vertical="top"/>
    </xf>
    <xf numFmtId="0" fontId="0" fillId="0" borderId="0" xfId="0" applyAlignment="1">
      <alignment horizontal="right" vertical="center"/>
    </xf>
    <xf numFmtId="194" fontId="38" fillId="0" borderId="0" xfId="0" applyNumberFormat="1" applyFont="1">
      <alignment vertical="center"/>
    </xf>
    <xf numFmtId="194" fontId="38" fillId="16" borderId="93" xfId="0" applyNumberFormat="1" applyFont="1" applyFill="1" applyBorder="1" applyAlignment="1">
      <alignment horizontal="center" vertical="center" wrapText="1"/>
    </xf>
    <xf numFmtId="194" fontId="42" fillId="0" borderId="93" xfId="0" applyNumberFormat="1" applyFont="1" applyBorder="1" applyAlignment="1">
      <alignment horizontal="right" vertical="top" shrinkToFit="1"/>
    </xf>
    <xf numFmtId="194" fontId="41" fillId="0" borderId="93" xfId="0" applyNumberFormat="1" applyFont="1" applyBorder="1" applyAlignment="1">
      <alignment horizontal="right" vertical="top" shrinkToFit="1"/>
    </xf>
    <xf numFmtId="194" fontId="38" fillId="0" borderId="0" xfId="0" applyNumberFormat="1" applyFont="1" applyAlignment="1">
      <alignment horizontal="left" vertical="top"/>
    </xf>
    <xf numFmtId="0" fontId="53" fillId="0" borderId="0" xfId="0" applyFont="1">
      <alignment vertical="center"/>
    </xf>
    <xf numFmtId="0" fontId="3" fillId="18" borderId="0" xfId="0" applyFont="1" applyFill="1">
      <alignment vertical="center"/>
    </xf>
    <xf numFmtId="0" fontId="54" fillId="0" borderId="0" xfId="5" applyFont="1">
      <alignment vertical="center"/>
    </xf>
    <xf numFmtId="0" fontId="54" fillId="0" borderId="0" xfId="5" applyFont="1" applyAlignment="1">
      <alignment horizontal="right" vertical="center"/>
    </xf>
    <xf numFmtId="0" fontId="54" fillId="0" borderId="0" xfId="0" applyFont="1">
      <alignment vertical="center"/>
    </xf>
    <xf numFmtId="0" fontId="54" fillId="0" borderId="0" xfId="5" applyFont="1" applyAlignment="1">
      <alignment vertical="top" wrapText="1"/>
    </xf>
    <xf numFmtId="0" fontId="54" fillId="0" borderId="0" xfId="5" applyFont="1" applyAlignment="1">
      <alignment horizontal="left" vertical="top" wrapText="1"/>
    </xf>
    <xf numFmtId="0" fontId="54" fillId="0" borderId="0" xfId="5" applyFont="1" applyAlignment="1">
      <alignment vertical="center" wrapText="1"/>
    </xf>
    <xf numFmtId="0" fontId="54" fillId="0" borderId="0" xfId="5" applyFont="1" applyAlignment="1">
      <alignment horizontal="center" vertical="top" wrapText="1"/>
    </xf>
    <xf numFmtId="190" fontId="54" fillId="0" borderId="0" xfId="5" applyNumberFormat="1" applyFont="1" applyAlignment="1">
      <alignment horizontal="center" vertical="center" wrapText="1"/>
    </xf>
    <xf numFmtId="0" fontId="54" fillId="0" borderId="0" xfId="5" applyFont="1" applyAlignment="1">
      <alignment horizontal="center" vertical="center" wrapText="1"/>
    </xf>
    <xf numFmtId="0" fontId="54" fillId="0" borderId="0" xfId="0" applyFont="1" applyAlignment="1">
      <alignment horizontal="center" vertical="center"/>
    </xf>
    <xf numFmtId="0" fontId="54" fillId="0" borderId="17" xfId="0" applyFont="1" applyBorder="1">
      <alignment vertical="center"/>
    </xf>
    <xf numFmtId="0" fontId="54" fillId="0" borderId="18" xfId="0" applyFont="1" applyBorder="1">
      <alignment vertical="center"/>
    </xf>
    <xf numFmtId="0" fontId="54" fillId="0" borderId="19" xfId="0" applyFont="1" applyBorder="1">
      <alignment vertical="center"/>
    </xf>
    <xf numFmtId="0" fontId="54" fillId="0" borderId="35" xfId="0" applyFont="1" applyBorder="1">
      <alignment vertical="center"/>
    </xf>
    <xf numFmtId="0" fontId="54" fillId="0" borderId="20" xfId="0" applyFont="1" applyBorder="1">
      <alignment vertical="center"/>
    </xf>
    <xf numFmtId="0" fontId="54" fillId="0" borderId="21" xfId="0" applyFont="1" applyBorder="1">
      <alignment vertical="center"/>
    </xf>
    <xf numFmtId="0" fontId="54" fillId="0" borderId="30" xfId="0" applyFont="1" applyBorder="1">
      <alignment vertical="center"/>
    </xf>
    <xf numFmtId="0" fontId="54" fillId="0" borderId="31" xfId="0" applyFont="1" applyBorder="1">
      <alignment vertical="center"/>
    </xf>
    <xf numFmtId="0" fontId="54" fillId="0" borderId="22" xfId="0" applyFont="1" applyBorder="1">
      <alignment vertical="center"/>
    </xf>
    <xf numFmtId="0" fontId="54" fillId="0" borderId="23" xfId="0" applyFont="1" applyBorder="1">
      <alignment vertical="center"/>
    </xf>
    <xf numFmtId="0" fontId="54" fillId="0" borderId="24" xfId="0" applyFont="1" applyBorder="1">
      <alignment vertical="center"/>
    </xf>
    <xf numFmtId="0" fontId="54" fillId="0" borderId="18" xfId="0" applyFont="1" applyBorder="1" applyAlignment="1">
      <alignment horizontal="center" vertical="center"/>
    </xf>
    <xf numFmtId="0" fontId="54" fillId="0" borderId="50" xfId="0" applyFont="1" applyBorder="1">
      <alignment vertical="center"/>
    </xf>
    <xf numFmtId="0" fontId="54" fillId="0" borderId="20" xfId="0" applyFont="1" applyBorder="1" applyAlignment="1">
      <alignment horizontal="center" vertical="center"/>
    </xf>
    <xf numFmtId="0" fontId="54" fillId="0" borderId="9" xfId="0" applyFont="1" applyBorder="1" applyAlignment="1">
      <alignment horizontal="center" vertical="center"/>
    </xf>
    <xf numFmtId="0" fontId="54" fillId="0" borderId="8" xfId="0" applyFont="1" applyBorder="1">
      <alignment vertical="center"/>
    </xf>
    <xf numFmtId="0" fontId="54" fillId="0" borderId="9" xfId="0" applyFont="1" applyBorder="1">
      <alignment vertical="center"/>
    </xf>
    <xf numFmtId="0" fontId="54" fillId="0" borderId="10" xfId="0" applyFont="1" applyBorder="1">
      <alignment vertical="center"/>
    </xf>
    <xf numFmtId="0" fontId="54" fillId="0" borderId="4" xfId="0" applyFont="1" applyBorder="1">
      <alignment vertical="center"/>
    </xf>
    <xf numFmtId="0" fontId="54" fillId="0" borderId="5" xfId="0" applyFont="1" applyBorder="1">
      <alignment vertical="center"/>
    </xf>
    <xf numFmtId="0" fontId="58" fillId="0" borderId="35" xfId="0" applyFont="1" applyBorder="1" applyAlignment="1">
      <alignment horizontal="right" vertical="center"/>
    </xf>
    <xf numFmtId="0" fontId="54" fillId="0" borderId="21" xfId="0" applyFont="1" applyBorder="1" applyAlignment="1">
      <alignment horizontal="center" vertical="center"/>
    </xf>
    <xf numFmtId="0" fontId="58" fillId="0" borderId="30" xfId="0" applyFont="1" applyBorder="1" applyAlignment="1">
      <alignment horizontal="right" vertical="center"/>
    </xf>
    <xf numFmtId="0" fontId="54" fillId="0" borderId="0" xfId="2" applyFont="1">
      <alignment vertical="center"/>
    </xf>
    <xf numFmtId="0" fontId="54" fillId="0" borderId="23" xfId="0" applyFont="1" applyBorder="1" applyAlignment="1">
      <alignment horizontal="center" vertical="center"/>
    </xf>
    <xf numFmtId="0" fontId="54" fillId="0" borderId="24" xfId="0" applyFont="1" applyBorder="1" applyAlignment="1">
      <alignment horizontal="center" vertical="center"/>
    </xf>
    <xf numFmtId="184" fontId="54" fillId="0" borderId="20" xfId="0" applyNumberFormat="1" applyFont="1" applyBorder="1">
      <alignment vertical="center"/>
    </xf>
    <xf numFmtId="184" fontId="54" fillId="0" borderId="0" xfId="0" applyNumberFormat="1" applyFont="1">
      <alignment vertical="center"/>
    </xf>
    <xf numFmtId="0" fontId="54" fillId="0" borderId="24" xfId="0" applyFont="1" applyBorder="1" applyAlignment="1">
      <alignment vertical="center" shrinkToFit="1"/>
    </xf>
    <xf numFmtId="0" fontId="60" fillId="4" borderId="17" xfId="0" applyFont="1" applyFill="1" applyBorder="1">
      <alignment vertical="center"/>
    </xf>
    <xf numFmtId="0" fontId="60" fillId="4" borderId="18" xfId="0" applyFont="1" applyFill="1" applyBorder="1">
      <alignment vertical="center"/>
    </xf>
    <xf numFmtId="0" fontId="60" fillId="4" borderId="19" xfId="0" applyFont="1" applyFill="1" applyBorder="1">
      <alignment vertical="center"/>
    </xf>
    <xf numFmtId="9" fontId="58" fillId="0" borderId="35" xfId="0" applyNumberFormat="1" applyFont="1" applyBorder="1" applyAlignment="1"/>
    <xf numFmtId="9" fontId="58" fillId="0" borderId="20" xfId="0" applyNumberFormat="1" applyFont="1" applyBorder="1" applyAlignment="1"/>
    <xf numFmtId="0" fontId="54" fillId="0" borderId="20" xfId="0" applyFont="1" applyBorder="1" applyAlignment="1"/>
    <xf numFmtId="9" fontId="54" fillId="0" borderId="21" xfId="0" applyNumberFormat="1" applyFont="1" applyBorder="1" applyAlignment="1"/>
    <xf numFmtId="9" fontId="54" fillId="0" borderId="35" xfId="0" applyNumberFormat="1" applyFont="1" applyBorder="1" applyAlignment="1"/>
    <xf numFmtId="0" fontId="54" fillId="0" borderId="0" xfId="0" applyFont="1" applyAlignment="1"/>
    <xf numFmtId="9" fontId="54" fillId="0" borderId="31" xfId="0" applyNumberFormat="1" applyFont="1" applyBorder="1">
      <alignment vertical="center"/>
    </xf>
    <xf numFmtId="9" fontId="54" fillId="0" borderId="30" xfId="0" applyNumberFormat="1" applyFont="1" applyBorder="1">
      <alignment vertical="center"/>
    </xf>
    <xf numFmtId="9" fontId="54" fillId="0" borderId="0" xfId="0" applyNumberFormat="1" applyFont="1" applyAlignment="1"/>
    <xf numFmtId="9" fontId="54" fillId="0" borderId="0" xfId="0" applyNumberFormat="1" applyFont="1">
      <alignment vertical="center"/>
    </xf>
    <xf numFmtId="9" fontId="54" fillId="0" borderId="30" xfId="0" applyNumberFormat="1" applyFont="1" applyBorder="1" applyAlignment="1"/>
    <xf numFmtId="0" fontId="54" fillId="0" borderId="0" xfId="0" applyFont="1" applyAlignment="1">
      <alignment vertical="top" wrapText="1"/>
    </xf>
    <xf numFmtId="0" fontId="54" fillId="0" borderId="31" xfId="0" applyFont="1" applyBorder="1" applyAlignment="1">
      <alignment vertical="top" wrapText="1"/>
    </xf>
    <xf numFmtId="0" fontId="54" fillId="0" borderId="23" xfId="0" applyFont="1" applyBorder="1" applyAlignment="1">
      <alignment vertical="top"/>
    </xf>
    <xf numFmtId="0" fontId="54" fillId="0" borderId="24" xfId="0" applyFont="1" applyBorder="1" applyAlignment="1">
      <alignment vertical="top"/>
    </xf>
    <xf numFmtId="0" fontId="54" fillId="0" borderId="21" xfId="0" applyFont="1" applyBorder="1" applyAlignment="1"/>
    <xf numFmtId="0" fontId="54" fillId="0" borderId="30" xfId="0" applyFont="1" applyBorder="1" applyAlignment="1">
      <alignment vertical="top" wrapText="1"/>
    </xf>
    <xf numFmtId="0" fontId="54" fillId="0" borderId="22" xfId="0" applyFont="1" applyBorder="1" applyAlignment="1">
      <alignment vertical="top" wrapText="1"/>
    </xf>
    <xf numFmtId="0" fontId="54" fillId="0" borderId="23" xfId="0" applyFont="1" applyBorder="1" applyAlignment="1">
      <alignment vertical="top" wrapText="1"/>
    </xf>
    <xf numFmtId="0" fontId="54" fillId="0" borderId="24" xfId="0" applyFont="1" applyBorder="1" applyAlignment="1">
      <alignment vertical="top" wrapText="1"/>
    </xf>
    <xf numFmtId="0" fontId="58" fillId="0" borderId="35" xfId="0" applyFont="1" applyBorder="1" applyAlignment="1">
      <alignment horizontal="center" vertical="center"/>
    </xf>
    <xf numFmtId="0" fontId="58" fillId="0" borderId="20" xfId="0" applyFont="1" applyBorder="1" applyAlignment="1">
      <alignment horizontal="center" vertical="center"/>
    </xf>
    <xf numFmtId="0" fontId="58" fillId="0" borderId="30" xfId="0" applyFont="1" applyBorder="1" applyAlignment="1">
      <alignment horizontal="center" vertical="center"/>
    </xf>
    <xf numFmtId="0" fontId="58" fillId="0" borderId="0" xfId="0" applyFont="1" applyAlignment="1">
      <alignment horizontal="center" vertical="center"/>
    </xf>
    <xf numFmtId="0" fontId="59" fillId="0" borderId="0" xfId="2" applyFont="1">
      <alignment vertical="center"/>
    </xf>
    <xf numFmtId="176" fontId="54" fillId="0" borderId="0" xfId="2" applyNumberFormat="1" applyFont="1">
      <alignment vertical="center"/>
    </xf>
    <xf numFmtId="0" fontId="54" fillId="0" borderId="17" xfId="2" applyFont="1" applyBorder="1" applyAlignment="1">
      <alignment horizontal="left" vertical="center"/>
    </xf>
    <xf numFmtId="0" fontId="63" fillId="0" borderId="77" xfId="2" applyFont="1" applyBorder="1" applyAlignment="1">
      <alignment horizontal="right" vertical="center"/>
    </xf>
    <xf numFmtId="0" fontId="58" fillId="0" borderId="11" xfId="2" applyFont="1" applyBorder="1" applyAlignment="1" applyProtection="1">
      <alignment horizontal="center" vertical="center"/>
      <protection locked="0"/>
    </xf>
    <xf numFmtId="0" fontId="58" fillId="0" borderId="12" xfId="2" applyFont="1" applyBorder="1">
      <alignment vertical="center"/>
    </xf>
    <xf numFmtId="0" fontId="58" fillId="0" borderId="11" xfId="2" applyFont="1" applyBorder="1" applyAlignment="1">
      <alignment horizontal="left" vertical="center"/>
    </xf>
    <xf numFmtId="0" fontId="58" fillId="0" borderId="12" xfId="2" applyFont="1" applyBorder="1" applyAlignment="1">
      <alignment horizontal="left" vertical="center"/>
    </xf>
    <xf numFmtId="0" fontId="58" fillId="0" borderId="5" xfId="2" applyFont="1" applyBorder="1">
      <alignment vertical="center"/>
    </xf>
    <xf numFmtId="0" fontId="58" fillId="0" borderId="9" xfId="2" applyFont="1" applyBorder="1" applyAlignment="1">
      <alignment horizontal="left" vertical="center"/>
    </xf>
    <xf numFmtId="0" fontId="58" fillId="0" borderId="12" xfId="0" applyFont="1" applyBorder="1" applyAlignment="1">
      <alignment horizontal="center" vertical="center" shrinkToFit="1"/>
    </xf>
    <xf numFmtId="0" fontId="58" fillId="5" borderId="12" xfId="0" applyFont="1" applyFill="1" applyBorder="1" applyAlignment="1" applyProtection="1">
      <alignment horizontal="center" vertical="center" shrinkToFit="1"/>
      <protection locked="0"/>
    </xf>
    <xf numFmtId="0" fontId="58" fillId="0" borderId="13" xfId="2" applyFont="1" applyBorder="1">
      <alignment vertical="center"/>
    </xf>
    <xf numFmtId="0" fontId="58" fillId="0" borderId="5" xfId="0" applyFont="1" applyBorder="1" applyAlignment="1">
      <alignment horizontal="center" vertical="center" shrinkToFit="1"/>
    </xf>
    <xf numFmtId="0" fontId="58" fillId="5" borderId="5" xfId="0" applyFont="1" applyFill="1" applyBorder="1" applyAlignment="1" applyProtection="1">
      <alignment horizontal="center" vertical="center" shrinkToFit="1"/>
      <protection locked="0"/>
    </xf>
    <xf numFmtId="0" fontId="58" fillId="0" borderId="6" xfId="2" applyFont="1" applyBorder="1">
      <alignment vertical="center"/>
    </xf>
    <xf numFmtId="0" fontId="58" fillId="0" borderId="53" xfId="4" applyFont="1" applyFill="1" applyBorder="1" applyAlignment="1">
      <alignment vertical="center" wrapText="1"/>
    </xf>
    <xf numFmtId="0" fontId="58" fillId="0" borderId="12" xfId="2" applyFont="1" applyBorder="1" applyAlignment="1">
      <alignment horizontal="right" vertical="center"/>
    </xf>
    <xf numFmtId="0" fontId="58" fillId="0" borderId="12" xfId="2" applyFont="1" applyBorder="1" applyAlignment="1">
      <alignment horizontal="center" vertical="center"/>
    </xf>
    <xf numFmtId="0" fontId="58" fillId="0" borderId="5" xfId="2" applyFont="1" applyBorder="1" applyAlignment="1">
      <alignment horizontal="left" vertical="center"/>
    </xf>
    <xf numFmtId="0" fontId="58" fillId="0" borderId="43" xfId="2" applyFont="1" applyBorder="1" applyAlignment="1">
      <alignment horizontal="left" vertical="center"/>
    </xf>
    <xf numFmtId="0" fontId="58" fillId="0" borderId="0" xfId="2" applyFont="1">
      <alignment vertical="center"/>
    </xf>
    <xf numFmtId="0" fontId="58" fillId="0" borderId="47" xfId="2" applyFont="1" applyBorder="1" applyAlignment="1">
      <alignment horizontal="left" vertical="center"/>
    </xf>
    <xf numFmtId="0" fontId="58" fillId="0" borderId="6" xfId="2" applyFont="1" applyBorder="1" applyAlignment="1">
      <alignment vertical="center" shrinkToFit="1"/>
    </xf>
    <xf numFmtId="0" fontId="54" fillId="0" borderId="0" xfId="2" applyFont="1" applyAlignment="1">
      <alignment horizontal="left" vertical="center"/>
    </xf>
    <xf numFmtId="0" fontId="58" fillId="0" borderId="9" xfId="2" applyFont="1" applyBorder="1" applyAlignment="1">
      <alignment horizontal="right" vertical="center"/>
    </xf>
    <xf numFmtId="0" fontId="58" fillId="0" borderId="17" xfId="2" applyFont="1" applyBorder="1">
      <alignment vertical="center"/>
    </xf>
    <xf numFmtId="0" fontId="58" fillId="0" borderId="18" xfId="2" applyFont="1" applyBorder="1">
      <alignment vertical="center"/>
    </xf>
    <xf numFmtId="0" fontId="58" fillId="0" borderId="18" xfId="2" applyFont="1" applyBorder="1" applyAlignment="1">
      <alignment horizontal="center" vertical="center"/>
    </xf>
    <xf numFmtId="4" fontId="58" fillId="6" borderId="61" xfId="1" applyNumberFormat="1" applyFont="1" applyFill="1" applyBorder="1" applyAlignment="1" applyProtection="1">
      <alignment vertical="center" shrinkToFit="1"/>
      <protection locked="0"/>
    </xf>
    <xf numFmtId="40" fontId="58" fillId="6" borderId="61" xfId="1" applyNumberFormat="1" applyFont="1" applyFill="1" applyBorder="1" applyAlignment="1" applyProtection="1">
      <alignment vertical="center" shrinkToFit="1"/>
      <protection locked="0"/>
    </xf>
    <xf numFmtId="4" fontId="58" fillId="0" borderId="17" xfId="1" applyNumberFormat="1" applyFont="1" applyFill="1" applyBorder="1" applyAlignment="1" applyProtection="1">
      <alignment vertical="center" shrinkToFit="1"/>
    </xf>
    <xf numFmtId="40" fontId="58" fillId="7" borderId="66" xfId="1" applyNumberFormat="1" applyFont="1" applyFill="1" applyBorder="1" applyAlignment="1" applyProtection="1">
      <alignment horizontal="center" vertical="center" shrinkToFit="1"/>
    </xf>
    <xf numFmtId="40" fontId="58" fillId="7" borderId="52" xfId="1" applyNumberFormat="1" applyFont="1" applyFill="1" applyBorder="1" applyAlignment="1" applyProtection="1">
      <alignment horizontal="center" vertical="center" shrinkToFit="1"/>
    </xf>
    <xf numFmtId="40" fontId="58" fillId="7" borderId="53" xfId="1" applyNumberFormat="1" applyFont="1" applyFill="1" applyBorder="1" applyAlignment="1" applyProtection="1">
      <alignment horizontal="center" vertical="center" shrinkToFit="1"/>
    </xf>
    <xf numFmtId="0" fontId="58" fillId="0" borderId="11" xfId="2" applyFont="1" applyBorder="1">
      <alignment vertical="center"/>
    </xf>
    <xf numFmtId="183" fontId="58" fillId="6" borderId="64" xfId="1" applyNumberFormat="1" applyFont="1" applyFill="1" applyBorder="1" applyAlignment="1" applyProtection="1">
      <alignment vertical="center" shrinkToFit="1"/>
      <protection locked="0"/>
    </xf>
    <xf numFmtId="183" fontId="58" fillId="6" borderId="59" xfId="2" applyNumberFormat="1" applyFont="1" applyFill="1" applyBorder="1" applyAlignment="1" applyProtection="1">
      <alignment vertical="center" shrinkToFit="1"/>
      <protection locked="0"/>
    </xf>
    <xf numFmtId="4" fontId="58" fillId="0" borderId="60" xfId="1" applyNumberFormat="1" applyFont="1" applyFill="1" applyBorder="1" applyAlignment="1" applyProtection="1">
      <alignment vertical="center" shrinkToFit="1"/>
    </xf>
    <xf numFmtId="180" fontId="58" fillId="7" borderId="11" xfId="2" applyNumberFormat="1" applyFont="1" applyFill="1" applyBorder="1">
      <alignment vertical="center"/>
    </xf>
    <xf numFmtId="40" fontId="58" fillId="7" borderId="12" xfId="1" applyNumberFormat="1" applyFont="1" applyFill="1" applyBorder="1" applyAlignment="1" applyProtection="1">
      <alignment vertical="center" shrinkToFit="1"/>
    </xf>
    <xf numFmtId="40" fontId="58" fillId="7" borderId="13" xfId="1" applyNumberFormat="1" applyFont="1" applyFill="1" applyBorder="1" applyAlignment="1" applyProtection="1">
      <alignment vertical="center" shrinkToFit="1"/>
    </xf>
    <xf numFmtId="183" fontId="58" fillId="6" borderId="64" xfId="0" applyNumberFormat="1" applyFont="1" applyFill="1" applyBorder="1" applyAlignment="1" applyProtection="1">
      <alignment vertical="center" shrinkToFit="1"/>
      <protection locked="0"/>
    </xf>
    <xf numFmtId="183" fontId="58" fillId="0" borderId="59" xfId="2" applyNumberFormat="1" applyFont="1" applyBorder="1" applyAlignment="1">
      <alignment vertical="center" shrinkToFit="1"/>
    </xf>
    <xf numFmtId="4" fontId="58" fillId="0" borderId="60" xfId="0" applyNumberFormat="1" applyFont="1" applyBorder="1" applyAlignment="1">
      <alignment vertical="center" shrinkToFit="1"/>
    </xf>
    <xf numFmtId="2" fontId="58" fillId="7" borderId="12" xfId="0" applyNumberFormat="1" applyFont="1" applyFill="1" applyBorder="1" applyAlignment="1">
      <alignment vertical="center" shrinkToFit="1"/>
    </xf>
    <xf numFmtId="2" fontId="58" fillId="7" borderId="13" xfId="0" applyNumberFormat="1" applyFont="1" applyFill="1" applyBorder="1" applyAlignment="1">
      <alignment vertical="center" shrinkToFit="1"/>
    </xf>
    <xf numFmtId="183" fontId="58" fillId="0" borderId="65" xfId="1" applyNumberFormat="1" applyFont="1" applyFill="1" applyBorder="1" applyAlignment="1" applyProtection="1">
      <alignment vertical="center" shrinkToFit="1"/>
    </xf>
    <xf numFmtId="183" fontId="58" fillId="0" borderId="54" xfId="1" applyNumberFormat="1" applyFont="1" applyFill="1" applyBorder="1" applyAlignment="1" applyProtection="1">
      <alignment vertical="center" shrinkToFit="1"/>
    </xf>
    <xf numFmtId="4" fontId="58" fillId="0" borderId="55" xfId="1" applyNumberFormat="1" applyFont="1" applyFill="1" applyBorder="1" applyAlignment="1" applyProtection="1">
      <alignment vertical="center" shrinkToFit="1"/>
    </xf>
    <xf numFmtId="0" fontId="54" fillId="0" borderId="23" xfId="2" applyFont="1" applyBorder="1" applyAlignment="1">
      <alignment vertical="top"/>
    </xf>
    <xf numFmtId="0" fontId="54" fillId="0" borderId="25" xfId="2" applyFont="1" applyBorder="1" applyAlignment="1">
      <alignment vertical="top"/>
    </xf>
    <xf numFmtId="0" fontId="54" fillId="0" borderId="26" xfId="2" applyFont="1" applyBorder="1" applyAlignment="1">
      <alignment vertical="top"/>
    </xf>
    <xf numFmtId="0" fontId="54" fillId="0" borderId="26" xfId="2" applyFont="1" applyBorder="1" applyAlignment="1">
      <alignment horizontal="left" vertical="top"/>
    </xf>
    <xf numFmtId="0" fontId="54" fillId="0" borderId="37" xfId="2" applyFont="1" applyBorder="1" applyAlignment="1">
      <alignment vertical="top"/>
    </xf>
    <xf numFmtId="0" fontId="64" fillId="0" borderId="0" xfId="2" applyFont="1">
      <alignment vertical="center"/>
    </xf>
    <xf numFmtId="49" fontId="58" fillId="0" borderId="0" xfId="2" applyNumberFormat="1" applyFont="1" applyAlignment="1">
      <alignment horizontal="right" vertical="center"/>
    </xf>
    <xf numFmtId="0" fontId="64" fillId="0" borderId="0" xfId="2" applyFont="1" applyAlignment="1">
      <alignment horizontal="center" vertical="center"/>
    </xf>
    <xf numFmtId="14" fontId="64" fillId="0" borderId="0" xfId="2" applyNumberFormat="1" applyFont="1" applyAlignment="1">
      <alignment horizontal="center" vertical="center"/>
    </xf>
    <xf numFmtId="189" fontId="54" fillId="21" borderId="0" xfId="5" applyNumberFormat="1" applyFont="1" applyFill="1" applyAlignment="1">
      <alignment horizontal="center" vertical="center"/>
    </xf>
    <xf numFmtId="0" fontId="0" fillId="7" borderId="0" xfId="0" applyFill="1">
      <alignment vertical="center"/>
    </xf>
    <xf numFmtId="0" fontId="58" fillId="7" borderId="9" xfId="2" applyFont="1" applyFill="1" applyBorder="1">
      <alignment vertical="center"/>
    </xf>
    <xf numFmtId="0" fontId="58" fillId="0" borderId="9" xfId="2" applyFont="1" applyBorder="1">
      <alignment vertical="center"/>
    </xf>
    <xf numFmtId="0" fontId="3" fillId="17" borderId="0" xfId="0" applyFont="1" applyFill="1">
      <alignment vertical="center"/>
    </xf>
    <xf numFmtId="0" fontId="62" fillId="0" borderId="76" xfId="4" applyFont="1" applyFill="1" applyBorder="1" applyAlignment="1">
      <alignment wrapText="1"/>
    </xf>
    <xf numFmtId="0" fontId="62" fillId="0" borderId="77" xfId="4" applyFont="1" applyFill="1" applyBorder="1" applyAlignment="1">
      <alignment wrapText="1"/>
    </xf>
    <xf numFmtId="0" fontId="62" fillId="0" borderId="68" xfId="4" applyFont="1" applyFill="1" applyBorder="1" applyAlignment="1">
      <alignment wrapText="1"/>
    </xf>
    <xf numFmtId="0" fontId="58" fillId="0" borderId="23" xfId="0" applyFont="1" applyBorder="1" applyAlignment="1">
      <alignment horizontal="center" vertical="center"/>
    </xf>
    <xf numFmtId="0" fontId="58" fillId="0" borderId="12" xfId="2" applyFont="1" applyBorder="1" applyAlignment="1">
      <alignment horizontal="left" vertical="center" shrinkToFit="1"/>
    </xf>
    <xf numFmtId="0" fontId="58" fillId="0" borderId="9" xfId="2" applyFont="1" applyBorder="1" applyAlignment="1">
      <alignment vertical="center" shrinkToFit="1"/>
    </xf>
    <xf numFmtId="0" fontId="58" fillId="0" borderId="10" xfId="2" applyFont="1" applyBorder="1" applyAlignment="1">
      <alignment vertical="center" shrinkToFit="1"/>
    </xf>
    <xf numFmtId="0" fontId="58" fillId="0" borderId="12" xfId="2" applyFont="1" applyBorder="1" applyAlignment="1">
      <alignment vertical="center" shrinkToFit="1"/>
    </xf>
    <xf numFmtId="0" fontId="58" fillId="0" borderId="13" xfId="2" applyFont="1" applyBorder="1" applyAlignment="1">
      <alignment vertical="center" shrinkToFit="1"/>
    </xf>
    <xf numFmtId="0" fontId="62" fillId="0" borderId="24" xfId="4" applyFont="1" applyFill="1" applyBorder="1" applyAlignment="1">
      <alignment vertical="center" wrapText="1"/>
    </xf>
    <xf numFmtId="0" fontId="58" fillId="0" borderId="9" xfId="0" applyFont="1" applyBorder="1" applyAlignment="1">
      <alignment vertical="center" shrinkToFit="1"/>
    </xf>
    <xf numFmtId="0" fontId="62" fillId="0" borderId="23" xfId="4" applyFont="1" applyFill="1" applyBorder="1" applyAlignment="1">
      <alignment vertical="center" wrapText="1"/>
    </xf>
    <xf numFmtId="0" fontId="62" fillId="0" borderId="34" xfId="4" applyFont="1" applyFill="1" applyBorder="1" applyAlignment="1">
      <alignment vertical="center" wrapText="1"/>
    </xf>
    <xf numFmtId="0" fontId="58" fillId="0" borderId="12" xfId="0" applyFont="1" applyBorder="1" applyAlignment="1">
      <alignment vertical="center" shrinkToFit="1"/>
    </xf>
    <xf numFmtId="0" fontId="62" fillId="0" borderId="75" xfId="4" applyFont="1" applyFill="1" applyBorder="1" applyAlignment="1">
      <alignment vertical="center" wrapText="1"/>
    </xf>
    <xf numFmtId="0" fontId="58" fillId="0" borderId="12" xfId="2" applyFont="1" applyBorder="1" applyAlignment="1" applyProtection="1">
      <alignment horizontal="center" vertical="center"/>
      <protection locked="0"/>
    </xf>
    <xf numFmtId="58" fontId="58" fillId="0" borderId="12" xfId="2" applyNumberFormat="1" applyFont="1" applyBorder="1" applyAlignment="1">
      <alignment horizontal="left" vertical="center"/>
    </xf>
    <xf numFmtId="58" fontId="58" fillId="0" borderId="13" xfId="2" applyNumberFormat="1" applyFont="1" applyBorder="1" applyAlignment="1">
      <alignment horizontal="left" vertical="center"/>
    </xf>
    <xf numFmtId="0" fontId="58" fillId="7" borderId="12" xfId="2" applyFont="1" applyFill="1" applyBorder="1" applyAlignment="1">
      <alignment horizontal="right" vertical="center"/>
    </xf>
    <xf numFmtId="184" fontId="58" fillId="7" borderId="12" xfId="1" applyNumberFormat="1" applyFont="1" applyFill="1" applyBorder="1" applyAlignment="1" applyProtection="1">
      <alignment vertical="center"/>
      <protection locked="0"/>
    </xf>
    <xf numFmtId="0" fontId="58" fillId="7" borderId="12" xfId="2" applyFont="1" applyFill="1" applyBorder="1">
      <alignment vertical="center"/>
    </xf>
    <xf numFmtId="0" fontId="58" fillId="0" borderId="43" xfId="2" applyFont="1" applyBorder="1">
      <alignment vertical="center"/>
    </xf>
    <xf numFmtId="184" fontId="58" fillId="0" borderId="12" xfId="0" applyNumberFormat="1" applyFont="1" applyBorder="1" applyAlignment="1" applyProtection="1">
      <alignment horizontal="right" vertical="center"/>
      <protection locked="0"/>
    </xf>
    <xf numFmtId="0" fontId="58" fillId="0" borderId="47" xfId="2" applyFont="1" applyBorder="1">
      <alignment vertical="center"/>
    </xf>
    <xf numFmtId="0" fontId="58" fillId="0" borderId="47" xfId="2" applyFont="1" applyBorder="1" applyAlignment="1">
      <alignment horizontal="right" vertical="center"/>
    </xf>
    <xf numFmtId="0" fontId="58" fillId="0" borderId="48" xfId="2" applyFont="1" applyBorder="1">
      <alignment vertical="center"/>
    </xf>
    <xf numFmtId="177" fontId="58" fillId="0" borderId="12" xfId="2" applyNumberFormat="1" applyFont="1" applyBorder="1" applyAlignment="1">
      <alignment horizontal="right" vertical="center" indent="2"/>
    </xf>
    <xf numFmtId="177" fontId="58" fillId="0" borderId="13" xfId="2" applyNumberFormat="1" applyFont="1" applyBorder="1" applyAlignment="1">
      <alignment horizontal="right" vertical="center" indent="2"/>
    </xf>
    <xf numFmtId="0" fontId="58" fillId="0" borderId="5" xfId="2" applyFont="1" applyBorder="1" applyAlignment="1" applyProtection="1">
      <alignment horizontal="center" vertical="center"/>
      <protection locked="0"/>
    </xf>
    <xf numFmtId="0" fontId="58" fillId="0" borderId="5" xfId="2" applyFont="1" applyBorder="1" applyAlignment="1">
      <alignment vertical="center" shrinkToFit="1"/>
    </xf>
    <xf numFmtId="0" fontId="58" fillId="0" borderId="10" xfId="2" applyFont="1" applyBorder="1">
      <alignment vertical="center"/>
    </xf>
    <xf numFmtId="0" fontId="58" fillId="0" borderId="4" xfId="2" applyFont="1" applyBorder="1" applyAlignment="1" applyProtection="1">
      <alignment horizontal="center" vertical="center"/>
      <protection locked="0"/>
    </xf>
    <xf numFmtId="0" fontId="58" fillId="0" borderId="9" xfId="2" applyFont="1" applyBorder="1" applyAlignment="1">
      <alignment horizontal="center" vertical="center"/>
    </xf>
    <xf numFmtId="0" fontId="58" fillId="0" borderId="88" xfId="0" applyFont="1" applyBorder="1" applyAlignment="1">
      <alignment vertical="center" shrinkToFit="1"/>
    </xf>
    <xf numFmtId="178" fontId="58" fillId="0" borderId="43" xfId="2" applyNumberFormat="1" applyFont="1" applyBorder="1" applyAlignment="1">
      <alignment horizontal="left" vertical="center"/>
    </xf>
    <xf numFmtId="0" fontId="58" fillId="0" borderId="67" xfId="2" applyFont="1" applyBorder="1">
      <alignment vertical="center"/>
    </xf>
    <xf numFmtId="0" fontId="58" fillId="0" borderId="48" xfId="2" applyFont="1" applyBorder="1" applyAlignment="1">
      <alignment vertical="center" shrinkToFit="1"/>
    </xf>
    <xf numFmtId="0" fontId="58" fillId="7" borderId="9" xfId="2" applyFont="1" applyFill="1" applyBorder="1" applyAlignment="1">
      <alignment vertical="top" wrapText="1"/>
    </xf>
    <xf numFmtId="0" fontId="58" fillId="7" borderId="10" xfId="2" applyFont="1" applyFill="1" applyBorder="1" applyAlignment="1">
      <alignment vertical="top" wrapText="1"/>
    </xf>
    <xf numFmtId="0" fontId="58" fillId="7" borderId="12" xfId="2" applyFont="1" applyFill="1" applyBorder="1" applyAlignment="1">
      <alignment vertical="top" wrapText="1"/>
    </xf>
    <xf numFmtId="0" fontId="58" fillId="7" borderId="13" xfId="2" applyFont="1" applyFill="1" applyBorder="1" applyAlignment="1">
      <alignment vertical="top" wrapText="1"/>
    </xf>
    <xf numFmtId="0" fontId="58" fillId="7" borderId="9" xfId="2" applyFont="1" applyFill="1" applyBorder="1" applyAlignment="1">
      <alignment vertical="top"/>
    </xf>
    <xf numFmtId="0" fontId="58" fillId="7" borderId="10" xfId="2" applyFont="1" applyFill="1" applyBorder="1" applyAlignment="1">
      <alignment vertical="top"/>
    </xf>
    <xf numFmtId="0" fontId="58" fillId="7" borderId="12" xfId="2" applyFont="1" applyFill="1" applyBorder="1" applyAlignment="1">
      <alignment vertical="top"/>
    </xf>
    <xf numFmtId="0" fontId="58" fillId="7" borderId="13" xfId="2" applyFont="1" applyFill="1" applyBorder="1" applyAlignment="1">
      <alignment vertical="top"/>
    </xf>
    <xf numFmtId="0" fontId="58" fillId="7" borderId="47" xfId="2" applyFont="1" applyFill="1" applyBorder="1" applyAlignment="1">
      <alignment vertical="top"/>
    </xf>
    <xf numFmtId="0" fontId="58" fillId="7" borderId="5" xfId="2" applyFont="1" applyFill="1" applyBorder="1" applyAlignment="1">
      <alignment vertical="top"/>
    </xf>
    <xf numFmtId="0" fontId="58" fillId="7" borderId="6" xfId="2" applyFont="1" applyFill="1" applyBorder="1" applyAlignment="1">
      <alignment vertical="top"/>
    </xf>
    <xf numFmtId="0" fontId="58" fillId="0" borderId="18" xfId="2" applyFont="1" applyBorder="1" applyAlignment="1">
      <alignment horizontal="left" vertical="center"/>
    </xf>
    <xf numFmtId="2" fontId="58" fillId="0" borderId="18" xfId="2" applyNumberFormat="1" applyFont="1" applyBorder="1" applyAlignment="1">
      <alignment horizontal="left" vertical="center"/>
    </xf>
    <xf numFmtId="179" fontId="58" fillId="0" borderId="18" xfId="1" applyNumberFormat="1" applyFont="1" applyFill="1" applyBorder="1" applyAlignment="1" applyProtection="1">
      <alignment horizontal="left" vertical="center"/>
    </xf>
    <xf numFmtId="0" fontId="62" fillId="0" borderId="18" xfId="2" applyFont="1" applyBorder="1" applyAlignment="1">
      <alignment horizontal="left" vertical="center"/>
    </xf>
    <xf numFmtId="38" fontId="58" fillId="0" borderId="18" xfId="1" applyFont="1" applyBorder="1" applyAlignment="1" applyProtection="1">
      <alignment horizontal="left" vertical="center"/>
    </xf>
    <xf numFmtId="0" fontId="58" fillId="0" borderId="19" xfId="2" applyFont="1" applyBorder="1" applyAlignment="1">
      <alignment horizontal="left" vertical="center"/>
    </xf>
    <xf numFmtId="179" fontId="58" fillId="0" borderId="12" xfId="2" applyNumberFormat="1" applyFont="1" applyBorder="1">
      <alignment vertical="center"/>
    </xf>
    <xf numFmtId="0" fontId="58" fillId="0" borderId="46" xfId="2" applyFont="1" applyBorder="1">
      <alignment vertical="center"/>
    </xf>
    <xf numFmtId="179" fontId="58" fillId="0" borderId="47" xfId="2" applyNumberFormat="1" applyFont="1" applyBorder="1">
      <alignment vertical="center"/>
    </xf>
    <xf numFmtId="2" fontId="58" fillId="0" borderId="12" xfId="2" applyNumberFormat="1" applyFont="1" applyBorder="1" applyAlignment="1">
      <alignment horizontal="right" vertical="center"/>
    </xf>
    <xf numFmtId="179" fontId="58" fillId="0" borderId="0" xfId="2" applyNumberFormat="1" applyFont="1">
      <alignment vertical="center"/>
    </xf>
    <xf numFmtId="2" fontId="58" fillId="0" borderId="0" xfId="2" applyNumberFormat="1" applyFont="1" applyAlignment="1">
      <alignment horizontal="right" vertical="center"/>
    </xf>
    <xf numFmtId="0" fontId="67" fillId="0" borderId="0" xfId="2" applyFont="1" applyAlignment="1">
      <alignment horizontal="center" vertical="top"/>
    </xf>
    <xf numFmtId="2" fontId="58" fillId="0" borderId="5" xfId="2" applyNumberFormat="1" applyFont="1" applyBorder="1" applyAlignment="1">
      <alignment horizontal="center" vertical="center"/>
    </xf>
    <xf numFmtId="0" fontId="58" fillId="0" borderId="31" xfId="2" applyFont="1" applyBorder="1">
      <alignment vertical="center"/>
    </xf>
    <xf numFmtId="38" fontId="58" fillId="0" borderId="18" xfId="1" applyFont="1" applyBorder="1" applyAlignment="1">
      <alignment vertical="center" wrapText="1"/>
    </xf>
    <xf numFmtId="0" fontId="58" fillId="0" borderId="19" xfId="2" applyFont="1" applyBorder="1">
      <alignment vertical="center"/>
    </xf>
    <xf numFmtId="2" fontId="58" fillId="0" borderId="47" xfId="2" applyNumberFormat="1" applyFont="1" applyBorder="1" applyAlignment="1">
      <alignment horizontal="right" vertical="center"/>
    </xf>
    <xf numFmtId="0" fontId="58" fillId="0" borderId="4" xfId="2" applyFont="1" applyBorder="1">
      <alignment vertical="center"/>
    </xf>
    <xf numFmtId="2" fontId="58" fillId="0" borderId="5" xfId="2" applyNumberFormat="1" applyFont="1" applyBorder="1" applyAlignment="1">
      <alignment horizontal="right" vertical="center"/>
    </xf>
    <xf numFmtId="38" fontId="58" fillId="0" borderId="5" xfId="1" applyFont="1" applyBorder="1" applyAlignment="1" applyProtection="1">
      <alignment horizontal="right" vertical="center"/>
    </xf>
    <xf numFmtId="0" fontId="58" fillId="7" borderId="9" xfId="2" applyFont="1" applyFill="1" applyBorder="1" applyAlignment="1">
      <alignment horizontal="center" vertical="center"/>
    </xf>
    <xf numFmtId="0" fontId="58" fillId="7" borderId="10" xfId="2" applyFont="1" applyFill="1" applyBorder="1">
      <alignment vertical="center"/>
    </xf>
    <xf numFmtId="0" fontId="58" fillId="7" borderId="5" xfId="2" applyFont="1" applyFill="1" applyBorder="1">
      <alignment vertical="center"/>
    </xf>
    <xf numFmtId="0" fontId="58" fillId="7" borderId="6" xfId="2" applyFont="1" applyFill="1" applyBorder="1">
      <alignment vertical="center"/>
    </xf>
    <xf numFmtId="0" fontId="54" fillId="0" borderId="0" xfId="0" applyFont="1" applyAlignment="1">
      <alignment horizontal="right" vertical="center"/>
    </xf>
    <xf numFmtId="0" fontId="54" fillId="0" borderId="0" xfId="0" applyFont="1" applyAlignment="1">
      <alignment vertical="center" shrinkToFit="1"/>
    </xf>
    <xf numFmtId="0" fontId="54" fillId="0" borderId="20" xfId="0" applyFont="1" applyBorder="1" applyAlignment="1">
      <alignment vertical="center" shrinkToFit="1"/>
    </xf>
    <xf numFmtId="0" fontId="54" fillId="15" borderId="18" xfId="0" applyFont="1" applyFill="1" applyBorder="1" applyAlignment="1" applyProtection="1">
      <alignment horizontal="right" vertical="center" shrinkToFit="1"/>
      <protection locked="0"/>
    </xf>
    <xf numFmtId="0" fontId="54" fillId="15" borderId="9" xfId="0" applyFont="1" applyFill="1" applyBorder="1" applyAlignment="1" applyProtection="1">
      <alignment horizontal="right" vertical="center" shrinkToFit="1"/>
      <protection locked="0"/>
    </xf>
    <xf numFmtId="0" fontId="54" fillId="7" borderId="0" xfId="0" applyFont="1" applyFill="1" applyAlignment="1">
      <alignment vertical="center" shrinkToFit="1"/>
    </xf>
    <xf numFmtId="0" fontId="58" fillId="7" borderId="0" xfId="0" applyFont="1" applyFill="1" applyAlignment="1">
      <alignment horizontal="left" vertical="center" shrinkToFit="1"/>
    </xf>
    <xf numFmtId="0" fontId="54" fillId="7" borderId="0" xfId="0" applyFont="1" applyFill="1" applyAlignment="1">
      <alignment horizontal="center" vertical="center" shrinkToFit="1"/>
    </xf>
    <xf numFmtId="0" fontId="54" fillId="7" borderId="0" xfId="0" applyFont="1" applyFill="1" applyAlignment="1">
      <alignment horizontal="center" vertical="center"/>
    </xf>
    <xf numFmtId="0" fontId="54" fillId="7" borderId="18" xfId="0" applyFont="1" applyFill="1" applyBorder="1" applyAlignment="1">
      <alignment vertical="center" shrinkToFit="1"/>
    </xf>
    <xf numFmtId="0" fontId="54" fillId="7" borderId="19" xfId="0" applyFont="1" applyFill="1" applyBorder="1" applyAlignment="1">
      <alignment vertical="center" shrinkToFit="1"/>
    </xf>
    <xf numFmtId="0" fontId="58" fillId="7" borderId="17" xfId="0" applyFont="1" applyFill="1" applyBorder="1" applyAlignment="1">
      <alignment horizontal="left" vertical="center"/>
    </xf>
    <xf numFmtId="0" fontId="58" fillId="7" borderId="18" xfId="0" applyFont="1" applyFill="1" applyBorder="1" applyAlignment="1">
      <alignment horizontal="left" vertical="center"/>
    </xf>
    <xf numFmtId="0" fontId="54" fillId="0" borderId="6" xfId="0" applyFont="1" applyBorder="1">
      <alignment vertical="center"/>
    </xf>
    <xf numFmtId="0" fontId="58" fillId="7" borderId="0" xfId="0" applyFont="1" applyFill="1">
      <alignment vertical="center"/>
    </xf>
    <xf numFmtId="0" fontId="54" fillId="7" borderId="0" xfId="0" applyFont="1" applyFill="1">
      <alignment vertical="center"/>
    </xf>
    <xf numFmtId="0" fontId="54" fillId="14" borderId="0" xfId="0" applyFont="1" applyFill="1" applyAlignment="1" applyProtection="1">
      <alignment horizontal="right" vertical="center" shrinkToFit="1"/>
      <protection locked="0"/>
    </xf>
    <xf numFmtId="0" fontId="54" fillId="14" borderId="0" xfId="0" applyFont="1" applyFill="1" applyAlignment="1">
      <alignment horizontal="center" vertical="center"/>
    </xf>
    <xf numFmtId="0" fontId="54" fillId="14" borderId="20" xfId="0" applyFont="1" applyFill="1" applyBorder="1" applyAlignment="1" applyProtection="1">
      <alignment horizontal="right" vertical="center" shrinkToFit="1"/>
      <protection locked="0"/>
    </xf>
    <xf numFmtId="0" fontId="54" fillId="21" borderId="0" xfId="5" applyFont="1" applyFill="1" applyProtection="1">
      <alignment vertical="center"/>
      <protection locked="0"/>
    </xf>
    <xf numFmtId="0" fontId="0" fillId="18" borderId="0" xfId="0" applyFill="1">
      <alignment vertical="center"/>
    </xf>
    <xf numFmtId="0" fontId="74" fillId="18" borderId="0" xfId="0" applyFont="1" applyFill="1">
      <alignment vertical="center"/>
    </xf>
    <xf numFmtId="9" fontId="54" fillId="18" borderId="0" xfId="0" applyNumberFormat="1" applyFont="1" applyFill="1" applyAlignment="1" applyProtection="1">
      <protection locked="0"/>
    </xf>
    <xf numFmtId="0" fontId="58" fillId="5" borderId="12" xfId="2" applyFont="1" applyFill="1" applyBorder="1" applyAlignment="1" applyProtection="1">
      <alignment vertical="center" shrinkToFit="1"/>
      <protection locked="0"/>
    </xf>
    <xf numFmtId="0" fontId="54" fillId="0" borderId="23" xfId="0" applyFont="1" applyBorder="1" applyAlignment="1">
      <alignment vertical="center" shrinkToFit="1"/>
    </xf>
    <xf numFmtId="0" fontId="3" fillId="23" borderId="14" xfId="0" applyFont="1" applyFill="1" applyBorder="1">
      <alignment vertical="center"/>
    </xf>
    <xf numFmtId="0" fontId="3" fillId="23" borderId="15" xfId="0" applyFont="1" applyFill="1" applyBorder="1">
      <alignment vertical="center"/>
    </xf>
    <xf numFmtId="0" fontId="3" fillId="23" borderId="16" xfId="0" applyFont="1" applyFill="1" applyBorder="1">
      <alignment vertical="center"/>
    </xf>
    <xf numFmtId="0" fontId="77" fillId="0" borderId="0" xfId="0" applyFont="1">
      <alignment vertical="center"/>
    </xf>
    <xf numFmtId="0" fontId="78" fillId="0" borderId="17" xfId="2" applyFont="1" applyBorder="1">
      <alignment vertical="center"/>
    </xf>
    <xf numFmtId="49" fontId="78" fillId="14" borderId="19" xfId="2" applyNumberFormat="1" applyFont="1" applyFill="1" applyBorder="1">
      <alignment vertical="center"/>
    </xf>
    <xf numFmtId="0" fontId="79" fillId="0" borderId="101" xfId="2" applyFont="1" applyBorder="1">
      <alignment vertical="center"/>
    </xf>
    <xf numFmtId="0" fontId="78" fillId="0" borderId="18" xfId="2" applyFont="1" applyBorder="1">
      <alignment vertical="center"/>
    </xf>
    <xf numFmtId="0" fontId="78" fillId="10" borderId="18" xfId="2" applyFont="1" applyFill="1" applyBorder="1">
      <alignment vertical="center"/>
    </xf>
    <xf numFmtId="0" fontId="78" fillId="0" borderId="19" xfId="2" applyFont="1" applyBorder="1">
      <alignment vertical="center"/>
    </xf>
    <xf numFmtId="0" fontId="78" fillId="0" borderId="104" xfId="2" applyFont="1" applyBorder="1">
      <alignment vertical="center"/>
    </xf>
    <xf numFmtId="0" fontId="78" fillId="10" borderId="105" xfId="2" applyFont="1" applyFill="1" applyBorder="1">
      <alignment vertical="center"/>
    </xf>
    <xf numFmtId="0" fontId="78" fillId="10" borderId="19" xfId="2" applyFont="1" applyFill="1" applyBorder="1">
      <alignment vertical="center"/>
    </xf>
    <xf numFmtId="0" fontId="78" fillId="0" borderId="49" xfId="2" applyFont="1" applyBorder="1">
      <alignment vertical="center"/>
    </xf>
    <xf numFmtId="0" fontId="54" fillId="0" borderId="18" xfId="2" applyFont="1" applyBorder="1">
      <alignment vertical="center"/>
    </xf>
    <xf numFmtId="0" fontId="78" fillId="0" borderId="0" xfId="2" applyFont="1">
      <alignment vertical="center"/>
    </xf>
    <xf numFmtId="0" fontId="78" fillId="0" borderId="32" xfId="2" applyFont="1" applyBorder="1">
      <alignment vertical="center"/>
    </xf>
    <xf numFmtId="0" fontId="54" fillId="0" borderId="34" xfId="2" applyFont="1" applyBorder="1">
      <alignment vertical="center"/>
    </xf>
    <xf numFmtId="0" fontId="78" fillId="0" borderId="35" xfId="2" applyFont="1" applyBorder="1">
      <alignment vertical="center"/>
    </xf>
    <xf numFmtId="0" fontId="78" fillId="0" borderId="20" xfId="2" applyFont="1" applyBorder="1">
      <alignment vertical="center"/>
    </xf>
    <xf numFmtId="0" fontId="78" fillId="10" borderId="21" xfId="2" applyFont="1" applyFill="1" applyBorder="1">
      <alignment vertical="center"/>
    </xf>
    <xf numFmtId="0" fontId="78" fillId="0" borderId="33" xfId="2" applyFont="1" applyBorder="1" applyAlignment="1">
      <alignment horizontal="left" vertical="center"/>
    </xf>
    <xf numFmtId="0" fontId="78" fillId="0" borderId="34" xfId="2" applyFont="1" applyBorder="1" applyAlignment="1">
      <alignment horizontal="left" vertical="center"/>
    </xf>
    <xf numFmtId="0" fontId="78" fillId="0" borderId="49" xfId="2" applyFont="1" applyBorder="1" applyAlignment="1">
      <alignment horizontal="left" vertical="center"/>
    </xf>
    <xf numFmtId="0" fontId="78" fillId="0" borderId="32" xfId="2" applyFont="1" applyBorder="1" applyAlignment="1">
      <alignment horizontal="left" vertical="center"/>
    </xf>
    <xf numFmtId="0" fontId="54" fillId="0" borderId="33" xfId="2" applyFont="1" applyBorder="1">
      <alignment vertical="center"/>
    </xf>
    <xf numFmtId="0" fontId="4" fillId="0" borderId="0" xfId="2">
      <alignment vertical="center"/>
    </xf>
    <xf numFmtId="0" fontId="4" fillId="0" borderId="18" xfId="2" applyBorder="1">
      <alignment vertical="center"/>
    </xf>
    <xf numFmtId="0" fontId="78" fillId="0" borderId="33" xfId="2" applyFont="1" applyBorder="1">
      <alignment vertical="center"/>
    </xf>
    <xf numFmtId="0" fontId="78" fillId="0" borderId="34" xfId="2" applyFont="1" applyBorder="1">
      <alignment vertical="center"/>
    </xf>
    <xf numFmtId="0" fontId="78" fillId="0" borderId="22" xfId="2" applyFont="1" applyBorder="1">
      <alignment vertical="center"/>
    </xf>
    <xf numFmtId="0" fontId="78" fillId="0" borderId="23" xfId="2" applyFont="1" applyBorder="1">
      <alignment vertical="center"/>
    </xf>
    <xf numFmtId="0" fontId="78" fillId="10" borderId="24" xfId="2" applyFont="1" applyFill="1" applyBorder="1">
      <alignment vertical="center"/>
    </xf>
    <xf numFmtId="0" fontId="78" fillId="0" borderId="0" xfId="2" applyFont="1" applyAlignment="1">
      <alignment horizontal="left" vertical="center"/>
    </xf>
    <xf numFmtId="40" fontId="78" fillId="10" borderId="17" xfId="1" applyNumberFormat="1" applyFont="1" applyFill="1" applyBorder="1" applyProtection="1">
      <alignment vertical="center"/>
    </xf>
    <xf numFmtId="0" fontId="80" fillId="0" borderId="18" xfId="2" applyFont="1" applyBorder="1">
      <alignment vertical="center"/>
    </xf>
    <xf numFmtId="0" fontId="3" fillId="0" borderId="0" xfId="0" applyFont="1" applyAlignment="1">
      <alignment vertical="top" wrapText="1"/>
    </xf>
    <xf numFmtId="0" fontId="3" fillId="12" borderId="0" xfId="0" applyFont="1" applyFill="1" applyAlignment="1">
      <alignment vertical="top" wrapText="1"/>
    </xf>
    <xf numFmtId="0" fontId="3" fillId="17" borderId="0" xfId="0" applyFont="1" applyFill="1" applyAlignment="1">
      <alignment vertical="top" wrapText="1"/>
    </xf>
    <xf numFmtId="0" fontId="76" fillId="17" borderId="0" xfId="2" applyFont="1" applyFill="1" applyAlignment="1">
      <alignment vertical="top"/>
    </xf>
    <xf numFmtId="0" fontId="23" fillId="0" borderId="0" xfId="0" applyFont="1" applyAlignment="1">
      <alignment vertical="top" wrapText="1"/>
    </xf>
    <xf numFmtId="0" fontId="3" fillId="19" borderId="0" xfId="0" applyFont="1" applyFill="1" applyAlignment="1">
      <alignment vertical="top" wrapText="1"/>
    </xf>
    <xf numFmtId="0" fontId="3" fillId="5" borderId="0" xfId="0" applyFont="1" applyFill="1" applyAlignment="1">
      <alignment vertical="top" wrapText="1"/>
    </xf>
    <xf numFmtId="0" fontId="24" fillId="0" borderId="0" xfId="0" applyFont="1" applyAlignment="1">
      <alignment vertical="top" wrapText="1"/>
    </xf>
    <xf numFmtId="0" fontId="3" fillId="9" borderId="0" xfId="0" applyFont="1" applyFill="1" applyAlignment="1">
      <alignment vertical="top" wrapText="1"/>
    </xf>
    <xf numFmtId="0" fontId="23" fillId="9" borderId="0" xfId="0" applyFont="1" applyFill="1" applyAlignment="1">
      <alignment vertical="top" wrapText="1"/>
    </xf>
    <xf numFmtId="0" fontId="23" fillId="12" borderId="0" xfId="0" applyFont="1" applyFill="1" applyAlignment="1">
      <alignment vertical="top" wrapText="1"/>
    </xf>
    <xf numFmtId="0" fontId="3" fillId="18" borderId="0" xfId="0" applyFont="1" applyFill="1" applyAlignment="1">
      <alignment vertical="top" wrapText="1"/>
    </xf>
    <xf numFmtId="0" fontId="3" fillId="13" borderId="0" xfId="0" applyFont="1" applyFill="1" applyAlignment="1">
      <alignment vertical="top" wrapText="1"/>
    </xf>
    <xf numFmtId="0" fontId="10" fillId="13" borderId="0" xfId="0" applyFont="1" applyFill="1" applyAlignment="1">
      <alignment vertical="top" wrapText="1"/>
    </xf>
    <xf numFmtId="0" fontId="3" fillId="7" borderId="0" xfId="0" applyFont="1" applyFill="1" applyAlignment="1">
      <alignment vertical="top" wrapText="1"/>
    </xf>
    <xf numFmtId="0" fontId="3" fillId="14" borderId="0" xfId="0" applyFont="1" applyFill="1">
      <alignment vertical="center"/>
    </xf>
    <xf numFmtId="14" fontId="3" fillId="14" borderId="0" xfId="0" applyNumberFormat="1" applyFont="1" applyFill="1">
      <alignment vertical="center"/>
    </xf>
    <xf numFmtId="187" fontId="3" fillId="14" borderId="0" xfId="0" applyNumberFormat="1" applyFont="1" applyFill="1">
      <alignment vertical="center"/>
    </xf>
    <xf numFmtId="0" fontId="78" fillId="0" borderId="0" xfId="0" applyFont="1">
      <alignment vertical="center"/>
    </xf>
    <xf numFmtId="0" fontId="24" fillId="0" borderId="101" xfId="0" applyFont="1" applyBorder="1" applyAlignment="1">
      <alignment vertical="top" wrapText="1"/>
    </xf>
    <xf numFmtId="0" fontId="81" fillId="0" borderId="0" xfId="0" applyFont="1" applyAlignment="1">
      <alignment vertical="top" wrapText="1"/>
    </xf>
    <xf numFmtId="0" fontId="78" fillId="0" borderId="0" xfId="0" applyFont="1" applyAlignment="1">
      <alignment vertical="center" wrapText="1"/>
    </xf>
    <xf numFmtId="0" fontId="78" fillId="0" borderId="0" xfId="0" applyFont="1" applyAlignment="1">
      <alignment vertical="top" wrapText="1"/>
    </xf>
    <xf numFmtId="0" fontId="23" fillId="0" borderId="101" xfId="0" applyFont="1" applyBorder="1" applyAlignment="1">
      <alignment vertical="top" wrapText="1"/>
    </xf>
    <xf numFmtId="0" fontId="81" fillId="17" borderId="0" xfId="0" applyFont="1" applyFill="1" applyAlignment="1">
      <alignment vertical="top" wrapText="1"/>
    </xf>
    <xf numFmtId="0" fontId="78" fillId="0" borderId="0" xfId="0" applyFont="1" applyAlignment="1">
      <alignment vertical="top"/>
    </xf>
    <xf numFmtId="0" fontId="81" fillId="0" borderId="0" xfId="0" applyFont="1" applyAlignment="1">
      <alignment vertical="top"/>
    </xf>
    <xf numFmtId="0" fontId="78" fillId="17" borderId="0" xfId="0" applyFont="1" applyFill="1">
      <alignment vertical="center"/>
    </xf>
    <xf numFmtId="2" fontId="3" fillId="14" borderId="0" xfId="0" applyNumberFormat="1" applyFont="1" applyFill="1">
      <alignment vertical="center"/>
    </xf>
    <xf numFmtId="38" fontId="3" fillId="14" borderId="0" xfId="0" applyNumberFormat="1" applyFont="1" applyFill="1">
      <alignment vertical="center"/>
    </xf>
    <xf numFmtId="4" fontId="3" fillId="14" borderId="0" xfId="0" applyNumberFormat="1" applyFont="1" applyFill="1">
      <alignment vertical="center"/>
    </xf>
    <xf numFmtId="49" fontId="3" fillId="14" borderId="0" xfId="0" applyNumberFormat="1" applyFont="1" applyFill="1">
      <alignment vertical="center"/>
    </xf>
    <xf numFmtId="49" fontId="3" fillId="0" borderId="0" xfId="0" applyNumberFormat="1" applyFont="1" applyAlignment="1">
      <alignment horizontal="left" vertical="center"/>
    </xf>
    <xf numFmtId="0" fontId="58" fillId="0" borderId="43" xfId="2" applyFont="1" applyBorder="1" applyAlignment="1">
      <alignment horizontal="left" vertical="center" shrinkToFit="1"/>
    </xf>
    <xf numFmtId="0" fontId="82" fillId="0" borderId="0" xfId="0" applyFont="1">
      <alignment vertical="center"/>
    </xf>
    <xf numFmtId="0" fontId="58" fillId="0" borderId="22" xfId="2" applyFont="1" applyBorder="1" applyAlignment="1" applyProtection="1">
      <alignment horizontal="center" vertical="center"/>
      <protection locked="0"/>
    </xf>
    <xf numFmtId="0" fontId="58" fillId="0" borderId="43" xfId="2" applyFont="1" applyBorder="1" applyAlignment="1" applyProtection="1">
      <alignment horizontal="center" vertical="center"/>
      <protection locked="0"/>
    </xf>
    <xf numFmtId="0" fontId="58" fillId="0" borderId="23" xfId="2" applyFont="1" applyBorder="1">
      <alignment vertical="center"/>
    </xf>
    <xf numFmtId="0" fontId="58" fillId="0" borderId="23" xfId="2" applyFont="1" applyBorder="1" applyAlignment="1" applyProtection="1">
      <alignment horizontal="center" vertical="center"/>
      <protection locked="0"/>
    </xf>
    <xf numFmtId="2" fontId="58" fillId="0" borderId="47" xfId="2" applyNumberFormat="1" applyFont="1" applyBorder="1" applyAlignment="1">
      <alignment horizontal="left" vertical="center"/>
    </xf>
    <xf numFmtId="180" fontId="84" fillId="0" borderId="49" xfId="1" applyNumberFormat="1" applyFont="1" applyBorder="1" applyProtection="1">
      <alignment vertical="center"/>
    </xf>
    <xf numFmtId="196" fontId="78" fillId="0" borderId="18" xfId="2" applyNumberFormat="1" applyFont="1" applyBorder="1">
      <alignment vertical="center"/>
    </xf>
    <xf numFmtId="196" fontId="78" fillId="0" borderId="19" xfId="2" applyNumberFormat="1" applyFont="1" applyBorder="1">
      <alignment vertical="center"/>
    </xf>
    <xf numFmtId="40" fontId="81" fillId="0" borderId="49" xfId="1" applyNumberFormat="1" applyFont="1" applyBorder="1" applyProtection="1">
      <alignment vertical="center"/>
    </xf>
    <xf numFmtId="0" fontId="78" fillId="0" borderId="18" xfId="2" applyFont="1" applyBorder="1" applyAlignment="1">
      <alignment horizontal="left" vertical="center"/>
    </xf>
    <xf numFmtId="2" fontId="78" fillId="15" borderId="19" xfId="2" applyNumberFormat="1" applyFont="1" applyFill="1" applyBorder="1">
      <alignment vertical="center"/>
    </xf>
    <xf numFmtId="0" fontId="85" fillId="17" borderId="101" xfId="2" applyFont="1" applyFill="1" applyBorder="1">
      <alignment vertical="center"/>
    </xf>
    <xf numFmtId="0" fontId="78" fillId="0" borderId="106" xfId="2" applyFont="1" applyBorder="1">
      <alignment vertical="center"/>
    </xf>
    <xf numFmtId="0" fontId="78" fillId="0" borderId="24" xfId="2" applyFont="1" applyBorder="1">
      <alignment vertical="center"/>
    </xf>
    <xf numFmtId="0" fontId="78" fillId="0" borderId="17" xfId="0" applyFont="1" applyBorder="1">
      <alignment vertical="center"/>
    </xf>
    <xf numFmtId="0" fontId="78" fillId="10" borderId="19" xfId="0" applyFont="1" applyFill="1" applyBorder="1">
      <alignment vertical="center"/>
    </xf>
    <xf numFmtId="0" fontId="86" fillId="0" borderId="0" xfId="0" applyFont="1">
      <alignment vertical="center"/>
    </xf>
    <xf numFmtId="0" fontId="86" fillId="10" borderId="19" xfId="0" applyFont="1" applyFill="1" applyBorder="1">
      <alignment vertical="center"/>
    </xf>
    <xf numFmtId="0" fontId="78" fillId="0" borderId="0" xfId="0" applyFont="1" applyAlignment="1"/>
    <xf numFmtId="0" fontId="58" fillId="0" borderId="22" xfId="0" applyFont="1" applyBorder="1" applyAlignment="1">
      <alignment horizontal="right" vertical="center"/>
    </xf>
    <xf numFmtId="0" fontId="78" fillId="10" borderId="18" xfId="0" applyFont="1" applyFill="1" applyBorder="1">
      <alignment vertical="center"/>
    </xf>
    <xf numFmtId="0" fontId="86" fillId="10" borderId="18" xfId="0" applyFont="1" applyFill="1" applyBorder="1">
      <alignment vertical="center"/>
    </xf>
    <xf numFmtId="0" fontId="87" fillId="10" borderId="18" xfId="0" applyFont="1" applyFill="1" applyBorder="1">
      <alignment vertical="center"/>
    </xf>
    <xf numFmtId="0" fontId="87" fillId="0" borderId="0" xfId="0" applyFont="1">
      <alignment vertical="center"/>
    </xf>
    <xf numFmtId="0" fontId="78" fillId="0" borderId="18" xfId="0" applyFont="1" applyBorder="1">
      <alignment vertical="center"/>
    </xf>
    <xf numFmtId="193" fontId="85" fillId="17" borderId="101" xfId="0" applyNumberFormat="1" applyFont="1" applyFill="1" applyBorder="1">
      <alignment vertical="center"/>
    </xf>
    <xf numFmtId="0" fontId="78" fillId="0" borderId="19" xfId="0" applyFont="1" applyBorder="1">
      <alignment vertical="center"/>
    </xf>
    <xf numFmtId="0" fontId="78" fillId="10" borderId="22" xfId="0" applyFont="1" applyFill="1" applyBorder="1">
      <alignment vertical="center"/>
    </xf>
    <xf numFmtId="0" fontId="78" fillId="24" borderId="17" xfId="0" applyFont="1" applyFill="1" applyBorder="1">
      <alignment vertical="center"/>
    </xf>
    <xf numFmtId="0" fontId="3" fillId="24" borderId="19" xfId="0" applyFont="1" applyFill="1" applyBorder="1">
      <alignment vertical="center"/>
    </xf>
    <xf numFmtId="0" fontId="78" fillId="24" borderId="49" xfId="0" applyFont="1" applyFill="1" applyBorder="1" applyAlignment="1">
      <alignment horizontal="center" vertical="center"/>
    </xf>
    <xf numFmtId="0" fontId="78" fillId="25" borderId="49" xfId="0" applyFont="1" applyFill="1" applyBorder="1">
      <alignment vertical="center"/>
    </xf>
    <xf numFmtId="38" fontId="78" fillId="0" borderId="49" xfId="1" applyFont="1" applyBorder="1" applyAlignment="1">
      <alignment vertical="center"/>
    </xf>
    <xf numFmtId="38" fontId="78" fillId="0" borderId="49" xfId="0" applyNumberFormat="1" applyFont="1" applyBorder="1">
      <alignment vertical="center"/>
    </xf>
    <xf numFmtId="0" fontId="78" fillId="21" borderId="49" xfId="0" applyFont="1" applyFill="1" applyBorder="1">
      <alignment vertical="center"/>
    </xf>
    <xf numFmtId="0" fontId="78" fillId="17" borderId="49" xfId="0" applyFont="1" applyFill="1" applyBorder="1">
      <alignment vertical="center"/>
    </xf>
    <xf numFmtId="0" fontId="78" fillId="26" borderId="49" xfId="0" applyFont="1" applyFill="1" applyBorder="1">
      <alignment vertical="center"/>
    </xf>
    <xf numFmtId="0" fontId="78" fillId="27" borderId="32" xfId="0" applyFont="1" applyFill="1" applyBorder="1">
      <alignment vertical="center"/>
    </xf>
    <xf numFmtId="0" fontId="78" fillId="20" borderId="32" xfId="0" applyFont="1" applyFill="1" applyBorder="1">
      <alignment vertical="center"/>
    </xf>
    <xf numFmtId="0" fontId="78" fillId="24" borderId="49" xfId="0" applyFont="1" applyFill="1" applyBorder="1">
      <alignment vertical="center"/>
    </xf>
    <xf numFmtId="38" fontId="78" fillId="24" borderId="49" xfId="0" applyNumberFormat="1" applyFont="1" applyFill="1" applyBorder="1">
      <alignment vertical="center"/>
    </xf>
    <xf numFmtId="195" fontId="78" fillId="24" borderId="49" xfId="0" applyNumberFormat="1" applyFont="1" applyFill="1" applyBorder="1">
      <alignment vertical="center"/>
    </xf>
    <xf numFmtId="38" fontId="78" fillId="28" borderId="49" xfId="1" applyFont="1" applyFill="1" applyBorder="1" applyAlignment="1">
      <alignment vertical="center"/>
    </xf>
    <xf numFmtId="38" fontId="78" fillId="28" borderId="49" xfId="0" applyNumberFormat="1" applyFont="1" applyFill="1" applyBorder="1">
      <alignment vertical="center"/>
    </xf>
    <xf numFmtId="0" fontId="54" fillId="0" borderId="31" xfId="0" applyFont="1" applyBorder="1" applyAlignment="1">
      <alignment vertical="center" shrinkToFit="1"/>
    </xf>
    <xf numFmtId="0" fontId="87" fillId="0" borderId="17" xfId="0" applyFont="1" applyBorder="1">
      <alignment vertical="center"/>
    </xf>
    <xf numFmtId="0" fontId="78" fillId="0" borderId="22" xfId="0" applyFont="1" applyBorder="1">
      <alignment vertical="center"/>
    </xf>
    <xf numFmtId="0" fontId="78" fillId="0" borderId="24" xfId="0" applyFont="1" applyBorder="1">
      <alignment vertical="center"/>
    </xf>
    <xf numFmtId="180" fontId="78" fillId="0" borderId="49" xfId="1" applyNumberFormat="1" applyFont="1" applyBorder="1" applyAlignment="1">
      <alignment vertical="center"/>
    </xf>
    <xf numFmtId="180" fontId="78" fillId="24" borderId="49" xfId="0" applyNumberFormat="1" applyFont="1" applyFill="1" applyBorder="1">
      <alignment vertical="center"/>
    </xf>
    <xf numFmtId="180" fontId="78" fillId="0" borderId="49" xfId="0" applyNumberFormat="1" applyFont="1" applyBorder="1">
      <alignment vertical="center"/>
    </xf>
    <xf numFmtId="0" fontId="78" fillId="17" borderId="19" xfId="0" applyFont="1" applyFill="1" applyBorder="1">
      <alignment vertical="center"/>
    </xf>
    <xf numFmtId="0" fontId="66" fillId="0" borderId="0" xfId="0" applyFont="1">
      <alignment vertical="center"/>
    </xf>
    <xf numFmtId="0" fontId="66" fillId="0" borderId="17" xfId="0" applyFont="1" applyBorder="1">
      <alignment vertical="center"/>
    </xf>
    <xf numFmtId="0" fontId="66" fillId="0" borderId="19" xfId="0" applyFont="1" applyBorder="1">
      <alignment vertical="center"/>
    </xf>
    <xf numFmtId="180" fontId="78" fillId="0" borderId="0" xfId="0" applyNumberFormat="1" applyFont="1">
      <alignment vertical="center"/>
    </xf>
    <xf numFmtId="0" fontId="78" fillId="0" borderId="49" xfId="0" applyFont="1" applyBorder="1">
      <alignment vertical="center"/>
    </xf>
    <xf numFmtId="192" fontId="88" fillId="17" borderId="49" xfId="0" applyNumberFormat="1" applyFont="1" applyFill="1" applyBorder="1">
      <alignment vertical="center"/>
    </xf>
    <xf numFmtId="192" fontId="78" fillId="14" borderId="49" xfId="0" applyNumberFormat="1" applyFont="1" applyFill="1" applyBorder="1">
      <alignment vertical="center"/>
    </xf>
    <xf numFmtId="38" fontId="78" fillId="17" borderId="49" xfId="0" applyNumberFormat="1" applyFont="1" applyFill="1" applyBorder="1">
      <alignment vertical="center"/>
    </xf>
    <xf numFmtId="9" fontId="54" fillId="0" borderId="35" xfId="0" applyNumberFormat="1" applyFont="1" applyBorder="1">
      <alignment vertical="center"/>
    </xf>
    <xf numFmtId="9" fontId="54" fillId="0" borderId="20" xfId="0" applyNumberFormat="1" applyFont="1" applyBorder="1">
      <alignment vertical="center"/>
    </xf>
    <xf numFmtId="9" fontId="54" fillId="0" borderId="21" xfId="0" applyNumberFormat="1" applyFont="1" applyBorder="1">
      <alignment vertical="center"/>
    </xf>
    <xf numFmtId="9" fontId="54" fillId="0" borderId="0" xfId="0" applyNumberFormat="1" applyFont="1" applyAlignment="1">
      <alignment vertical="center" shrinkToFit="1"/>
    </xf>
    <xf numFmtId="0" fontId="58" fillId="0" borderId="20" xfId="0" applyFont="1" applyBorder="1">
      <alignment vertical="center"/>
    </xf>
    <xf numFmtId="0" fontId="60" fillId="4" borderId="35" xfId="0" applyFont="1" applyFill="1" applyBorder="1">
      <alignment vertical="center"/>
    </xf>
    <xf numFmtId="0" fontId="60" fillId="4" borderId="20" xfId="0" applyFont="1" applyFill="1" applyBorder="1">
      <alignment vertical="center"/>
    </xf>
    <xf numFmtId="0" fontId="60" fillId="4" borderId="21" xfId="0" applyFont="1" applyFill="1" applyBorder="1">
      <alignment vertical="center"/>
    </xf>
    <xf numFmtId="0" fontId="60" fillId="4" borderId="22" xfId="0" applyFont="1" applyFill="1" applyBorder="1">
      <alignment vertical="center"/>
    </xf>
    <xf numFmtId="0" fontId="60" fillId="4" borderId="23" xfId="0" applyFont="1" applyFill="1" applyBorder="1">
      <alignment vertical="center"/>
    </xf>
    <xf numFmtId="0" fontId="60" fillId="4" borderId="24" xfId="0" applyFont="1" applyFill="1" applyBorder="1">
      <alignment vertical="center"/>
    </xf>
    <xf numFmtId="0" fontId="58" fillId="0" borderId="0" xfId="0" applyFont="1">
      <alignment vertical="center"/>
    </xf>
    <xf numFmtId="0" fontId="3" fillId="0" borderId="20" xfId="0" applyFont="1" applyBorder="1">
      <alignment vertical="center"/>
    </xf>
    <xf numFmtId="0" fontId="3" fillId="0" borderId="23" xfId="0" applyFont="1" applyBorder="1">
      <alignment vertical="center"/>
    </xf>
    <xf numFmtId="0" fontId="78" fillId="0" borderId="23" xfId="0" applyFont="1" applyBorder="1">
      <alignment vertical="center"/>
    </xf>
    <xf numFmtId="0" fontId="78" fillId="0" borderId="35" xfId="0" applyFont="1" applyBorder="1">
      <alignment vertical="center"/>
    </xf>
    <xf numFmtId="0" fontId="78" fillId="0" borderId="20" xfId="0" applyFont="1" applyBorder="1">
      <alignment vertical="center"/>
    </xf>
    <xf numFmtId="0" fontId="78" fillId="0" borderId="21" xfId="0" applyFont="1" applyBorder="1">
      <alignment vertical="center"/>
    </xf>
    <xf numFmtId="0" fontId="78" fillId="0" borderId="30" xfId="0" applyFont="1" applyBorder="1">
      <alignment vertical="center"/>
    </xf>
    <xf numFmtId="0" fontId="78" fillId="0" borderId="31" xfId="0" applyFont="1" applyBorder="1">
      <alignment vertical="center"/>
    </xf>
    <xf numFmtId="0" fontId="54" fillId="0" borderId="31" xfId="0" applyFont="1" applyBorder="1" applyAlignment="1"/>
    <xf numFmtId="0" fontId="78" fillId="0" borderId="107" xfId="0" applyFont="1" applyBorder="1">
      <alignment vertical="center"/>
    </xf>
    <xf numFmtId="0" fontId="81" fillId="0" borderId="108" xfId="0" applyFont="1" applyBorder="1" applyAlignment="1"/>
    <xf numFmtId="0" fontId="81" fillId="0" borderId="108" xfId="0" applyFont="1" applyBorder="1">
      <alignment vertical="center"/>
    </xf>
    <xf numFmtId="0" fontId="78" fillId="0" borderId="109" xfId="0" applyFont="1" applyBorder="1">
      <alignment vertical="center"/>
    </xf>
    <xf numFmtId="0" fontId="58" fillId="0" borderId="22" xfId="0" applyFont="1" applyBorder="1" applyAlignment="1">
      <alignment horizontal="center" vertical="center"/>
    </xf>
    <xf numFmtId="0" fontId="58" fillId="7" borderId="0" xfId="0" applyFont="1" applyFill="1" applyAlignment="1">
      <alignment vertical="center" shrinkToFit="1"/>
    </xf>
    <xf numFmtId="0" fontId="58" fillId="7" borderId="31" xfId="0" applyFont="1" applyFill="1" applyBorder="1" applyAlignment="1">
      <alignment vertical="center" shrinkToFit="1"/>
    </xf>
    <xf numFmtId="0" fontId="78" fillId="0" borderId="31" xfId="0" applyFont="1" applyBorder="1" applyAlignment="1"/>
    <xf numFmtId="0" fontId="78" fillId="0" borderId="110" xfId="0" applyFont="1" applyBorder="1" applyAlignment="1"/>
    <xf numFmtId="0" fontId="62" fillId="7" borderId="17" xfId="2" applyFont="1" applyFill="1" applyBorder="1" applyAlignment="1">
      <alignment horizontal="left" vertical="center" wrapText="1"/>
    </xf>
    <xf numFmtId="0" fontId="62" fillId="7" borderId="18" xfId="2" applyFont="1" applyFill="1" applyBorder="1" applyAlignment="1">
      <alignment horizontal="left" vertical="center" wrapText="1"/>
    </xf>
    <xf numFmtId="0" fontId="62" fillId="7" borderId="19" xfId="2" applyFont="1" applyFill="1" applyBorder="1" applyAlignment="1">
      <alignment horizontal="left" vertical="center" wrapText="1"/>
    </xf>
    <xf numFmtId="0" fontId="62" fillId="0" borderId="32" xfId="4" applyFont="1" applyFill="1" applyBorder="1" applyAlignment="1">
      <alignment vertical="center" wrapText="1"/>
    </xf>
    <xf numFmtId="0" fontId="62" fillId="0" borderId="33" xfId="4" applyFont="1" applyFill="1" applyBorder="1" applyAlignment="1">
      <alignment vertical="center" wrapText="1"/>
    </xf>
    <xf numFmtId="0" fontId="62" fillId="0" borderId="34" xfId="4" applyFont="1" applyFill="1" applyBorder="1" applyAlignment="1">
      <alignment vertical="center" wrapText="1"/>
    </xf>
    <xf numFmtId="0" fontId="62" fillId="0" borderId="92" xfId="4" applyFont="1" applyFill="1" applyBorder="1" applyAlignment="1">
      <alignment vertical="center" wrapText="1"/>
    </xf>
    <xf numFmtId="0" fontId="62" fillId="0" borderId="72" xfId="4" applyFont="1" applyFill="1" applyBorder="1" applyAlignment="1">
      <alignment vertical="center" wrapText="1"/>
    </xf>
    <xf numFmtId="0" fontId="62" fillId="0" borderId="75" xfId="4" applyFont="1" applyFill="1" applyBorder="1" applyAlignment="1">
      <alignment vertical="center" wrapText="1"/>
    </xf>
    <xf numFmtId="0" fontId="62" fillId="0" borderId="32" xfId="2" applyFont="1" applyBorder="1" applyAlignment="1">
      <alignment horizontal="left" vertical="center"/>
    </xf>
    <xf numFmtId="0" fontId="62" fillId="0" borderId="33" xfId="2" applyFont="1" applyBorder="1" applyAlignment="1">
      <alignment horizontal="left" vertical="center"/>
    </xf>
    <xf numFmtId="0" fontId="62" fillId="0" borderId="34" xfId="2" applyFont="1" applyBorder="1" applyAlignment="1">
      <alignment horizontal="left" vertical="center"/>
    </xf>
    <xf numFmtId="0" fontId="62" fillId="0" borderId="32" xfId="4" applyFont="1" applyFill="1" applyBorder="1" applyAlignment="1">
      <alignment horizontal="left" vertical="center"/>
    </xf>
    <xf numFmtId="0" fontId="62" fillId="0" borderId="33" xfId="4" applyFont="1" applyFill="1" applyBorder="1" applyAlignment="1">
      <alignment horizontal="left" vertical="center"/>
    </xf>
    <xf numFmtId="0" fontId="62" fillId="0" borderId="34" xfId="4" applyFont="1" applyFill="1" applyBorder="1" applyAlignment="1">
      <alignment horizontal="left" vertical="center"/>
    </xf>
    <xf numFmtId="0" fontId="62" fillId="0" borderId="35" xfId="4" applyFont="1" applyFill="1" applyBorder="1" applyAlignment="1">
      <alignment horizontal="left" vertical="center" wrapText="1"/>
    </xf>
    <xf numFmtId="0" fontId="62" fillId="0" borderId="30" xfId="4" applyFont="1" applyFill="1" applyBorder="1" applyAlignment="1">
      <alignment horizontal="left" vertical="center" wrapText="1"/>
    </xf>
    <xf numFmtId="0" fontId="62" fillId="0" borderId="22" xfId="4" applyFont="1" applyFill="1" applyBorder="1" applyAlignment="1">
      <alignment horizontal="left" vertical="center" wrapText="1"/>
    </xf>
    <xf numFmtId="0" fontId="62" fillId="0" borderId="17" xfId="2" applyFont="1" applyBorder="1" applyAlignment="1">
      <alignment horizontal="left" vertical="center" wrapText="1"/>
    </xf>
    <xf numFmtId="0" fontId="62" fillId="0" borderId="18" xfId="2" applyFont="1" applyBorder="1" applyAlignment="1">
      <alignment horizontal="left" vertical="center" wrapText="1"/>
    </xf>
    <xf numFmtId="0" fontId="62" fillId="0" borderId="19" xfId="2" applyFont="1" applyBorder="1" applyAlignment="1">
      <alignment horizontal="left" vertical="center" wrapText="1"/>
    </xf>
    <xf numFmtId="0" fontId="58" fillId="0" borderId="12" xfId="2" applyFont="1" applyBorder="1" applyAlignment="1">
      <alignment vertical="center" shrinkToFit="1"/>
    </xf>
    <xf numFmtId="0" fontId="58" fillId="0" borderId="88" xfId="4" applyFont="1" applyFill="1" applyBorder="1" applyAlignment="1">
      <alignment vertical="center" wrapText="1"/>
    </xf>
    <xf numFmtId="0" fontId="58" fillId="0" borderId="87" xfId="4" applyFont="1" applyFill="1" applyBorder="1" applyAlignment="1">
      <alignment vertical="center" wrapText="1"/>
    </xf>
    <xf numFmtId="0" fontId="58" fillId="0" borderId="12" xfId="0" applyFont="1" applyBorder="1" applyAlignment="1">
      <alignment vertical="center" shrinkToFit="1"/>
    </xf>
    <xf numFmtId="0" fontId="62" fillId="0" borderId="46" xfId="4" applyFont="1" applyFill="1" applyBorder="1" applyAlignment="1">
      <alignment vertical="center"/>
    </xf>
    <xf numFmtId="0" fontId="62" fillId="0" borderId="48" xfId="4" applyFont="1" applyFill="1" applyBorder="1" applyAlignment="1">
      <alignment vertical="center"/>
    </xf>
    <xf numFmtId="0" fontId="62" fillId="0" borderId="30" xfId="4" applyFont="1" applyFill="1" applyBorder="1" applyAlignment="1">
      <alignment vertical="center"/>
    </xf>
    <xf numFmtId="0" fontId="62" fillId="0" borderId="31" xfId="4" applyFont="1" applyFill="1" applyBorder="1" applyAlignment="1">
      <alignment vertical="center"/>
    </xf>
    <xf numFmtId="0" fontId="62" fillId="0" borderId="22" xfId="4" applyFont="1" applyFill="1" applyBorder="1" applyAlignment="1">
      <alignment vertical="center"/>
    </xf>
    <xf numFmtId="0" fontId="62" fillId="0" borderId="24" xfId="4" applyFont="1" applyFill="1" applyBorder="1" applyAlignment="1">
      <alignment vertical="center"/>
    </xf>
    <xf numFmtId="0" fontId="62" fillId="0" borderId="35" xfId="4" applyFont="1" applyFill="1" applyBorder="1" applyAlignment="1">
      <alignment vertical="center" wrapText="1"/>
    </xf>
    <xf numFmtId="0" fontId="62" fillId="0" borderId="21" xfId="4" applyFont="1" applyFill="1" applyBorder="1" applyAlignment="1">
      <alignment vertical="center" wrapText="1"/>
    </xf>
    <xf numFmtId="0" fontId="62" fillId="0" borderId="22" xfId="4" applyFont="1" applyFill="1" applyBorder="1" applyAlignment="1">
      <alignment vertical="center" wrapText="1"/>
    </xf>
    <xf numFmtId="0" fontId="62" fillId="0" borderId="24" xfId="4" applyFont="1" applyFill="1" applyBorder="1" applyAlignment="1">
      <alignment vertical="center" wrapText="1"/>
    </xf>
    <xf numFmtId="0" fontId="58" fillId="5" borderId="5" xfId="2" applyFont="1" applyFill="1" applyBorder="1" applyAlignment="1" applyProtection="1">
      <alignment vertical="center" shrinkToFit="1"/>
      <protection locked="0"/>
    </xf>
    <xf numFmtId="40" fontId="58" fillId="7" borderId="17" xfId="1" applyNumberFormat="1" applyFont="1" applyFill="1" applyBorder="1" applyAlignment="1" applyProtection="1">
      <alignment horizontal="left" vertical="center" shrinkToFit="1"/>
    </xf>
    <xf numFmtId="40" fontId="58" fillId="7" borderId="18" xfId="1" applyNumberFormat="1" applyFont="1" applyFill="1" applyBorder="1" applyAlignment="1" applyProtection="1">
      <alignment horizontal="left" vertical="center" shrinkToFit="1"/>
    </xf>
    <xf numFmtId="40" fontId="58" fillId="7" borderId="19" xfId="1" applyNumberFormat="1" applyFont="1" applyFill="1" applyBorder="1" applyAlignment="1" applyProtection="1">
      <alignment horizontal="left" vertical="center" shrinkToFit="1"/>
    </xf>
    <xf numFmtId="0" fontId="58" fillId="0" borderId="4" xfId="2" applyFont="1" applyBorder="1" applyAlignment="1">
      <alignment vertical="center" shrinkToFit="1"/>
    </xf>
    <xf numFmtId="0" fontId="58" fillId="0" borderId="5" xfId="0" applyFont="1" applyBorder="1" applyAlignment="1">
      <alignment vertical="center" shrinkToFit="1"/>
    </xf>
    <xf numFmtId="40" fontId="58" fillId="0" borderId="4" xfId="1" applyNumberFormat="1" applyFont="1" applyFill="1" applyBorder="1" applyAlignment="1" applyProtection="1">
      <alignment vertical="center" shrinkToFit="1"/>
    </xf>
    <xf numFmtId="0" fontId="58" fillId="0" borderId="6" xfId="0" applyFont="1" applyBorder="1" applyAlignment="1">
      <alignment vertical="center" shrinkToFit="1"/>
    </xf>
    <xf numFmtId="2" fontId="58" fillId="9" borderId="12" xfId="2" applyNumberFormat="1" applyFont="1" applyFill="1" applyBorder="1" applyAlignment="1" applyProtection="1">
      <alignment horizontal="center" vertical="center"/>
      <protection locked="0"/>
    </xf>
    <xf numFmtId="0" fontId="58" fillId="0" borderId="11" xfId="2" applyFont="1" applyBorder="1" applyAlignment="1">
      <alignment horizontal="left" vertical="center" shrinkToFit="1"/>
    </xf>
    <xf numFmtId="0" fontId="58" fillId="0" borderId="12" xfId="2" applyFont="1" applyBorder="1" applyAlignment="1">
      <alignment horizontal="left" vertical="center" shrinkToFit="1"/>
    </xf>
    <xf numFmtId="0" fontId="58" fillId="0" borderId="8" xfId="2" applyFont="1" applyBorder="1" applyAlignment="1">
      <alignment horizontal="left" vertical="center" shrinkToFit="1"/>
    </xf>
    <xf numFmtId="0" fontId="58" fillId="0" borderId="9" xfId="2" applyFont="1" applyBorder="1" applyAlignment="1">
      <alignment horizontal="left" vertical="center" shrinkToFit="1"/>
    </xf>
    <xf numFmtId="184" fontId="58" fillId="5" borderId="45" xfId="2" applyNumberFormat="1" applyFont="1" applyFill="1" applyBorder="1" applyAlignment="1" applyProtection="1">
      <alignment vertical="center" shrinkToFit="1"/>
      <protection locked="0"/>
    </xf>
    <xf numFmtId="184" fontId="58" fillId="5" borderId="12" xfId="2" applyNumberFormat="1" applyFont="1" applyFill="1" applyBorder="1" applyAlignment="1" applyProtection="1">
      <alignment vertical="center" shrinkToFit="1"/>
      <protection locked="0"/>
    </xf>
    <xf numFmtId="0" fontId="62" fillId="0" borderId="84" xfId="4" applyFont="1" applyFill="1" applyBorder="1" applyAlignment="1">
      <alignment vertical="center" wrapText="1"/>
    </xf>
    <xf numFmtId="0" fontId="58" fillId="0" borderId="85" xfId="0" applyFont="1" applyBorder="1" applyAlignment="1">
      <alignment vertical="center" wrapText="1"/>
    </xf>
    <xf numFmtId="184" fontId="58" fillId="5" borderId="12" xfId="1" applyNumberFormat="1" applyFont="1" applyFill="1" applyBorder="1" applyAlignment="1" applyProtection="1">
      <alignment vertical="center" shrinkToFit="1"/>
      <protection locked="0"/>
    </xf>
    <xf numFmtId="184" fontId="58" fillId="0" borderId="12" xfId="0" applyNumberFormat="1" applyFont="1" applyBorder="1" applyAlignment="1" applyProtection="1">
      <alignment vertical="center" shrinkToFit="1"/>
      <protection locked="0"/>
    </xf>
    <xf numFmtId="0" fontId="58" fillId="9" borderId="12" xfId="2" applyFont="1" applyFill="1" applyBorder="1" applyProtection="1">
      <alignment vertical="center"/>
      <protection locked="0"/>
    </xf>
    <xf numFmtId="0" fontId="58" fillId="9" borderId="44" xfId="2" applyFont="1" applyFill="1" applyBorder="1" applyProtection="1">
      <alignment vertical="center"/>
      <protection locked="0"/>
    </xf>
    <xf numFmtId="0" fontId="58" fillId="7" borderId="47" xfId="2" applyFont="1" applyFill="1" applyBorder="1" applyAlignment="1">
      <alignment horizontal="left" vertical="center" shrinkToFit="1"/>
    </xf>
    <xf numFmtId="0" fontId="58" fillId="5" borderId="12" xfId="2" applyFont="1" applyFill="1" applyBorder="1" applyAlignment="1" applyProtection="1">
      <alignment vertical="center" shrinkToFit="1"/>
      <protection locked="0"/>
    </xf>
    <xf numFmtId="0" fontId="62" fillId="0" borderId="69" xfId="4" applyFont="1" applyFill="1" applyBorder="1" applyAlignment="1">
      <alignment vertical="center" wrapText="1"/>
    </xf>
    <xf numFmtId="0" fontId="58" fillId="0" borderId="82" xfId="0" applyFont="1" applyBorder="1" applyAlignment="1">
      <alignment vertical="center" wrapText="1"/>
    </xf>
    <xf numFmtId="0" fontId="62" fillId="0" borderId="70" xfId="4" applyFont="1" applyFill="1" applyBorder="1" applyAlignment="1">
      <alignment vertical="center" wrapText="1"/>
    </xf>
    <xf numFmtId="0" fontId="58" fillId="0" borderId="81" xfId="0" applyFont="1" applyBorder="1" applyAlignment="1">
      <alignment vertical="center" wrapText="1"/>
    </xf>
    <xf numFmtId="0" fontId="62" fillId="0" borderId="71" xfId="4" applyFont="1" applyFill="1" applyBorder="1" applyAlignment="1">
      <alignment vertical="center" wrapText="1"/>
    </xf>
    <xf numFmtId="0" fontId="58" fillId="0" borderId="80" xfId="0" applyFont="1" applyBorder="1" applyAlignment="1">
      <alignment vertical="center" wrapText="1"/>
    </xf>
    <xf numFmtId="0" fontId="62" fillId="0" borderId="78" xfId="4" applyFont="1" applyFill="1" applyBorder="1" applyAlignment="1">
      <alignment vertical="center" wrapText="1"/>
    </xf>
    <xf numFmtId="0" fontId="62" fillId="0" borderId="79" xfId="4" applyFont="1" applyFill="1" applyBorder="1" applyAlignment="1">
      <alignment vertical="center" wrapText="1"/>
    </xf>
    <xf numFmtId="0" fontId="62" fillId="0" borderId="81" xfId="4" applyFont="1" applyFill="1" applyBorder="1" applyAlignment="1">
      <alignment vertical="center" wrapText="1"/>
    </xf>
    <xf numFmtId="0" fontId="58" fillId="0" borderId="5" xfId="2" applyFont="1" applyBorder="1" applyAlignment="1">
      <alignment horizontal="left" vertical="center" shrinkToFit="1"/>
    </xf>
    <xf numFmtId="0" fontId="54" fillId="9" borderId="17" xfId="2" applyFont="1" applyFill="1" applyBorder="1" applyAlignment="1" applyProtection="1">
      <alignment horizontal="center"/>
      <protection locked="0"/>
    </xf>
    <xf numFmtId="0" fontId="54" fillId="9" borderId="18" xfId="2" applyFont="1" applyFill="1" applyBorder="1" applyAlignment="1" applyProtection="1">
      <alignment horizontal="center"/>
      <protection locked="0"/>
    </xf>
    <xf numFmtId="0" fontId="54" fillId="9" borderId="19" xfId="2" applyFont="1" applyFill="1" applyBorder="1" applyAlignment="1" applyProtection="1">
      <alignment horizontal="center"/>
      <protection locked="0"/>
    </xf>
    <xf numFmtId="0" fontId="62" fillId="0" borderId="73" xfId="4" applyFont="1" applyFill="1" applyBorder="1" applyAlignment="1">
      <alignment vertical="center" wrapText="1"/>
    </xf>
    <xf numFmtId="0" fontId="54" fillId="0" borderId="83" xfId="0" applyFont="1" applyBorder="1" applyAlignment="1">
      <alignment vertical="center" wrapText="1"/>
    </xf>
    <xf numFmtId="0" fontId="54" fillId="0" borderId="79" xfId="0" applyFont="1" applyBorder="1" applyAlignment="1">
      <alignment vertical="center" wrapText="1"/>
    </xf>
    <xf numFmtId="0" fontId="62" fillId="0" borderId="80" xfId="4" applyFont="1" applyFill="1" applyBorder="1" applyAlignment="1">
      <alignment vertical="center" wrapText="1"/>
    </xf>
    <xf numFmtId="0" fontId="62" fillId="0" borderId="31" xfId="4" applyFont="1" applyFill="1" applyBorder="1" applyAlignment="1">
      <alignment vertical="center" wrapText="1"/>
    </xf>
    <xf numFmtId="0" fontId="62" fillId="0" borderId="82" xfId="4" applyFont="1" applyFill="1" applyBorder="1" applyAlignment="1">
      <alignment vertical="center" wrapText="1"/>
    </xf>
    <xf numFmtId="182" fontId="58" fillId="5" borderId="12" xfId="2" applyNumberFormat="1" applyFont="1" applyFill="1" applyBorder="1" applyAlignment="1" applyProtection="1">
      <alignment horizontal="center" vertical="center"/>
      <protection locked="0"/>
    </xf>
    <xf numFmtId="0" fontId="58" fillId="0" borderId="43" xfId="2" applyFont="1" applyBorder="1" applyAlignment="1">
      <alignment vertical="center" shrinkToFit="1"/>
    </xf>
    <xf numFmtId="0" fontId="62" fillId="0" borderId="89" xfId="4" applyFont="1" applyFill="1" applyBorder="1" applyAlignment="1">
      <alignment horizontal="left" vertical="center" wrapText="1" shrinkToFit="1"/>
    </xf>
    <xf numFmtId="0" fontId="62" fillId="0" borderId="80" xfId="4" applyFont="1" applyFill="1" applyBorder="1" applyAlignment="1">
      <alignment horizontal="left" vertical="center" wrapText="1" shrinkToFit="1"/>
    </xf>
    <xf numFmtId="0" fontId="62" fillId="0" borderId="90" xfId="4" applyFont="1" applyFill="1" applyBorder="1" applyAlignment="1">
      <alignment horizontal="left" vertical="center" wrapText="1" shrinkToFit="1"/>
    </xf>
    <xf numFmtId="0" fontId="62" fillId="0" borderId="91" xfId="4" applyFont="1" applyFill="1" applyBorder="1" applyAlignment="1">
      <alignment horizontal="left" vertical="center" wrapText="1" shrinkToFit="1"/>
    </xf>
    <xf numFmtId="38" fontId="58" fillId="0" borderId="17" xfId="1" applyFont="1" applyFill="1" applyBorder="1" applyAlignment="1">
      <alignment horizontal="center" vertical="center"/>
    </xf>
    <xf numFmtId="38" fontId="58" fillId="0" borderId="18" xfId="1" applyFont="1" applyFill="1" applyBorder="1" applyAlignment="1">
      <alignment horizontal="center" vertical="center"/>
    </xf>
    <xf numFmtId="38" fontId="58" fillId="0" borderId="19" xfId="1" applyFont="1" applyFill="1" applyBorder="1" applyAlignment="1">
      <alignment horizontal="center" vertical="center"/>
    </xf>
    <xf numFmtId="0" fontId="58" fillId="0" borderId="4" xfId="2" applyFont="1" applyBorder="1" applyAlignment="1">
      <alignment horizontal="left" vertical="center" shrinkToFit="1"/>
    </xf>
    <xf numFmtId="185" fontId="58" fillId="6" borderId="12" xfId="2" applyNumberFormat="1" applyFont="1" applyFill="1" applyBorder="1" applyAlignment="1" applyProtection="1">
      <alignment horizontal="center" vertical="center" shrinkToFit="1"/>
      <protection locked="0"/>
    </xf>
    <xf numFmtId="185" fontId="58" fillId="6" borderId="12" xfId="0" applyNumberFormat="1" applyFont="1" applyFill="1" applyBorder="1" applyAlignment="1" applyProtection="1">
      <alignment horizontal="center" vertical="center" shrinkToFit="1"/>
      <protection locked="0"/>
    </xf>
    <xf numFmtId="0" fontId="54" fillId="0" borderId="27" xfId="2" applyFont="1" applyBorder="1" applyAlignment="1" applyProtection="1">
      <alignment vertical="top"/>
      <protection locked="0"/>
    </xf>
    <xf numFmtId="0" fontId="54" fillId="0" borderId="0" xfId="2" applyFont="1" applyAlignment="1" applyProtection="1">
      <alignment vertical="top"/>
      <protection locked="0"/>
    </xf>
    <xf numFmtId="0" fontId="54" fillId="0" borderId="38" xfId="2" applyFont="1" applyBorder="1" applyAlignment="1" applyProtection="1">
      <alignment vertical="top"/>
      <protection locked="0"/>
    </xf>
    <xf numFmtId="0" fontId="54" fillId="0" borderId="28" xfId="2" applyFont="1" applyBorder="1" applyAlignment="1" applyProtection="1">
      <alignment vertical="top"/>
      <protection locked="0"/>
    </xf>
    <xf numFmtId="0" fontId="54" fillId="0" borderId="29" xfId="2" applyFont="1" applyBorder="1" applyAlignment="1" applyProtection="1">
      <alignment vertical="top"/>
      <protection locked="0"/>
    </xf>
    <xf numFmtId="0" fontId="54" fillId="0" borderId="39" xfId="2" applyFont="1" applyBorder="1" applyAlignment="1" applyProtection="1">
      <alignment vertical="top"/>
      <protection locked="0"/>
    </xf>
    <xf numFmtId="181" fontId="58" fillId="0" borderId="12" xfId="2" applyNumberFormat="1" applyFont="1" applyBorder="1" applyAlignment="1">
      <alignment vertical="center" shrinkToFit="1"/>
    </xf>
    <xf numFmtId="181" fontId="58" fillId="0" borderId="12" xfId="0" applyNumberFormat="1" applyFont="1" applyBorder="1" applyAlignment="1">
      <alignment vertical="center" shrinkToFit="1"/>
    </xf>
    <xf numFmtId="3" fontId="58" fillId="6" borderId="18" xfId="1" applyNumberFormat="1" applyFont="1" applyFill="1" applyBorder="1" applyAlignment="1" applyProtection="1">
      <alignment vertical="center" shrinkToFit="1"/>
      <protection locked="0"/>
    </xf>
    <xf numFmtId="40" fontId="58" fillId="7" borderId="8" xfId="1" applyNumberFormat="1" applyFont="1" applyFill="1" applyBorder="1" applyAlignment="1" applyProtection="1">
      <alignment horizontal="center" vertical="center" shrinkToFit="1"/>
    </xf>
    <xf numFmtId="40" fontId="58" fillId="7" borderId="9" xfId="1" applyNumberFormat="1" applyFont="1" applyFill="1" applyBorder="1" applyAlignment="1" applyProtection="1">
      <alignment horizontal="center" vertical="center" shrinkToFit="1"/>
    </xf>
    <xf numFmtId="40" fontId="58" fillId="7" borderId="10" xfId="1" applyNumberFormat="1" applyFont="1" applyFill="1" applyBorder="1" applyAlignment="1" applyProtection="1">
      <alignment horizontal="center" vertical="center" shrinkToFit="1"/>
    </xf>
    <xf numFmtId="186" fontId="58" fillId="6" borderId="62" xfId="1" applyNumberFormat="1" applyFont="1" applyFill="1" applyBorder="1" applyAlignment="1" applyProtection="1">
      <alignment horizontal="center" vertical="center" shrinkToFit="1"/>
      <protection locked="0"/>
    </xf>
    <xf numFmtId="186" fontId="58" fillId="6" borderId="63" xfId="1" applyNumberFormat="1" applyFont="1" applyFill="1" applyBorder="1" applyAlignment="1" applyProtection="1">
      <alignment horizontal="center" vertical="center" shrinkToFit="1"/>
      <protection locked="0"/>
    </xf>
    <xf numFmtId="186" fontId="58" fillId="0" borderId="18" xfId="1" applyNumberFormat="1" applyFont="1" applyFill="1" applyBorder="1" applyAlignment="1" applyProtection="1">
      <alignment horizontal="center" vertical="center" shrinkToFit="1"/>
    </xf>
    <xf numFmtId="186" fontId="58" fillId="0" borderId="19" xfId="1" applyNumberFormat="1" applyFont="1" applyFill="1" applyBorder="1" applyAlignment="1" applyProtection="1">
      <alignment horizontal="center" vertical="center" shrinkToFit="1"/>
    </xf>
    <xf numFmtId="0" fontId="54" fillId="0" borderId="27" xfId="2" applyFont="1" applyBorder="1" applyAlignment="1" applyProtection="1">
      <alignment horizontal="left" vertical="top" wrapText="1"/>
      <protection locked="0"/>
    </xf>
    <xf numFmtId="0" fontId="54" fillId="0" borderId="0" xfId="2" applyFont="1" applyAlignment="1" applyProtection="1">
      <alignment horizontal="left" vertical="top" wrapText="1"/>
      <protection locked="0"/>
    </xf>
    <xf numFmtId="0" fontId="54" fillId="0" borderId="38" xfId="2" applyFont="1" applyBorder="1" applyAlignment="1" applyProtection="1">
      <alignment horizontal="left" vertical="top" wrapText="1"/>
      <protection locked="0"/>
    </xf>
    <xf numFmtId="0" fontId="54" fillId="0" borderId="28" xfId="2" applyFont="1" applyBorder="1" applyAlignment="1" applyProtection="1">
      <alignment horizontal="left" vertical="top" wrapText="1"/>
      <protection locked="0"/>
    </xf>
    <xf numFmtId="0" fontId="54" fillId="0" borderId="29" xfId="2" applyFont="1" applyBorder="1" applyAlignment="1" applyProtection="1">
      <alignment horizontal="left" vertical="top" wrapText="1"/>
      <protection locked="0"/>
    </xf>
    <xf numFmtId="0" fontId="54" fillId="0" borderId="39" xfId="2" applyFont="1" applyBorder="1" applyAlignment="1" applyProtection="1">
      <alignment horizontal="left" vertical="top" wrapText="1"/>
      <protection locked="0"/>
    </xf>
    <xf numFmtId="179" fontId="58" fillId="0" borderId="12" xfId="0" applyNumberFormat="1" applyFont="1" applyBorder="1" applyAlignment="1">
      <alignment vertical="center" shrinkToFit="1"/>
    </xf>
    <xf numFmtId="38" fontId="58" fillId="0" borderId="5" xfId="1" applyFont="1" applyFill="1" applyBorder="1" applyAlignment="1" applyProtection="1">
      <alignment vertical="center" shrinkToFit="1"/>
    </xf>
    <xf numFmtId="38" fontId="58" fillId="0" borderId="5" xfId="1" applyFont="1" applyBorder="1" applyAlignment="1">
      <alignment vertical="center" shrinkToFit="1"/>
    </xf>
    <xf numFmtId="185" fontId="58" fillId="0" borderId="12" xfId="2" applyNumberFormat="1" applyFont="1" applyBorder="1">
      <alignment vertical="center"/>
    </xf>
    <xf numFmtId="185" fontId="58" fillId="0" borderId="12" xfId="0" applyNumberFormat="1" applyFont="1" applyBorder="1">
      <alignment vertical="center"/>
    </xf>
    <xf numFmtId="0" fontId="62" fillId="0" borderId="30" xfId="4" applyFont="1" applyFill="1" applyBorder="1" applyAlignment="1">
      <alignment vertical="center" wrapText="1"/>
    </xf>
    <xf numFmtId="0" fontId="58" fillId="0" borderId="11" xfId="2" applyFont="1" applyBorder="1" applyAlignment="1">
      <alignment vertical="center" shrinkToFit="1"/>
    </xf>
    <xf numFmtId="181" fontId="58" fillId="6" borderId="12" xfId="2" applyNumberFormat="1" applyFont="1" applyFill="1" applyBorder="1" applyAlignment="1" applyProtection="1">
      <alignment vertical="center" shrinkToFit="1"/>
      <protection locked="0"/>
    </xf>
    <xf numFmtId="181" fontId="58" fillId="6" borderId="12" xfId="0" applyNumberFormat="1" applyFont="1" applyFill="1" applyBorder="1" applyAlignment="1" applyProtection="1">
      <alignment vertical="center" shrinkToFit="1"/>
      <protection locked="0"/>
    </xf>
    <xf numFmtId="0" fontId="62" fillId="7" borderId="35" xfId="2" applyFont="1" applyFill="1" applyBorder="1" applyAlignment="1">
      <alignment horizontal="left" vertical="center" wrapText="1" shrinkToFit="1"/>
    </xf>
    <xf numFmtId="0" fontId="62" fillId="7" borderId="21" xfId="2" applyFont="1" applyFill="1" applyBorder="1" applyAlignment="1">
      <alignment horizontal="left" vertical="center" wrapText="1" shrinkToFit="1"/>
    </xf>
    <xf numFmtId="0" fontId="62" fillId="7" borderId="22" xfId="2" applyFont="1" applyFill="1" applyBorder="1" applyAlignment="1">
      <alignment horizontal="left" vertical="center" wrapText="1" shrinkToFit="1"/>
    </xf>
    <xf numFmtId="0" fontId="62" fillId="7" borderId="24" xfId="2" applyFont="1" applyFill="1" applyBorder="1" applyAlignment="1">
      <alignment horizontal="left" vertical="center" wrapText="1" shrinkToFit="1"/>
    </xf>
    <xf numFmtId="181" fontId="58" fillId="6" borderId="9" xfId="2" applyNumberFormat="1" applyFont="1" applyFill="1" applyBorder="1" applyAlignment="1" applyProtection="1">
      <alignment vertical="center" shrinkToFit="1"/>
      <protection locked="0"/>
    </xf>
    <xf numFmtId="0" fontId="58" fillId="7" borderId="9" xfId="2" applyFont="1" applyFill="1" applyBorder="1" applyAlignment="1">
      <alignment horizontal="left" vertical="center"/>
    </xf>
    <xf numFmtId="0" fontId="58" fillId="7" borderId="11" xfId="2" applyFont="1" applyFill="1" applyBorder="1" applyAlignment="1">
      <alignment vertical="center" shrinkToFit="1"/>
    </xf>
    <xf numFmtId="0" fontId="58" fillId="7" borderId="12" xfId="2" applyFont="1" applyFill="1" applyBorder="1" applyAlignment="1">
      <alignment vertical="center" shrinkToFit="1"/>
    </xf>
    <xf numFmtId="0" fontId="58" fillId="7" borderId="13" xfId="2" applyFont="1" applyFill="1" applyBorder="1" applyAlignment="1">
      <alignment vertical="center" shrinkToFit="1"/>
    </xf>
    <xf numFmtId="0" fontId="58" fillId="0" borderId="13" xfId="0" applyFont="1" applyBorder="1" applyAlignment="1">
      <alignment vertical="center" shrinkToFit="1"/>
    </xf>
    <xf numFmtId="0" fontId="65" fillId="8" borderId="40" xfId="3" applyFont="1" applyFill="1" applyBorder="1" applyAlignment="1">
      <alignment horizontal="center" vertical="center"/>
    </xf>
    <xf numFmtId="0" fontId="65" fillId="8" borderId="41" xfId="3" applyFont="1" applyFill="1" applyBorder="1" applyAlignment="1">
      <alignment horizontal="center" vertical="center"/>
    </xf>
    <xf numFmtId="0" fontId="65" fillId="8" borderId="42" xfId="3" applyFont="1" applyFill="1" applyBorder="1" applyAlignment="1">
      <alignment horizontal="center" vertical="center"/>
    </xf>
    <xf numFmtId="0" fontId="58" fillId="5" borderId="11" xfId="2" applyFont="1" applyFill="1" applyBorder="1" applyAlignment="1" applyProtection="1">
      <alignment horizontal="left" vertical="center" shrinkToFit="1"/>
      <protection locked="0"/>
    </xf>
    <xf numFmtId="0" fontId="58" fillId="5" borderId="12" xfId="0" applyFont="1" applyFill="1" applyBorder="1" applyAlignment="1" applyProtection="1">
      <alignment horizontal="left" vertical="center" shrinkToFit="1"/>
      <protection locked="0"/>
    </xf>
    <xf numFmtId="0" fontId="58" fillId="5" borderId="13" xfId="0" applyFont="1" applyFill="1" applyBorder="1" applyAlignment="1" applyProtection="1">
      <alignment horizontal="left" vertical="center" shrinkToFit="1"/>
      <protection locked="0"/>
    </xf>
    <xf numFmtId="0" fontId="54" fillId="5" borderId="8" xfId="2" applyFont="1" applyFill="1" applyBorder="1" applyAlignment="1" applyProtection="1">
      <alignment horizontal="left" vertical="center" shrinkToFit="1"/>
      <protection locked="0"/>
    </xf>
    <xf numFmtId="0" fontId="54" fillId="5" borderId="9" xfId="2" applyFont="1" applyFill="1" applyBorder="1" applyAlignment="1" applyProtection="1">
      <alignment horizontal="left" vertical="center" shrinkToFit="1"/>
      <protection locked="0"/>
    </xf>
    <xf numFmtId="0" fontId="54" fillId="5" borderId="10" xfId="2" applyFont="1" applyFill="1" applyBorder="1" applyAlignment="1" applyProtection="1">
      <alignment horizontal="left" vertical="center" shrinkToFit="1"/>
      <protection locked="0"/>
    </xf>
    <xf numFmtId="0" fontId="54" fillId="5" borderId="4" xfId="2" applyFont="1" applyFill="1" applyBorder="1" applyAlignment="1" applyProtection="1">
      <alignment horizontal="left" vertical="center" shrinkToFit="1"/>
      <protection locked="0"/>
    </xf>
    <xf numFmtId="0" fontId="54" fillId="5" borderId="5" xfId="0" applyFont="1" applyFill="1" applyBorder="1" applyAlignment="1" applyProtection="1">
      <alignment horizontal="left" vertical="center" shrinkToFit="1"/>
      <protection locked="0"/>
    </xf>
    <xf numFmtId="0" fontId="54" fillId="5" borderId="6" xfId="0" applyFont="1" applyFill="1" applyBorder="1" applyAlignment="1" applyProtection="1">
      <alignment horizontal="left" vertical="center" shrinkToFit="1"/>
      <protection locked="0"/>
    </xf>
    <xf numFmtId="0" fontId="54" fillId="5" borderId="9" xfId="0" applyFont="1" applyFill="1" applyBorder="1" applyAlignment="1" applyProtection="1">
      <alignment horizontal="left" vertical="center" shrinkToFit="1"/>
      <protection locked="0"/>
    </xf>
    <xf numFmtId="0" fontId="54" fillId="5" borderId="10" xfId="0" applyFont="1" applyFill="1" applyBorder="1" applyAlignment="1" applyProtection="1">
      <alignment horizontal="left" vertical="center" shrinkToFit="1"/>
      <protection locked="0"/>
    </xf>
    <xf numFmtId="0" fontId="58" fillId="5" borderId="8" xfId="2" applyFont="1" applyFill="1" applyBorder="1" applyAlignment="1" applyProtection="1">
      <alignment horizontal="left" vertical="center" shrinkToFit="1"/>
      <protection locked="0"/>
    </xf>
    <xf numFmtId="0" fontId="58" fillId="5" borderId="9" xfId="0" applyFont="1" applyFill="1" applyBorder="1" applyAlignment="1" applyProtection="1">
      <alignment horizontal="left" vertical="center" shrinkToFit="1"/>
      <protection locked="0"/>
    </xf>
    <xf numFmtId="0" fontId="58" fillId="5" borderId="10" xfId="0" applyFont="1" applyFill="1" applyBorder="1" applyAlignment="1" applyProtection="1">
      <alignment horizontal="left" vertical="center" shrinkToFit="1"/>
      <protection locked="0"/>
    </xf>
    <xf numFmtId="0" fontId="62" fillId="0" borderId="7" xfId="4" applyFont="1" applyFill="1" applyBorder="1" applyAlignment="1">
      <alignment vertical="center" wrapText="1"/>
    </xf>
    <xf numFmtId="0" fontId="62" fillId="0" borderId="3" xfId="4" applyFont="1" applyFill="1" applyBorder="1" applyAlignment="1">
      <alignment vertical="center" wrapText="1"/>
    </xf>
    <xf numFmtId="0" fontId="62" fillId="0" borderId="99" xfId="4" applyFont="1" applyFill="1" applyBorder="1" applyAlignment="1">
      <alignment vertical="center" wrapText="1"/>
    </xf>
    <xf numFmtId="0" fontId="62" fillId="0" borderId="100" xfId="4" applyFont="1" applyFill="1" applyBorder="1" applyAlignment="1">
      <alignment vertical="center" wrapText="1"/>
    </xf>
    <xf numFmtId="0" fontId="62" fillId="0" borderId="15" xfId="4" applyFont="1" applyFill="1" applyBorder="1" applyAlignment="1">
      <alignment vertical="center" wrapText="1"/>
    </xf>
    <xf numFmtId="0" fontId="58" fillId="0" borderId="9" xfId="2" applyFont="1" applyBorder="1">
      <alignment vertical="center"/>
    </xf>
    <xf numFmtId="0" fontId="58" fillId="0" borderId="43" xfId="2" applyFont="1" applyBorder="1">
      <alignment vertical="center"/>
    </xf>
    <xf numFmtId="0" fontId="58" fillId="0" borderId="17" xfId="2" applyFont="1" applyBorder="1" applyAlignment="1">
      <alignment horizontal="left" vertical="center" shrinkToFit="1"/>
    </xf>
    <xf numFmtId="0" fontId="58" fillId="0" borderId="18" xfId="2" applyFont="1" applyBorder="1" applyAlignment="1">
      <alignment horizontal="left" vertical="center" shrinkToFit="1"/>
    </xf>
    <xf numFmtId="0" fontId="58" fillId="0" borderId="19" xfId="2" applyFont="1" applyBorder="1" applyAlignment="1">
      <alignment horizontal="left" vertical="center" shrinkToFit="1"/>
    </xf>
    <xf numFmtId="0" fontId="63" fillId="0" borderId="17" xfId="2" applyFont="1" applyBorder="1" applyAlignment="1">
      <alignment horizontal="right" vertical="center"/>
    </xf>
    <xf numFmtId="0" fontId="63" fillId="0" borderId="18" xfId="2" applyFont="1" applyBorder="1" applyAlignment="1">
      <alignment horizontal="right" vertical="center"/>
    </xf>
    <xf numFmtId="0" fontId="63" fillId="0" borderId="19" xfId="2" applyFont="1" applyBorder="1" applyAlignment="1">
      <alignment horizontal="right" vertical="center"/>
    </xf>
    <xf numFmtId="0" fontId="62" fillId="0" borderId="46" xfId="4" applyFont="1" applyFill="1" applyBorder="1" applyAlignment="1">
      <alignment vertical="center" wrapText="1"/>
    </xf>
    <xf numFmtId="0" fontId="58" fillId="0" borderId="48" xfId="0" applyFont="1" applyBorder="1" applyAlignment="1">
      <alignment vertical="center" wrapText="1"/>
    </xf>
    <xf numFmtId="0" fontId="58" fillId="0" borderId="24" xfId="0" applyFont="1" applyBorder="1" applyAlignment="1">
      <alignment vertical="center" wrapText="1"/>
    </xf>
    <xf numFmtId="0" fontId="62" fillId="0" borderId="20" xfId="4" applyFont="1" applyFill="1" applyBorder="1" applyAlignment="1">
      <alignment vertical="center" wrapText="1"/>
    </xf>
    <xf numFmtId="0" fontId="62" fillId="0" borderId="23" xfId="4" applyFont="1" applyFill="1" applyBorder="1" applyAlignment="1">
      <alignment vertical="center" wrapText="1"/>
    </xf>
    <xf numFmtId="0" fontId="58" fillId="0" borderId="9" xfId="0" applyFont="1" applyBorder="1" applyAlignment="1">
      <alignment vertical="center" shrinkToFit="1"/>
    </xf>
    <xf numFmtId="0" fontId="58" fillId="0" borderId="10" xfId="0" applyFont="1" applyBorder="1" applyAlignment="1">
      <alignment vertical="center" shrinkToFit="1"/>
    </xf>
    <xf numFmtId="0" fontId="62" fillId="0" borderId="11" xfId="4" applyFont="1" applyFill="1" applyBorder="1" applyAlignment="1">
      <alignment vertical="center" wrapText="1"/>
    </xf>
    <xf numFmtId="0" fontId="58" fillId="0" borderId="13" xfId="0" applyFont="1" applyBorder="1" applyAlignment="1">
      <alignment vertical="center" wrapText="1"/>
    </xf>
    <xf numFmtId="176" fontId="54" fillId="5" borderId="17" xfId="2" applyNumberFormat="1" applyFont="1" applyFill="1" applyBorder="1" applyAlignment="1" applyProtection="1">
      <alignment horizontal="center"/>
      <protection locked="0"/>
    </xf>
    <xf numFmtId="176" fontId="54" fillId="5" borderId="18" xfId="2" applyNumberFormat="1" applyFont="1" applyFill="1" applyBorder="1" applyAlignment="1" applyProtection="1">
      <alignment horizontal="center"/>
      <protection locked="0"/>
    </xf>
    <xf numFmtId="176" fontId="54" fillId="5" borderId="19" xfId="2" applyNumberFormat="1" applyFont="1" applyFill="1" applyBorder="1" applyAlignment="1" applyProtection="1">
      <alignment horizontal="center"/>
      <protection locked="0"/>
    </xf>
    <xf numFmtId="0" fontId="62" fillId="0" borderId="11" xfId="4" applyFont="1" applyFill="1" applyBorder="1" applyAlignment="1">
      <alignment vertical="center"/>
    </xf>
    <xf numFmtId="0" fontId="62" fillId="0" borderId="13" xfId="4" applyFont="1" applyFill="1" applyBorder="1" applyAlignment="1">
      <alignment vertical="center"/>
    </xf>
    <xf numFmtId="0" fontId="62" fillId="0" borderId="4" xfId="4" applyFont="1" applyFill="1" applyBorder="1" applyAlignment="1">
      <alignment vertical="center" wrapText="1"/>
    </xf>
    <xf numFmtId="0" fontId="58" fillId="0" borderId="6" xfId="0" applyFont="1" applyBorder="1" applyAlignment="1">
      <alignment vertical="center" wrapText="1"/>
    </xf>
    <xf numFmtId="0" fontId="62" fillId="0" borderId="8" xfId="4" applyFont="1" applyFill="1" applyBorder="1" applyAlignment="1">
      <alignment vertical="center" wrapText="1"/>
    </xf>
    <xf numFmtId="0" fontId="58" fillId="0" borderId="10" xfId="0" applyFont="1" applyBorder="1" applyAlignment="1">
      <alignment vertical="center" wrapText="1"/>
    </xf>
    <xf numFmtId="0" fontId="58" fillId="9" borderId="12" xfId="0" applyFont="1" applyFill="1" applyBorder="1" applyAlignment="1" applyProtection="1">
      <alignment vertical="center" shrinkToFit="1"/>
      <protection locked="0"/>
    </xf>
    <xf numFmtId="0" fontId="58" fillId="9" borderId="5" xfId="0" applyFont="1" applyFill="1" applyBorder="1" applyAlignment="1" applyProtection="1">
      <alignment vertical="center" shrinkToFit="1"/>
      <protection locked="0"/>
    </xf>
    <xf numFmtId="0" fontId="58" fillId="5" borderId="12" xfId="0" applyFont="1" applyFill="1" applyBorder="1" applyAlignment="1" applyProtection="1">
      <alignment vertical="center" shrinkToFit="1"/>
      <protection locked="0"/>
    </xf>
    <xf numFmtId="0" fontId="58" fillId="0" borderId="12" xfId="2" applyFont="1" applyBorder="1">
      <alignment vertical="center"/>
    </xf>
    <xf numFmtId="0" fontId="62" fillId="0" borderId="10" xfId="4" applyFont="1" applyFill="1" applyBorder="1" applyAlignment="1">
      <alignment vertical="center" wrapText="1"/>
    </xf>
    <xf numFmtId="0" fontId="58" fillId="0" borderId="88" xfId="4" applyFont="1" applyFill="1" applyBorder="1" applyAlignment="1">
      <alignment horizontal="left" vertical="center" wrapText="1"/>
    </xf>
    <xf numFmtId="0" fontId="58" fillId="0" borderId="56" xfId="4" applyFont="1" applyFill="1" applyBorder="1" applyAlignment="1">
      <alignment horizontal="left" vertical="center" wrapText="1"/>
    </xf>
    <xf numFmtId="0" fontId="58" fillId="0" borderId="9" xfId="2" applyFont="1" applyBorder="1" applyAlignment="1">
      <alignment vertical="center" shrinkToFit="1"/>
    </xf>
    <xf numFmtId="0" fontId="62" fillId="7" borderId="35" xfId="4" applyFont="1" applyFill="1" applyBorder="1" applyAlignment="1">
      <alignment vertical="center" wrapText="1"/>
    </xf>
    <xf numFmtId="0" fontId="62" fillId="7" borderId="21" xfId="4" applyFont="1" applyFill="1" applyBorder="1" applyAlignment="1">
      <alignment vertical="center" wrapText="1"/>
    </xf>
    <xf numFmtId="0" fontId="62" fillId="7" borderId="30" xfId="4" applyFont="1" applyFill="1" applyBorder="1" applyAlignment="1">
      <alignment vertical="center" wrapText="1"/>
    </xf>
    <xf numFmtId="0" fontId="62" fillId="7" borderId="31" xfId="4" applyFont="1" applyFill="1" applyBorder="1" applyAlignment="1">
      <alignment vertical="center" wrapText="1"/>
    </xf>
    <xf numFmtId="0" fontId="58" fillId="0" borderId="88" xfId="4" applyFont="1" applyFill="1" applyBorder="1" applyAlignment="1">
      <alignment vertical="center" shrinkToFit="1"/>
    </xf>
    <xf numFmtId="0" fontId="58" fillId="0" borderId="56" xfId="4" applyFont="1" applyFill="1" applyBorder="1" applyAlignment="1">
      <alignment vertical="center" shrinkToFit="1"/>
    </xf>
    <xf numFmtId="197" fontId="58" fillId="6" borderId="12" xfId="2" applyNumberFormat="1" applyFont="1" applyFill="1" applyBorder="1" applyAlignment="1" applyProtection="1">
      <alignment horizontal="center" vertical="center" shrinkToFit="1"/>
      <protection locked="0"/>
    </xf>
    <xf numFmtId="197" fontId="58" fillId="6" borderId="12" xfId="0" applyNumberFormat="1" applyFont="1" applyFill="1" applyBorder="1" applyAlignment="1" applyProtection="1">
      <alignment horizontal="center" vertical="center" shrinkToFit="1"/>
      <protection locked="0"/>
    </xf>
    <xf numFmtId="184" fontId="58" fillId="5" borderId="12" xfId="1" applyNumberFormat="1" applyFont="1" applyFill="1" applyBorder="1" applyAlignment="1" applyProtection="1">
      <alignment horizontal="center" vertical="center" shrinkToFit="1"/>
      <protection locked="0"/>
    </xf>
    <xf numFmtId="176" fontId="58" fillId="5" borderId="12" xfId="2" applyNumberFormat="1" applyFont="1" applyFill="1" applyBorder="1" applyAlignment="1" applyProtection="1">
      <alignment horizontal="center" vertical="center"/>
      <protection locked="0"/>
    </xf>
    <xf numFmtId="184" fontId="58" fillId="5" borderId="47" xfId="1" applyNumberFormat="1" applyFont="1" applyFill="1" applyBorder="1" applyAlignment="1" applyProtection="1">
      <alignment horizontal="center" vertical="center" shrinkToFit="1"/>
      <protection locked="0"/>
    </xf>
    <xf numFmtId="0" fontId="58" fillId="0" borderId="12" xfId="2" applyFont="1" applyBorder="1" applyAlignment="1">
      <alignment horizontal="left" vertical="center"/>
    </xf>
    <xf numFmtId="0" fontId="58" fillId="5" borderId="12" xfId="2" applyFont="1" applyFill="1" applyBorder="1" applyAlignment="1" applyProtection="1">
      <alignment horizontal="center" vertical="center" shrinkToFit="1"/>
      <protection locked="0"/>
    </xf>
    <xf numFmtId="0" fontId="58" fillId="5" borderId="17" xfId="2" applyFont="1" applyFill="1" applyBorder="1" applyAlignment="1" applyProtection="1">
      <alignment horizontal="left" vertical="center" wrapText="1"/>
      <protection locked="0"/>
    </xf>
    <xf numFmtId="0" fontId="58" fillId="5" borderId="18" xfId="2" applyFont="1" applyFill="1" applyBorder="1" applyAlignment="1" applyProtection="1">
      <alignment horizontal="left" vertical="center" wrapText="1"/>
      <protection locked="0"/>
    </xf>
    <xf numFmtId="0" fontId="58" fillId="5" borderId="19" xfId="2" applyFont="1" applyFill="1" applyBorder="1" applyAlignment="1" applyProtection="1">
      <alignment horizontal="left" vertical="center" wrapText="1"/>
      <protection locked="0"/>
    </xf>
    <xf numFmtId="181" fontId="58" fillId="5" borderId="9" xfId="2" applyNumberFormat="1" applyFont="1" applyFill="1" applyBorder="1" applyAlignment="1" applyProtection="1">
      <alignment horizontal="center" vertical="center" shrinkToFit="1"/>
      <protection locked="0"/>
    </xf>
    <xf numFmtId="0" fontId="58" fillId="0" borderId="10" xfId="2" applyFont="1" applyBorder="1" applyAlignment="1">
      <alignment vertical="center" shrinkToFit="1"/>
    </xf>
    <xf numFmtId="181" fontId="58" fillId="0" borderId="9" xfId="2" applyNumberFormat="1" applyFont="1" applyBorder="1" applyAlignment="1">
      <alignment vertical="center" shrinkToFit="1"/>
    </xf>
    <xf numFmtId="0" fontId="58" fillId="0" borderId="43" xfId="2" applyFont="1" applyBorder="1" applyAlignment="1">
      <alignment horizontal="left" vertical="center" shrinkToFit="1"/>
    </xf>
    <xf numFmtId="0" fontId="58" fillId="0" borderId="13" xfId="2" applyFont="1" applyBorder="1" applyAlignment="1">
      <alignment vertical="center" shrinkToFit="1"/>
    </xf>
    <xf numFmtId="0" fontId="62" fillId="0" borderId="74" xfId="4" applyFont="1" applyFill="1" applyBorder="1" applyAlignment="1">
      <alignment vertical="center" wrapText="1"/>
    </xf>
    <xf numFmtId="0" fontId="58" fillId="0" borderId="86" xfId="4" applyFont="1" applyFill="1" applyBorder="1" applyAlignment="1">
      <alignment vertical="center" wrapText="1"/>
    </xf>
    <xf numFmtId="0" fontId="58" fillId="0" borderId="56" xfId="4" applyFont="1" applyFill="1" applyBorder="1" applyAlignment="1">
      <alignment vertical="center" wrapText="1"/>
    </xf>
    <xf numFmtId="0" fontId="58" fillId="7" borderId="5" xfId="2" applyFont="1" applyFill="1" applyBorder="1" applyAlignment="1">
      <alignment horizontal="left" vertical="top" shrinkToFit="1"/>
    </xf>
    <xf numFmtId="0" fontId="58" fillId="5" borderId="5" xfId="2" applyFont="1" applyFill="1" applyBorder="1" applyAlignment="1" applyProtection="1">
      <alignment vertical="top" shrinkToFit="1"/>
      <protection locked="0"/>
    </xf>
    <xf numFmtId="0" fontId="75" fillId="0" borderId="0" xfId="0" applyFont="1" applyAlignment="1" applyProtection="1">
      <alignment horizontal="left" vertical="center"/>
      <protection locked="0"/>
    </xf>
    <xf numFmtId="0" fontId="54" fillId="0" borderId="30" xfId="0" applyFont="1" applyBorder="1" applyAlignment="1">
      <alignment vertical="center" shrinkToFit="1"/>
    </xf>
    <xf numFmtId="0" fontId="54" fillId="0" borderId="0" xfId="0" applyFont="1" applyAlignment="1">
      <alignment vertical="center" shrinkToFit="1"/>
    </xf>
    <xf numFmtId="0" fontId="54" fillId="0" borderId="31" xfId="0" applyFont="1" applyBorder="1" applyAlignment="1">
      <alignment vertical="center" shrinkToFit="1"/>
    </xf>
    <xf numFmtId="184" fontId="54" fillId="0" borderId="0" xfId="0" applyNumberFormat="1" applyFont="1" applyAlignment="1">
      <alignment vertical="center" shrinkToFit="1"/>
    </xf>
    <xf numFmtId="0" fontId="54" fillId="0" borderId="22" xfId="0" applyFont="1" applyBorder="1" applyAlignment="1">
      <alignment vertical="center" shrinkToFit="1"/>
    </xf>
    <xf numFmtId="0" fontId="54" fillId="0" borderId="23" xfId="0" applyFont="1" applyBorder="1" applyAlignment="1">
      <alignment vertical="center" shrinkToFit="1"/>
    </xf>
    <xf numFmtId="0" fontId="54" fillId="0" borderId="24" xfId="0" applyFont="1" applyBorder="1" applyAlignment="1">
      <alignment vertical="center" shrinkToFit="1"/>
    </xf>
    <xf numFmtId="184" fontId="54" fillId="0" borderId="35" xfId="0" applyNumberFormat="1" applyFont="1" applyBorder="1" applyAlignment="1">
      <alignment vertical="center" shrinkToFit="1"/>
    </xf>
    <xf numFmtId="0" fontId="54" fillId="0" borderId="20" xfId="0" applyFont="1" applyBorder="1" applyAlignment="1">
      <alignment vertical="center" shrinkToFit="1"/>
    </xf>
    <xf numFmtId="184" fontId="54" fillId="0" borderId="30" xfId="0" applyNumberFormat="1" applyFont="1" applyBorder="1" applyAlignment="1">
      <alignment vertical="center" shrinkToFit="1"/>
    </xf>
    <xf numFmtId="0" fontId="54" fillId="0" borderId="0" xfId="0" applyFont="1" applyAlignment="1">
      <alignment horizontal="right" vertical="center"/>
    </xf>
    <xf numFmtId="0" fontId="54" fillId="0" borderId="30" xfId="0" applyFont="1" applyBorder="1" applyAlignment="1">
      <alignment horizontal="left" vertical="top" wrapText="1"/>
    </xf>
    <xf numFmtId="0" fontId="54" fillId="0" borderId="0" xfId="0" applyFont="1" applyAlignment="1">
      <alignment horizontal="left" vertical="top" wrapText="1"/>
    </xf>
    <xf numFmtId="0" fontId="54" fillId="0" borderId="31" xfId="0" applyFont="1" applyBorder="1" applyAlignment="1">
      <alignment horizontal="left" vertical="top" wrapText="1"/>
    </xf>
    <xf numFmtId="0" fontId="55" fillId="0" borderId="0" xfId="0" applyFont="1" applyAlignment="1">
      <alignment horizontal="left" vertical="center" shrinkToFit="1"/>
    </xf>
    <xf numFmtId="0" fontId="54" fillId="0" borderId="30" xfId="1" applyNumberFormat="1" applyFont="1" applyFill="1" applyBorder="1" applyAlignment="1" applyProtection="1">
      <alignment horizontal="center" vertical="center" shrinkToFit="1"/>
    </xf>
    <xf numFmtId="0" fontId="54" fillId="0" borderId="0" xfId="1" applyNumberFormat="1" applyFont="1" applyFill="1" applyBorder="1" applyAlignment="1" applyProtection="1">
      <alignment horizontal="center" vertical="center" shrinkToFit="1"/>
    </xf>
    <xf numFmtId="0" fontId="54" fillId="0" borderId="35" xfId="0" applyFont="1" applyBorder="1" applyAlignment="1">
      <alignment vertical="center" shrinkToFit="1"/>
    </xf>
    <xf numFmtId="0" fontId="54" fillId="0" borderId="21" xfId="0" applyFont="1" applyBorder="1" applyAlignment="1">
      <alignment vertical="center" shrinkToFit="1"/>
    </xf>
    <xf numFmtId="176" fontId="54" fillId="0" borderId="22" xfId="0" applyNumberFormat="1" applyFont="1" applyBorder="1" applyAlignment="1">
      <alignment horizontal="left" vertical="center" shrinkToFit="1"/>
    </xf>
    <xf numFmtId="0" fontId="54" fillId="0" borderId="23" xfId="0" applyFont="1" applyBorder="1" applyAlignment="1">
      <alignment horizontal="left" vertical="center" shrinkToFit="1"/>
    </xf>
    <xf numFmtId="0" fontId="54" fillId="0" borderId="24" xfId="0" applyFont="1" applyBorder="1" applyAlignment="1">
      <alignment horizontal="left" vertical="center" shrinkToFit="1"/>
    </xf>
    <xf numFmtId="0" fontId="54" fillId="0" borderId="0" xfId="0" applyFont="1" applyAlignment="1">
      <alignment horizontal="center" vertical="center"/>
    </xf>
    <xf numFmtId="0" fontId="54" fillId="0" borderId="31" xfId="0" applyFont="1" applyBorder="1" applyAlignment="1">
      <alignment horizontal="center" vertical="center"/>
    </xf>
    <xf numFmtId="38" fontId="54" fillId="0" borderId="0" xfId="1" applyFont="1" applyBorder="1" applyAlignment="1">
      <alignment vertical="center"/>
    </xf>
    <xf numFmtId="0" fontId="54" fillId="0" borderId="35" xfId="0" applyFont="1" applyBorder="1" applyAlignment="1">
      <alignment horizontal="left" vertical="center" wrapText="1"/>
    </xf>
    <xf numFmtId="0" fontId="54" fillId="0" borderId="20" xfId="0" applyFont="1" applyBorder="1" applyAlignment="1">
      <alignment horizontal="left" vertical="center" wrapText="1"/>
    </xf>
    <xf numFmtId="0" fontId="54" fillId="0" borderId="21" xfId="0" applyFont="1" applyBorder="1" applyAlignment="1">
      <alignment horizontal="left" vertical="center" wrapText="1"/>
    </xf>
    <xf numFmtId="0" fontId="54" fillId="0" borderId="30" xfId="0" applyFont="1" applyBorder="1" applyAlignment="1">
      <alignment horizontal="left" vertical="center" wrapText="1"/>
    </xf>
    <xf numFmtId="0" fontId="54" fillId="0" borderId="0" xfId="0" applyFont="1" applyAlignment="1">
      <alignment horizontal="left" vertical="center" wrapText="1"/>
    </xf>
    <xf numFmtId="0" fontId="54" fillId="0" borderId="31" xfId="0" applyFont="1" applyBorder="1" applyAlignment="1">
      <alignment horizontal="left" vertical="center" wrapText="1"/>
    </xf>
    <xf numFmtId="0" fontId="54" fillId="0" borderId="22" xfId="0" applyFont="1" applyBorder="1" applyAlignment="1">
      <alignment horizontal="left" vertical="center" wrapText="1"/>
    </xf>
    <xf numFmtId="0" fontId="54" fillId="0" borderId="23" xfId="0" applyFont="1" applyBorder="1" applyAlignment="1">
      <alignment horizontal="left" vertical="center" wrapText="1"/>
    </xf>
    <xf numFmtId="0" fontId="54" fillId="0" borderId="24" xfId="0" applyFont="1" applyBorder="1" applyAlignment="1">
      <alignment horizontal="left" vertical="center" wrapText="1"/>
    </xf>
    <xf numFmtId="40" fontId="54" fillId="0" borderId="0" xfId="1" applyNumberFormat="1" applyFont="1" applyBorder="1" applyAlignment="1">
      <alignment horizontal="right" vertical="center" shrinkToFit="1"/>
    </xf>
    <xf numFmtId="180" fontId="54" fillId="0" borderId="0" xfId="1" applyNumberFormat="1" applyFont="1" applyBorder="1" applyAlignment="1">
      <alignment horizontal="right" vertical="center" shrinkToFit="1"/>
    </xf>
    <xf numFmtId="38" fontId="54" fillId="0" borderId="0" xfId="1" applyFont="1" applyBorder="1" applyAlignment="1">
      <alignment horizontal="right" vertical="center" shrinkToFit="1"/>
    </xf>
    <xf numFmtId="38" fontId="54" fillId="0" borderId="0" xfId="1" applyFont="1" applyAlignment="1">
      <alignment horizontal="right" vertical="center"/>
    </xf>
    <xf numFmtId="2" fontId="54" fillId="0" borderId="0" xfId="0" applyNumberFormat="1" applyFont="1" applyAlignment="1">
      <alignment horizontal="right" vertical="center"/>
    </xf>
    <xf numFmtId="0" fontId="54" fillId="0" borderId="35" xfId="0" applyFont="1" applyBorder="1" applyAlignment="1">
      <alignment horizontal="center" vertical="center"/>
    </xf>
    <xf numFmtId="0" fontId="54" fillId="0" borderId="20" xfId="0" applyFont="1" applyBorder="1" applyAlignment="1">
      <alignment horizontal="center" vertical="center"/>
    </xf>
    <xf numFmtId="0" fontId="54" fillId="0" borderId="21" xfId="0" applyFont="1" applyBorder="1" applyAlignment="1">
      <alignment horizontal="center" vertical="center"/>
    </xf>
    <xf numFmtId="0" fontId="54" fillId="0" borderId="30" xfId="0" applyFont="1" applyBorder="1" applyAlignment="1">
      <alignment horizontal="center" vertical="center"/>
    </xf>
    <xf numFmtId="0" fontId="54" fillId="0" borderId="22" xfId="0" applyFont="1" applyBorder="1" applyAlignment="1">
      <alignment horizontal="center" vertical="center"/>
    </xf>
    <xf numFmtId="0" fontId="54" fillId="0" borderId="23" xfId="0" applyFont="1" applyBorder="1" applyAlignment="1">
      <alignment horizontal="center" vertical="center"/>
    </xf>
    <xf numFmtId="0" fontId="54" fillId="0" borderId="24" xfId="0" applyFont="1" applyBorder="1" applyAlignment="1">
      <alignment horizontal="center" vertical="center"/>
    </xf>
    <xf numFmtId="0" fontId="71" fillId="0" borderId="30" xfId="0" applyFont="1" applyBorder="1" applyAlignment="1">
      <alignment horizontal="left" vertical="top" wrapText="1"/>
    </xf>
    <xf numFmtId="0" fontId="71" fillId="0" borderId="0" xfId="0" applyFont="1" applyAlignment="1">
      <alignment horizontal="left" vertical="top" wrapText="1"/>
    </xf>
    <xf numFmtId="2" fontId="54" fillId="0" borderId="0" xfId="0" applyNumberFormat="1" applyFont="1" applyAlignment="1">
      <alignment horizontal="left" vertical="top" wrapText="1"/>
    </xf>
    <xf numFmtId="0" fontId="73" fillId="0" borderId="22" xfId="0" applyFont="1" applyBorder="1" applyAlignment="1">
      <alignment horizontal="left" vertical="top"/>
    </xf>
    <xf numFmtId="0" fontId="73" fillId="0" borderId="23" xfId="0" applyFont="1" applyBorder="1" applyAlignment="1">
      <alignment horizontal="left" vertical="top"/>
    </xf>
    <xf numFmtId="192" fontId="54" fillId="0" borderId="23" xfId="0" applyNumberFormat="1" applyFont="1" applyBorder="1" applyAlignment="1">
      <alignment horizontal="left" vertical="top" wrapText="1"/>
    </xf>
    <xf numFmtId="0" fontId="54" fillId="0" borderId="0" xfId="0" applyFont="1" applyAlignment="1">
      <alignment horizontal="left" vertical="center" shrinkToFit="1"/>
    </xf>
    <xf numFmtId="0" fontId="54" fillId="0" borderId="31" xfId="0" applyFont="1" applyBorder="1" applyAlignment="1">
      <alignment horizontal="left" vertical="center" shrinkToFit="1"/>
    </xf>
    <xf numFmtId="0" fontId="83" fillId="0" borderId="49" xfId="0" applyFont="1" applyBorder="1" applyAlignment="1">
      <alignment horizontal="center" vertical="center"/>
    </xf>
    <xf numFmtId="0" fontId="3" fillId="0" borderId="49" xfId="0" applyFont="1" applyBorder="1" applyAlignment="1">
      <alignment horizontal="center" vertical="center"/>
    </xf>
    <xf numFmtId="0" fontId="3" fillId="7" borderId="49" xfId="0" applyFont="1" applyFill="1" applyBorder="1" applyAlignment="1">
      <alignment horizontal="center" vertical="center"/>
    </xf>
    <xf numFmtId="9" fontId="54" fillId="7" borderId="0" xfId="0" applyNumberFormat="1" applyFont="1" applyFill="1" applyAlignment="1" applyProtection="1">
      <alignment horizontal="center"/>
      <protection locked="0"/>
    </xf>
    <xf numFmtId="0" fontId="70" fillId="0" borderId="0" xfId="0" applyFont="1" applyAlignment="1">
      <alignment horizontal="center" vertical="center"/>
    </xf>
    <xf numFmtId="0" fontId="54" fillId="14" borderId="0" xfId="0" applyFont="1" applyFill="1" applyAlignment="1" applyProtection="1">
      <alignment horizontal="right" vertical="center" shrinkToFit="1"/>
      <protection locked="0"/>
    </xf>
    <xf numFmtId="0" fontId="54" fillId="0" borderId="0" xfId="0" applyFont="1">
      <alignment vertical="center"/>
    </xf>
    <xf numFmtId="0" fontId="54" fillId="14" borderId="0" xfId="0" applyFont="1" applyFill="1" applyAlignment="1" applyProtection="1">
      <alignment horizontal="left" vertical="top" wrapText="1"/>
      <protection locked="0"/>
    </xf>
    <xf numFmtId="0" fontId="54" fillId="0" borderId="32" xfId="0" applyFont="1" applyBorder="1" applyAlignment="1">
      <alignment horizontal="center" vertical="center" textRotation="255"/>
    </xf>
    <xf numFmtId="0" fontId="54" fillId="0" borderId="33" xfId="0" applyFont="1" applyBorder="1" applyAlignment="1">
      <alignment horizontal="center" vertical="center" textRotation="255"/>
    </xf>
    <xf numFmtId="0" fontId="54" fillId="0" borderId="34" xfId="0" applyFont="1" applyBorder="1" applyAlignment="1">
      <alignment horizontal="center" vertical="center" textRotation="255"/>
    </xf>
    <xf numFmtId="0" fontId="54" fillId="14" borderId="35" xfId="0" applyFont="1" applyFill="1" applyBorder="1" applyAlignment="1" applyProtection="1">
      <alignment vertical="top" wrapText="1"/>
      <protection locked="0"/>
    </xf>
    <xf numFmtId="0" fontId="54" fillId="14" borderId="20" xfId="0" applyFont="1" applyFill="1" applyBorder="1" applyAlignment="1" applyProtection="1">
      <alignment vertical="top"/>
      <protection locked="0"/>
    </xf>
    <xf numFmtId="0" fontId="54" fillId="14" borderId="21" xfId="0" applyFont="1" applyFill="1" applyBorder="1" applyAlignment="1" applyProtection="1">
      <alignment vertical="top"/>
      <protection locked="0"/>
    </xf>
    <xf numFmtId="0" fontId="54" fillId="14" borderId="22" xfId="0" applyFont="1" applyFill="1" applyBorder="1" applyAlignment="1" applyProtection="1">
      <alignment vertical="top"/>
      <protection locked="0"/>
    </xf>
    <xf numFmtId="0" fontId="54" fillId="14" borderId="23" xfId="0" applyFont="1" applyFill="1" applyBorder="1" applyAlignment="1" applyProtection="1">
      <alignment vertical="top"/>
      <protection locked="0"/>
    </xf>
    <xf numFmtId="0" fontId="54" fillId="14" borderId="24" xfId="0" applyFont="1" applyFill="1" applyBorder="1" applyAlignment="1" applyProtection="1">
      <alignment vertical="top"/>
      <protection locked="0"/>
    </xf>
    <xf numFmtId="0" fontId="66" fillId="0" borderId="22" xfId="0" applyFont="1" applyBorder="1">
      <alignment vertical="center"/>
    </xf>
    <xf numFmtId="0" fontId="66" fillId="0" borderId="23" xfId="0" applyFont="1" applyBorder="1">
      <alignment vertical="center"/>
    </xf>
    <xf numFmtId="0" fontId="66" fillId="0" borderId="24" xfId="0" applyFont="1" applyBorder="1">
      <alignment vertical="center"/>
    </xf>
    <xf numFmtId="0" fontId="66" fillId="0" borderId="22" xfId="0" applyFont="1" applyBorder="1" applyAlignment="1">
      <alignment vertical="center" shrinkToFit="1"/>
    </xf>
    <xf numFmtId="0" fontId="66" fillId="0" borderId="23" xfId="0" applyFont="1" applyBorder="1" applyAlignment="1">
      <alignment vertical="center" shrinkToFit="1"/>
    </xf>
    <xf numFmtId="0" fontId="66" fillId="0" borderId="24" xfId="0" applyFont="1" applyBorder="1" applyAlignment="1">
      <alignment vertical="center" shrinkToFit="1"/>
    </xf>
    <xf numFmtId="0" fontId="54" fillId="14" borderId="17" xfId="0" applyFont="1" applyFill="1" applyBorder="1" applyAlignment="1" applyProtection="1">
      <alignment vertical="center" shrinkToFit="1"/>
      <protection locked="0"/>
    </xf>
    <xf numFmtId="0" fontId="54" fillId="14" borderId="18" xfId="0" applyFont="1" applyFill="1" applyBorder="1" applyAlignment="1" applyProtection="1">
      <alignment vertical="center" shrinkToFit="1"/>
      <protection locked="0"/>
    </xf>
    <xf numFmtId="0" fontId="54" fillId="14" borderId="19" xfId="0" applyFont="1" applyFill="1" applyBorder="1" applyAlignment="1" applyProtection="1">
      <alignment vertical="center" shrinkToFit="1"/>
      <protection locked="0"/>
    </xf>
    <xf numFmtId="0" fontId="54" fillId="20" borderId="17" xfId="0" applyFont="1" applyFill="1" applyBorder="1" applyAlignment="1" applyProtection="1">
      <alignment vertical="center" shrinkToFit="1"/>
      <protection locked="0"/>
    </xf>
    <xf numFmtId="0" fontId="54" fillId="20" borderId="18" xfId="0" applyFont="1" applyFill="1" applyBorder="1" applyAlignment="1" applyProtection="1">
      <alignment vertical="center" shrinkToFit="1"/>
      <protection locked="0"/>
    </xf>
    <xf numFmtId="0" fontId="54" fillId="20" borderId="19" xfId="0" applyFont="1" applyFill="1" applyBorder="1" applyAlignment="1" applyProtection="1">
      <alignment vertical="center" shrinkToFit="1"/>
      <protection locked="0"/>
    </xf>
    <xf numFmtId="0" fontId="54" fillId="0" borderId="102" xfId="0" applyFont="1" applyBorder="1" applyAlignment="1">
      <alignment horizontal="center" vertical="center" shrinkToFit="1"/>
    </xf>
    <xf numFmtId="0" fontId="54" fillId="0" borderId="50" xfId="0" applyFont="1" applyBorder="1" applyAlignment="1">
      <alignment horizontal="center" vertical="center" shrinkToFit="1"/>
    </xf>
    <xf numFmtId="0" fontId="54" fillId="14" borderId="20" xfId="0" applyFont="1" applyFill="1" applyBorder="1" applyAlignment="1" applyProtection="1">
      <alignment horizontal="right" vertical="center" shrinkToFit="1"/>
      <protection locked="0"/>
    </xf>
    <xf numFmtId="0" fontId="54" fillId="14" borderId="102" xfId="0" applyFont="1" applyFill="1" applyBorder="1" applyAlignment="1" applyProtection="1">
      <alignment horizontal="right" vertical="center" shrinkToFit="1"/>
      <protection locked="0"/>
    </xf>
    <xf numFmtId="0" fontId="58" fillId="0" borderId="102" xfId="0" applyFont="1" applyBorder="1" applyAlignment="1">
      <alignment horizontal="left" vertical="center" shrinkToFit="1"/>
    </xf>
    <xf numFmtId="0" fontId="58" fillId="0" borderId="20" xfId="0" applyFont="1" applyBorder="1" applyAlignment="1">
      <alignment horizontal="left" vertical="center" shrinkToFit="1"/>
    </xf>
    <xf numFmtId="0" fontId="58" fillId="0" borderId="50" xfId="0" applyFont="1" applyBorder="1" applyAlignment="1">
      <alignment horizontal="left" vertical="center" shrinkToFit="1"/>
    </xf>
    <xf numFmtId="0" fontId="58" fillId="0" borderId="57" xfId="0" applyFont="1" applyBorder="1" applyAlignment="1">
      <alignment horizontal="left" vertical="center" shrinkToFit="1"/>
    </xf>
    <xf numFmtId="0" fontId="58" fillId="0" borderId="23" xfId="0" applyFont="1" applyBorder="1" applyAlignment="1">
      <alignment horizontal="left" vertical="center" shrinkToFit="1"/>
    </xf>
    <xf numFmtId="0" fontId="58" fillId="0" borderId="51" xfId="0" applyFont="1" applyBorder="1" applyAlignment="1">
      <alignment horizontal="left" vertical="center" shrinkToFit="1"/>
    </xf>
    <xf numFmtId="0" fontId="54" fillId="0" borderId="36" xfId="0" applyFont="1" applyBorder="1" applyAlignment="1">
      <alignment horizontal="center" vertical="center" shrinkToFit="1"/>
    </xf>
    <xf numFmtId="0" fontId="54" fillId="0" borderId="52" xfId="0" applyFont="1" applyBorder="1" applyAlignment="1">
      <alignment horizontal="center" vertical="center" shrinkToFit="1"/>
    </xf>
    <xf numFmtId="0" fontId="54" fillId="20" borderId="52" xfId="0" applyFont="1" applyFill="1" applyBorder="1" applyAlignment="1">
      <alignment horizontal="center" vertical="center"/>
    </xf>
    <xf numFmtId="0" fontId="54" fillId="20" borderId="53" xfId="0" applyFont="1" applyFill="1" applyBorder="1" applyAlignment="1">
      <alignment horizontal="center" vertical="center"/>
    </xf>
    <xf numFmtId="0" fontId="54" fillId="0" borderId="51" xfId="0" applyFont="1" applyBorder="1" applyAlignment="1">
      <alignment vertical="center" shrinkToFit="1"/>
    </xf>
    <xf numFmtId="0" fontId="54" fillId="0" borderId="58" xfId="0" applyFont="1" applyBorder="1" applyAlignment="1">
      <alignment horizontal="center" vertical="center" shrinkToFit="1"/>
    </xf>
    <xf numFmtId="0" fontId="54" fillId="0" borderId="54" xfId="0" applyFont="1" applyBorder="1" applyAlignment="1">
      <alignment horizontal="center" vertical="center" shrinkToFit="1"/>
    </xf>
    <xf numFmtId="0" fontId="54" fillId="20" borderId="54" xfId="0" applyFont="1" applyFill="1" applyBorder="1" applyAlignment="1">
      <alignment horizontal="center" vertical="center"/>
    </xf>
    <xf numFmtId="0" fontId="54" fillId="20" borderId="55" xfId="0" applyFont="1" applyFill="1" applyBorder="1" applyAlignment="1">
      <alignment horizontal="center" vertical="center"/>
    </xf>
    <xf numFmtId="0" fontId="54" fillId="7" borderId="0" xfId="0" applyFont="1" applyFill="1" applyAlignment="1">
      <alignment horizontal="left" vertical="center" shrinkToFit="1"/>
    </xf>
    <xf numFmtId="0" fontId="54" fillId="15" borderId="18" xfId="0" applyFont="1" applyFill="1" applyBorder="1" applyAlignment="1" applyProtection="1">
      <alignment horizontal="right" vertical="center" shrinkToFit="1"/>
      <protection locked="0"/>
    </xf>
    <xf numFmtId="0" fontId="54" fillId="7" borderId="18" xfId="0" applyFont="1" applyFill="1" applyBorder="1" applyAlignment="1">
      <alignment horizontal="left" vertical="center"/>
    </xf>
    <xf numFmtId="0" fontId="54" fillId="0" borderId="36" xfId="0" applyFont="1" applyBorder="1" applyAlignment="1">
      <alignment horizontal="center" vertical="center"/>
    </xf>
    <xf numFmtId="0" fontId="54" fillId="0" borderId="52" xfId="0" applyFont="1" applyBorder="1" applyAlignment="1">
      <alignment horizontal="center" vertical="center"/>
    </xf>
    <xf numFmtId="0" fontId="54" fillId="0" borderId="103" xfId="0" applyFont="1" applyBorder="1" applyAlignment="1">
      <alignment horizontal="center" vertical="center"/>
    </xf>
    <xf numFmtId="0" fontId="54" fillId="0" borderId="59" xfId="0" applyFont="1" applyBorder="1" applyAlignment="1">
      <alignment horizontal="center" vertical="center"/>
    </xf>
    <xf numFmtId="0" fontId="54" fillId="15" borderId="52" xfId="0" applyFont="1" applyFill="1" applyBorder="1" applyAlignment="1" applyProtection="1">
      <alignment vertical="top" wrapText="1"/>
      <protection locked="0"/>
    </xf>
    <xf numFmtId="0" fontId="54" fillId="15" borderId="53" xfId="0" applyFont="1" applyFill="1" applyBorder="1" applyAlignment="1" applyProtection="1">
      <alignment vertical="top" wrapText="1"/>
      <protection locked="0"/>
    </xf>
    <xf numFmtId="0" fontId="54" fillId="15" borderId="59" xfId="0" applyFont="1" applyFill="1" applyBorder="1" applyAlignment="1" applyProtection="1">
      <alignment vertical="top" wrapText="1"/>
      <protection locked="0"/>
    </xf>
    <xf numFmtId="0" fontId="54" fillId="15" borderId="60" xfId="0" applyFont="1" applyFill="1" applyBorder="1" applyAlignment="1" applyProtection="1">
      <alignment vertical="top" wrapText="1"/>
      <protection locked="0"/>
    </xf>
    <xf numFmtId="0" fontId="54" fillId="0" borderId="58" xfId="0" applyFont="1" applyBorder="1" applyAlignment="1">
      <alignment horizontal="center" vertical="center"/>
    </xf>
    <xf numFmtId="0" fontId="54" fillId="0" borderId="54" xfId="0" applyFont="1" applyBorder="1" applyAlignment="1">
      <alignment horizontal="center" vertical="center"/>
    </xf>
    <xf numFmtId="0" fontId="54" fillId="15" borderId="54" xfId="0" applyFont="1" applyFill="1" applyBorder="1" applyAlignment="1" applyProtection="1">
      <alignment vertical="top" wrapText="1"/>
      <protection locked="0"/>
    </xf>
    <xf numFmtId="0" fontId="54" fillId="15" borderId="55" xfId="0" applyFont="1" applyFill="1" applyBorder="1" applyAlignment="1" applyProtection="1">
      <alignment vertical="top" wrapText="1"/>
      <protection locked="0"/>
    </xf>
    <xf numFmtId="0" fontId="54" fillId="15" borderId="18" xfId="0" applyFont="1" applyFill="1" applyBorder="1" applyAlignment="1" applyProtection="1">
      <alignment horizontal="center" vertical="center"/>
      <protection locked="0"/>
    </xf>
    <xf numFmtId="0" fontId="54" fillId="15" borderId="19" xfId="0" applyFont="1" applyFill="1" applyBorder="1" applyAlignment="1" applyProtection="1">
      <alignment horizontal="center" vertical="center"/>
      <protection locked="0"/>
    </xf>
    <xf numFmtId="0" fontId="54" fillId="15" borderId="9" xfId="0" applyFont="1" applyFill="1" applyBorder="1" applyAlignment="1" applyProtection="1">
      <alignment horizontal="right" vertical="center" shrinkToFit="1"/>
      <protection locked="0"/>
    </xf>
    <xf numFmtId="0" fontId="54" fillId="0" borderId="5" xfId="0" applyFont="1" applyBorder="1" applyAlignment="1">
      <alignment horizontal="left" vertical="center" shrinkToFit="1"/>
    </xf>
    <xf numFmtId="0" fontId="54" fillId="0" borderId="6" xfId="0" applyFont="1" applyBorder="1" applyAlignment="1">
      <alignment horizontal="left" vertical="center" shrinkToFit="1"/>
    </xf>
    <xf numFmtId="0" fontId="54" fillId="0" borderId="35" xfId="0" applyFont="1" applyBorder="1" applyAlignment="1">
      <alignment horizontal="left" vertical="center"/>
    </xf>
    <xf numFmtId="0" fontId="54" fillId="0" borderId="20" xfId="0" applyFont="1" applyBorder="1" applyAlignment="1">
      <alignment horizontal="left" vertical="center"/>
    </xf>
    <xf numFmtId="0" fontId="54" fillId="0" borderId="21" xfId="0" applyFont="1" applyBorder="1" applyAlignment="1">
      <alignment horizontal="left" vertical="center"/>
    </xf>
    <xf numFmtId="0" fontId="54" fillId="0" borderId="30" xfId="0" applyFont="1" applyBorder="1" applyAlignment="1">
      <alignment horizontal="left" vertical="center"/>
    </xf>
    <xf numFmtId="0" fontId="54" fillId="0" borderId="0" xfId="0" applyFont="1" applyAlignment="1">
      <alignment horizontal="left" vertical="center"/>
    </xf>
    <xf numFmtId="0" fontId="54" fillId="0" borderId="31" xfId="0" applyFont="1" applyBorder="1" applyAlignment="1">
      <alignment horizontal="left" vertical="center"/>
    </xf>
    <xf numFmtId="0" fontId="54" fillId="0" borderId="22" xfId="0" applyFont="1" applyBorder="1" applyAlignment="1">
      <alignment horizontal="left" vertical="center"/>
    </xf>
    <xf numFmtId="0" fontId="54" fillId="0" borderId="23" xfId="0" applyFont="1" applyBorder="1" applyAlignment="1">
      <alignment horizontal="left" vertical="center"/>
    </xf>
    <xf numFmtId="0" fontId="54" fillId="0" borderId="24" xfId="0" applyFont="1" applyBorder="1" applyAlignment="1">
      <alignment horizontal="left" vertical="center"/>
    </xf>
    <xf numFmtId="0" fontId="54" fillId="15" borderId="17" xfId="0" applyFont="1" applyFill="1" applyBorder="1" applyAlignment="1" applyProtection="1">
      <alignment vertical="center" shrinkToFit="1"/>
      <protection locked="0"/>
    </xf>
    <xf numFmtId="0" fontId="54" fillId="15" borderId="18" xfId="0" applyFont="1" applyFill="1" applyBorder="1" applyAlignment="1" applyProtection="1">
      <alignment vertical="center" shrinkToFit="1"/>
      <protection locked="0"/>
    </xf>
    <xf numFmtId="0" fontId="54" fillId="15" borderId="19" xfId="0" applyFont="1" applyFill="1" applyBorder="1" applyAlignment="1" applyProtection="1">
      <alignment vertical="center" shrinkToFit="1"/>
      <protection locked="0"/>
    </xf>
    <xf numFmtId="0" fontId="54" fillId="0" borderId="17" xfId="0" applyFont="1" applyBorder="1" applyAlignment="1">
      <alignment horizontal="center" vertical="top" wrapText="1"/>
    </xf>
    <xf numFmtId="0" fontId="54" fillId="0" borderId="18" xfId="0" applyFont="1" applyBorder="1" applyAlignment="1">
      <alignment horizontal="center" vertical="top" wrapText="1"/>
    </xf>
    <xf numFmtId="0" fontId="54" fillId="0" borderId="19" xfId="0" applyFont="1" applyBorder="1" applyAlignment="1">
      <alignment horizontal="center" vertical="top" wrapText="1"/>
    </xf>
    <xf numFmtId="0" fontId="54" fillId="0" borderId="35" xfId="0" applyFont="1" applyBorder="1" applyAlignment="1" applyProtection="1">
      <alignment horizontal="left" vertical="top" wrapText="1"/>
      <protection locked="0"/>
    </xf>
    <xf numFmtId="0" fontId="54" fillId="0" borderId="20" xfId="0" applyFont="1" applyBorder="1" applyAlignment="1" applyProtection="1">
      <alignment horizontal="left" vertical="top" wrapText="1"/>
      <protection locked="0"/>
    </xf>
    <xf numFmtId="0" fontId="54" fillId="0" borderId="21" xfId="0" applyFont="1" applyBorder="1" applyAlignment="1" applyProtection="1">
      <alignment horizontal="left" vertical="top" wrapText="1"/>
      <protection locked="0"/>
    </xf>
    <xf numFmtId="0" fontId="54" fillId="0" borderId="22" xfId="0" applyFont="1" applyBorder="1" applyAlignment="1" applyProtection="1">
      <alignment horizontal="left" vertical="top" wrapText="1"/>
      <protection locked="0"/>
    </xf>
    <xf numFmtId="0" fontId="54" fillId="0" borderId="23" xfId="0" applyFont="1" applyBorder="1" applyAlignment="1" applyProtection="1">
      <alignment horizontal="left" vertical="top" wrapText="1"/>
      <protection locked="0"/>
    </xf>
    <xf numFmtId="0" fontId="54" fillId="0" borderId="24" xfId="0" applyFont="1" applyBorder="1" applyAlignment="1" applyProtection="1">
      <alignment horizontal="left" vertical="top" wrapText="1"/>
      <protection locked="0"/>
    </xf>
    <xf numFmtId="0" fontId="54" fillId="0" borderId="0" xfId="5" applyFont="1" applyAlignment="1">
      <alignment horizontal="left" vertical="center"/>
    </xf>
    <xf numFmtId="0" fontId="54" fillId="22" borderId="0" xfId="5" applyFont="1" applyFill="1" applyAlignment="1" applyProtection="1">
      <alignment horizontal="left" vertical="center" wrapText="1"/>
      <protection locked="0"/>
    </xf>
    <xf numFmtId="0" fontId="56" fillId="0" borderId="0" xfId="5" applyFont="1" applyAlignment="1">
      <alignment horizontal="right" vertical="center" wrapText="1"/>
    </xf>
    <xf numFmtId="0" fontId="54" fillId="0" borderId="35" xfId="5" applyFont="1" applyBorder="1" applyAlignment="1">
      <alignment horizontal="center" vertical="center" wrapText="1"/>
    </xf>
    <xf numFmtId="0" fontId="54" fillId="0" borderId="20" xfId="5" applyFont="1" applyBorder="1" applyAlignment="1">
      <alignment horizontal="center" vertical="center" wrapText="1"/>
    </xf>
    <xf numFmtId="0" fontId="54" fillId="0" borderId="21" xfId="5" applyFont="1" applyBorder="1" applyAlignment="1">
      <alignment horizontal="center" vertical="center" wrapText="1"/>
    </xf>
    <xf numFmtId="0" fontId="54" fillId="0" borderId="30" xfId="5" applyFont="1" applyBorder="1" applyAlignment="1">
      <alignment horizontal="center" vertical="center" wrapText="1"/>
    </xf>
    <xf numFmtId="0" fontId="54" fillId="0" borderId="0" xfId="5" applyFont="1" applyAlignment="1">
      <alignment horizontal="center" vertical="center" wrapText="1"/>
    </xf>
    <xf numFmtId="0" fontId="54" fillId="0" borderId="31" xfId="5" applyFont="1" applyBorder="1" applyAlignment="1">
      <alignment horizontal="center" vertical="center" wrapText="1"/>
    </xf>
    <xf numFmtId="0" fontId="54" fillId="0" borderId="22" xfId="5" applyFont="1" applyBorder="1" applyAlignment="1">
      <alignment horizontal="center" vertical="center" wrapText="1"/>
    </xf>
    <xf numFmtId="0" fontId="54" fillId="0" borderId="23" xfId="5" applyFont="1" applyBorder="1" applyAlignment="1">
      <alignment horizontal="center" vertical="center" wrapText="1"/>
    </xf>
    <xf numFmtId="0" fontId="54" fillId="0" borderId="24" xfId="5" applyFont="1" applyBorder="1" applyAlignment="1">
      <alignment horizontal="center" vertical="center" wrapText="1"/>
    </xf>
    <xf numFmtId="0" fontId="54" fillId="0" borderId="17" xfId="5" applyFont="1" applyBorder="1" applyAlignment="1">
      <alignment horizontal="center" vertical="center" wrapText="1"/>
    </xf>
    <xf numFmtId="0" fontId="54" fillId="0" borderId="18" xfId="5" applyFont="1" applyBorder="1" applyAlignment="1">
      <alignment horizontal="center" vertical="center" wrapText="1"/>
    </xf>
    <xf numFmtId="0" fontId="54" fillId="0" borderId="19" xfId="5" applyFont="1" applyBorder="1" applyAlignment="1">
      <alignment horizontal="center" vertical="center" wrapText="1"/>
    </xf>
    <xf numFmtId="0" fontId="54" fillId="0" borderId="49" xfId="5" applyFont="1" applyBorder="1" applyAlignment="1">
      <alignment horizontal="center" vertical="center" wrapText="1"/>
    </xf>
    <xf numFmtId="0" fontId="54" fillId="0" borderId="35" xfId="5" applyFont="1" applyBorder="1" applyAlignment="1" applyProtection="1">
      <alignment horizontal="center" vertical="center"/>
      <protection locked="0"/>
    </xf>
    <xf numFmtId="0" fontId="54" fillId="0" borderId="20" xfId="5" applyFont="1" applyBorder="1" applyAlignment="1" applyProtection="1">
      <alignment horizontal="center" vertical="center"/>
      <protection locked="0"/>
    </xf>
    <xf numFmtId="0" fontId="54" fillId="0" borderId="21" xfId="5" applyFont="1" applyBorder="1" applyAlignment="1" applyProtection="1">
      <alignment horizontal="center" vertical="center"/>
      <protection locked="0"/>
    </xf>
    <xf numFmtId="0" fontId="54" fillId="0" borderId="22" xfId="5" applyFont="1" applyBorder="1" applyAlignment="1" applyProtection="1">
      <alignment horizontal="center" vertical="center"/>
      <protection locked="0"/>
    </xf>
    <xf numFmtId="0" fontId="54" fillId="0" borderId="23" xfId="5" applyFont="1" applyBorder="1" applyAlignment="1" applyProtection="1">
      <alignment horizontal="center" vertical="center"/>
      <protection locked="0"/>
    </xf>
    <xf numFmtId="0" fontId="54" fillId="0" borderId="24" xfId="5" applyFont="1" applyBorder="1" applyAlignment="1" applyProtection="1">
      <alignment horizontal="center" vertical="center"/>
      <protection locked="0"/>
    </xf>
    <xf numFmtId="0" fontId="54" fillId="0" borderId="49" xfId="5" applyFont="1" applyBorder="1" applyAlignment="1" applyProtection="1">
      <alignment horizontal="center" vertical="center"/>
      <protection locked="0"/>
    </xf>
    <xf numFmtId="0" fontId="55" fillId="0" borderId="0" xfId="0" applyFont="1" applyAlignment="1">
      <alignment horizontal="center" vertical="center"/>
    </xf>
    <xf numFmtId="0" fontId="54" fillId="21" borderId="0" xfId="5" applyFont="1" applyFill="1" applyAlignment="1" applyProtection="1">
      <alignment horizontal="center" vertical="center"/>
      <protection locked="0"/>
    </xf>
    <xf numFmtId="0" fontId="39" fillId="0" borderId="94" xfId="0" applyFont="1" applyBorder="1" applyAlignment="1">
      <alignment horizontal="left" vertical="center" wrapText="1" indent="1"/>
    </xf>
    <xf numFmtId="0" fontId="39" fillId="0" borderId="95" xfId="0" applyFont="1" applyBorder="1" applyAlignment="1">
      <alignment horizontal="left" vertical="center" wrapText="1" indent="1"/>
    </xf>
    <xf numFmtId="0" fontId="39" fillId="0" borderId="96" xfId="0" applyFont="1" applyBorder="1" applyAlignment="1">
      <alignment horizontal="left" vertical="center" wrapText="1" indent="1"/>
    </xf>
    <xf numFmtId="0" fontId="50" fillId="0" borderId="94" xfId="0" applyFont="1" applyBorder="1" applyAlignment="1">
      <alignment horizontal="left" vertical="center" wrapText="1"/>
    </xf>
    <xf numFmtId="0" fontId="50" fillId="0" borderId="96" xfId="0" applyFont="1" applyBorder="1" applyAlignment="1">
      <alignment horizontal="left" vertical="center" wrapText="1"/>
    </xf>
    <xf numFmtId="0" fontId="50" fillId="0" borderId="94" xfId="0" applyFont="1" applyBorder="1" applyAlignment="1">
      <alignment horizontal="left" vertical="top" wrapText="1"/>
    </xf>
    <xf numFmtId="0" fontId="50" fillId="0" borderId="95" xfId="0" applyFont="1" applyBorder="1" applyAlignment="1">
      <alignment horizontal="left" vertical="top" wrapText="1"/>
    </xf>
    <xf numFmtId="0" fontId="50" fillId="0" borderId="96" xfId="0" applyFont="1" applyBorder="1" applyAlignment="1">
      <alignment horizontal="left" vertical="top" wrapText="1"/>
    </xf>
    <xf numFmtId="0" fontId="50" fillId="16" borderId="97" xfId="0" applyFont="1" applyFill="1" applyBorder="1" applyAlignment="1">
      <alignment horizontal="center" vertical="center" wrapText="1"/>
    </xf>
    <xf numFmtId="0" fontId="50" fillId="16" borderId="98" xfId="0" applyFont="1" applyFill="1" applyBorder="1" applyAlignment="1">
      <alignment horizontal="center" vertical="center" wrapText="1"/>
    </xf>
  </cellXfs>
  <cellStyles count="6">
    <cellStyle name="チェック セル 2" xfId="3" xr:uid="{00000000-0005-0000-0000-000000000000}"/>
    <cellStyle name="桁区切り" xfId="1" builtinId="6"/>
    <cellStyle name="出力 2" xfId="4" xr:uid="{00000000-0005-0000-0000-000002000000}"/>
    <cellStyle name="標準" xfId="0" builtinId="0"/>
    <cellStyle name="標準 2" xfId="2" xr:uid="{00000000-0005-0000-0000-000004000000}"/>
    <cellStyle name="標準 3" xfId="5" xr:uid="{00000000-0005-0000-0000-000005000000}"/>
  </cellStyles>
  <dxfs count="1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font>
    </dxf>
    <dxf>
      <font>
        <color theme="0" tint="-0.34998626667073579"/>
      </font>
    </dxf>
    <dxf>
      <font>
        <color theme="0" tint="-0.34998626667073579"/>
      </font>
    </dxf>
    <dxf>
      <font>
        <color theme="0" tint="-0.34998626667073579"/>
      </font>
    </dxf>
    <dxf>
      <font>
        <color theme="0" tint="-0.34998626667073579"/>
      </font>
    </dxf>
    <dxf>
      <font>
        <color theme="0"/>
      </font>
      <fill>
        <patternFill patternType="none">
          <bgColor auto="1"/>
        </patternFill>
      </fill>
    </dxf>
    <dxf>
      <font>
        <color theme="0" tint="-0.34998626667073579"/>
      </font>
    </dxf>
    <dxf>
      <fill>
        <patternFill>
          <bgColor theme="1" tint="0.499984740745262"/>
        </patternFill>
      </fill>
    </dxf>
  </dxfs>
  <tableStyles count="0" defaultTableStyle="TableStyleMedium2" defaultPivotStyle="PivotStyleLight16"/>
  <colors>
    <mruColors>
      <color rgb="FFE2AA00"/>
      <color rgb="FF5089BC"/>
      <color rgb="FFCC6600"/>
      <color rgb="FF9999FF"/>
      <color rgb="FFFF00FF"/>
      <color rgb="FFFFFFCC"/>
      <color rgb="FFFFCCCC"/>
      <color rgb="FFCCFFFF"/>
      <color rgb="FF00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486040378604225"/>
          <c:y val="4.3869263146547037E-2"/>
          <c:w val="0.58684814050215883"/>
          <c:h val="0.86578653261148297"/>
        </c:manualLayout>
      </c:layout>
      <c:barChart>
        <c:barDir val="col"/>
        <c:grouping val="stacked"/>
        <c:varyColors val="0"/>
        <c:ser>
          <c:idx val="0"/>
          <c:order val="0"/>
          <c:tx>
            <c:strRef>
              <c:f>環境評価書!$AA$29</c:f>
              <c:strCache>
                <c:ptCount val="1"/>
                <c:pt idx="0">
                  <c:v>空調</c:v>
                </c:pt>
              </c:strCache>
            </c:strRef>
          </c:tx>
          <c:spPr>
            <a:solidFill>
              <a:srgbClr val="5089BC"/>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環境評価書!$AF$29:$AG$29</c:f>
              <c:numCache>
                <c:formatCode>#,##0_);[Red]\(#,##0\)</c:formatCode>
                <c:ptCount val="2"/>
                <c:pt idx="0">
                  <c:v>0</c:v>
                </c:pt>
                <c:pt idx="1">
                  <c:v>0</c:v>
                </c:pt>
              </c:numCache>
            </c:numRef>
          </c:val>
          <c:extLst>
            <c:ext xmlns:c16="http://schemas.microsoft.com/office/drawing/2014/chart" uri="{C3380CC4-5D6E-409C-BE32-E72D297353CC}">
              <c16:uniqueId val="{00000000-8B2E-4CBA-8FE7-8EF888A6FF83}"/>
            </c:ext>
          </c:extLst>
        </c:ser>
        <c:ser>
          <c:idx val="1"/>
          <c:order val="1"/>
          <c:tx>
            <c:strRef>
              <c:f>環境評価書!$AA$30</c:f>
              <c:strCache>
                <c:ptCount val="1"/>
                <c:pt idx="0">
                  <c:v>換気</c:v>
                </c:pt>
              </c:strCache>
            </c:strRef>
          </c:tx>
          <c:spPr>
            <a:solidFill>
              <a:schemeClr val="accent1">
                <a:lumMod val="40000"/>
                <a:lumOff val="60000"/>
              </a:schemeClr>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環境評価書!$AF$30:$AG$30</c:f>
              <c:numCache>
                <c:formatCode>#,##0_);[Red]\(#,##0\)</c:formatCode>
                <c:ptCount val="2"/>
                <c:pt idx="0">
                  <c:v>0</c:v>
                </c:pt>
                <c:pt idx="1">
                  <c:v>0</c:v>
                </c:pt>
              </c:numCache>
            </c:numRef>
          </c:val>
          <c:extLst>
            <c:ext xmlns:c16="http://schemas.microsoft.com/office/drawing/2014/chart" uri="{C3380CC4-5D6E-409C-BE32-E72D297353CC}">
              <c16:uniqueId val="{00000002-8B2E-4CBA-8FE7-8EF888A6FF83}"/>
            </c:ext>
          </c:extLst>
        </c:ser>
        <c:ser>
          <c:idx val="2"/>
          <c:order val="2"/>
          <c:tx>
            <c:strRef>
              <c:f>環境評価書!$AA$31</c:f>
              <c:strCache>
                <c:ptCount val="1"/>
                <c:pt idx="0">
                  <c:v>照明</c:v>
                </c:pt>
              </c:strCache>
            </c:strRef>
          </c:tx>
          <c:spPr>
            <a:solidFill>
              <a:srgbClr val="FFFF00"/>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環境評価書!$AF$31:$AG$31</c:f>
              <c:numCache>
                <c:formatCode>#,##0_);[Red]\(#,##0\)</c:formatCode>
                <c:ptCount val="2"/>
                <c:pt idx="0">
                  <c:v>0</c:v>
                </c:pt>
                <c:pt idx="1">
                  <c:v>0</c:v>
                </c:pt>
              </c:numCache>
            </c:numRef>
          </c:val>
          <c:extLst>
            <c:ext xmlns:c16="http://schemas.microsoft.com/office/drawing/2014/chart" uri="{C3380CC4-5D6E-409C-BE32-E72D297353CC}">
              <c16:uniqueId val="{00000004-8B2E-4CBA-8FE7-8EF888A6FF83}"/>
            </c:ext>
          </c:extLst>
        </c:ser>
        <c:ser>
          <c:idx val="3"/>
          <c:order val="3"/>
          <c:tx>
            <c:strRef>
              <c:f>環境評価書!$AA$32</c:f>
              <c:strCache>
                <c:ptCount val="1"/>
                <c:pt idx="0">
                  <c:v>給湯</c:v>
                </c:pt>
              </c:strCache>
            </c:strRef>
          </c:tx>
          <c:spPr>
            <a:solidFill>
              <a:srgbClr val="E2AA00"/>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環境評価書!$AF$32:$AG$32</c:f>
              <c:numCache>
                <c:formatCode>#,##0_);[Red]\(#,##0\)</c:formatCode>
                <c:ptCount val="2"/>
                <c:pt idx="0">
                  <c:v>0</c:v>
                </c:pt>
                <c:pt idx="1">
                  <c:v>0</c:v>
                </c:pt>
              </c:numCache>
            </c:numRef>
          </c:val>
          <c:extLst>
            <c:ext xmlns:c16="http://schemas.microsoft.com/office/drawing/2014/chart" uri="{C3380CC4-5D6E-409C-BE32-E72D297353CC}">
              <c16:uniqueId val="{00000000-8AF4-453F-871E-9C755B53CDC1}"/>
            </c:ext>
          </c:extLst>
        </c:ser>
        <c:ser>
          <c:idx val="4"/>
          <c:order val="4"/>
          <c:tx>
            <c:strRef>
              <c:f>環境評価書!$AA$33</c:f>
              <c:strCache>
                <c:ptCount val="1"/>
                <c:pt idx="0">
                  <c:v>昇降機</c:v>
                </c:pt>
              </c:strCache>
            </c:strRef>
          </c:tx>
          <c:spPr>
            <a:solidFill>
              <a:schemeClr val="bg2">
                <a:lumMod val="50000"/>
              </a:schemeClr>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環境評価書!$AF$33:$AG$33</c:f>
              <c:numCache>
                <c:formatCode>#,##0_);[Red]\(#,##0\)</c:formatCode>
                <c:ptCount val="2"/>
                <c:pt idx="0">
                  <c:v>0</c:v>
                </c:pt>
                <c:pt idx="1">
                  <c:v>0</c:v>
                </c:pt>
              </c:numCache>
            </c:numRef>
          </c:val>
          <c:extLst>
            <c:ext xmlns:c16="http://schemas.microsoft.com/office/drawing/2014/chart" uri="{C3380CC4-5D6E-409C-BE32-E72D297353CC}">
              <c16:uniqueId val="{00000001-8AF4-453F-871E-9C755B53CDC1}"/>
            </c:ext>
          </c:extLst>
        </c:ser>
        <c:ser>
          <c:idx val="6"/>
          <c:order val="5"/>
          <c:tx>
            <c:strRef>
              <c:f>環境評価書!$AA$34</c:f>
              <c:strCache>
                <c:ptCount val="1"/>
                <c:pt idx="0">
                  <c:v>創エネ</c:v>
                </c:pt>
              </c:strCache>
            </c:strRef>
          </c:tx>
          <c:spPr>
            <a:solidFill>
              <a:schemeClr val="accent6">
                <a:lumMod val="60000"/>
                <a:lumOff val="40000"/>
              </a:schemeClr>
            </a:solidFill>
          </c:spPr>
          <c:invertIfNegative val="0"/>
          <c:cat>
            <c:multiLvlStrRef>
              <c:f>環境評価書!$AF$27:$AG$28</c:f>
              <c:multiLvlStrCache>
                <c:ptCount val="2"/>
                <c:lvl>
                  <c:pt idx="0">
                    <c:v>基準値</c:v>
                  </c:pt>
                  <c:pt idx="1">
                    <c:v>設計値</c:v>
                  </c:pt>
                </c:lvl>
                <c:lvl>
                  <c:pt idx="0">
                    <c:v>グラフ内訳用</c:v>
                  </c:pt>
                </c:lvl>
              </c:multiLvlStrCache>
            </c:multiLvlStrRef>
          </c:cat>
          <c:val>
            <c:numRef>
              <c:f>環境評価書!$AF$34:$AG$34</c:f>
              <c:numCache>
                <c:formatCode>#,##0_);[Red]\(#,##0\)</c:formatCode>
                <c:ptCount val="2"/>
                <c:pt idx="0">
                  <c:v>0</c:v>
                </c:pt>
                <c:pt idx="1">
                  <c:v>0</c:v>
                </c:pt>
              </c:numCache>
            </c:numRef>
          </c:val>
          <c:extLst>
            <c:ext xmlns:c16="http://schemas.microsoft.com/office/drawing/2014/chart" uri="{C3380CC4-5D6E-409C-BE32-E72D297353CC}">
              <c16:uniqueId val="{00000000-A9E4-4655-B7C4-00DDCB33A49A}"/>
            </c:ext>
          </c:extLst>
        </c:ser>
        <c:dLbls>
          <c:showLegendKey val="0"/>
          <c:showVal val="0"/>
          <c:showCatName val="0"/>
          <c:showSerName val="0"/>
          <c:showPercent val="0"/>
          <c:showBubbleSize val="0"/>
        </c:dLbls>
        <c:gapWidth val="50"/>
        <c:overlap val="100"/>
        <c:axId val="497835568"/>
        <c:axId val="497833216"/>
      </c:barChart>
      <c:catAx>
        <c:axId val="497835568"/>
        <c:scaling>
          <c:orientation val="minMax"/>
        </c:scaling>
        <c:delete val="1"/>
        <c:axPos val="b"/>
        <c:numFmt formatCode="General" sourceLinked="1"/>
        <c:majorTickMark val="none"/>
        <c:minorTickMark val="none"/>
        <c:tickLblPos val="nextTo"/>
        <c:crossAx val="497833216"/>
        <c:crosses val="autoZero"/>
        <c:auto val="1"/>
        <c:lblAlgn val="ctr"/>
        <c:lblOffset val="100"/>
        <c:noMultiLvlLbl val="0"/>
      </c:catAx>
      <c:valAx>
        <c:axId val="497833216"/>
        <c:scaling>
          <c:orientation val="minMax"/>
        </c:scaling>
        <c:delete val="0"/>
        <c:axPos val="l"/>
        <c:majorGridlines>
          <c:spPr>
            <a:ln w="9525" cap="flat" cmpd="sng" algn="ctr">
              <a:solidFill>
                <a:schemeClr val="bg1">
                  <a:lumMod val="75000"/>
                </a:schemeClr>
              </a:solidFill>
              <a:round/>
            </a:ln>
            <a:effectLst/>
          </c:spPr>
        </c:majorGridlines>
        <c:title>
          <c:tx>
            <c:strRef>
              <c:f>環境評価書!$AA$26</c:f>
              <c:strCache>
                <c:ptCount val="1"/>
                <c:pt idx="0">
                  <c:v>CO2排出量[t-CO2・年]</c:v>
                </c:pt>
              </c:strCache>
            </c:strRef>
          </c:tx>
          <c:layout>
            <c:manualLayout>
              <c:xMode val="edge"/>
              <c:yMode val="edge"/>
              <c:x val="3.3504923076009877E-3"/>
              <c:y val="0.1207964024869296"/>
            </c:manualLayout>
          </c:layout>
          <c:overlay val="0"/>
          <c:spPr>
            <a:noFill/>
            <a:ln>
              <a:noFill/>
            </a:ln>
            <a:effectLst/>
          </c:spPr>
          <c:txPr>
            <a:bodyPr rot="-5400000" vert="horz"/>
            <a:lstStyle/>
            <a:p>
              <a:pPr>
                <a:defRPr/>
              </a:pPr>
              <a:endParaRPr lang="ja-JP"/>
            </a:p>
          </c:txPr>
        </c:title>
        <c:numFmt formatCode="#,##0_);[Red]\(#,##0\)" sourceLinked="1"/>
        <c:majorTickMark val="none"/>
        <c:minorTickMark val="none"/>
        <c:tickLblPos val="nextTo"/>
        <c:spPr>
          <a:noFill/>
          <a:ln>
            <a:noFill/>
          </a:ln>
          <a:effectLst/>
        </c:spPr>
        <c:txPr>
          <a:bodyPr rot="-60000000" vert="horz"/>
          <a:lstStyle/>
          <a:p>
            <a:pPr>
              <a:defRPr/>
            </a:pPr>
            <a:endParaRPr lang="ja-JP"/>
          </a:p>
        </c:txPr>
        <c:crossAx val="497835568"/>
        <c:crosses val="autoZero"/>
        <c:crossBetween val="between"/>
      </c:valAx>
      <c:spPr>
        <a:noFill/>
        <a:ln>
          <a:solidFill>
            <a:schemeClr val="bg1">
              <a:lumMod val="65000"/>
            </a:schemeClr>
          </a:solidFill>
        </a:ln>
        <a:effectLst/>
      </c:spPr>
    </c:plotArea>
    <c:legend>
      <c:legendPos val="r"/>
      <c:layout>
        <c:manualLayout>
          <c:xMode val="edge"/>
          <c:yMode val="edge"/>
          <c:x val="0.78796791932330967"/>
          <c:y val="0.10751633778571203"/>
          <c:w val="0.19347059575789688"/>
          <c:h val="0.63821862348178138"/>
        </c:manualLayout>
      </c:layout>
      <c:overlay val="0"/>
    </c:legend>
    <c:plotVisOnly val="0"/>
    <c:dispBlanksAs val="gap"/>
    <c:showDLblsOverMax val="0"/>
  </c:chart>
  <c:spPr>
    <a:noFill/>
    <a:ln w="9525" cap="flat" cmpd="sng" algn="ctr">
      <a:noFill/>
      <a:round/>
    </a:ln>
    <a:effectLst/>
  </c:spPr>
  <c:txPr>
    <a:bodyPr/>
    <a:lstStyle/>
    <a:p>
      <a:pPr>
        <a:defRPr sz="1100">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paperSize="9" orientation="landscape" verticalDpi="0"/>
  </c:printSettings>
  <c:userShapes r:id="rId1"/>
</c:chartSpace>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8" Type="http://schemas.openxmlformats.org/officeDocument/2006/relationships/image" Target="../media/image16.jpg"/><Relationship Id="rId3" Type="http://schemas.openxmlformats.org/officeDocument/2006/relationships/image" Target="../media/image11.emf"/><Relationship Id="rId7" Type="http://schemas.openxmlformats.org/officeDocument/2006/relationships/image" Target="../media/image15.jp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emf"/><Relationship Id="rId5" Type="http://schemas.openxmlformats.org/officeDocument/2006/relationships/image" Target="../media/image13.emf"/><Relationship Id="rId4" Type="http://schemas.openxmlformats.org/officeDocument/2006/relationships/image" Target="../media/image1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xdr:col>
      <xdr:colOff>11206</xdr:colOff>
      <xdr:row>41</xdr:row>
      <xdr:rowOff>20009</xdr:rowOff>
    </xdr:from>
    <xdr:to>
      <xdr:col>1</xdr:col>
      <xdr:colOff>941294</xdr:colOff>
      <xdr:row>46</xdr:row>
      <xdr:rowOff>27215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15313" y="6510616"/>
          <a:ext cx="930088" cy="89167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lIns="0" tIns="36000" rIns="0" bIns="36000" rtlCol="0" anchor="t"/>
        <a:lstStyle/>
        <a:p>
          <a:pPr algn="ctr"/>
          <a:r>
            <a:rPr kumimoji="1" lang="en-US" altLang="ja-JP" sz="1100" b="1">
              <a:solidFill>
                <a:sysClr val="windowText" lastClr="000000"/>
              </a:solidFill>
              <a:latin typeface="BIZ UDPゴシック" panose="020B0400000000000000" pitchFamily="50" charset="-128"/>
              <a:ea typeface="BIZ UDPゴシック" panose="020B0400000000000000" pitchFamily="50" charset="-128"/>
            </a:rPr>
            <a:t>CO2</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削減率</a:t>
          </a:r>
          <a:endParaRPr kumimoji="1" lang="en-US" altLang="ja-JP" sz="11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努力目標</a:t>
          </a:r>
          <a:endParaRPr kumimoji="1" lang="en-US" altLang="ja-JP" sz="11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100" baseline="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100" b="1">
              <a:solidFill>
                <a:sysClr val="windowText" lastClr="000000"/>
              </a:solidFill>
              <a:latin typeface="BIZ UDPゴシック" panose="020B0400000000000000" pitchFamily="50" charset="-128"/>
              <a:ea typeface="BIZ UDPゴシック" panose="020B0400000000000000" pitchFamily="50" charset="-128"/>
            </a:rPr>
            <a:t>20</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12</xdr:col>
      <xdr:colOff>76200</xdr:colOff>
      <xdr:row>25</xdr:row>
      <xdr:rowOff>9525</xdr:rowOff>
    </xdr:from>
    <xdr:to>
      <xdr:col>24</xdr:col>
      <xdr:colOff>180975</xdr:colOff>
      <xdr:row>37</xdr:row>
      <xdr:rowOff>57150</xdr:rowOff>
    </xdr:to>
    <xdr:graphicFrame macro="">
      <xdr:nvGraphicFramePr>
        <xdr:cNvPr id="3" name="グラフ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209550</xdr:colOff>
      <xdr:row>30</xdr:row>
      <xdr:rowOff>117766</xdr:rowOff>
    </xdr:from>
    <xdr:to>
      <xdr:col>22</xdr:col>
      <xdr:colOff>257735</xdr:colOff>
      <xdr:row>32</xdr:row>
      <xdr:rowOff>78441</xdr:rowOff>
    </xdr:to>
    <xdr:sp macro="" textlink="$AG$35">
      <xdr:nvSpPr>
        <xdr:cNvPr id="4" name="テキスト ボックス 3">
          <a:extLst>
            <a:ext uri="{FF2B5EF4-FFF2-40B4-BE49-F238E27FC236}">
              <a16:creationId xmlns:a16="http://schemas.microsoft.com/office/drawing/2014/main" id="{1EEFD5E4-E02A-CDB4-E0C0-B1E9595D0318}"/>
            </a:ext>
          </a:extLst>
        </xdr:cNvPr>
        <xdr:cNvSpPr txBox="1"/>
      </xdr:nvSpPr>
      <xdr:spPr>
        <a:xfrm>
          <a:off x="5364256" y="4913884"/>
          <a:ext cx="1448920" cy="296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115CC85-2031-47A0-BBA5-9520A6022C75}" type="TxLink">
            <a:rPr kumimoji="1" lang="en-US" altLang="en-US" sz="1100" b="0" i="0" u="none" strike="noStrike">
              <a:solidFill>
                <a:srgbClr val="000000"/>
              </a:solidFill>
              <a:latin typeface="BIZ UDPゴシック" panose="020B0400000000000000" pitchFamily="50" charset="-128"/>
              <a:ea typeface="BIZ UDPゴシック" panose="020B0400000000000000" pitchFamily="50" charset="-128"/>
            </a:rPr>
            <a:pPr/>
            <a:t>0.0 t-CO2</a:t>
          </a:fld>
          <a:endParaRPr kumimoji="1" lang="ja-JP" altLang="en-US" sz="2400">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219075</xdr:colOff>
      <xdr:row>29</xdr:row>
      <xdr:rowOff>113090</xdr:rowOff>
    </xdr:from>
    <xdr:to>
      <xdr:col>19</xdr:col>
      <xdr:colOff>123825</xdr:colOff>
      <xdr:row>31</xdr:row>
      <xdr:rowOff>63822</xdr:rowOff>
    </xdr:to>
    <xdr:sp macro="" textlink="$AF$35">
      <xdr:nvSpPr>
        <xdr:cNvPr id="5" name="テキスト ボックス 4">
          <a:extLst>
            <a:ext uri="{FF2B5EF4-FFF2-40B4-BE49-F238E27FC236}">
              <a16:creationId xmlns:a16="http://schemas.microsoft.com/office/drawing/2014/main" id="{47DEBA90-4C83-4917-9C78-33131C9626E1}"/>
            </a:ext>
          </a:extLst>
        </xdr:cNvPr>
        <xdr:cNvSpPr txBox="1"/>
      </xdr:nvSpPr>
      <xdr:spPr>
        <a:xfrm>
          <a:off x="4105275" y="4799390"/>
          <a:ext cx="1524000" cy="293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05C878F-6EC5-4984-862F-BEC3C529EB35}" type="TxLink">
            <a:rPr kumimoji="1" lang="en-US" altLang="en-US" sz="1100" b="0" i="0" u="none" strike="noStrike">
              <a:solidFill>
                <a:srgbClr val="000000"/>
              </a:solidFill>
              <a:latin typeface="BIZ UDPゴシック" panose="020B0400000000000000" pitchFamily="50" charset="-128"/>
              <a:ea typeface="BIZ UDPゴシック" panose="020B0400000000000000" pitchFamily="50" charset="-128"/>
            </a:rPr>
            <a:pPr/>
            <a:t>0.0 t-CO2</a:t>
          </a:fld>
          <a:endParaRPr kumimoji="1" lang="ja-JP" altLang="en-US" sz="24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57150</xdr:colOff>
          <xdr:row>28</xdr:row>
          <xdr:rowOff>47625</xdr:rowOff>
        </xdr:from>
        <xdr:to>
          <xdr:col>12</xdr:col>
          <xdr:colOff>0</xdr:colOff>
          <xdr:row>38</xdr:row>
          <xdr:rowOff>0</xdr:rowOff>
        </xdr:to>
        <xdr:pic>
          <xdr:nvPicPr>
            <xdr:cNvPr id="6" name="図 5">
              <a:extLst>
                <a:ext uri="{FF2B5EF4-FFF2-40B4-BE49-F238E27FC236}">
                  <a16:creationId xmlns:a16="http://schemas.microsoft.com/office/drawing/2014/main" id="{BD5ABFBC-6C6C-424D-CE68-23644EE0ACBF}"/>
                </a:ext>
              </a:extLst>
            </xdr:cNvPr>
            <xdr:cNvPicPr>
              <a:picLocks noChangeAspect="1" noChangeArrowheads="1"/>
              <a:extLst>
                <a:ext uri="{84589F7E-364E-4C9E-8A38-B11213B215E9}">
                  <a14:cameraTool cellRange="外観写真等貼付!$B$2" spid="_x0000_s23092"/>
                </a:ext>
              </a:extLst>
            </xdr:cNvPicPr>
          </xdr:nvPicPr>
          <xdr:blipFill>
            <a:blip xmlns:r="http://schemas.openxmlformats.org/officeDocument/2006/relationships" r:embed="rId2"/>
            <a:srcRect/>
            <a:stretch>
              <a:fillRect/>
            </a:stretch>
          </xdr:blipFill>
          <xdr:spPr bwMode="auto">
            <a:xfrm>
              <a:off x="219075" y="4562475"/>
              <a:ext cx="3019425" cy="18097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18</xdr:col>
      <xdr:colOff>85725</xdr:colOff>
      <xdr:row>25</xdr:row>
      <xdr:rowOff>180975</xdr:rowOff>
    </xdr:from>
    <xdr:to>
      <xdr:col>24</xdr:col>
      <xdr:colOff>66675</xdr:colOff>
      <xdr:row>27</xdr:row>
      <xdr:rowOff>66675</xdr:rowOff>
    </xdr:to>
    <xdr:sp macro="" textlink="$AC$23">
      <xdr:nvSpPr>
        <xdr:cNvPr id="2" name="テキスト ボックス 1">
          <a:extLst>
            <a:ext uri="{FF2B5EF4-FFF2-40B4-BE49-F238E27FC236}">
              <a16:creationId xmlns:a16="http://schemas.microsoft.com/office/drawing/2014/main" id="{47366909-1042-6C3F-2305-1F5E714EFE08}"/>
            </a:ext>
          </a:extLst>
        </xdr:cNvPr>
        <xdr:cNvSpPr txBox="1"/>
      </xdr:nvSpPr>
      <xdr:spPr>
        <a:xfrm>
          <a:off x="5191125" y="4095750"/>
          <a:ext cx="211455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F3F37E7-5C6A-412A-8FEA-04D9BC01BA80}" type="TxLink">
            <a:rPr kumimoji="1" lang="ja-JP" altLang="en-US" sz="1100" b="0" i="0" u="none" strike="noStrike" kern="1200">
              <a:solidFill>
                <a:srgbClr val="000000"/>
              </a:solidFill>
              <a:latin typeface="BIZ UDPゴシック" panose="020B0400000000000000" pitchFamily="50" charset="-128"/>
              <a:ea typeface="BIZ UDPゴシック" panose="020B0400000000000000" pitchFamily="50" charset="-128"/>
            </a:rPr>
            <a:pPr/>
            <a:t>削減量0t-CO2</a:t>
          </a:fld>
          <a:endParaRPr kumimoji="1" lang="ja-JP" altLang="en-US" sz="1600" kern="12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13</xdr:row>
          <xdr:rowOff>142875</xdr:rowOff>
        </xdr:from>
        <xdr:to>
          <xdr:col>24</xdr:col>
          <xdr:colOff>152400</xdr:colOff>
          <xdr:row>25</xdr:row>
          <xdr:rowOff>95250</xdr:rowOff>
        </xdr:to>
        <xdr:pic>
          <xdr:nvPicPr>
            <xdr:cNvPr id="8" name="図 7">
              <a:extLst>
                <a:ext uri="{FF2B5EF4-FFF2-40B4-BE49-F238E27FC236}">
                  <a16:creationId xmlns:a16="http://schemas.microsoft.com/office/drawing/2014/main" id="{66DE3633-32A2-14DE-7BBE-7B86FEB8DFBA}"/>
                </a:ext>
              </a:extLst>
            </xdr:cNvPr>
            <xdr:cNvPicPr>
              <a:picLocks noChangeAspect="1" noChangeArrowheads="1"/>
              <a:extLst>
                <a:ext uri="{84589F7E-364E-4C9E-8A38-B11213B215E9}">
                  <a14:cameraTool cellRange="図形" spid="_x0000_s23093"/>
                </a:ext>
              </a:extLst>
            </xdr:cNvPicPr>
          </xdr:nvPicPr>
          <xdr:blipFill>
            <a:blip xmlns:r="http://schemas.openxmlformats.org/officeDocument/2006/relationships" r:embed="rId3"/>
            <a:srcRect/>
            <a:stretch>
              <a:fillRect/>
            </a:stretch>
          </xdr:blipFill>
          <xdr:spPr bwMode="auto">
            <a:xfrm>
              <a:off x="180975" y="2009775"/>
              <a:ext cx="7210425" cy="20002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c:userShapes xmlns:c="http://schemas.openxmlformats.org/drawingml/2006/chart">
  <cdr:relSizeAnchor xmlns:cdr="http://schemas.openxmlformats.org/drawingml/2006/chartDrawing">
    <cdr:from>
      <cdr:x>0.50559</cdr:x>
      <cdr:y>0.91464</cdr:y>
    </cdr:from>
    <cdr:to>
      <cdr:x>0.73664</cdr:x>
      <cdr:y>0.98581</cdr:y>
    </cdr:to>
    <cdr:sp macro="" textlink="環境評価書!$AG$28">
      <cdr:nvSpPr>
        <cdr:cNvPr id="2" name="テキスト ボックス 1"/>
        <cdr:cNvSpPr txBox="1"/>
      </cdr:nvSpPr>
      <cdr:spPr>
        <a:xfrm xmlns:a="http://schemas.openxmlformats.org/drawingml/2006/main">
          <a:off x="2075573" y="2151854"/>
          <a:ext cx="948524" cy="167440"/>
        </a:xfrm>
        <a:prstGeom xmlns:a="http://schemas.openxmlformats.org/drawingml/2006/main" prst="rect">
          <a:avLst/>
        </a:prstGeom>
      </cdr:spPr>
      <cdr:txBody>
        <a:bodyPr xmlns:a="http://schemas.openxmlformats.org/drawingml/2006/main" vertOverflow="clip" wrap="square" lIns="0" tIns="0" rIns="0" bIns="0" rtlCol="0" anchor="ctr"/>
        <a:lstStyle xmlns:a="http://schemas.openxmlformats.org/drawingml/2006/main"/>
        <a:p xmlns:a="http://schemas.openxmlformats.org/drawingml/2006/main">
          <a:pPr algn="ctr"/>
          <a:fld id="{9F4B97D0-179E-46C4-8550-3F0DF1794976}" type="TxLink">
            <a:rPr lang="ja-JP" altLang="en-US" sz="1100" b="0" i="0" u="none" strike="noStrike">
              <a:solidFill>
                <a:srgbClr val="000000"/>
              </a:solidFill>
              <a:latin typeface="BIZ UDPゴシック" panose="020B0400000000000000" pitchFamily="50" charset="-128"/>
              <a:ea typeface="BIZ UDPゴシック" panose="020B0400000000000000" pitchFamily="50" charset="-128"/>
            </a:rPr>
            <a:pPr algn="ctr"/>
            <a:t>設計値</a:t>
          </a:fld>
          <a:endParaRPr lang="ja-JP" altLang="en-US" sz="1600">
            <a:solidFill>
              <a:sysClr val="windowText" lastClr="000000"/>
            </a:solidFill>
            <a:latin typeface="BIZ UDPゴシック" panose="020B0400000000000000" pitchFamily="50" charset="-128"/>
            <a:ea typeface="BIZ UDPゴシック" panose="020B0400000000000000" pitchFamily="50" charset="-128"/>
          </a:endParaRPr>
        </a:p>
      </cdr:txBody>
    </cdr:sp>
  </cdr:relSizeAnchor>
  <cdr:relSizeAnchor xmlns:cdr="http://schemas.openxmlformats.org/drawingml/2006/chartDrawing">
    <cdr:from>
      <cdr:x>0.20552</cdr:x>
      <cdr:y>0.91823</cdr:y>
    </cdr:from>
    <cdr:to>
      <cdr:x>0.43657</cdr:x>
      <cdr:y>0.9894</cdr:y>
    </cdr:to>
    <cdr:sp macro="" textlink="環境評価書!$AF$28">
      <cdr:nvSpPr>
        <cdr:cNvPr id="3" name="テキスト ボックス 1"/>
        <cdr:cNvSpPr txBox="1"/>
      </cdr:nvSpPr>
      <cdr:spPr>
        <a:xfrm xmlns:a="http://schemas.openxmlformats.org/drawingml/2006/main">
          <a:off x="686333" y="1928188"/>
          <a:ext cx="771573" cy="149449"/>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3FEAF70-6AFD-42AF-B325-3C31BE9038BF}" type="TxLink">
            <a:rPr lang="ja-JP" altLang="en-US" sz="1100" b="0" i="0" u="none" strike="noStrike">
              <a:solidFill>
                <a:srgbClr val="000000"/>
              </a:solidFill>
              <a:latin typeface="BIZ UDPゴシック" panose="020B0400000000000000" pitchFamily="50" charset="-128"/>
              <a:ea typeface="BIZ UDPゴシック" panose="020B0400000000000000" pitchFamily="50" charset="-128"/>
            </a:rPr>
            <a:pPr algn="ctr"/>
            <a:t>基準値</a:t>
          </a:fld>
          <a:endParaRPr lang="ja-JP" altLang="en-US" sz="1600">
            <a:solidFill>
              <a:sysClr val="windowText" lastClr="000000"/>
            </a:solidFill>
            <a:latin typeface="BIZ UDPゴシック" panose="020B0400000000000000" pitchFamily="50" charset="-128"/>
            <a:ea typeface="BIZ UDPゴシック" panose="020B0400000000000000" pitchFamily="50" charset="-128"/>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197068</xdr:colOff>
      <xdr:row>1</xdr:row>
      <xdr:rowOff>164226</xdr:rowOff>
    </xdr:from>
    <xdr:to>
      <xdr:col>10</xdr:col>
      <xdr:colOff>45983</xdr:colOff>
      <xdr:row>10</xdr:row>
      <xdr:rowOff>66481</xdr:rowOff>
    </xdr:to>
    <xdr:pic>
      <xdr:nvPicPr>
        <xdr:cNvPr id="3" name="図 2">
          <a:extLst>
            <a:ext uri="{FF2B5EF4-FFF2-40B4-BE49-F238E27FC236}">
              <a16:creationId xmlns:a16="http://schemas.microsoft.com/office/drawing/2014/main" id="{6A6B3C00-87F4-9FF5-B3CB-B3714B23F52D}"/>
            </a:ext>
          </a:extLst>
        </xdr:cNvPr>
        <xdr:cNvPicPr>
          <a:picLocks noChangeAspect="1"/>
        </xdr:cNvPicPr>
      </xdr:nvPicPr>
      <xdr:blipFill>
        <a:blip xmlns:r="http://schemas.openxmlformats.org/officeDocument/2006/relationships" r:embed="rId1"/>
        <a:stretch>
          <a:fillRect/>
        </a:stretch>
      </xdr:blipFill>
      <xdr:spPr>
        <a:xfrm>
          <a:off x="1142999" y="525519"/>
          <a:ext cx="2056087" cy="1380272"/>
        </a:xfrm>
        <a:prstGeom prst="rect">
          <a:avLst/>
        </a:prstGeom>
      </xdr:spPr>
    </xdr:pic>
    <xdr:clientData/>
  </xdr:twoCellAnchor>
  <xdr:twoCellAnchor>
    <xdr:from>
      <xdr:col>3</xdr:col>
      <xdr:colOff>26275</xdr:colOff>
      <xdr:row>3</xdr:row>
      <xdr:rowOff>111673</xdr:rowOff>
    </xdr:from>
    <xdr:to>
      <xdr:col>9</xdr:col>
      <xdr:colOff>218746</xdr:colOff>
      <xdr:row>8</xdr:row>
      <xdr:rowOff>52551</xdr:rowOff>
    </xdr:to>
    <xdr:sp macro="" textlink="">
      <xdr:nvSpPr>
        <xdr:cNvPr id="2" name="フローチャート: 処理 1">
          <a:extLst>
            <a:ext uri="{FF2B5EF4-FFF2-40B4-BE49-F238E27FC236}">
              <a16:creationId xmlns:a16="http://schemas.microsoft.com/office/drawing/2014/main" id="{2A5DFC05-8282-4BEB-8FC5-28B585F48DD1}"/>
            </a:ext>
          </a:extLst>
        </xdr:cNvPr>
        <xdr:cNvSpPr/>
      </xdr:nvSpPr>
      <xdr:spPr>
        <a:xfrm>
          <a:off x="1248103" y="814552"/>
          <a:ext cx="1847850" cy="794844"/>
        </a:xfrm>
        <a:prstGeom prst="flowChartProcess">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建築物の外観パースや写真などを貼り付けて下さい。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152400</xdr:colOff>
      <xdr:row>3</xdr:row>
      <xdr:rowOff>66675</xdr:rowOff>
    </xdr:from>
    <xdr:to>
      <xdr:col>19</xdr:col>
      <xdr:colOff>198664</xdr:colOff>
      <xdr:row>13</xdr:row>
      <xdr:rowOff>46264</xdr:rowOff>
    </xdr:to>
    <xdr:sp macro="" textlink="">
      <xdr:nvSpPr>
        <xdr:cNvPr id="2" name="テキスト ボックス 1">
          <a:extLst>
            <a:ext uri="{FF2B5EF4-FFF2-40B4-BE49-F238E27FC236}">
              <a16:creationId xmlns:a16="http://schemas.microsoft.com/office/drawing/2014/main" id="{920CA588-8E21-4148-A388-5F88CDC8CA0C}"/>
            </a:ext>
          </a:extLst>
        </xdr:cNvPr>
        <xdr:cNvSpPr txBox="1"/>
      </xdr:nvSpPr>
      <xdr:spPr>
        <a:xfrm>
          <a:off x="838200" y="581025"/>
          <a:ext cx="6894739" cy="1503589"/>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latin typeface="BIZ UDPゴシック" panose="020B0400000000000000" pitchFamily="50" charset="-128"/>
              <a:ea typeface="BIZ UDPゴシック" panose="020B0400000000000000" pitchFamily="50" charset="-128"/>
            </a:rPr>
            <a:t>仕様基準使用のため　　　　　　　　　削減率対象外建築物</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104776</xdr:colOff>
      <xdr:row>12</xdr:row>
      <xdr:rowOff>171449</xdr:rowOff>
    </xdr:from>
    <xdr:to>
      <xdr:col>11</xdr:col>
      <xdr:colOff>248776</xdr:colOff>
      <xdr:row>16</xdr:row>
      <xdr:rowOff>25649</xdr:rowOff>
    </xdr:to>
    <xdr:sp macro="" textlink="">
      <xdr:nvSpPr>
        <xdr:cNvPr id="2" name="AutoShape 4">
          <a:extLst>
            <a:ext uri="{FF2B5EF4-FFF2-40B4-BE49-F238E27FC236}">
              <a16:creationId xmlns:a16="http://schemas.microsoft.com/office/drawing/2014/main" id="{76B57F9E-1DE8-4E27-9C0E-DABEB29543AA}"/>
            </a:ext>
          </a:extLst>
        </xdr:cNvPr>
        <xdr:cNvSpPr>
          <a:spLocks/>
        </xdr:cNvSpPr>
      </xdr:nvSpPr>
      <xdr:spPr bwMode="auto">
        <a:xfrm>
          <a:off x="3219451" y="2266949"/>
          <a:ext cx="144000" cy="54000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123825</xdr:colOff>
      <xdr:row>12</xdr:row>
      <xdr:rowOff>171449</xdr:rowOff>
    </xdr:from>
    <xdr:to>
      <xdr:col>24</xdr:col>
      <xdr:colOff>267825</xdr:colOff>
      <xdr:row>16</xdr:row>
      <xdr:rowOff>25649</xdr:rowOff>
    </xdr:to>
    <xdr:sp macro="" textlink="">
      <xdr:nvSpPr>
        <xdr:cNvPr id="3" name="右大かっこ 2">
          <a:extLst>
            <a:ext uri="{FF2B5EF4-FFF2-40B4-BE49-F238E27FC236}">
              <a16:creationId xmlns:a16="http://schemas.microsoft.com/office/drawing/2014/main" id="{47BE3660-FF36-4787-BCA5-821E448F55BF}"/>
            </a:ext>
          </a:extLst>
        </xdr:cNvPr>
        <xdr:cNvSpPr/>
      </xdr:nvSpPr>
      <xdr:spPr>
        <a:xfrm>
          <a:off x="6829425" y="2266949"/>
          <a:ext cx="144000" cy="540000"/>
        </a:xfrm>
        <a:prstGeom prst="rightBracket">
          <a:avLst>
            <a:gd name="adj" fmla="val 48260"/>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26</xdr:col>
      <xdr:colOff>112992</xdr:colOff>
      <xdr:row>26</xdr:row>
      <xdr:rowOff>194235</xdr:rowOff>
    </xdr:from>
    <xdr:to>
      <xdr:col>26</xdr:col>
      <xdr:colOff>339210</xdr:colOff>
      <xdr:row>28</xdr:row>
      <xdr:rowOff>10817</xdr:rowOff>
    </xdr:to>
    <xdr:pic>
      <xdr:nvPicPr>
        <xdr:cNvPr id="4" name="図 3">
          <a:extLst>
            <a:ext uri="{FF2B5EF4-FFF2-40B4-BE49-F238E27FC236}">
              <a16:creationId xmlns:a16="http://schemas.microsoft.com/office/drawing/2014/main" id="{886216BF-25BA-4C4F-8ADA-EE36B36D5846}"/>
            </a:ext>
          </a:extLst>
        </xdr:cNvPr>
        <xdr:cNvPicPr>
          <a:picLocks noChangeAspect="1"/>
        </xdr:cNvPicPr>
      </xdr:nvPicPr>
      <xdr:blipFill>
        <a:blip xmlns:r="http://schemas.openxmlformats.org/officeDocument/2006/relationships" r:embed="rId1"/>
        <a:stretch>
          <a:fillRect/>
        </a:stretch>
      </xdr:blipFill>
      <xdr:spPr>
        <a:xfrm>
          <a:off x="7340786" y="4911911"/>
          <a:ext cx="226218" cy="219994"/>
        </a:xfrm>
        <a:prstGeom prst="rect">
          <a:avLst/>
        </a:prstGeom>
      </xdr:spPr>
    </xdr:pic>
    <xdr:clientData fLocksWithSheet="0"/>
  </xdr:twoCellAnchor>
  <xdr:twoCellAnchor editAs="oneCell">
    <xdr:from>
      <xdr:col>26</xdr:col>
      <xdr:colOff>118829</xdr:colOff>
      <xdr:row>28</xdr:row>
      <xdr:rowOff>105288</xdr:rowOff>
    </xdr:from>
    <xdr:to>
      <xdr:col>26</xdr:col>
      <xdr:colOff>345047</xdr:colOff>
      <xdr:row>30</xdr:row>
      <xdr:rowOff>25992</xdr:rowOff>
    </xdr:to>
    <xdr:pic>
      <xdr:nvPicPr>
        <xdr:cNvPr id="5" name="図 4">
          <a:extLst>
            <a:ext uri="{FF2B5EF4-FFF2-40B4-BE49-F238E27FC236}">
              <a16:creationId xmlns:a16="http://schemas.microsoft.com/office/drawing/2014/main" id="{3FC2732D-43F8-4394-B102-950FEF618A88}"/>
            </a:ext>
          </a:extLst>
        </xdr:cNvPr>
        <xdr:cNvPicPr>
          <a:picLocks noChangeAspect="1"/>
        </xdr:cNvPicPr>
      </xdr:nvPicPr>
      <xdr:blipFill>
        <a:blip xmlns:r="http://schemas.openxmlformats.org/officeDocument/2006/relationships" r:embed="rId1"/>
        <a:stretch>
          <a:fillRect/>
        </a:stretch>
      </xdr:blipFill>
      <xdr:spPr>
        <a:xfrm>
          <a:off x="7346623" y="5226376"/>
          <a:ext cx="226218" cy="212057"/>
        </a:xfrm>
        <a:prstGeom prst="rect">
          <a:avLst/>
        </a:prstGeom>
      </xdr:spPr>
    </xdr:pic>
    <xdr:clientData fLocksWithSheet="0"/>
  </xdr:twoCellAnchor>
  <xdr:twoCellAnchor editAs="oneCell">
    <xdr:from>
      <xdr:col>26</xdr:col>
      <xdr:colOff>116261</xdr:colOff>
      <xdr:row>34</xdr:row>
      <xdr:rowOff>113458</xdr:rowOff>
    </xdr:from>
    <xdr:to>
      <xdr:col>27</xdr:col>
      <xdr:colOff>35718</xdr:colOff>
      <xdr:row>36</xdr:row>
      <xdr:rowOff>95002</xdr:rowOff>
    </xdr:to>
    <xdr:pic>
      <xdr:nvPicPr>
        <xdr:cNvPr id="6" name="図 5">
          <a:extLst>
            <a:ext uri="{FF2B5EF4-FFF2-40B4-BE49-F238E27FC236}">
              <a16:creationId xmlns:a16="http://schemas.microsoft.com/office/drawing/2014/main" id="{D07E330C-43BC-4AC9-A3D2-F97374318A96}"/>
            </a:ext>
          </a:extLst>
        </xdr:cNvPr>
        <xdr:cNvPicPr>
          <a:picLocks noChangeAspect="1"/>
        </xdr:cNvPicPr>
      </xdr:nvPicPr>
      <xdr:blipFill>
        <a:blip xmlns:r="http://schemas.openxmlformats.org/officeDocument/2006/relationships" r:embed="rId1"/>
        <a:stretch>
          <a:fillRect/>
        </a:stretch>
      </xdr:blipFill>
      <xdr:spPr>
        <a:xfrm>
          <a:off x="7344055" y="6220664"/>
          <a:ext cx="345281" cy="317720"/>
        </a:xfrm>
        <a:prstGeom prst="rect">
          <a:avLst/>
        </a:prstGeom>
      </xdr:spPr>
    </xdr:pic>
    <xdr:clientData fLocksWithSheet="0"/>
  </xdr:twoCellAnchor>
  <xdr:twoCellAnchor>
    <xdr:from>
      <xdr:col>27</xdr:col>
      <xdr:colOff>381000</xdr:colOff>
      <xdr:row>10</xdr:row>
      <xdr:rowOff>11905</xdr:rowOff>
    </xdr:from>
    <xdr:to>
      <xdr:col>36</xdr:col>
      <xdr:colOff>71437</xdr:colOff>
      <xdr:row>16</xdr:row>
      <xdr:rowOff>154781</xdr:rowOff>
    </xdr:to>
    <xdr:sp macro="" textlink="">
      <xdr:nvSpPr>
        <xdr:cNvPr id="7" name="正方形/長方形 6">
          <a:extLst>
            <a:ext uri="{FF2B5EF4-FFF2-40B4-BE49-F238E27FC236}">
              <a16:creationId xmlns:a16="http://schemas.microsoft.com/office/drawing/2014/main" id="{359285C6-82F0-4C7E-AC24-3269F81A7A91}"/>
            </a:ext>
          </a:extLst>
        </xdr:cNvPr>
        <xdr:cNvSpPr/>
      </xdr:nvSpPr>
      <xdr:spPr>
        <a:xfrm>
          <a:off x="7953375" y="1764505"/>
          <a:ext cx="3548062" cy="1171576"/>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凡例」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水色セル：事前協議書から自動転記</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緑色セル：計画時に記入ください。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赤色セル：完了時に記入ください。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84667</xdr:colOff>
      <xdr:row>5</xdr:row>
      <xdr:rowOff>74084</xdr:rowOff>
    </xdr:from>
    <xdr:to>
      <xdr:col>28</xdr:col>
      <xdr:colOff>10585</xdr:colOff>
      <xdr:row>7</xdr:row>
      <xdr:rowOff>306917</xdr:rowOff>
    </xdr:to>
    <xdr:sp macro="" textlink="">
      <xdr:nvSpPr>
        <xdr:cNvPr id="3" name="正方形/長方形 2">
          <a:extLst>
            <a:ext uri="{FF2B5EF4-FFF2-40B4-BE49-F238E27FC236}">
              <a16:creationId xmlns:a16="http://schemas.microsoft.com/office/drawing/2014/main" id="{F1E92F2E-74A8-4BC3-A6DD-7920645B0326}"/>
            </a:ext>
          </a:extLst>
        </xdr:cNvPr>
        <xdr:cNvSpPr/>
      </xdr:nvSpPr>
      <xdr:spPr>
        <a:xfrm>
          <a:off x="6085417" y="1068917"/>
          <a:ext cx="3894668" cy="772583"/>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凡例」</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水色セル：事前協議書から自動転記</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緑色セル：計画時に記入ください。</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複数事業者の場合</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21</xdr:col>
      <xdr:colOff>229961</xdr:colOff>
      <xdr:row>10</xdr:row>
      <xdr:rowOff>142666</xdr:rowOff>
    </xdr:from>
    <xdr:to>
      <xdr:col>21</xdr:col>
      <xdr:colOff>796018</xdr:colOff>
      <xdr:row>14</xdr:row>
      <xdr:rowOff>55968</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7380" r="7346"/>
        <a:stretch/>
      </xdr:blipFill>
      <xdr:spPr>
        <a:xfrm>
          <a:off x="9831161" y="1571416"/>
          <a:ext cx="566057" cy="484802"/>
        </a:xfrm>
        <a:prstGeom prst="rect">
          <a:avLst/>
        </a:prstGeom>
      </xdr:spPr>
    </xdr:pic>
    <xdr:clientData/>
  </xdr:twoCellAnchor>
  <xdr:twoCellAnchor editAs="oneCell">
    <xdr:from>
      <xdr:col>21</xdr:col>
      <xdr:colOff>229961</xdr:colOff>
      <xdr:row>7</xdr:row>
      <xdr:rowOff>36739</xdr:rowOff>
    </xdr:from>
    <xdr:to>
      <xdr:col>21</xdr:col>
      <xdr:colOff>795161</xdr:colOff>
      <xdr:row>10</xdr:row>
      <xdr:rowOff>94114</xdr:rowOff>
    </xdr:to>
    <xdr:pic>
      <xdr:nvPicPr>
        <xdr:cNvPr id="3" name="図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2"/>
        <a:stretch>
          <a:fillRect/>
        </a:stretch>
      </xdr:blipFill>
      <xdr:spPr>
        <a:xfrm>
          <a:off x="9831161" y="1036864"/>
          <a:ext cx="565200" cy="486000"/>
        </a:xfrm>
        <a:prstGeom prst="rect">
          <a:avLst/>
        </a:prstGeom>
      </xdr:spPr>
    </xdr:pic>
    <xdr:clientData/>
  </xdr:twoCellAnchor>
  <xdr:twoCellAnchor editAs="oneCell">
    <xdr:from>
      <xdr:col>21</xdr:col>
      <xdr:colOff>168494</xdr:colOff>
      <xdr:row>15</xdr:row>
      <xdr:rowOff>76200</xdr:rowOff>
    </xdr:from>
    <xdr:to>
      <xdr:col>21</xdr:col>
      <xdr:colOff>886244</xdr:colOff>
      <xdr:row>18</xdr:row>
      <xdr:rowOff>25013</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9769694" y="2219325"/>
          <a:ext cx="717750" cy="377438"/>
        </a:xfrm>
        <a:prstGeom prst="rect">
          <a:avLst/>
        </a:prstGeom>
      </xdr:spPr>
    </xdr:pic>
    <xdr:clientData/>
  </xdr:twoCellAnchor>
  <xdr:twoCellAnchor editAs="oneCell">
    <xdr:from>
      <xdr:col>21</xdr:col>
      <xdr:colOff>949544</xdr:colOff>
      <xdr:row>15</xdr:row>
      <xdr:rowOff>63721</xdr:rowOff>
    </xdr:from>
    <xdr:to>
      <xdr:col>22</xdr:col>
      <xdr:colOff>667169</xdr:colOff>
      <xdr:row>18</xdr:row>
      <xdr:rowOff>24909</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10550744" y="2206846"/>
          <a:ext cx="717750" cy="389813"/>
        </a:xfrm>
        <a:prstGeom prst="rect">
          <a:avLst/>
        </a:prstGeom>
      </xdr:spPr>
    </xdr:pic>
    <xdr:clientData/>
  </xdr:twoCellAnchor>
  <xdr:twoCellAnchor editAs="oneCell">
    <xdr:from>
      <xdr:col>21</xdr:col>
      <xdr:colOff>142875</xdr:colOff>
      <xdr:row>21</xdr:row>
      <xdr:rowOff>28574</xdr:rowOff>
    </xdr:from>
    <xdr:to>
      <xdr:col>21</xdr:col>
      <xdr:colOff>952875</xdr:colOff>
      <xdr:row>23</xdr:row>
      <xdr:rowOff>138824</xdr:rowOff>
    </xdr:to>
    <xdr:pic>
      <xdr:nvPicPr>
        <xdr:cNvPr id="6" name="図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744075" y="3028949"/>
          <a:ext cx="810000" cy="39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133350</xdr:colOff>
      <xdr:row>18</xdr:row>
      <xdr:rowOff>38100</xdr:rowOff>
    </xdr:from>
    <xdr:to>
      <xdr:col>21</xdr:col>
      <xdr:colOff>934350</xdr:colOff>
      <xdr:row>20</xdr:row>
      <xdr:rowOff>139350</xdr:rowOff>
    </xdr:to>
    <xdr:pic>
      <xdr:nvPicPr>
        <xdr:cNvPr id="7" name="図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734550" y="2609850"/>
          <a:ext cx="801000" cy="38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66675</xdr:colOff>
      <xdr:row>12</xdr:row>
      <xdr:rowOff>19050</xdr:rowOff>
    </xdr:from>
    <xdr:to>
      <xdr:col>18</xdr:col>
      <xdr:colOff>19050</xdr:colOff>
      <xdr:row>22</xdr:row>
      <xdr:rowOff>123825</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535025" y="1733550"/>
          <a:ext cx="1581150" cy="1533525"/>
        </a:xfrm>
        <a:prstGeom prst="rect">
          <a:avLst/>
        </a:prstGeom>
        <a:ln>
          <a:noFill/>
        </a:ln>
      </xdr:spPr>
    </xdr:pic>
    <xdr:clientData/>
  </xdr:twoCellAnchor>
  <xdr:twoCellAnchor editAs="oneCell">
    <xdr:from>
      <xdr:col>15</xdr:col>
      <xdr:colOff>76200</xdr:colOff>
      <xdr:row>23</xdr:row>
      <xdr:rowOff>85724</xdr:rowOff>
    </xdr:from>
    <xdr:to>
      <xdr:col>18</xdr:col>
      <xdr:colOff>33338</xdr:colOff>
      <xdr:row>34</xdr:row>
      <xdr:rowOff>47624</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544550" y="3371849"/>
          <a:ext cx="1585913" cy="1533525"/>
        </a:xfrm>
        <a:prstGeom prst="rect">
          <a:avLst/>
        </a:prstGeom>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7</xdr:row>
      <xdr:rowOff>0</xdr:rowOff>
    </xdr:from>
    <xdr:to>
      <xdr:col>7</xdr:col>
      <xdr:colOff>250875</xdr:colOff>
      <xdr:row>13</xdr:row>
      <xdr:rowOff>117000</xdr:rowOff>
    </xdr:to>
    <xdr:sp macro="" textlink="">
      <xdr:nvSpPr>
        <xdr:cNvPr id="4" name="正方形/長方形 3">
          <a:extLst>
            <a:ext uri="{FF2B5EF4-FFF2-40B4-BE49-F238E27FC236}">
              <a16:creationId xmlns:a16="http://schemas.microsoft.com/office/drawing/2014/main" id="{9CCC3BD4-F90F-4F98-9D25-39010EB2A086}"/>
            </a:ext>
          </a:extLst>
        </xdr:cNvPr>
        <xdr:cNvSpPr/>
      </xdr:nvSpPr>
      <xdr:spPr>
        <a:xfrm>
          <a:off x="1371600" y="142875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3" name="正方形/長方形 2">
          <a:extLst>
            <a:ext uri="{FF2B5EF4-FFF2-40B4-BE49-F238E27FC236}">
              <a16:creationId xmlns:a16="http://schemas.microsoft.com/office/drawing/2014/main" id="{74F02C2F-0D1D-4469-914D-6416ADA617B7}"/>
            </a:ext>
          </a:extLst>
        </xdr:cNvPr>
        <xdr:cNvSpPr/>
      </xdr:nvSpPr>
      <xdr:spPr>
        <a:xfrm>
          <a:off x="1371600" y="24384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2" name="正方形/長方形 1">
          <a:extLst>
            <a:ext uri="{FF2B5EF4-FFF2-40B4-BE49-F238E27FC236}">
              <a16:creationId xmlns:a16="http://schemas.microsoft.com/office/drawing/2014/main" id="{7DE27B2B-3E73-4406-A07E-C7CC6705C13F}"/>
            </a:ext>
          </a:extLst>
        </xdr:cNvPr>
        <xdr:cNvSpPr/>
      </xdr:nvSpPr>
      <xdr:spPr>
        <a:xfrm>
          <a:off x="1371600" y="22479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2" name="正方形/長方形 1">
          <a:extLst>
            <a:ext uri="{FF2B5EF4-FFF2-40B4-BE49-F238E27FC236}">
              <a16:creationId xmlns:a16="http://schemas.microsoft.com/office/drawing/2014/main" id="{6E9840C5-FB84-401E-8111-8F63C3F6E589}"/>
            </a:ext>
          </a:extLst>
        </xdr:cNvPr>
        <xdr:cNvSpPr/>
      </xdr:nvSpPr>
      <xdr:spPr>
        <a:xfrm>
          <a:off x="1371600" y="26289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106"/>
  <sheetViews>
    <sheetView showGridLines="0" tabSelected="1" zoomScaleNormal="100" zoomScaleSheetLayoutView="85" workbookViewId="0">
      <selection activeCell="E3" sqref="E3:H3"/>
    </sheetView>
  </sheetViews>
  <sheetFormatPr defaultColWidth="0" defaultRowHeight="13.5" zeroHeight="1"/>
  <cols>
    <col min="1" max="1" width="2.625" style="127" customWidth="1"/>
    <col min="2" max="2" width="12.625" style="127" customWidth="1"/>
    <col min="3" max="3" width="14.625" style="127" customWidth="1"/>
    <col min="4" max="4" width="7.625" style="127" customWidth="1"/>
    <col min="5" max="6" width="6.375" style="127" customWidth="1"/>
    <col min="7" max="7" width="6.5" style="127" customWidth="1"/>
    <col min="8" max="8" width="8.25" style="127" customWidth="1"/>
    <col min="9" max="9" width="5.625" style="127" customWidth="1"/>
    <col min="10" max="10" width="6.25" style="127" customWidth="1"/>
    <col min="11" max="11" width="6.375" style="127" customWidth="1"/>
    <col min="12" max="12" width="5.75" style="127" customWidth="1"/>
    <col min="13" max="15" width="5.125" style="127" customWidth="1"/>
    <col min="16" max="16" width="5.25" style="127" customWidth="1"/>
    <col min="17" max="17" width="5.875" style="127" customWidth="1"/>
    <col min="18" max="19" width="6" style="127" customWidth="1"/>
    <col min="20" max="20" width="5.125" style="127" customWidth="1"/>
    <col min="21" max="21" width="2.625" style="127" customWidth="1"/>
    <col min="22" max="22" width="14.125" style="127" hidden="1" customWidth="1"/>
    <col min="23" max="36" width="10.625" style="127" hidden="1" customWidth="1"/>
    <col min="37" max="16384" width="9" style="127" hidden="1"/>
  </cols>
  <sheetData>
    <row r="1" spans="2:35" ht="8.1" customHeight="1" thickBot="1">
      <c r="Q1" s="161"/>
      <c r="R1" s="161"/>
      <c r="S1" s="161"/>
      <c r="T1" s="161"/>
    </row>
    <row r="2" spans="2:35" ht="16.5" customHeight="1" thickTop="1" thickBot="1">
      <c r="B2" s="613" t="s">
        <v>115</v>
      </c>
      <c r="C2" s="614"/>
      <c r="D2" s="614"/>
      <c r="E2" s="614"/>
      <c r="F2" s="614"/>
      <c r="G2" s="614"/>
      <c r="H2" s="614"/>
      <c r="I2" s="614"/>
      <c r="J2" s="614"/>
      <c r="K2" s="614"/>
      <c r="L2" s="614"/>
      <c r="M2" s="614"/>
      <c r="N2" s="614"/>
      <c r="O2" s="614"/>
      <c r="P2" s="614"/>
      <c r="Q2" s="614"/>
      <c r="R2" s="614"/>
      <c r="S2" s="614"/>
      <c r="T2" s="615"/>
      <c r="V2" s="325"/>
      <c r="W2" s="326" t="s">
        <v>311</v>
      </c>
      <c r="X2" s="327" t="s">
        <v>1012</v>
      </c>
      <c r="Y2" s="326" t="s">
        <v>312</v>
      </c>
      <c r="Z2" s="327" t="s">
        <v>1011</v>
      </c>
    </row>
    <row r="3" spans="2:35" ht="14.1" customHeight="1" thickTop="1" thickBot="1">
      <c r="B3" s="224" t="s">
        <v>289</v>
      </c>
      <c r="C3" s="225"/>
      <c r="D3" s="226"/>
      <c r="E3" s="652"/>
      <c r="F3" s="653"/>
      <c r="G3" s="653"/>
      <c r="H3" s="654"/>
      <c r="I3" s="640" t="s">
        <v>258</v>
      </c>
      <c r="J3" s="641"/>
      <c r="K3" s="641"/>
      <c r="L3" s="642"/>
      <c r="M3" s="551" t="s">
        <v>890</v>
      </c>
      <c r="N3" s="552"/>
      <c r="O3" s="552"/>
      <c r="P3" s="553"/>
      <c r="Q3" s="162"/>
      <c r="R3" s="163" t="s">
        <v>885</v>
      </c>
      <c r="S3" s="551" t="s">
        <v>886</v>
      </c>
      <c r="T3" s="553"/>
      <c r="U3" s="127" t="s">
        <v>43</v>
      </c>
      <c r="V3" s="328" t="s">
        <v>985</v>
      </c>
      <c r="W3" s="329" t="str">
        <f>I3</f>
        <v>協議の段階</v>
      </c>
      <c r="X3" s="330" cm="1">
        <f t="array" ref="X3">_xlfn.IFS(M3="事前協議時",2,M3="計画時",3,M3="変更時",4,M3="工事完了時",5)</f>
        <v>2</v>
      </c>
      <c r="Y3" s="329" t="s">
        <v>986</v>
      </c>
      <c r="Z3" s="329"/>
      <c r="AA3" s="329"/>
      <c r="AB3" s="331"/>
      <c r="AC3" s="326" t="str">
        <f>R3</f>
        <v>工事種別</v>
      </c>
      <c r="AD3" s="332" t="s">
        <v>886</v>
      </c>
      <c r="AE3" s="333">
        <f>IF($S$3=AD3,1,0)</f>
        <v>1</v>
      </c>
      <c r="AF3" s="332" t="s">
        <v>887</v>
      </c>
      <c r="AG3" s="333">
        <f>IF($S$3=AF3,1,0)</f>
        <v>0</v>
      </c>
      <c r="AH3" s="329" t="s">
        <v>888</v>
      </c>
      <c r="AI3" s="334">
        <f>IF($S$3=AH3,1,0)</f>
        <v>0</v>
      </c>
    </row>
    <row r="4" spans="2:35" ht="13.5" customHeight="1">
      <c r="B4" s="486" t="s">
        <v>0</v>
      </c>
      <c r="C4" s="547" t="s">
        <v>1</v>
      </c>
      <c r="D4" s="548"/>
      <c r="E4" s="619"/>
      <c r="F4" s="620"/>
      <c r="G4" s="620"/>
      <c r="H4" s="620"/>
      <c r="I4" s="620"/>
      <c r="J4" s="620"/>
      <c r="K4" s="620"/>
      <c r="L4" s="620"/>
      <c r="M4" s="620"/>
      <c r="N4" s="620"/>
      <c r="O4" s="620"/>
      <c r="P4" s="620"/>
      <c r="Q4" s="620"/>
      <c r="R4" s="620"/>
      <c r="S4" s="620"/>
      <c r="T4" s="621"/>
      <c r="U4" s="127" t="s">
        <v>43</v>
      </c>
    </row>
    <row r="5" spans="2:35">
      <c r="B5" s="488"/>
      <c r="C5" s="554" t="s">
        <v>2</v>
      </c>
      <c r="D5" s="555"/>
      <c r="E5" s="622"/>
      <c r="F5" s="623"/>
      <c r="G5" s="623"/>
      <c r="H5" s="623"/>
      <c r="I5" s="623"/>
      <c r="J5" s="623"/>
      <c r="K5" s="623"/>
      <c r="L5" s="623"/>
      <c r="M5" s="623"/>
      <c r="N5" s="623"/>
      <c r="O5" s="623"/>
      <c r="P5" s="623"/>
      <c r="Q5" s="623"/>
      <c r="R5" s="623"/>
      <c r="S5" s="623"/>
      <c r="T5" s="624"/>
      <c r="U5" s="127" t="s">
        <v>43</v>
      </c>
    </row>
    <row r="6" spans="2:35">
      <c r="B6" s="630" t="s">
        <v>3</v>
      </c>
      <c r="C6" s="547" t="s">
        <v>1</v>
      </c>
      <c r="D6" s="556"/>
      <c r="E6" s="619"/>
      <c r="F6" s="625"/>
      <c r="G6" s="625"/>
      <c r="H6" s="625"/>
      <c r="I6" s="625"/>
      <c r="J6" s="625"/>
      <c r="K6" s="625"/>
      <c r="L6" s="625"/>
      <c r="M6" s="625"/>
      <c r="N6" s="625"/>
      <c r="O6" s="625"/>
      <c r="P6" s="625"/>
      <c r="Q6" s="625"/>
      <c r="R6" s="625"/>
      <c r="S6" s="625"/>
      <c r="T6" s="626"/>
      <c r="U6" s="127" t="s">
        <v>43</v>
      </c>
    </row>
    <row r="7" spans="2:35">
      <c r="B7" s="631"/>
      <c r="C7" s="554" t="s">
        <v>2</v>
      </c>
      <c r="D7" s="555"/>
      <c r="E7" s="622"/>
      <c r="F7" s="623"/>
      <c r="G7" s="623"/>
      <c r="H7" s="623"/>
      <c r="I7" s="623"/>
      <c r="J7" s="623"/>
      <c r="K7" s="623"/>
      <c r="L7" s="623"/>
      <c r="M7" s="623"/>
      <c r="N7" s="623"/>
      <c r="O7" s="623"/>
      <c r="P7" s="623"/>
      <c r="Q7" s="623"/>
      <c r="R7" s="623"/>
      <c r="S7" s="623"/>
      <c r="T7" s="624"/>
      <c r="U7" s="127" t="s">
        <v>43</v>
      </c>
    </row>
    <row r="8" spans="2:35">
      <c r="B8" s="489" t="s">
        <v>4</v>
      </c>
      <c r="C8" s="547" t="s">
        <v>88</v>
      </c>
      <c r="D8" s="548"/>
      <c r="E8" s="627"/>
      <c r="F8" s="628"/>
      <c r="G8" s="628"/>
      <c r="H8" s="628"/>
      <c r="I8" s="628"/>
      <c r="J8" s="628"/>
      <c r="K8" s="628"/>
      <c r="L8" s="628"/>
      <c r="M8" s="628"/>
      <c r="N8" s="628"/>
      <c r="O8" s="628"/>
      <c r="P8" s="628"/>
      <c r="Q8" s="628"/>
      <c r="R8" s="628"/>
      <c r="S8" s="628"/>
      <c r="T8" s="629"/>
      <c r="U8" s="127" t="s">
        <v>43</v>
      </c>
    </row>
    <row r="9" spans="2:35" ht="13.5" customHeight="1">
      <c r="B9" s="490"/>
      <c r="C9" s="543" t="s">
        <v>90</v>
      </c>
      <c r="D9" s="549"/>
      <c r="E9" s="616"/>
      <c r="F9" s="617"/>
      <c r="G9" s="617"/>
      <c r="H9" s="617"/>
      <c r="I9" s="617"/>
      <c r="J9" s="617"/>
      <c r="K9" s="617"/>
      <c r="L9" s="617"/>
      <c r="M9" s="617"/>
      <c r="N9" s="617"/>
      <c r="O9" s="617"/>
      <c r="P9" s="617"/>
      <c r="Q9" s="617"/>
      <c r="R9" s="617"/>
      <c r="S9" s="617"/>
      <c r="T9" s="618"/>
      <c r="U9" s="127" t="s">
        <v>43</v>
      </c>
    </row>
    <row r="10" spans="2:35" ht="15">
      <c r="B10" s="490"/>
      <c r="C10" s="545" t="s">
        <v>5</v>
      </c>
      <c r="D10" s="557"/>
      <c r="E10" s="164" t="s">
        <v>290</v>
      </c>
      <c r="F10" s="165" t="s">
        <v>149</v>
      </c>
      <c r="G10" s="165"/>
      <c r="H10" s="165"/>
      <c r="I10" s="239" t="s">
        <v>290</v>
      </c>
      <c r="J10" s="165" t="s">
        <v>150</v>
      </c>
      <c r="K10" s="165"/>
      <c r="L10" s="165"/>
      <c r="M10" s="239" t="s">
        <v>290</v>
      </c>
      <c r="N10" s="165" t="s">
        <v>689</v>
      </c>
      <c r="O10" s="165"/>
      <c r="P10" s="165"/>
      <c r="Q10" s="165"/>
      <c r="R10" s="165"/>
      <c r="S10" s="165"/>
      <c r="T10" s="172"/>
      <c r="U10" s="127" t="s">
        <v>43</v>
      </c>
      <c r="V10" s="335" t="str">
        <f>C10</f>
        <v>用途</v>
      </c>
      <c r="W10" s="326" t="str">
        <f>F10</f>
        <v>分譲集合住宅</v>
      </c>
      <c r="X10" s="334">
        <f>IF(E10="■",1,0)</f>
        <v>0</v>
      </c>
      <c r="Y10" s="326" t="str">
        <f>J10</f>
        <v>賃貸集合住宅</v>
      </c>
      <c r="Z10" s="334">
        <f>IF(I10="■",1,0)</f>
        <v>0</v>
      </c>
      <c r="AA10" s="326" t="str">
        <f>N10</f>
        <v>戸建住宅（複合ビルの一戸を含む）</v>
      </c>
      <c r="AB10" s="336"/>
      <c r="AC10" s="336"/>
      <c r="AD10" s="334">
        <f>IF(M10="■",1,0)</f>
        <v>0</v>
      </c>
    </row>
    <row r="11" spans="2:35" ht="13.5" hidden="1" customHeight="1">
      <c r="B11" s="490"/>
      <c r="C11" s="490"/>
      <c r="D11" s="558"/>
      <c r="E11" s="164" t="s">
        <v>290</v>
      </c>
      <c r="F11" s="165" t="s">
        <v>92</v>
      </c>
      <c r="G11" s="165"/>
      <c r="H11" s="165"/>
      <c r="I11" s="239" t="s">
        <v>290</v>
      </c>
      <c r="J11" s="165" t="s">
        <v>50</v>
      </c>
      <c r="K11" s="165"/>
      <c r="L11" s="165"/>
      <c r="M11" s="239" t="s">
        <v>290</v>
      </c>
      <c r="N11" s="165" t="s">
        <v>93</v>
      </c>
      <c r="O11" s="165"/>
      <c r="P11" s="165"/>
      <c r="Q11" s="239" t="s">
        <v>290</v>
      </c>
      <c r="R11" s="165" t="s">
        <v>94</v>
      </c>
      <c r="S11" s="165"/>
      <c r="T11" s="172"/>
      <c r="U11" s="127" t="s">
        <v>43</v>
      </c>
    </row>
    <row r="12" spans="2:35" ht="13.5" hidden="1" customHeight="1">
      <c r="B12" s="490"/>
      <c r="C12" s="541"/>
      <c r="D12" s="559"/>
      <c r="E12" s="164" t="s">
        <v>290</v>
      </c>
      <c r="F12" s="165" t="s">
        <v>148</v>
      </c>
      <c r="G12" s="165"/>
      <c r="H12" s="231"/>
      <c r="I12" s="239" t="s">
        <v>290</v>
      </c>
      <c r="J12" s="165" t="s">
        <v>147</v>
      </c>
      <c r="K12" s="231"/>
      <c r="L12" s="231"/>
      <c r="M12" s="239" t="s">
        <v>290</v>
      </c>
      <c r="N12" s="165" t="s">
        <v>146</v>
      </c>
      <c r="O12" s="231"/>
      <c r="P12" s="231"/>
      <c r="Q12" s="239" t="s">
        <v>290</v>
      </c>
      <c r="R12" s="165" t="s">
        <v>145</v>
      </c>
      <c r="S12" s="231"/>
      <c r="T12" s="232"/>
      <c r="U12" s="127" t="s">
        <v>43</v>
      </c>
    </row>
    <row r="13" spans="2:35" ht="13.5" customHeight="1">
      <c r="B13" s="490"/>
      <c r="C13" s="543" t="str">
        <f>IF($X$3=5,"工事期間","工事期間（予定）")</f>
        <v>工事期間（予定）</v>
      </c>
      <c r="D13" s="549"/>
      <c r="E13" s="195" t="s">
        <v>6</v>
      </c>
      <c r="F13" s="165"/>
      <c r="G13" s="165"/>
      <c r="H13" s="560"/>
      <c r="I13" s="560"/>
      <c r="J13" s="560"/>
      <c r="K13" s="165"/>
      <c r="L13" s="165"/>
      <c r="M13" s="165" t="s">
        <v>26</v>
      </c>
      <c r="N13" s="165"/>
      <c r="O13" s="678"/>
      <c r="P13" s="678"/>
      <c r="Q13" s="678"/>
      <c r="R13" s="678"/>
      <c r="S13" s="240"/>
      <c r="T13" s="241"/>
      <c r="U13" s="127" t="s">
        <v>43</v>
      </c>
    </row>
    <row r="14" spans="2:35" ht="13.5" customHeight="1">
      <c r="B14" s="490"/>
      <c r="C14" s="632" t="s">
        <v>920</v>
      </c>
      <c r="D14" s="633"/>
      <c r="E14" s="164" t="s">
        <v>290</v>
      </c>
      <c r="F14" s="165" t="s">
        <v>930</v>
      </c>
      <c r="G14" s="165"/>
      <c r="H14" s="165"/>
      <c r="I14" s="242"/>
      <c r="J14" s="243"/>
      <c r="K14" s="243"/>
      <c r="L14" s="244"/>
      <c r="M14" s="165"/>
      <c r="N14" s="165"/>
      <c r="O14" s="245"/>
      <c r="P14" s="245"/>
      <c r="Q14" s="245"/>
      <c r="R14" s="165"/>
      <c r="S14" s="165"/>
      <c r="T14" s="172"/>
      <c r="U14" s="127" t="s">
        <v>43</v>
      </c>
      <c r="V14" s="335" t="str">
        <f>C14</f>
        <v>複合建築物</v>
      </c>
      <c r="W14" s="326" t="str">
        <f>F14</f>
        <v>非住宅と住宅の複合建築物</v>
      </c>
      <c r="X14" s="329"/>
      <c r="Y14" s="334">
        <f>IF(E14="■",1,0)</f>
        <v>0</v>
      </c>
    </row>
    <row r="15" spans="2:35" ht="13.5" customHeight="1">
      <c r="B15" s="490"/>
      <c r="C15" s="634" t="s">
        <v>918</v>
      </c>
      <c r="D15" s="634"/>
      <c r="E15" s="181" t="s">
        <v>929</v>
      </c>
      <c r="F15" s="246"/>
      <c r="G15" s="677"/>
      <c r="H15" s="677"/>
      <c r="I15" s="677"/>
      <c r="J15" s="247" t="s">
        <v>8</v>
      </c>
      <c r="K15" s="181"/>
      <c r="L15" s="248" t="s">
        <v>919</v>
      </c>
      <c r="M15" s="679"/>
      <c r="N15" s="679"/>
      <c r="O15" s="679"/>
      <c r="P15" s="247" t="s">
        <v>8</v>
      </c>
      <c r="Q15" s="181"/>
      <c r="R15" s="181"/>
      <c r="S15" s="247"/>
      <c r="T15" s="249"/>
      <c r="U15" s="127" t="s">
        <v>43</v>
      </c>
    </row>
    <row r="16" spans="2:35" ht="13.5" customHeight="1">
      <c r="B16" s="490"/>
      <c r="C16" s="541" t="s">
        <v>942</v>
      </c>
      <c r="D16" s="542"/>
      <c r="E16" s="195" t="s">
        <v>943</v>
      </c>
      <c r="F16" s="165"/>
      <c r="G16" s="535"/>
      <c r="H16" s="536"/>
      <c r="I16" s="165" t="s">
        <v>8</v>
      </c>
      <c r="J16" s="528" t="s">
        <v>941</v>
      </c>
      <c r="K16" s="528"/>
      <c r="L16" s="528"/>
      <c r="M16" s="528"/>
      <c r="N16" s="528"/>
      <c r="O16" s="528"/>
      <c r="P16" s="528"/>
      <c r="Q16" s="528"/>
      <c r="R16" s="535"/>
      <c r="S16" s="536"/>
      <c r="T16" s="172" t="s">
        <v>8</v>
      </c>
      <c r="U16" s="127" t="s">
        <v>43</v>
      </c>
    </row>
    <row r="17" spans="2:34" ht="13.5" customHeight="1" thickBot="1">
      <c r="B17" s="490"/>
      <c r="C17" s="543" t="s">
        <v>11</v>
      </c>
      <c r="D17" s="544"/>
      <c r="E17" s="166" t="s">
        <v>48</v>
      </c>
      <c r="F17" s="320"/>
      <c r="G17" s="167" t="s">
        <v>47</v>
      </c>
      <c r="H17" s="165"/>
      <c r="I17" s="165"/>
      <c r="J17" s="165" t="s">
        <v>49</v>
      </c>
      <c r="K17" s="320"/>
      <c r="L17" s="165" t="s">
        <v>47</v>
      </c>
      <c r="M17" s="167"/>
      <c r="N17" s="167"/>
      <c r="O17" s="177" t="s">
        <v>116</v>
      </c>
      <c r="P17" s="320"/>
      <c r="Q17" s="165" t="s">
        <v>117</v>
      </c>
      <c r="R17" s="165"/>
      <c r="S17" s="165"/>
      <c r="T17" s="172"/>
      <c r="U17" s="127" t="s">
        <v>43</v>
      </c>
    </row>
    <row r="18" spans="2:34" ht="13.5" customHeight="1" thickBot="1">
      <c r="B18" s="490"/>
      <c r="C18" s="545" t="s">
        <v>12</v>
      </c>
      <c r="D18" s="546"/>
      <c r="E18" s="164" t="s">
        <v>290</v>
      </c>
      <c r="F18" s="165" t="s">
        <v>51</v>
      </c>
      <c r="G18" s="165"/>
      <c r="H18" s="165"/>
      <c r="I18" s="239" t="s">
        <v>290</v>
      </c>
      <c r="J18" s="165" t="s">
        <v>53</v>
      </c>
      <c r="K18" s="165"/>
      <c r="L18" s="165"/>
      <c r="M18" s="239" t="s">
        <v>290</v>
      </c>
      <c r="N18" s="165" t="s">
        <v>55</v>
      </c>
      <c r="O18" s="165"/>
      <c r="P18" s="165"/>
      <c r="Q18" s="165"/>
      <c r="R18" s="165"/>
      <c r="S18" s="165"/>
      <c r="T18" s="172"/>
      <c r="U18" s="127" t="s">
        <v>43</v>
      </c>
      <c r="V18" s="328" t="s">
        <v>987</v>
      </c>
      <c r="W18" s="326" t="str">
        <f>F18</f>
        <v>ＲＣ造</v>
      </c>
      <c r="X18" s="334">
        <f>IF(E18="■",1,0)</f>
        <v>0</v>
      </c>
      <c r="Y18" s="326" t="str">
        <f>J18</f>
        <v>ＳＲＣ造</v>
      </c>
      <c r="Z18" s="334">
        <f>IF(I18="■",1,0)</f>
        <v>0</v>
      </c>
      <c r="AA18" s="326" t="str">
        <f>N18</f>
        <v>S造</v>
      </c>
      <c r="AB18" s="334">
        <f>IF(M18="■",1,0)</f>
        <v>0</v>
      </c>
    </row>
    <row r="19" spans="2:34" ht="13.5" customHeight="1">
      <c r="B19" s="490"/>
      <c r="C19" s="541"/>
      <c r="D19" s="542"/>
      <c r="E19" s="164" t="s">
        <v>290</v>
      </c>
      <c r="F19" s="165" t="s">
        <v>52</v>
      </c>
      <c r="G19" s="165"/>
      <c r="H19" s="165"/>
      <c r="I19" s="239" t="s">
        <v>290</v>
      </c>
      <c r="J19" s="165" t="s">
        <v>75</v>
      </c>
      <c r="K19" s="165"/>
      <c r="L19" s="540"/>
      <c r="M19" s="540"/>
      <c r="N19" s="540"/>
      <c r="O19" s="540"/>
      <c r="P19" s="540"/>
      <c r="Q19" s="540"/>
      <c r="R19" s="540"/>
      <c r="S19" s="540"/>
      <c r="T19" s="232" t="s">
        <v>76</v>
      </c>
      <c r="U19" s="127" t="s">
        <v>43</v>
      </c>
      <c r="W19" s="326" t="str">
        <f>F19</f>
        <v>木造</v>
      </c>
      <c r="X19" s="334">
        <f>IF(E19="■",1,0)</f>
        <v>0</v>
      </c>
      <c r="Y19" s="326" t="str">
        <f>J19</f>
        <v>その他　（</v>
      </c>
      <c r="Z19" s="334">
        <f>IF(I19="■",1,0)</f>
        <v>0</v>
      </c>
      <c r="AA19" s="337"/>
      <c r="AB19" s="337"/>
    </row>
    <row r="20" spans="2:34" ht="13.5" customHeight="1">
      <c r="B20" s="490"/>
      <c r="C20" s="545" t="s">
        <v>949</v>
      </c>
      <c r="D20" s="546"/>
      <c r="E20" s="166" t="s">
        <v>13</v>
      </c>
      <c r="F20" s="537"/>
      <c r="G20" s="537"/>
      <c r="H20" s="538"/>
      <c r="I20" s="531"/>
      <c r="J20" s="536"/>
      <c r="K20" s="165" t="s">
        <v>57</v>
      </c>
      <c r="L20" s="167" t="s">
        <v>13</v>
      </c>
      <c r="M20" s="537"/>
      <c r="N20" s="537"/>
      <c r="O20" s="538"/>
      <c r="P20" s="531"/>
      <c r="Q20" s="536"/>
      <c r="R20" s="165" t="s">
        <v>57</v>
      </c>
      <c r="S20" s="250"/>
      <c r="T20" s="251"/>
      <c r="U20" s="127" t="s">
        <v>43</v>
      </c>
    </row>
    <row r="21" spans="2:34" ht="13.5" customHeight="1">
      <c r="B21" s="490"/>
      <c r="C21" s="541"/>
      <c r="D21" s="542"/>
      <c r="E21" s="166" t="s">
        <v>13</v>
      </c>
      <c r="F21" s="537"/>
      <c r="G21" s="537"/>
      <c r="H21" s="538"/>
      <c r="I21" s="531"/>
      <c r="J21" s="536"/>
      <c r="K21" s="165" t="s">
        <v>57</v>
      </c>
      <c r="L21" s="167" t="s">
        <v>13</v>
      </c>
      <c r="M21" s="537"/>
      <c r="N21" s="537"/>
      <c r="O21" s="538"/>
      <c r="P21" s="531"/>
      <c r="Q21" s="532"/>
      <c r="R21" s="165" t="s">
        <v>57</v>
      </c>
      <c r="S21" s="250"/>
      <c r="T21" s="251"/>
      <c r="U21" s="127" t="s">
        <v>43</v>
      </c>
    </row>
    <row r="22" spans="2:34" ht="13.5" customHeight="1">
      <c r="B22" s="490"/>
      <c r="C22" s="562" t="s">
        <v>719</v>
      </c>
      <c r="D22" s="563"/>
      <c r="E22" s="164" t="s">
        <v>290</v>
      </c>
      <c r="F22" s="539" t="s">
        <v>662</v>
      </c>
      <c r="G22" s="539"/>
      <c r="H22" s="539"/>
      <c r="I22" s="539"/>
      <c r="J22" s="539"/>
      <c r="K22" s="539"/>
      <c r="L22" s="239" t="s">
        <v>290</v>
      </c>
      <c r="M22" s="688" t="s">
        <v>663</v>
      </c>
      <c r="N22" s="688"/>
      <c r="O22" s="688"/>
      <c r="P22" s="231"/>
      <c r="Q22" s="239" t="s">
        <v>290</v>
      </c>
      <c r="R22" s="165" t="s">
        <v>720</v>
      </c>
      <c r="S22" s="231"/>
      <c r="T22" s="172"/>
      <c r="U22" s="127" t="s">
        <v>43</v>
      </c>
      <c r="V22" s="335" t="str">
        <f>C22</f>
        <v>都市開発諸制度等の適用</v>
      </c>
      <c r="W22" s="335" t="str">
        <f t="shared" ref="W22:W28" si="0">F22</f>
        <v>再開発等促進区を定める地区計画</v>
      </c>
      <c r="X22" s="329"/>
      <c r="Y22" s="329"/>
      <c r="Z22" s="334">
        <f>IF(E22="■",1,0)</f>
        <v>0</v>
      </c>
      <c r="AA22" s="326" t="str">
        <f>M22</f>
        <v>高度利用地区</v>
      </c>
      <c r="AB22" s="334">
        <f>IF(L22="■",1,0)</f>
        <v>0</v>
      </c>
      <c r="AC22" s="326" t="str">
        <f>R22</f>
        <v>特定街区</v>
      </c>
      <c r="AD22" s="334">
        <f>IF(Q22="■",1,0)</f>
        <v>0</v>
      </c>
    </row>
    <row r="23" spans="2:34" ht="13.5" customHeight="1">
      <c r="B23" s="491"/>
      <c r="C23" s="564"/>
      <c r="D23" s="565"/>
      <c r="E23" s="255" t="s">
        <v>290</v>
      </c>
      <c r="F23" s="550" t="s">
        <v>721</v>
      </c>
      <c r="G23" s="550"/>
      <c r="H23" s="550"/>
      <c r="I23" s="252" t="s">
        <v>290</v>
      </c>
      <c r="J23" s="168" t="s">
        <v>75</v>
      </c>
      <c r="K23" s="253"/>
      <c r="L23" s="518"/>
      <c r="M23" s="518"/>
      <c r="N23" s="518"/>
      <c r="O23" s="518"/>
      <c r="P23" s="518"/>
      <c r="Q23" s="518"/>
      <c r="R23" s="518"/>
      <c r="S23" s="518"/>
      <c r="T23" s="232" t="s">
        <v>76</v>
      </c>
      <c r="U23" s="127" t="s">
        <v>43</v>
      </c>
      <c r="V23" s="337"/>
      <c r="W23" s="326" t="str">
        <f t="shared" si="0"/>
        <v>総合設計</v>
      </c>
      <c r="X23" s="334">
        <f>IF(E23="■",1,0)</f>
        <v>0</v>
      </c>
      <c r="Y23" s="326" t="str">
        <f>J23</f>
        <v>その他　（</v>
      </c>
      <c r="Z23" s="334">
        <f>IF(I23="■",1,0)</f>
        <v>0</v>
      </c>
      <c r="AA23" s="337"/>
      <c r="AB23" s="337"/>
      <c r="AC23" s="337"/>
      <c r="AD23" s="337"/>
    </row>
    <row r="24" spans="2:34" ht="13.5" customHeight="1">
      <c r="B24" s="486" t="s">
        <v>121</v>
      </c>
      <c r="C24" s="533" t="s">
        <v>14</v>
      </c>
      <c r="D24" s="534"/>
      <c r="E24" s="164" t="s">
        <v>290</v>
      </c>
      <c r="F24" s="222" t="s">
        <v>122</v>
      </c>
      <c r="G24" s="222"/>
      <c r="H24" s="222"/>
      <c r="I24" s="239" t="s">
        <v>290</v>
      </c>
      <c r="J24" s="635" t="s">
        <v>118</v>
      </c>
      <c r="K24" s="635"/>
      <c r="L24" s="636"/>
      <c r="M24" s="394" t="s">
        <v>290</v>
      </c>
      <c r="N24" s="561" t="s">
        <v>119</v>
      </c>
      <c r="O24" s="561"/>
      <c r="P24" s="561"/>
      <c r="Q24" s="394" t="s">
        <v>290</v>
      </c>
      <c r="R24" s="245" t="s">
        <v>574</v>
      </c>
      <c r="S24" s="245"/>
      <c r="T24" s="254"/>
      <c r="U24" s="127" t="s">
        <v>43</v>
      </c>
      <c r="V24" s="335" t="str">
        <f>C24</f>
        <v>空調システム</v>
      </c>
      <c r="W24" s="326" t="str">
        <f t="shared" si="0"/>
        <v>なし（入居者設置）</v>
      </c>
      <c r="X24" s="336"/>
      <c r="Y24" s="334">
        <f t="shared" ref="Y24:Y32" si="1">IF(E24="■",1,0)</f>
        <v>0</v>
      </c>
      <c r="Z24" s="326" t="str">
        <f>J24</f>
        <v>個別エアコン</v>
      </c>
      <c r="AA24" s="336"/>
      <c r="AB24" s="334">
        <f>IF(I24="■",1,0)</f>
        <v>0</v>
      </c>
      <c r="AC24" s="326" t="str">
        <f>N24</f>
        <v>セントラルエアコン</v>
      </c>
      <c r="AD24" s="336"/>
      <c r="AE24" s="334">
        <f>IF(M24="■",1,0)</f>
        <v>0</v>
      </c>
      <c r="AF24" s="326" t="str">
        <f>R24</f>
        <v>床暖房</v>
      </c>
      <c r="AG24" s="336"/>
      <c r="AH24" s="334">
        <f>IF(Q24="■",1,0)</f>
        <v>0</v>
      </c>
    </row>
    <row r="25" spans="2:34" ht="13.5" customHeight="1">
      <c r="B25" s="487"/>
      <c r="C25" s="643" t="s">
        <v>123</v>
      </c>
      <c r="D25" s="644"/>
      <c r="E25" s="164" t="s">
        <v>290</v>
      </c>
      <c r="F25" s="165" t="s">
        <v>124</v>
      </c>
      <c r="G25" s="165"/>
      <c r="H25" s="165"/>
      <c r="I25" s="394" t="s">
        <v>290</v>
      </c>
      <c r="J25" s="504" t="s">
        <v>125</v>
      </c>
      <c r="K25" s="504"/>
      <c r="L25" s="504"/>
      <c r="M25" s="394" t="s">
        <v>290</v>
      </c>
      <c r="N25" s="165" t="s">
        <v>126</v>
      </c>
      <c r="O25" s="165"/>
      <c r="P25" s="165"/>
      <c r="Q25" s="165"/>
      <c r="R25" s="165"/>
      <c r="S25" s="165"/>
      <c r="T25" s="172"/>
      <c r="U25" s="127" t="s">
        <v>43</v>
      </c>
      <c r="V25" s="338" t="str">
        <f>C25</f>
        <v>給湯システム</v>
      </c>
      <c r="W25" s="326" t="str">
        <f t="shared" si="0"/>
        <v>ガス給湯機</v>
      </c>
      <c r="X25" s="336"/>
      <c r="Y25" s="334">
        <f t="shared" si="1"/>
        <v>0</v>
      </c>
      <c r="Z25" s="326" t="str">
        <f>J25</f>
        <v>ヒートポンプ給湯機</v>
      </c>
      <c r="AA25" s="336"/>
      <c r="AB25" s="334">
        <f>IF(I25="■",1,0)</f>
        <v>0</v>
      </c>
      <c r="AC25" s="326" t="str">
        <f>N25</f>
        <v>電気温水器</v>
      </c>
      <c r="AD25" s="336"/>
      <c r="AE25" s="334">
        <f>IF(M25="■",1,0)</f>
        <v>0</v>
      </c>
    </row>
    <row r="26" spans="2:34" ht="13.5" customHeight="1">
      <c r="B26" s="488"/>
      <c r="C26" s="516"/>
      <c r="D26" s="645"/>
      <c r="E26" s="393" t="s">
        <v>290</v>
      </c>
      <c r="F26" s="168" t="s">
        <v>75</v>
      </c>
      <c r="G26" s="168"/>
      <c r="H26" s="518"/>
      <c r="I26" s="518"/>
      <c r="J26" s="518"/>
      <c r="K26" s="518"/>
      <c r="L26" s="518"/>
      <c r="M26" s="518"/>
      <c r="N26" s="518"/>
      <c r="O26" s="518"/>
      <c r="P26" s="518"/>
      <c r="Q26" s="518"/>
      <c r="R26" s="518"/>
      <c r="S26" s="518"/>
      <c r="T26" s="183" t="s">
        <v>76</v>
      </c>
      <c r="U26" s="127" t="s">
        <v>43</v>
      </c>
      <c r="V26" s="339"/>
      <c r="W26" s="326" t="str">
        <f t="shared" si="0"/>
        <v>その他　（</v>
      </c>
      <c r="X26" s="336"/>
      <c r="Y26" s="334">
        <f t="shared" si="1"/>
        <v>0</v>
      </c>
    </row>
    <row r="27" spans="2:34" ht="13.5" customHeight="1">
      <c r="B27" s="486" t="s">
        <v>120</v>
      </c>
      <c r="C27" s="659" t="s">
        <v>14</v>
      </c>
      <c r="D27" s="660"/>
      <c r="E27" s="164" t="s">
        <v>290</v>
      </c>
      <c r="F27" s="222" t="s">
        <v>132</v>
      </c>
      <c r="G27" s="222"/>
      <c r="H27" s="222"/>
      <c r="I27" s="394" t="s">
        <v>290</v>
      </c>
      <c r="J27" s="222" t="s">
        <v>118</v>
      </c>
      <c r="K27" s="222"/>
      <c r="L27" s="222"/>
      <c r="M27" s="394" t="s">
        <v>290</v>
      </c>
      <c r="N27" s="181" t="s">
        <v>522</v>
      </c>
      <c r="O27" s="181"/>
      <c r="P27" s="256"/>
      <c r="Q27" s="222"/>
      <c r="R27" s="181"/>
      <c r="S27" s="222"/>
      <c r="T27" s="230"/>
      <c r="U27" s="127" t="s">
        <v>127</v>
      </c>
      <c r="V27" s="335" t="str">
        <f>C27</f>
        <v>空調システム</v>
      </c>
      <c r="W27" s="326" t="str">
        <f t="shared" si="0"/>
        <v>マルチエアコン</v>
      </c>
      <c r="X27" s="336"/>
      <c r="Y27" s="334">
        <f t="shared" si="1"/>
        <v>0</v>
      </c>
      <c r="Z27" s="326" t="str">
        <f>J27</f>
        <v>個別エアコン</v>
      </c>
      <c r="AA27" s="336"/>
      <c r="AB27" s="334">
        <f>IF(I27="■",1,0)</f>
        <v>0</v>
      </c>
      <c r="AC27" s="326" t="str">
        <f>N27</f>
        <v>なし</v>
      </c>
      <c r="AD27" s="336"/>
      <c r="AE27" s="334">
        <f>IF(M27="■",1,0)</f>
        <v>0</v>
      </c>
    </row>
    <row r="28" spans="2:34" ht="13.5" customHeight="1" thickBot="1">
      <c r="B28" s="487"/>
      <c r="C28" s="650" t="s">
        <v>128</v>
      </c>
      <c r="D28" s="651"/>
      <c r="E28" s="393" t="s">
        <v>290</v>
      </c>
      <c r="F28" s="165" t="s">
        <v>129</v>
      </c>
      <c r="G28" s="165"/>
      <c r="H28" s="165"/>
      <c r="I28" s="252" t="s">
        <v>290</v>
      </c>
      <c r="J28" s="165" t="s">
        <v>130</v>
      </c>
      <c r="K28" s="165"/>
      <c r="L28" s="165"/>
      <c r="M28" s="168"/>
      <c r="N28" s="168"/>
      <c r="O28" s="168"/>
      <c r="P28" s="168"/>
      <c r="Q28" s="165"/>
      <c r="R28" s="165"/>
      <c r="S28" s="165"/>
      <c r="T28" s="232"/>
      <c r="U28" s="127" t="s">
        <v>127</v>
      </c>
      <c r="W28" s="326" t="str">
        <f t="shared" si="0"/>
        <v>エレベーター</v>
      </c>
      <c r="X28" s="336"/>
      <c r="Y28" s="334">
        <f t="shared" si="1"/>
        <v>0</v>
      </c>
      <c r="Z28" s="326" t="str">
        <f>J28</f>
        <v>エスカレーター</v>
      </c>
      <c r="AA28" s="336"/>
      <c r="AB28" s="334">
        <f>IF(I28="■",1,0)</f>
        <v>0</v>
      </c>
    </row>
    <row r="29" spans="2:34" ht="13.5" hidden="1" customHeight="1">
      <c r="B29" s="236"/>
      <c r="C29" s="657" t="s">
        <v>15</v>
      </c>
      <c r="D29" s="658"/>
      <c r="E29" s="255" t="s">
        <v>290</v>
      </c>
      <c r="F29" s="168" t="s">
        <v>67</v>
      </c>
      <c r="G29" s="168"/>
      <c r="H29" s="168"/>
      <c r="I29" s="252" t="s">
        <v>290</v>
      </c>
      <c r="J29" s="168" t="s">
        <v>68</v>
      </c>
      <c r="K29" s="168"/>
      <c r="L29" s="168"/>
      <c r="M29" s="395"/>
      <c r="N29" s="396" t="s">
        <v>290</v>
      </c>
      <c r="O29" s="395" t="s">
        <v>69</v>
      </c>
      <c r="P29" s="395"/>
      <c r="Q29" s="168"/>
      <c r="R29" s="168"/>
      <c r="S29" s="168"/>
      <c r="T29" s="175"/>
      <c r="U29" s="127" t="s">
        <v>43</v>
      </c>
      <c r="Y29" s="334">
        <f t="shared" si="1"/>
        <v>0</v>
      </c>
    </row>
    <row r="30" spans="2:34" ht="13.5" customHeight="1" thickBot="1">
      <c r="B30" s="486" t="s">
        <v>707</v>
      </c>
      <c r="C30" s="669" t="s">
        <v>215</v>
      </c>
      <c r="D30" s="670"/>
      <c r="E30" s="164" t="s">
        <v>290</v>
      </c>
      <c r="F30" s="530" t="s">
        <v>475</v>
      </c>
      <c r="G30" s="648"/>
      <c r="H30" s="648"/>
      <c r="I30" s="239" t="s">
        <v>290</v>
      </c>
      <c r="J30" s="169" t="s">
        <v>131</v>
      </c>
      <c r="K30" s="222"/>
      <c r="L30" s="169"/>
      <c r="M30" s="239" t="s">
        <v>290</v>
      </c>
      <c r="N30" s="169" t="s">
        <v>134</v>
      </c>
      <c r="O30" s="222"/>
      <c r="P30" s="239" t="s">
        <v>290</v>
      </c>
      <c r="Q30" s="530" t="s">
        <v>476</v>
      </c>
      <c r="R30" s="648"/>
      <c r="S30" s="648"/>
      <c r="T30" s="649"/>
      <c r="U30" s="127" t="s">
        <v>43</v>
      </c>
      <c r="V30" s="328" t="s">
        <v>988</v>
      </c>
      <c r="W30" s="340" t="str">
        <f t="shared" ref="W30:W50" si="2">F30</f>
        <v>Low-E複層ガラス</v>
      </c>
      <c r="X30" s="341"/>
      <c r="Y30" s="342">
        <f t="shared" si="1"/>
        <v>0</v>
      </c>
      <c r="Z30" s="326" t="str">
        <f>J30</f>
        <v>複層ガラス</v>
      </c>
      <c r="AA30" s="336"/>
      <c r="AB30" s="334">
        <f>IF(I30="■",1,0)</f>
        <v>0</v>
      </c>
      <c r="AC30" s="326" t="str">
        <f>N30</f>
        <v>二重サッシ</v>
      </c>
      <c r="AD30" s="336"/>
      <c r="AE30" s="334">
        <f>IF(M30="■",1,0)</f>
        <v>0</v>
      </c>
      <c r="AF30" s="326" t="str">
        <f>Q30</f>
        <v>庇・ルーバー・バルコニー</v>
      </c>
      <c r="AG30" s="336"/>
      <c r="AH30" s="334">
        <f>IF(P30="■",1,0)</f>
        <v>0</v>
      </c>
    </row>
    <row r="31" spans="2:34" ht="13.5" customHeight="1">
      <c r="B31" s="487"/>
      <c r="C31" s="671"/>
      <c r="D31" s="672"/>
      <c r="E31" s="164" t="s">
        <v>290</v>
      </c>
      <c r="F31" s="528" t="s">
        <v>945</v>
      </c>
      <c r="G31" s="507"/>
      <c r="H31" s="507"/>
      <c r="I31" s="507"/>
      <c r="J31" s="507"/>
      <c r="K31" s="661"/>
      <c r="L31" s="661"/>
      <c r="M31" s="661"/>
      <c r="N31" s="661"/>
      <c r="O31" s="661"/>
      <c r="P31" s="661"/>
      <c r="Q31" s="661"/>
      <c r="R31" s="170" t="s">
        <v>291</v>
      </c>
      <c r="S31" s="171"/>
      <c r="T31" s="172" t="s">
        <v>292</v>
      </c>
      <c r="U31" s="127" t="s">
        <v>43</v>
      </c>
      <c r="V31" s="343" t="str">
        <f>C30</f>
        <v>省CO2建築手法</v>
      </c>
      <c r="W31" s="326" t="str">
        <f t="shared" si="2"/>
        <v>屋根高断熱化  （屋根断熱材：</v>
      </c>
      <c r="X31" s="329"/>
      <c r="Y31" s="330">
        <f>IF(E31="■",1,0)</f>
        <v>0</v>
      </c>
      <c r="Z31" s="332" t="s">
        <v>547</v>
      </c>
      <c r="AA31" s="334">
        <f>IF($K31="",0,_xlfn.XLOOKUP($K31,List!$F$1:$F$40,List!$E$1:$E$40,List!$E$42))</f>
        <v>0</v>
      </c>
      <c r="AB31" s="337"/>
      <c r="AC31" s="337"/>
      <c r="AD31" s="337"/>
      <c r="AE31" s="337"/>
    </row>
    <row r="32" spans="2:34" ht="13.5" customHeight="1">
      <c r="B32" s="487"/>
      <c r="C32" s="671"/>
      <c r="D32" s="672"/>
      <c r="E32" s="393" t="s">
        <v>290</v>
      </c>
      <c r="F32" s="528" t="s">
        <v>946</v>
      </c>
      <c r="G32" s="507"/>
      <c r="H32" s="507"/>
      <c r="I32" s="507"/>
      <c r="J32" s="507"/>
      <c r="K32" s="662"/>
      <c r="L32" s="662"/>
      <c r="M32" s="662"/>
      <c r="N32" s="662"/>
      <c r="O32" s="662"/>
      <c r="P32" s="662"/>
      <c r="Q32" s="662"/>
      <c r="R32" s="173" t="s">
        <v>293</v>
      </c>
      <c r="S32" s="174"/>
      <c r="T32" s="175" t="s">
        <v>294</v>
      </c>
      <c r="U32" s="127" t="s">
        <v>43</v>
      </c>
      <c r="V32" s="344"/>
      <c r="W32" s="326" t="str">
        <f t="shared" si="2"/>
        <v>壁高断熱化  　 （壁断熱材：</v>
      </c>
      <c r="X32" s="329"/>
      <c r="Y32" s="330">
        <f t="shared" si="1"/>
        <v>0</v>
      </c>
      <c r="Z32" s="332" t="s">
        <v>547</v>
      </c>
      <c r="AA32" s="334">
        <f>IF($K32="",0,_xlfn.XLOOKUP($K32,List!$F$1:$F$40,List!$E$1:$E$40,List!$E$42))</f>
        <v>0</v>
      </c>
      <c r="AB32" s="337"/>
      <c r="AC32" s="337"/>
      <c r="AD32" s="337"/>
      <c r="AE32" s="337"/>
    </row>
    <row r="33" spans="2:34" ht="13.5" customHeight="1">
      <c r="B33" s="487"/>
      <c r="C33" s="690" t="s">
        <v>950</v>
      </c>
      <c r="D33" s="176" t="s">
        <v>549</v>
      </c>
      <c r="E33" s="164" t="s">
        <v>290</v>
      </c>
      <c r="F33" s="222" t="s">
        <v>952</v>
      </c>
      <c r="G33" s="234"/>
      <c r="H33" s="234"/>
      <c r="I33" s="256"/>
      <c r="J33" s="668"/>
      <c r="K33" s="648"/>
      <c r="L33" s="648"/>
      <c r="M33" s="394" t="s">
        <v>290</v>
      </c>
      <c r="N33" s="222" t="s">
        <v>927</v>
      </c>
      <c r="O33" s="222"/>
      <c r="P33" s="222"/>
      <c r="Q33" s="256"/>
      <c r="R33" s="229"/>
      <c r="S33" s="229"/>
      <c r="T33" s="230"/>
      <c r="U33" s="127" t="s">
        <v>43</v>
      </c>
      <c r="V33" s="345" t="str">
        <f>D33</f>
        <v>空調</v>
      </c>
      <c r="W33" s="326" t="str">
        <f t="shared" si="2"/>
        <v>高効率エアコン：区分（い）等</v>
      </c>
      <c r="X33" s="329"/>
      <c r="Y33" s="330">
        <f>IF(E33="■",1,0)</f>
        <v>0</v>
      </c>
      <c r="Z33" s="326" t="str">
        <f>N33</f>
        <v>小能力時高効率型コンプレッサー</v>
      </c>
      <c r="AA33" s="336"/>
      <c r="AB33" s="334">
        <f>IF(M33="■",1,0)</f>
        <v>0</v>
      </c>
    </row>
    <row r="34" spans="2:34" ht="13.5" customHeight="1">
      <c r="B34" s="487"/>
      <c r="C34" s="599"/>
      <c r="D34" s="673" t="s">
        <v>234</v>
      </c>
      <c r="E34" s="164" t="s">
        <v>290</v>
      </c>
      <c r="F34" s="504" t="s">
        <v>577</v>
      </c>
      <c r="G34" s="504"/>
      <c r="H34" s="504"/>
      <c r="I34" s="239" t="s">
        <v>290</v>
      </c>
      <c r="J34" s="504" t="s">
        <v>564</v>
      </c>
      <c r="K34" s="504"/>
      <c r="L34" s="504"/>
      <c r="M34" s="394" t="s">
        <v>290</v>
      </c>
      <c r="N34" s="504" t="s">
        <v>565</v>
      </c>
      <c r="O34" s="504"/>
      <c r="P34" s="504"/>
      <c r="Q34" s="394" t="s">
        <v>290</v>
      </c>
      <c r="R34" s="504" t="s">
        <v>566</v>
      </c>
      <c r="S34" s="504"/>
      <c r="T34" s="689"/>
      <c r="U34" s="127" t="s">
        <v>43</v>
      </c>
      <c r="V34" s="346" t="str">
        <f>D34</f>
        <v>換気</v>
      </c>
      <c r="W34" s="326" t="str">
        <f t="shared" si="2"/>
        <v>駐車場換気量制御</v>
      </c>
      <c r="X34" s="329"/>
      <c r="Y34" s="330">
        <f>IF(E34="■",1,0)</f>
        <v>0</v>
      </c>
      <c r="Z34" s="326" t="str">
        <f>J34</f>
        <v>機械室換気量制御</v>
      </c>
      <c r="AA34" s="336"/>
      <c r="AB34" s="334">
        <f>IF(I34="■",1,0)</f>
        <v>0</v>
      </c>
      <c r="AC34" s="326" t="str">
        <f>N34</f>
        <v>全熱交換器</v>
      </c>
      <c r="AD34" s="336"/>
      <c r="AE34" s="334">
        <f>IF(M34="■",1,0)</f>
        <v>0</v>
      </c>
      <c r="AF34" s="326" t="str">
        <f>R34</f>
        <v>自然換気(自動制御)</v>
      </c>
      <c r="AG34" s="336"/>
      <c r="AH34" s="334">
        <f>IF(Q34="■",1,0)</f>
        <v>0</v>
      </c>
    </row>
    <row r="35" spans="2:34" ht="13.5" customHeight="1">
      <c r="B35" s="487"/>
      <c r="C35" s="599"/>
      <c r="D35" s="674"/>
      <c r="E35" s="164" t="s">
        <v>290</v>
      </c>
      <c r="F35" s="504" t="s">
        <v>619</v>
      </c>
      <c r="G35" s="504"/>
      <c r="H35" s="504"/>
      <c r="I35" s="239" t="s">
        <v>290</v>
      </c>
      <c r="J35" s="504" t="s">
        <v>934</v>
      </c>
      <c r="K35" s="504"/>
      <c r="L35" s="504"/>
      <c r="M35" s="239" t="s">
        <v>290</v>
      </c>
      <c r="N35" s="504" t="s">
        <v>935</v>
      </c>
      <c r="O35" s="504"/>
      <c r="P35" s="504"/>
      <c r="Q35" s="231"/>
      <c r="R35" s="231"/>
      <c r="S35" s="231"/>
      <c r="T35" s="232"/>
      <c r="U35" s="127" t="s">
        <v>43</v>
      </c>
      <c r="V35" s="339"/>
      <c r="W35" s="326" t="str">
        <f t="shared" si="2"/>
        <v>高効率電動機</v>
      </c>
      <c r="X35" s="329"/>
      <c r="Y35" s="330">
        <f>IF(E35="■",1,0)</f>
        <v>0</v>
      </c>
      <c r="Z35" s="326" t="str">
        <f>J35</f>
        <v>径の太いダクト</v>
      </c>
      <c r="AA35" s="336"/>
      <c r="AB35" s="334">
        <f>IF(I35="■",1,0)</f>
        <v>0</v>
      </c>
      <c r="AC35" s="326" t="str">
        <f>N35</f>
        <v>DCモータ</v>
      </c>
      <c r="AD35" s="336"/>
      <c r="AE35" s="334">
        <f>IF(M35="■",1,0)</f>
        <v>0</v>
      </c>
    </row>
    <row r="36" spans="2:34" ht="13.5" customHeight="1">
      <c r="B36" s="487"/>
      <c r="C36" s="599"/>
      <c r="D36" s="691" t="s">
        <v>944</v>
      </c>
      <c r="E36" s="164" t="s">
        <v>290</v>
      </c>
      <c r="F36" s="165" t="s">
        <v>550</v>
      </c>
      <c r="G36" s="237"/>
      <c r="H36" s="177" t="s">
        <v>139</v>
      </c>
      <c r="I36" s="540"/>
      <c r="J36" s="540"/>
      <c r="K36" s="540"/>
      <c r="L36" s="540"/>
      <c r="M36" s="540"/>
      <c r="N36" s="540"/>
      <c r="O36" s="540"/>
      <c r="P36" s="540"/>
      <c r="Q36" s="540"/>
      <c r="R36" s="540"/>
      <c r="S36" s="540"/>
      <c r="T36" s="232" t="s">
        <v>76</v>
      </c>
      <c r="U36" s="127" t="s">
        <v>43</v>
      </c>
      <c r="V36" s="346" t="str">
        <f>D36</f>
        <v>照明</v>
      </c>
      <c r="W36" s="326" t="str">
        <f t="shared" si="2"/>
        <v>人感センサ</v>
      </c>
      <c r="X36" s="329"/>
      <c r="Y36" s="330">
        <f>IF(E36="■",1,0)</f>
        <v>0</v>
      </c>
    </row>
    <row r="37" spans="2:34" ht="13.5" customHeight="1">
      <c r="B37" s="487"/>
      <c r="C37" s="599"/>
      <c r="D37" s="691"/>
      <c r="E37" s="164" t="s">
        <v>290</v>
      </c>
      <c r="F37" s="528" t="s">
        <v>551</v>
      </c>
      <c r="G37" s="528"/>
      <c r="H37" s="177" t="s">
        <v>139</v>
      </c>
      <c r="I37" s="540"/>
      <c r="J37" s="540"/>
      <c r="K37" s="540"/>
      <c r="L37" s="540"/>
      <c r="M37" s="540"/>
      <c r="N37" s="540"/>
      <c r="O37" s="540"/>
      <c r="P37" s="540"/>
      <c r="Q37" s="540"/>
      <c r="R37" s="540"/>
      <c r="S37" s="540"/>
      <c r="T37" s="232" t="s">
        <v>640</v>
      </c>
      <c r="U37" s="127" t="s">
        <v>43</v>
      </c>
      <c r="V37" s="347"/>
      <c r="W37" s="326" t="str">
        <f t="shared" si="2"/>
        <v>明るさセンサ</v>
      </c>
      <c r="X37" s="329"/>
      <c r="Y37" s="330">
        <f t="shared" ref="Y37:Y50" si="3">IF(E37="■",1,0)</f>
        <v>0</v>
      </c>
    </row>
    <row r="38" spans="2:34" ht="13.5" customHeight="1">
      <c r="B38" s="487"/>
      <c r="C38" s="599"/>
      <c r="D38" s="692"/>
      <c r="E38" s="164" t="s">
        <v>290</v>
      </c>
      <c r="F38" s="504" t="s">
        <v>552</v>
      </c>
      <c r="G38" s="507"/>
      <c r="H38" s="507"/>
      <c r="I38" s="178" t="s">
        <v>139</v>
      </c>
      <c r="J38" s="663"/>
      <c r="K38" s="663"/>
      <c r="L38" s="663"/>
      <c r="M38" s="663"/>
      <c r="N38" s="663"/>
      <c r="O38" s="663"/>
      <c r="P38" s="663"/>
      <c r="Q38" s="663"/>
      <c r="R38" s="663"/>
      <c r="S38" s="663"/>
      <c r="T38" s="232" t="s">
        <v>76</v>
      </c>
      <c r="U38" s="127" t="s">
        <v>43</v>
      </c>
      <c r="V38" s="339"/>
      <c r="W38" s="326" t="str">
        <f t="shared" si="2"/>
        <v>スケジュール制御</v>
      </c>
      <c r="X38" s="329"/>
      <c r="Y38" s="330">
        <f t="shared" si="3"/>
        <v>0</v>
      </c>
    </row>
    <row r="39" spans="2:34" ht="13.5" customHeight="1">
      <c r="B39" s="487"/>
      <c r="C39" s="599"/>
      <c r="D39" s="666" t="s">
        <v>553</v>
      </c>
      <c r="E39" s="164" t="s">
        <v>290</v>
      </c>
      <c r="F39" s="504" t="s">
        <v>257</v>
      </c>
      <c r="G39" s="504"/>
      <c r="H39" s="504"/>
      <c r="I39" s="239" t="s">
        <v>290</v>
      </c>
      <c r="J39" s="504" t="s">
        <v>898</v>
      </c>
      <c r="K39" s="504"/>
      <c r="L39" s="504"/>
      <c r="M39" s="394" t="s">
        <v>290</v>
      </c>
      <c r="N39" s="610" t="s">
        <v>899</v>
      </c>
      <c r="O39" s="610"/>
      <c r="P39" s="610"/>
      <c r="Q39" s="239" t="s">
        <v>290</v>
      </c>
      <c r="R39" s="504" t="s">
        <v>900</v>
      </c>
      <c r="S39" s="507"/>
      <c r="T39" s="612"/>
      <c r="U39" s="127" t="s">
        <v>43</v>
      </c>
      <c r="V39" s="346" t="str">
        <f>D39</f>
        <v>給湯</v>
      </c>
      <c r="W39" s="326" t="str">
        <f t="shared" si="2"/>
        <v>高効率給湯機</v>
      </c>
      <c r="X39" s="329"/>
      <c r="Y39" s="330">
        <f t="shared" si="3"/>
        <v>0</v>
      </c>
      <c r="Z39" s="326" t="str">
        <f>J39</f>
        <v>手元止水</v>
      </c>
      <c r="AA39" s="336"/>
      <c r="AB39" s="334">
        <f>IF(I39="■",1,0)</f>
        <v>0</v>
      </c>
      <c r="AC39" s="326" t="str">
        <f>N39</f>
        <v>小流量シャワー</v>
      </c>
      <c r="AD39" s="336"/>
      <c r="AE39" s="334">
        <f>IF(M39="■",1,0)</f>
        <v>0</v>
      </c>
      <c r="AF39" s="326" t="str">
        <f>R39</f>
        <v>水優先吐水</v>
      </c>
      <c r="AG39" s="336"/>
      <c r="AH39" s="334">
        <f>IF(Q39="■",1,0)</f>
        <v>0</v>
      </c>
    </row>
    <row r="40" spans="2:34" ht="13.5" customHeight="1">
      <c r="B40" s="487"/>
      <c r="C40" s="599"/>
      <c r="D40" s="667"/>
      <c r="E40" s="164" t="s">
        <v>290</v>
      </c>
      <c r="F40" s="528" t="s">
        <v>901</v>
      </c>
      <c r="G40" s="528"/>
      <c r="H40" s="528"/>
      <c r="I40" s="239" t="s">
        <v>290</v>
      </c>
      <c r="J40" s="528" t="s">
        <v>902</v>
      </c>
      <c r="K40" s="528"/>
      <c r="L40" s="528"/>
      <c r="M40" s="239"/>
      <c r="N40" s="504"/>
      <c r="O40" s="504"/>
      <c r="P40" s="504"/>
      <c r="Q40" s="239"/>
      <c r="R40" s="504"/>
      <c r="S40" s="507"/>
      <c r="T40" s="612"/>
      <c r="U40" s="127" t="s">
        <v>43</v>
      </c>
      <c r="V40" s="339"/>
      <c r="W40" s="326" t="str">
        <f t="shared" si="2"/>
        <v>高断熱浴槽</v>
      </c>
      <c r="X40" s="329"/>
      <c r="Y40" s="330">
        <f t="shared" si="3"/>
        <v>0</v>
      </c>
      <c r="Z40" s="326" t="str">
        <f>J40</f>
        <v>ヘッダー方式(13A以下)</v>
      </c>
      <c r="AA40" s="336"/>
      <c r="AB40" s="334">
        <f>IF(I40="■",1,0)</f>
        <v>0</v>
      </c>
    </row>
    <row r="41" spans="2:34" ht="13.5" customHeight="1">
      <c r="B41" s="487"/>
      <c r="C41" s="599"/>
      <c r="D41" s="257" t="s">
        <v>128</v>
      </c>
      <c r="E41" s="164" t="s">
        <v>290</v>
      </c>
      <c r="F41" s="528" t="s">
        <v>894</v>
      </c>
      <c r="G41" s="528"/>
      <c r="H41" s="528"/>
      <c r="I41" s="239" t="s">
        <v>290</v>
      </c>
      <c r="J41" s="528" t="s">
        <v>895</v>
      </c>
      <c r="K41" s="528"/>
      <c r="L41" s="528"/>
      <c r="M41" s="239"/>
      <c r="N41" s="528"/>
      <c r="O41" s="528"/>
      <c r="P41" s="528"/>
      <c r="Q41" s="178"/>
      <c r="R41" s="231"/>
      <c r="S41" s="231"/>
      <c r="T41" s="232"/>
      <c r="U41" s="127" t="s">
        <v>43</v>
      </c>
      <c r="V41" s="346" t="str">
        <f>D41</f>
        <v>昇降機</v>
      </c>
      <c r="W41" s="326" t="str">
        <f t="shared" si="2"/>
        <v>VVVF（回生なし）</v>
      </c>
      <c r="X41" s="329"/>
      <c r="Y41" s="330">
        <f t="shared" si="3"/>
        <v>0</v>
      </c>
      <c r="Z41" s="326" t="str">
        <f>J41</f>
        <v>VVVF（回生あり）</v>
      </c>
      <c r="AA41" s="336"/>
      <c r="AB41" s="334">
        <f>IF(I41="■",1,0)</f>
        <v>0</v>
      </c>
    </row>
    <row r="42" spans="2:34" ht="13.5" customHeight="1">
      <c r="B42" s="487"/>
      <c r="C42" s="599"/>
      <c r="D42" s="505" t="s">
        <v>554</v>
      </c>
      <c r="E42" s="164" t="s">
        <v>290</v>
      </c>
      <c r="F42" s="167" t="s">
        <v>138</v>
      </c>
      <c r="G42" s="167"/>
      <c r="H42" s="167"/>
      <c r="I42" s="167"/>
      <c r="J42" s="167"/>
      <c r="K42" s="167"/>
      <c r="L42" s="182"/>
      <c r="M42" s="182"/>
      <c r="N42" s="182"/>
      <c r="O42" s="182"/>
      <c r="P42" s="182"/>
      <c r="Q42" s="247"/>
      <c r="R42" s="247"/>
      <c r="S42" s="247"/>
      <c r="T42" s="249"/>
      <c r="U42" s="127" t="s">
        <v>43</v>
      </c>
      <c r="V42" s="347"/>
      <c r="W42" s="326" t="str">
        <f t="shared" si="2"/>
        <v>HEMS</v>
      </c>
      <c r="X42" s="329"/>
      <c r="Y42" s="330">
        <f t="shared" si="3"/>
        <v>0</v>
      </c>
    </row>
    <row r="43" spans="2:34" ht="13.5" customHeight="1">
      <c r="B43" s="487"/>
      <c r="C43" s="516"/>
      <c r="D43" s="506"/>
      <c r="E43" s="255" t="s">
        <v>290</v>
      </c>
      <c r="F43" s="179" t="s">
        <v>72</v>
      </c>
      <c r="G43" s="179"/>
      <c r="H43" s="518"/>
      <c r="I43" s="518"/>
      <c r="J43" s="518"/>
      <c r="K43" s="518"/>
      <c r="L43" s="518"/>
      <c r="M43" s="518"/>
      <c r="N43" s="518"/>
      <c r="O43" s="518"/>
      <c r="P43" s="518"/>
      <c r="Q43" s="518"/>
      <c r="R43" s="518"/>
      <c r="S43" s="518"/>
      <c r="T43" s="183" t="s">
        <v>76</v>
      </c>
      <c r="U43" s="127" t="s">
        <v>43</v>
      </c>
      <c r="V43" s="339"/>
      <c r="W43" s="326" t="str">
        <f t="shared" si="2"/>
        <v>その他　（</v>
      </c>
      <c r="X43" s="329"/>
      <c r="Y43" s="330">
        <f t="shared" si="3"/>
        <v>0</v>
      </c>
    </row>
    <row r="44" spans="2:34" ht="13.5" customHeight="1">
      <c r="B44" s="487"/>
      <c r="C44" s="514" t="s">
        <v>20</v>
      </c>
      <c r="D44" s="515"/>
      <c r="E44" s="164" t="s">
        <v>290</v>
      </c>
      <c r="F44" s="169" t="s">
        <v>61</v>
      </c>
      <c r="G44" s="180"/>
      <c r="H44" s="685"/>
      <c r="I44" s="685"/>
      <c r="J44" s="180" t="s">
        <v>62</v>
      </c>
      <c r="K44" s="181"/>
      <c r="L44" s="181"/>
      <c r="M44" s="239" t="s">
        <v>290</v>
      </c>
      <c r="N44" s="180" t="s">
        <v>60</v>
      </c>
      <c r="O44" s="181"/>
      <c r="P44" s="181"/>
      <c r="Q44" s="245"/>
      <c r="R44" s="245"/>
      <c r="S44" s="258"/>
      <c r="T44" s="259"/>
      <c r="U44" s="127" t="s">
        <v>43</v>
      </c>
      <c r="V44" s="346" t="str">
        <f>C44</f>
        <v>創エネ手法</v>
      </c>
      <c r="W44" s="326" t="str">
        <f t="shared" si="2"/>
        <v>太陽光発電</v>
      </c>
      <c r="X44" s="329"/>
      <c r="Y44" s="330">
        <f t="shared" si="3"/>
        <v>0</v>
      </c>
      <c r="Z44" s="326" t="str">
        <f>N44</f>
        <v>コージェネ</v>
      </c>
      <c r="AA44" s="336"/>
      <c r="AB44" s="334">
        <f>IF(M44="■",1,0)</f>
        <v>0</v>
      </c>
    </row>
    <row r="45" spans="2:34" ht="13.5" customHeight="1">
      <c r="B45" s="487"/>
      <c r="C45" s="516"/>
      <c r="D45" s="517"/>
      <c r="E45" s="255" t="s">
        <v>290</v>
      </c>
      <c r="F45" s="182" t="s">
        <v>72</v>
      </c>
      <c r="G45" s="182"/>
      <c r="H45" s="518"/>
      <c r="I45" s="518"/>
      <c r="J45" s="518"/>
      <c r="K45" s="518"/>
      <c r="L45" s="518"/>
      <c r="M45" s="518"/>
      <c r="N45" s="518"/>
      <c r="O45" s="518"/>
      <c r="P45" s="518"/>
      <c r="Q45" s="518"/>
      <c r="R45" s="518"/>
      <c r="S45" s="518"/>
      <c r="T45" s="260" t="s">
        <v>76</v>
      </c>
      <c r="U45" s="127" t="s">
        <v>43</v>
      </c>
      <c r="V45" s="339"/>
      <c r="W45" s="326" t="str">
        <f t="shared" si="2"/>
        <v>その他　（</v>
      </c>
      <c r="X45" s="329"/>
      <c r="Y45" s="330">
        <f t="shared" si="3"/>
        <v>0</v>
      </c>
    </row>
    <row r="46" spans="2:34" ht="13.5" customHeight="1">
      <c r="B46" s="487"/>
      <c r="C46" s="514" t="s">
        <v>36</v>
      </c>
      <c r="D46" s="515"/>
      <c r="E46" s="164" t="s">
        <v>290</v>
      </c>
      <c r="F46" s="222" t="s">
        <v>35</v>
      </c>
      <c r="G46" s="222"/>
      <c r="H46" s="245"/>
      <c r="I46" s="394" t="s">
        <v>290</v>
      </c>
      <c r="J46" s="180" t="s">
        <v>63</v>
      </c>
      <c r="K46" s="245"/>
      <c r="L46" s="180"/>
      <c r="M46" s="394" t="s">
        <v>290</v>
      </c>
      <c r="N46" s="180" t="s">
        <v>65</v>
      </c>
      <c r="O46" s="391"/>
      <c r="P46" s="180"/>
      <c r="Q46" s="394" t="s">
        <v>290</v>
      </c>
      <c r="R46" s="180" t="s">
        <v>216</v>
      </c>
      <c r="S46" s="180"/>
      <c r="T46" s="254"/>
      <c r="U46" s="127" t="s">
        <v>43</v>
      </c>
      <c r="V46" s="346" t="str">
        <f>C46</f>
        <v>未利用・再生可能エネルギーの活用</v>
      </c>
      <c r="W46" s="326" t="str">
        <f t="shared" si="2"/>
        <v>下水熱</v>
      </c>
      <c r="X46" s="329"/>
      <c r="Y46" s="330">
        <f t="shared" si="3"/>
        <v>0</v>
      </c>
      <c r="Z46" s="326" t="str">
        <f>J46</f>
        <v>河川水熱</v>
      </c>
      <c r="AA46" s="336"/>
      <c r="AB46" s="334">
        <f>IF(I46="■",1,0)</f>
        <v>0</v>
      </c>
      <c r="AC46" s="326" t="str">
        <f>N46</f>
        <v>地下鉄排熱</v>
      </c>
      <c r="AD46" s="336"/>
      <c r="AE46" s="334">
        <f>IF(M46="■",1,0)</f>
        <v>0</v>
      </c>
      <c r="AF46" s="326" t="str">
        <f>R46</f>
        <v>地中熱</v>
      </c>
      <c r="AG46" s="336"/>
      <c r="AH46" s="334">
        <f>IF(Q46="■",1,0)</f>
        <v>0</v>
      </c>
    </row>
    <row r="47" spans="2:34" ht="13.5" customHeight="1">
      <c r="B47" s="487"/>
      <c r="C47" s="516"/>
      <c r="D47" s="517"/>
      <c r="E47" s="393" t="s">
        <v>290</v>
      </c>
      <c r="F47" s="179" t="s">
        <v>64</v>
      </c>
      <c r="G47" s="179"/>
      <c r="H47" s="168"/>
      <c r="I47" s="252" t="s">
        <v>290</v>
      </c>
      <c r="J47" s="179" t="s">
        <v>72</v>
      </c>
      <c r="K47" s="168"/>
      <c r="L47" s="518"/>
      <c r="M47" s="518"/>
      <c r="N47" s="518"/>
      <c r="O47" s="518"/>
      <c r="P47" s="518"/>
      <c r="Q47" s="518"/>
      <c r="R47" s="518"/>
      <c r="S47" s="518"/>
      <c r="T47" s="183" t="s">
        <v>76</v>
      </c>
      <c r="U47" s="127" t="s">
        <v>43</v>
      </c>
      <c r="V47" s="339"/>
      <c r="W47" s="326" t="str">
        <f t="shared" si="2"/>
        <v>太陽熱利用</v>
      </c>
      <c r="X47" s="329"/>
      <c r="Y47" s="330">
        <f t="shared" si="3"/>
        <v>0</v>
      </c>
      <c r="Z47" s="326" t="str">
        <f>J47</f>
        <v>その他　（</v>
      </c>
      <c r="AA47" s="336"/>
      <c r="AB47" s="334">
        <f>IF(I47="■",1,0)</f>
        <v>0</v>
      </c>
    </row>
    <row r="48" spans="2:34" ht="13.5" customHeight="1">
      <c r="B48" s="487"/>
      <c r="C48" s="514" t="s">
        <v>670</v>
      </c>
      <c r="D48" s="515"/>
      <c r="E48" s="164" t="s">
        <v>290</v>
      </c>
      <c r="F48" s="167" t="s">
        <v>667</v>
      </c>
      <c r="G48" s="165"/>
      <c r="H48" s="165"/>
      <c r="I48" s="165"/>
      <c r="J48" s="165" t="s">
        <v>668</v>
      </c>
      <c r="K48" s="165"/>
      <c r="L48" s="540"/>
      <c r="M48" s="540"/>
      <c r="N48" s="540"/>
      <c r="O48" s="540"/>
      <c r="P48" s="540"/>
      <c r="Q48" s="540"/>
      <c r="R48" s="540"/>
      <c r="S48" s="540"/>
      <c r="T48" s="232" t="s">
        <v>76</v>
      </c>
      <c r="U48" s="127" t="s">
        <v>43</v>
      </c>
      <c r="V48" s="346" t="str">
        <f>C48</f>
        <v>面的エネルギーの活用</v>
      </c>
      <c r="W48" s="326" t="str">
        <f t="shared" si="2"/>
        <v>地域冷暖房(DHC)の受入</v>
      </c>
      <c r="X48" s="329"/>
      <c r="Y48" s="330">
        <f t="shared" si="3"/>
        <v>0</v>
      </c>
    </row>
    <row r="49" spans="2:36" ht="13.5" customHeight="1">
      <c r="B49" s="487"/>
      <c r="C49" s="599"/>
      <c r="D49" s="558"/>
      <c r="E49" s="164" t="s">
        <v>290</v>
      </c>
      <c r="F49" s="167" t="s">
        <v>669</v>
      </c>
      <c r="G49" s="165"/>
      <c r="H49" s="165"/>
      <c r="I49" s="165"/>
      <c r="J49" s="165"/>
      <c r="K49" s="165"/>
      <c r="L49" s="231"/>
      <c r="M49" s="165"/>
      <c r="N49" s="165"/>
      <c r="O49" s="165"/>
      <c r="P49" s="165"/>
      <c r="Q49" s="165"/>
      <c r="R49" s="165"/>
      <c r="S49" s="165"/>
      <c r="T49" s="232"/>
      <c r="U49" s="127" t="s">
        <v>43</v>
      </c>
      <c r="V49" s="347"/>
      <c r="W49" s="326" t="str">
        <f t="shared" si="2"/>
        <v>AEMS（エリアエネルギーマネジメントシステム）</v>
      </c>
      <c r="X49" s="329"/>
      <c r="Y49" s="330">
        <f t="shared" si="3"/>
        <v>0</v>
      </c>
    </row>
    <row r="50" spans="2:36" ht="13.5" customHeight="1">
      <c r="B50" s="488"/>
      <c r="C50" s="516"/>
      <c r="D50" s="517"/>
      <c r="E50" s="255" t="s">
        <v>290</v>
      </c>
      <c r="F50" s="179" t="s">
        <v>75</v>
      </c>
      <c r="G50" s="168"/>
      <c r="H50" s="518"/>
      <c r="I50" s="518"/>
      <c r="J50" s="518"/>
      <c r="K50" s="518"/>
      <c r="L50" s="518"/>
      <c r="M50" s="518"/>
      <c r="N50" s="518"/>
      <c r="O50" s="518"/>
      <c r="P50" s="518"/>
      <c r="Q50" s="518"/>
      <c r="R50" s="518"/>
      <c r="S50" s="518"/>
      <c r="T50" s="183" t="s">
        <v>76</v>
      </c>
      <c r="U50" s="127" t="s">
        <v>43</v>
      </c>
      <c r="V50" s="339"/>
      <c r="W50" s="326" t="str">
        <f t="shared" si="2"/>
        <v>その他　（</v>
      </c>
      <c r="X50" s="329"/>
      <c r="Y50" s="330">
        <f t="shared" si="3"/>
        <v>0</v>
      </c>
    </row>
    <row r="51" spans="2:36" ht="13.5" customHeight="1">
      <c r="B51" s="495" t="s">
        <v>651</v>
      </c>
      <c r="C51" s="659" t="s">
        <v>703</v>
      </c>
      <c r="D51" s="665"/>
      <c r="E51" s="164" t="s">
        <v>290</v>
      </c>
      <c r="F51" s="668" t="s">
        <v>661</v>
      </c>
      <c r="G51" s="668"/>
      <c r="H51" s="668"/>
      <c r="I51" s="394" t="s">
        <v>290</v>
      </c>
      <c r="J51" s="530" t="s">
        <v>704</v>
      </c>
      <c r="K51" s="530"/>
      <c r="L51" s="530"/>
      <c r="M51" s="261"/>
      <c r="N51" s="261"/>
      <c r="O51" s="261"/>
      <c r="P51" s="261"/>
      <c r="Q51" s="261"/>
      <c r="R51" s="261"/>
      <c r="S51" s="261"/>
      <c r="T51" s="262"/>
      <c r="U51" s="127" t="s">
        <v>43</v>
      </c>
      <c r="V51" s="345" t="str">
        <f>C51</f>
        <v>ハザードマップ</v>
      </c>
      <c r="W51" s="326" t="str">
        <f>F51</f>
        <v>ハザードエリア内</v>
      </c>
      <c r="X51" s="329"/>
      <c r="Y51" s="330">
        <f>IF(E51="■",1,0)</f>
        <v>0</v>
      </c>
      <c r="Z51" s="326" t="str">
        <f>J51</f>
        <v>ハザードエリア外</v>
      </c>
      <c r="AA51" s="336"/>
      <c r="AB51" s="334">
        <f>IF(I51="■",1,0)</f>
        <v>0</v>
      </c>
    </row>
    <row r="52" spans="2:36" ht="13.5" customHeight="1">
      <c r="B52" s="496"/>
      <c r="C52" s="655" t="s">
        <v>652</v>
      </c>
      <c r="D52" s="656"/>
      <c r="E52" s="164" t="s">
        <v>290</v>
      </c>
      <c r="F52" s="165" t="s">
        <v>653</v>
      </c>
      <c r="G52" s="165"/>
      <c r="H52" s="165"/>
      <c r="I52" s="239" t="s">
        <v>290</v>
      </c>
      <c r="J52" s="167" t="s">
        <v>654</v>
      </c>
      <c r="K52" s="165"/>
      <c r="L52" s="167"/>
      <c r="M52" s="239" t="s">
        <v>290</v>
      </c>
      <c r="N52" s="167" t="s">
        <v>655</v>
      </c>
      <c r="O52" s="228"/>
      <c r="P52" s="167"/>
      <c r="Q52" s="239" t="s">
        <v>290</v>
      </c>
      <c r="R52" s="167" t="s">
        <v>656</v>
      </c>
      <c r="S52" s="263"/>
      <c r="T52" s="264"/>
      <c r="U52" s="127" t="s">
        <v>43</v>
      </c>
      <c r="V52" s="345" t="str">
        <f>C52</f>
        <v>浸水深（エリア内時記入）</v>
      </c>
      <c r="W52" s="326" t="str">
        <f>F52</f>
        <v>0.5m未満</v>
      </c>
      <c r="X52" s="329"/>
      <c r="Y52" s="334">
        <f t="shared" ref="Y52" si="4">IF(E52="■",1,0)</f>
        <v>0</v>
      </c>
      <c r="Z52" s="326" t="str">
        <f>J52</f>
        <v>3m未満</v>
      </c>
      <c r="AA52" s="329"/>
      <c r="AB52" s="334">
        <f>IF(I52="■",1,0)</f>
        <v>0</v>
      </c>
      <c r="AC52" s="326" t="str">
        <f>N52</f>
        <v>5m未満</v>
      </c>
      <c r="AD52" s="329"/>
      <c r="AE52" s="334">
        <f>IF(M52="■",1,0)</f>
        <v>0</v>
      </c>
      <c r="AF52" s="326" t="str">
        <f>R52</f>
        <v>5m以上</v>
      </c>
      <c r="AG52" s="329"/>
      <c r="AH52" s="334">
        <f>IF(Q52="■",1,0)</f>
        <v>0</v>
      </c>
    </row>
    <row r="53" spans="2:36" ht="13.5" customHeight="1">
      <c r="B53" s="496"/>
      <c r="C53" s="508" t="s">
        <v>657</v>
      </c>
      <c r="D53" s="509"/>
      <c r="E53" s="164" t="s">
        <v>290</v>
      </c>
      <c r="F53" s="664" t="s">
        <v>658</v>
      </c>
      <c r="G53" s="664"/>
      <c r="H53" s="664"/>
      <c r="I53" s="664"/>
      <c r="J53" s="664"/>
      <c r="K53" s="664"/>
      <c r="L53" s="664"/>
      <c r="M53" s="394" t="s">
        <v>290</v>
      </c>
      <c r="N53" s="504" t="s">
        <v>710</v>
      </c>
      <c r="O53" s="504"/>
      <c r="P53" s="504"/>
      <c r="Q53" s="504"/>
      <c r="R53" s="504"/>
      <c r="S53" s="504"/>
      <c r="T53" s="689"/>
      <c r="U53" s="127" t="s">
        <v>43</v>
      </c>
      <c r="V53" s="346" t="str">
        <f>C53</f>
        <v>実施する浸水対策</v>
      </c>
      <c r="W53" s="326" t="str">
        <f>F53</f>
        <v>浸水リスクの低い場所への電気設備の設置</v>
      </c>
      <c r="X53" s="329"/>
      <c r="Y53" s="348"/>
      <c r="Z53" s="334">
        <f>IF(E53="■",1,0)</f>
        <v>0</v>
      </c>
      <c r="AA53" s="326" t="str">
        <f>N53</f>
        <v>出入口等における止水板の設置</v>
      </c>
      <c r="AB53" s="329"/>
      <c r="AC53" s="349"/>
      <c r="AD53" s="334">
        <f>IF(M53="■",1,0)</f>
        <v>0</v>
      </c>
    </row>
    <row r="54" spans="2:36" ht="13.5" customHeight="1">
      <c r="B54" s="496"/>
      <c r="C54" s="510"/>
      <c r="D54" s="511"/>
      <c r="E54" s="164" t="s">
        <v>290</v>
      </c>
      <c r="F54" s="680" t="s">
        <v>931</v>
      </c>
      <c r="G54" s="680"/>
      <c r="H54" s="680"/>
      <c r="I54" s="177" t="s">
        <v>932</v>
      </c>
      <c r="J54" s="681"/>
      <c r="K54" s="681"/>
      <c r="L54" s="681"/>
      <c r="M54" s="681"/>
      <c r="N54" s="681"/>
      <c r="O54" s="681"/>
      <c r="P54" s="681"/>
      <c r="Q54" s="681"/>
      <c r="R54" s="681"/>
      <c r="S54" s="681"/>
      <c r="T54" s="232" t="s">
        <v>76</v>
      </c>
      <c r="U54" s="127" t="s">
        <v>43</v>
      </c>
      <c r="V54" s="350"/>
      <c r="W54" s="326" t="str">
        <f t="shared" ref="W54:W55" si="5">F54</f>
        <v>ソフト面の対策</v>
      </c>
      <c r="X54" s="329"/>
      <c r="Y54" s="334">
        <f>IF(E54="■",1,0)</f>
        <v>0</v>
      </c>
      <c r="Z54" s="337"/>
      <c r="AA54" s="337"/>
      <c r="AB54" s="337"/>
      <c r="AC54" s="337"/>
      <c r="AD54" s="337"/>
    </row>
    <row r="55" spans="2:36" ht="13.5" customHeight="1">
      <c r="B55" s="497"/>
      <c r="C55" s="512"/>
      <c r="D55" s="513"/>
      <c r="E55" s="255" t="s">
        <v>290</v>
      </c>
      <c r="F55" s="179" t="s">
        <v>75</v>
      </c>
      <c r="G55" s="168"/>
      <c r="H55" s="694"/>
      <c r="I55" s="694"/>
      <c r="J55" s="694"/>
      <c r="K55" s="694"/>
      <c r="L55" s="694"/>
      <c r="M55" s="694"/>
      <c r="N55" s="694"/>
      <c r="O55" s="694"/>
      <c r="P55" s="694"/>
      <c r="Q55" s="694"/>
      <c r="R55" s="694"/>
      <c r="S55" s="694"/>
      <c r="T55" s="183" t="s">
        <v>76</v>
      </c>
      <c r="U55" s="127" t="s">
        <v>43</v>
      </c>
      <c r="V55" s="351"/>
      <c r="W55" s="326" t="str">
        <f t="shared" si="5"/>
        <v>その他　（</v>
      </c>
      <c r="X55" s="329"/>
      <c r="Y55" s="334">
        <f>IF(E55="■",1,0)</f>
        <v>0</v>
      </c>
      <c r="Z55" s="337"/>
      <c r="AA55" s="337"/>
      <c r="AB55" s="337"/>
      <c r="AC55" s="337"/>
      <c r="AD55" s="337"/>
    </row>
    <row r="56" spans="2:36" ht="13.5" customHeight="1">
      <c r="B56" s="498" t="s">
        <v>659</v>
      </c>
      <c r="C56" s="514" t="s">
        <v>708</v>
      </c>
      <c r="D56" s="515"/>
      <c r="E56" s="164" t="s">
        <v>290</v>
      </c>
      <c r="F56" s="265" t="s">
        <v>933</v>
      </c>
      <c r="G56" s="265"/>
      <c r="H56" s="265"/>
      <c r="I56" s="265"/>
      <c r="J56" s="265"/>
      <c r="K56" s="265"/>
      <c r="L56" s="265"/>
      <c r="M56" s="265"/>
      <c r="N56" s="265"/>
      <c r="O56" s="265"/>
      <c r="P56" s="265"/>
      <c r="Q56" s="265"/>
      <c r="R56" s="265"/>
      <c r="S56" s="265"/>
      <c r="T56" s="266"/>
      <c r="U56" s="127" t="s">
        <v>43</v>
      </c>
      <c r="V56" s="346" t="str">
        <f>C56</f>
        <v>緑の量、質の確保
生態系への配慮</v>
      </c>
      <c r="W56" s="326" t="str">
        <f>F56</f>
        <v>建築物上の緑化、壁面の緑化</v>
      </c>
      <c r="X56" s="329"/>
      <c r="Y56" s="349"/>
      <c r="Z56" s="334">
        <f>IF(E56="■",1,0)</f>
        <v>0</v>
      </c>
      <c r="AA56" s="337"/>
      <c r="AB56" s="337"/>
      <c r="AC56" s="337"/>
    </row>
    <row r="57" spans="2:36" ht="13.5" customHeight="1">
      <c r="B57" s="499"/>
      <c r="C57" s="516"/>
      <c r="D57" s="517"/>
      <c r="E57" s="164" t="s">
        <v>290</v>
      </c>
      <c r="F57" s="267" t="s">
        <v>705</v>
      </c>
      <c r="G57" s="267"/>
      <c r="H57" s="267"/>
      <c r="I57" s="267"/>
      <c r="J57" s="267"/>
      <c r="K57" s="267"/>
      <c r="L57" s="267"/>
      <c r="M57" s="267" t="s">
        <v>706</v>
      </c>
      <c r="N57" s="267"/>
      <c r="O57" s="267"/>
      <c r="P57" s="267"/>
      <c r="Q57" s="267"/>
      <c r="R57" s="267"/>
      <c r="S57" s="267"/>
      <c r="T57" s="268"/>
      <c r="U57" s="127" t="s">
        <v>43</v>
      </c>
      <c r="V57" s="350"/>
      <c r="W57" s="326" t="str">
        <f t="shared" ref="W57:W58" si="6">F57</f>
        <v>千代田区緑化推進要綱の基準を満足</v>
      </c>
      <c r="X57" s="329"/>
      <c r="Y57" s="349"/>
      <c r="Z57" s="334">
        <f>IF(E57="■",1,0)</f>
        <v>0</v>
      </c>
      <c r="AA57" s="337"/>
      <c r="AB57" s="337"/>
      <c r="AC57" s="337"/>
    </row>
    <row r="58" spans="2:36" ht="13.5" customHeight="1">
      <c r="B58" s="500"/>
      <c r="C58" s="235"/>
      <c r="D58" s="233"/>
      <c r="E58" s="255" t="s">
        <v>290</v>
      </c>
      <c r="F58" s="693" t="s">
        <v>722</v>
      </c>
      <c r="G58" s="693"/>
      <c r="H58" s="693"/>
      <c r="I58" s="693"/>
      <c r="J58" s="693"/>
      <c r="K58" s="693"/>
      <c r="L58" s="693"/>
      <c r="M58" s="693"/>
      <c r="N58" s="252" t="s">
        <v>290</v>
      </c>
      <c r="O58" s="269" t="s">
        <v>99</v>
      </c>
      <c r="P58" s="270"/>
      <c r="Q58" s="270"/>
      <c r="R58" s="270"/>
      <c r="S58" s="270"/>
      <c r="T58" s="271"/>
      <c r="U58" s="127" t="s">
        <v>43</v>
      </c>
      <c r="V58" s="351"/>
      <c r="W58" s="352" t="str">
        <f t="shared" si="6"/>
        <v>地表面または屋上に保水性の高い被覆材を採用</v>
      </c>
      <c r="X58" s="353"/>
      <c r="Y58" s="348"/>
      <c r="Z58" s="354">
        <f t="shared" ref="Z58:Z61" si="7">IF(E58="■",1,0)</f>
        <v>0</v>
      </c>
      <c r="AA58" s="326" t="str">
        <f>O58</f>
        <v>屋上に高反射率塗料を塗布</v>
      </c>
      <c r="AB58" s="329"/>
      <c r="AC58" s="334">
        <f>IF(N58="■",1,0)</f>
        <v>0</v>
      </c>
    </row>
    <row r="59" spans="2:36" ht="13.5" customHeight="1">
      <c r="B59" s="514" t="s">
        <v>106</v>
      </c>
      <c r="C59" s="646"/>
      <c r="D59" s="515"/>
      <c r="E59" s="164" t="s">
        <v>290</v>
      </c>
      <c r="F59" s="265" t="s">
        <v>101</v>
      </c>
      <c r="G59" s="265"/>
      <c r="H59" s="265"/>
      <c r="I59" s="265"/>
      <c r="J59" s="265"/>
      <c r="K59" s="265"/>
      <c r="L59" s="265"/>
      <c r="M59" s="265"/>
      <c r="N59" s="265"/>
      <c r="O59" s="265"/>
      <c r="P59" s="265"/>
      <c r="Q59" s="265"/>
      <c r="R59" s="265"/>
      <c r="S59" s="265"/>
      <c r="T59" s="266"/>
      <c r="U59" s="127" t="s">
        <v>43</v>
      </c>
      <c r="V59" s="346" t="str">
        <f>B59</f>
        <v>水循環</v>
      </c>
      <c r="W59" s="326" t="str">
        <f>F59</f>
        <v>雨水または中水を利用する設備を設置</v>
      </c>
      <c r="X59" s="329"/>
      <c r="Y59" s="349"/>
      <c r="Z59" s="334">
        <f>IF(E59="■",1,0)</f>
        <v>0</v>
      </c>
      <c r="AA59" s="337"/>
      <c r="AB59" s="337"/>
      <c r="AC59" s="337"/>
    </row>
    <row r="60" spans="2:36" ht="13.5" customHeight="1">
      <c r="B60" s="516"/>
      <c r="C60" s="647"/>
      <c r="D60" s="517"/>
      <c r="E60" s="255" t="s">
        <v>290</v>
      </c>
      <c r="F60" s="270" t="s">
        <v>253</v>
      </c>
      <c r="G60" s="270"/>
      <c r="H60" s="270"/>
      <c r="I60" s="270"/>
      <c r="J60" s="270"/>
      <c r="K60" s="270"/>
      <c r="L60" s="270"/>
      <c r="M60" s="270"/>
      <c r="N60" s="270"/>
      <c r="O60" s="270"/>
      <c r="P60" s="270"/>
      <c r="Q60" s="270"/>
      <c r="R60" s="270"/>
      <c r="S60" s="270"/>
      <c r="T60" s="271"/>
      <c r="U60" s="127" t="s">
        <v>43</v>
      </c>
      <c r="V60" s="351"/>
      <c r="W60" s="326" t="str">
        <f>F60</f>
        <v>雨水を浸透させる施設を設置（雨水浸透ます、透水性舗装、地表面の緑化、玉石敷き　等）</v>
      </c>
      <c r="X60" s="329"/>
      <c r="Y60" s="349"/>
      <c r="Z60" s="334">
        <f>IF(E60="■",1,0)</f>
        <v>0</v>
      </c>
      <c r="AA60" s="337"/>
      <c r="AB60" s="337"/>
      <c r="AC60" s="337"/>
    </row>
    <row r="61" spans="2:36" ht="13.5" customHeight="1">
      <c r="B61" s="501" t="s">
        <v>631</v>
      </c>
      <c r="C61" s="502"/>
      <c r="D61" s="503"/>
      <c r="E61" s="393" t="s">
        <v>290</v>
      </c>
      <c r="F61" s="272" t="s">
        <v>632</v>
      </c>
      <c r="G61" s="272"/>
      <c r="H61" s="273"/>
      <c r="I61" s="273"/>
      <c r="J61" s="273"/>
      <c r="K61" s="274"/>
      <c r="L61" s="272"/>
      <c r="M61" s="275" t="s">
        <v>967</v>
      </c>
      <c r="N61" s="188"/>
      <c r="O61" s="272"/>
      <c r="P61" s="276"/>
      <c r="Q61" s="276"/>
      <c r="R61" s="276"/>
      <c r="S61" s="272"/>
      <c r="T61" s="277"/>
      <c r="U61" s="184" t="s">
        <v>43</v>
      </c>
      <c r="V61" s="345" t="str">
        <f>B61</f>
        <v>千代田区低炭素助成制度</v>
      </c>
      <c r="W61" s="326" t="str">
        <f>F61</f>
        <v>申請を検討している（もしくは申請予定）</v>
      </c>
      <c r="X61" s="329"/>
      <c r="Y61" s="349"/>
      <c r="Z61" s="334">
        <f t="shared" si="7"/>
        <v>0</v>
      </c>
      <c r="AA61" s="355"/>
      <c r="AB61" s="355"/>
      <c r="AC61" s="355"/>
      <c r="AD61" s="184"/>
      <c r="AE61" s="184"/>
      <c r="AF61" s="184"/>
      <c r="AG61" s="184"/>
      <c r="AH61" s="184"/>
      <c r="AI61" s="184"/>
      <c r="AJ61" s="184"/>
    </row>
    <row r="62" spans="2:36" ht="35.25" customHeight="1">
      <c r="B62" s="483" t="s">
        <v>915</v>
      </c>
      <c r="C62" s="484"/>
      <c r="D62" s="485"/>
      <c r="E62" s="682"/>
      <c r="F62" s="683"/>
      <c r="G62" s="683"/>
      <c r="H62" s="683"/>
      <c r="I62" s="683"/>
      <c r="J62" s="683"/>
      <c r="K62" s="683"/>
      <c r="L62" s="683"/>
      <c r="M62" s="683"/>
      <c r="N62" s="683"/>
      <c r="O62" s="683"/>
      <c r="P62" s="683"/>
      <c r="Q62" s="683"/>
      <c r="R62" s="683"/>
      <c r="S62" s="683"/>
      <c r="T62" s="684"/>
      <c r="U62" s="184"/>
      <c r="V62" s="184"/>
      <c r="W62" s="184"/>
      <c r="X62" s="184"/>
      <c r="Y62" s="184"/>
      <c r="Z62" s="184"/>
      <c r="AA62" s="184"/>
      <c r="AB62" s="184"/>
      <c r="AC62" s="184"/>
      <c r="AD62" s="184"/>
      <c r="AE62" s="184"/>
      <c r="AF62" s="184"/>
      <c r="AG62" s="184"/>
      <c r="AH62" s="184"/>
      <c r="AI62" s="184"/>
      <c r="AJ62" s="184"/>
    </row>
    <row r="63" spans="2:36" ht="35.25" customHeight="1" thickBot="1">
      <c r="B63" s="483" t="s">
        <v>916</v>
      </c>
      <c r="C63" s="484"/>
      <c r="D63" s="485"/>
      <c r="E63" s="682"/>
      <c r="F63" s="683"/>
      <c r="G63" s="683"/>
      <c r="H63" s="683"/>
      <c r="I63" s="683"/>
      <c r="J63" s="683"/>
      <c r="K63" s="683"/>
      <c r="L63" s="683"/>
      <c r="M63" s="683"/>
      <c r="N63" s="683"/>
      <c r="O63" s="683"/>
      <c r="P63" s="683"/>
      <c r="Q63" s="683"/>
      <c r="R63" s="683"/>
      <c r="S63" s="683"/>
      <c r="T63" s="684"/>
      <c r="U63" s="184"/>
      <c r="V63" s="184"/>
      <c r="W63" s="184"/>
      <c r="X63" s="184"/>
      <c r="Y63" s="184"/>
      <c r="Z63" s="184"/>
      <c r="AA63" s="184"/>
      <c r="AB63" s="184"/>
      <c r="AC63" s="184"/>
      <c r="AD63" s="184"/>
      <c r="AE63" s="184"/>
      <c r="AF63" s="184"/>
      <c r="AG63" s="184"/>
      <c r="AH63" s="184"/>
      <c r="AI63" s="184"/>
      <c r="AJ63" s="184"/>
    </row>
    <row r="64" spans="2:36" ht="13.5" customHeight="1" thickBot="1">
      <c r="B64" s="492" t="s">
        <v>34</v>
      </c>
      <c r="C64" s="514" t="s">
        <v>44</v>
      </c>
      <c r="D64" s="515"/>
      <c r="E64" s="529" t="s">
        <v>543</v>
      </c>
      <c r="F64" s="530"/>
      <c r="G64" s="530"/>
      <c r="H64" s="530"/>
      <c r="I64" s="530"/>
      <c r="J64" s="530"/>
      <c r="K64" s="607"/>
      <c r="L64" s="607"/>
      <c r="M64" s="222" t="s">
        <v>172</v>
      </c>
      <c r="N64" s="185"/>
      <c r="O64" s="687">
        <f>IF($R$16&gt;0,1000*K64/$R$16,0)</f>
        <v>0</v>
      </c>
      <c r="P64" s="687"/>
      <c r="Q64" s="668" t="s">
        <v>544</v>
      </c>
      <c r="R64" s="668"/>
      <c r="S64" s="668"/>
      <c r="T64" s="686"/>
      <c r="V64" s="328" t="s">
        <v>989</v>
      </c>
    </row>
    <row r="65" spans="2:36" ht="13.5" customHeight="1">
      <c r="B65" s="493"/>
      <c r="C65" s="599"/>
      <c r="D65" s="558"/>
      <c r="E65" s="527" t="s">
        <v>542</v>
      </c>
      <c r="F65" s="528"/>
      <c r="G65" s="528"/>
      <c r="H65" s="528"/>
      <c r="I65" s="528"/>
      <c r="J65" s="528"/>
      <c r="K65" s="601"/>
      <c r="L65" s="602"/>
      <c r="M65" s="165" t="s">
        <v>227</v>
      </c>
      <c r="N65" s="177"/>
      <c r="O65" s="578">
        <f>IF($R$16&gt;0,1000*K65/$R$16,0)</f>
        <v>0</v>
      </c>
      <c r="P65" s="579"/>
      <c r="Q65" s="504" t="s">
        <v>544</v>
      </c>
      <c r="R65" s="507"/>
      <c r="S65" s="507"/>
      <c r="T65" s="612"/>
      <c r="Y65" s="398">
        <f>$K$64*$Y$78</f>
        <v>0</v>
      </c>
      <c r="Z65" s="329" t="s">
        <v>249</v>
      </c>
      <c r="AA65" s="329"/>
      <c r="AB65" s="329"/>
      <c r="AC65" s="399"/>
      <c r="AD65" s="400"/>
    </row>
    <row r="66" spans="2:36" ht="13.5" customHeight="1">
      <c r="B66" s="493"/>
      <c r="C66" s="599"/>
      <c r="D66" s="558"/>
      <c r="E66" s="195" t="s">
        <v>39</v>
      </c>
      <c r="F66" s="165"/>
      <c r="G66" s="165"/>
      <c r="H66" s="278"/>
      <c r="I66" s="278"/>
      <c r="J66" s="278"/>
      <c r="K66" s="578">
        <f>ROUNDDOWN(K65-K64,1)</f>
        <v>0</v>
      </c>
      <c r="L66" s="579"/>
      <c r="M66" s="165" t="s">
        <v>227</v>
      </c>
      <c r="N66" s="177"/>
      <c r="O66" s="578">
        <f>IF($R$16&gt;0,1000*K66/$R$16,0)</f>
        <v>0</v>
      </c>
      <c r="P66" s="579"/>
      <c r="Q66" s="165" t="s">
        <v>226</v>
      </c>
      <c r="R66" s="177"/>
      <c r="S66" s="165"/>
      <c r="T66" s="172"/>
      <c r="Y66" s="398">
        <f>$K$65*$Y$78</f>
        <v>0</v>
      </c>
      <c r="Z66" s="329" t="s">
        <v>250</v>
      </c>
      <c r="AA66" s="329"/>
      <c r="AB66" s="329"/>
      <c r="AC66" s="329"/>
      <c r="AD66" s="331"/>
    </row>
    <row r="67" spans="2:36" ht="13.5" customHeight="1">
      <c r="B67" s="493"/>
      <c r="C67" s="599"/>
      <c r="D67" s="558"/>
      <c r="E67" s="279" t="s">
        <v>45</v>
      </c>
      <c r="F67" s="247"/>
      <c r="G67" s="247"/>
      <c r="H67" s="280"/>
      <c r="I67" s="278"/>
      <c r="J67" s="278"/>
      <c r="K67" s="597">
        <f>ROUNDUP(IF(AND(($K$64)&gt;0,($K$65)&gt;0),$K$64/$K$65,0),2)</f>
        <v>0</v>
      </c>
      <c r="L67" s="598"/>
      <c r="M67" s="165"/>
      <c r="N67" s="281"/>
      <c r="O67" s="165"/>
      <c r="P67" s="281" t="s">
        <v>925</v>
      </c>
      <c r="Q67" s="526"/>
      <c r="R67" s="526"/>
      <c r="S67" s="165"/>
      <c r="T67" s="172"/>
      <c r="Y67" s="401">
        <f>ROUNDDOWN($K$66*$Y$78,0)</f>
        <v>0</v>
      </c>
      <c r="Z67" s="329" t="s">
        <v>883</v>
      </c>
      <c r="AA67" s="329"/>
      <c r="AB67" s="402"/>
      <c r="AC67" s="329"/>
      <c r="AD67" s="331"/>
    </row>
    <row r="68" spans="2:36" ht="13.5" customHeight="1">
      <c r="B68" s="493"/>
      <c r="C68" s="599"/>
      <c r="D68" s="558"/>
      <c r="E68" s="569" t="s">
        <v>911</v>
      </c>
      <c r="F68" s="550"/>
      <c r="G68" s="550"/>
      <c r="H68" s="550"/>
      <c r="I68" s="282"/>
      <c r="J68" s="282"/>
      <c r="K68" s="570"/>
      <c r="L68" s="571"/>
      <c r="M68" s="181" t="s">
        <v>966</v>
      </c>
      <c r="N68" s="283"/>
      <c r="O68" s="284" t="s">
        <v>951</v>
      </c>
      <c r="P68" s="675"/>
      <c r="Q68" s="676"/>
      <c r="R68" s="285"/>
      <c r="S68" s="283"/>
      <c r="T68" s="286"/>
    </row>
    <row r="69" spans="2:36" ht="13.5" customHeight="1">
      <c r="B69" s="493"/>
      <c r="C69" s="599"/>
      <c r="D69" s="558"/>
      <c r="E69" s="186"/>
      <c r="F69" s="187"/>
      <c r="G69" s="188"/>
      <c r="H69" s="187"/>
      <c r="I69" s="566" t="s">
        <v>295</v>
      </c>
      <c r="J69" s="567"/>
      <c r="K69" s="568"/>
      <c r="L69" s="566" t="s">
        <v>523</v>
      </c>
      <c r="M69" s="567"/>
      <c r="N69" s="568"/>
      <c r="O69" s="566" t="s">
        <v>238</v>
      </c>
      <c r="P69" s="567"/>
      <c r="Q69" s="567"/>
      <c r="R69" s="567"/>
      <c r="S69" s="567"/>
      <c r="T69" s="568"/>
    </row>
    <row r="70" spans="2:36" ht="13.5" customHeight="1">
      <c r="B70" s="493"/>
      <c r="C70" s="599"/>
      <c r="D70" s="558"/>
      <c r="E70" s="637" t="s">
        <v>247</v>
      </c>
      <c r="F70" s="638"/>
      <c r="G70" s="638"/>
      <c r="H70" s="639"/>
      <c r="I70" s="189"/>
      <c r="J70" s="584"/>
      <c r="K70" s="585"/>
      <c r="L70" s="190"/>
      <c r="M70" s="584"/>
      <c r="N70" s="585"/>
      <c r="O70" s="519"/>
      <c r="P70" s="520"/>
      <c r="Q70" s="521"/>
      <c r="R70" s="191"/>
      <c r="S70" s="586"/>
      <c r="T70" s="587"/>
    </row>
    <row r="71" spans="2:36" ht="13.5" customHeight="1">
      <c r="B71" s="493"/>
      <c r="C71" s="599"/>
      <c r="D71" s="558"/>
      <c r="E71" s="529" t="s">
        <v>239</v>
      </c>
      <c r="F71" s="530"/>
      <c r="G71" s="530"/>
      <c r="H71" s="530"/>
      <c r="I71" s="192" t="s">
        <v>297</v>
      </c>
      <c r="J71" s="193" t="s">
        <v>296</v>
      </c>
      <c r="K71" s="194" t="s">
        <v>231</v>
      </c>
      <c r="L71" s="192" t="s">
        <v>297</v>
      </c>
      <c r="M71" s="193" t="s">
        <v>296</v>
      </c>
      <c r="N71" s="194" t="s">
        <v>231</v>
      </c>
      <c r="O71" s="581" t="s">
        <v>243</v>
      </c>
      <c r="P71" s="582"/>
      <c r="Q71" s="583"/>
      <c r="R71" s="192" t="s">
        <v>230</v>
      </c>
      <c r="S71" s="193" t="s">
        <v>229</v>
      </c>
      <c r="T71" s="194" t="s">
        <v>231</v>
      </c>
    </row>
    <row r="72" spans="2:36" ht="13.5" customHeight="1">
      <c r="B72" s="493"/>
      <c r="C72" s="599"/>
      <c r="D72" s="558"/>
      <c r="E72" s="195" t="s">
        <v>232</v>
      </c>
      <c r="F72" s="165"/>
      <c r="G72" s="177"/>
      <c r="H72" s="165"/>
      <c r="I72" s="196"/>
      <c r="J72" s="197"/>
      <c r="K72" s="198" t="str">
        <f>IFERROR(ROUNDUP(IF($J72&lt;&gt;0,$I72/$J72,""),2),"")</f>
        <v/>
      </c>
      <c r="L72" s="196"/>
      <c r="M72" s="197"/>
      <c r="N72" s="198" t="str">
        <f>IFERROR(ROUNDUP(IF($M72&lt;&gt;0,$L72/$M72,""),2),"")</f>
        <v/>
      </c>
      <c r="O72" s="199" t="s">
        <v>240</v>
      </c>
      <c r="P72" s="200"/>
      <c r="Q72" s="201"/>
      <c r="R72" s="196"/>
      <c r="S72" s="197"/>
      <c r="T72" s="198" t="str">
        <f>IFERROR(ROUNDUP(IF($S72&lt;&gt;0,$R72/$S72,""),2),"")</f>
        <v/>
      </c>
    </row>
    <row r="73" spans="2:36" s="184" customFormat="1" ht="13.5" customHeight="1">
      <c r="B73" s="493"/>
      <c r="C73" s="599"/>
      <c r="D73" s="558"/>
      <c r="E73" s="195" t="s">
        <v>233</v>
      </c>
      <c r="F73" s="165"/>
      <c r="G73" s="177"/>
      <c r="H73" s="165"/>
      <c r="I73" s="196"/>
      <c r="J73" s="197"/>
      <c r="K73" s="198" t="str">
        <f>IFERROR(ROUNDUP(IF($J73&lt;&gt;0,$I73/$J73,""),2),"")</f>
        <v/>
      </c>
      <c r="L73" s="196"/>
      <c r="M73" s="197"/>
      <c r="N73" s="198" t="str">
        <f>IFERROR(ROUNDUP(IF($M73&lt;&gt;0,$L73/$M73,""),2),"")</f>
        <v/>
      </c>
      <c r="O73" s="199" t="s">
        <v>245</v>
      </c>
      <c r="P73" s="200"/>
      <c r="Q73" s="201"/>
      <c r="R73" s="196"/>
      <c r="S73" s="197"/>
      <c r="T73" s="198" t="str">
        <f>IFERROR(ROUNDUP(IF($S73&lt;&gt;0,$R73/$S73,""),2),"")</f>
        <v/>
      </c>
      <c r="U73" s="127"/>
      <c r="V73" s="127"/>
      <c r="W73" s="127"/>
      <c r="X73" s="127"/>
      <c r="Y73" s="127"/>
      <c r="Z73" s="127"/>
      <c r="AA73" s="127"/>
      <c r="AB73" s="127"/>
      <c r="AC73" s="127"/>
      <c r="AD73" s="127"/>
      <c r="AE73" s="127"/>
      <c r="AF73" s="127"/>
      <c r="AG73" s="127"/>
      <c r="AH73" s="127"/>
      <c r="AI73" s="127"/>
      <c r="AJ73" s="127"/>
    </row>
    <row r="74" spans="2:36" ht="13.5" customHeight="1">
      <c r="B74" s="493"/>
      <c r="C74" s="599"/>
      <c r="D74" s="558"/>
      <c r="E74" s="195" t="s">
        <v>234</v>
      </c>
      <c r="F74" s="165"/>
      <c r="G74" s="177"/>
      <c r="H74" s="165"/>
      <c r="I74" s="196"/>
      <c r="J74" s="197"/>
      <c r="K74" s="198" t="str">
        <f>IFERROR(ROUNDUP(IF($J74&lt;&gt;0,$I74/$J74,""),2),"")</f>
        <v/>
      </c>
      <c r="L74" s="196"/>
      <c r="M74" s="197"/>
      <c r="N74" s="198" t="str">
        <f>IFERROR(ROUNDUP(IF($M74&lt;&gt;0,$L74/$M74,""),2),"")</f>
        <v/>
      </c>
      <c r="O74" s="199" t="s">
        <v>236</v>
      </c>
      <c r="P74" s="200"/>
      <c r="Q74" s="201"/>
      <c r="R74" s="196"/>
      <c r="S74" s="197"/>
      <c r="T74" s="198" t="str">
        <f>IFERROR(ROUNDUP(IF($S74&lt;&gt;0,$R74/$S74,""),2),"")</f>
        <v/>
      </c>
    </row>
    <row r="75" spans="2:36" ht="13.5" customHeight="1">
      <c r="B75" s="493"/>
      <c r="C75" s="599"/>
      <c r="D75" s="558"/>
      <c r="E75" s="195" t="s">
        <v>42</v>
      </c>
      <c r="F75" s="165"/>
      <c r="G75" s="177"/>
      <c r="H75" s="165"/>
      <c r="I75" s="196"/>
      <c r="J75" s="197"/>
      <c r="K75" s="198" t="str">
        <f>IFERROR(ROUNDUP(IF($J75&lt;&gt;0,$I75/$J75,""),2),"")</f>
        <v/>
      </c>
      <c r="L75" s="196"/>
      <c r="M75" s="197"/>
      <c r="N75" s="198" t="str">
        <f>IFERROR(ROUNDUP(IF($M75&lt;&gt;0,$L75/$M75,""),2),"")</f>
        <v/>
      </c>
      <c r="O75" s="199" t="s">
        <v>235</v>
      </c>
      <c r="P75" s="200"/>
      <c r="Q75" s="201"/>
      <c r="R75" s="196"/>
      <c r="S75" s="197"/>
      <c r="T75" s="198" t="str">
        <f>IFERROR(ROUNDUP(IF($S75&lt;&gt;0,$R75/$S75,""),2),"")</f>
        <v/>
      </c>
    </row>
    <row r="76" spans="2:36" ht="13.5" customHeight="1">
      <c r="B76" s="493"/>
      <c r="C76" s="599"/>
      <c r="D76" s="558"/>
      <c r="E76" s="195" t="s">
        <v>41</v>
      </c>
      <c r="F76" s="165"/>
      <c r="G76" s="177"/>
      <c r="H76" s="165"/>
      <c r="I76" s="196"/>
      <c r="J76" s="197"/>
      <c r="K76" s="198" t="str">
        <f>IFERROR(ROUNDUP(IF($J76&lt;&gt;0,$I76/$J76,""),2),"")</f>
        <v/>
      </c>
      <c r="L76" s="196"/>
      <c r="M76" s="197"/>
      <c r="N76" s="198" t="str">
        <f>IFERROR(ROUNDUP(IF($M76&lt;&gt;0,$L76/$M76,""),2),"")</f>
        <v/>
      </c>
      <c r="O76" s="199" t="s">
        <v>241</v>
      </c>
      <c r="P76" s="200"/>
      <c r="Q76" s="201"/>
      <c r="R76" s="196"/>
      <c r="S76" s="197"/>
      <c r="T76" s="198" t="str">
        <f>IFERROR(ROUNDUP(IF($S76&lt;&gt;0,$R76/$S76,""),2),"")</f>
        <v/>
      </c>
    </row>
    <row r="77" spans="2:36" ht="13.5" customHeight="1" thickBot="1">
      <c r="B77" s="493"/>
      <c r="C77" s="599"/>
      <c r="D77" s="558"/>
      <c r="E77" s="600" t="s">
        <v>228</v>
      </c>
      <c r="F77" s="504"/>
      <c r="G77" s="504"/>
      <c r="H77" s="504"/>
      <c r="I77" s="202"/>
      <c r="J77" s="203"/>
      <c r="K77" s="204"/>
      <c r="L77" s="202"/>
      <c r="M77" s="203"/>
      <c r="N77" s="204"/>
      <c r="O77" s="609" t="s">
        <v>244</v>
      </c>
      <c r="P77" s="610"/>
      <c r="Q77" s="611"/>
      <c r="R77" s="202"/>
      <c r="S77" s="203"/>
      <c r="T77" s="204"/>
    </row>
    <row r="78" spans="2:36" ht="13.5" customHeight="1" thickBot="1">
      <c r="B78" s="493"/>
      <c r="C78" s="599"/>
      <c r="D78" s="558"/>
      <c r="E78" s="195" t="s">
        <v>59</v>
      </c>
      <c r="F78" s="165"/>
      <c r="G78" s="177"/>
      <c r="H78" s="165"/>
      <c r="I78" s="202"/>
      <c r="J78" s="197"/>
      <c r="K78" s="198" t="str">
        <f>IFERROR(ROUNDUP(IF($J78&lt;&gt;0,$I78/$J78,""),2),"")</f>
        <v/>
      </c>
      <c r="L78" s="202"/>
      <c r="M78" s="197"/>
      <c r="N78" s="198" t="str">
        <f>IFERROR(ROUNDUP(IF($M78&lt;&gt;0,$L78/$M78,""),2),"")</f>
        <v/>
      </c>
      <c r="O78" s="199" t="s">
        <v>242</v>
      </c>
      <c r="P78" s="205"/>
      <c r="Q78" s="206"/>
      <c r="R78" s="202"/>
      <c r="S78" s="197"/>
      <c r="T78" s="198" t="str">
        <f>IFERROR(ROUNDUP(IF($S78&lt;&gt;0,$R78/$S78,""),2),"")</f>
        <v/>
      </c>
      <c r="V78" s="326" t="s">
        <v>1022</v>
      </c>
      <c r="W78" s="403">
        <f>$I$75*$Y$78</f>
        <v>0</v>
      </c>
      <c r="X78" s="337"/>
      <c r="Y78" s="404">
        <v>4.9000000000000002E-2</v>
      </c>
      <c r="Z78" s="405" t="s">
        <v>1023</v>
      </c>
      <c r="AA78" s="329"/>
      <c r="AB78" s="329"/>
      <c r="AC78" s="329"/>
      <c r="AD78" s="331"/>
    </row>
    <row r="79" spans="2:36" ht="13.5" customHeight="1">
      <c r="B79" s="493"/>
      <c r="C79" s="516"/>
      <c r="D79" s="517"/>
      <c r="E79" s="522" t="s">
        <v>237</v>
      </c>
      <c r="F79" s="523"/>
      <c r="G79" s="523"/>
      <c r="H79" s="523"/>
      <c r="I79" s="207">
        <f>ROUNDUP(SUM(I72:I$77),1)</f>
        <v>0</v>
      </c>
      <c r="J79" s="208">
        <f>ROUNDUP(SUM(J72:J$77),1)</f>
        <v>0</v>
      </c>
      <c r="K79" s="209" t="str">
        <f>IFERROR(ROUNDUP(IF($J79&lt;&gt;0,$I79/$J79,""),2),"")</f>
        <v/>
      </c>
      <c r="L79" s="207">
        <f>ROUNDUP(SUM(L72:L$77),1)</f>
        <v>0</v>
      </c>
      <c r="M79" s="208">
        <f>ROUNDUP(SUM(M72:M$77),1)</f>
        <v>0</v>
      </c>
      <c r="N79" s="209" t="str">
        <f>IFERROR(ROUNDUP(IF($M79&lt;&gt;0,$L79/$M79,""),2),"")</f>
        <v/>
      </c>
      <c r="O79" s="524" t="s">
        <v>246</v>
      </c>
      <c r="P79" s="523"/>
      <c r="Q79" s="525"/>
      <c r="R79" s="207">
        <f>ROUNDUP(SUM(R72:R$77),1)</f>
        <v>0</v>
      </c>
      <c r="S79" s="208">
        <f>ROUNDUP(SUM(S72:S$77),1)</f>
        <v>0</v>
      </c>
      <c r="T79" s="209" t="str">
        <f>IFERROR(ROUNDUP(IF($S79&lt;&gt;0,$R79/$S79,""),2),"")</f>
        <v/>
      </c>
      <c r="V79" s="337"/>
      <c r="W79" s="337"/>
      <c r="X79" s="337"/>
      <c r="Y79" s="352" t="s">
        <v>1024</v>
      </c>
      <c r="Z79" s="353"/>
      <c r="AA79" s="353"/>
      <c r="AB79" s="353"/>
      <c r="AC79" s="353"/>
      <c r="AD79" s="406"/>
    </row>
    <row r="80" spans="2:36" ht="13.5" hidden="1" customHeight="1">
      <c r="B80" s="493"/>
      <c r="C80" s="238" t="s">
        <v>77</v>
      </c>
      <c r="D80" s="233"/>
      <c r="E80" s="186" t="s">
        <v>16</v>
      </c>
      <c r="F80" s="187"/>
      <c r="G80" s="187"/>
      <c r="H80" s="287"/>
      <c r="I80" s="580"/>
      <c r="J80" s="580"/>
      <c r="K80" s="187" t="s">
        <v>56</v>
      </c>
      <c r="L80" s="187"/>
      <c r="M80" s="187"/>
      <c r="N80" s="187"/>
      <c r="O80" s="187"/>
      <c r="P80" s="187"/>
      <c r="Q80" s="187"/>
      <c r="R80" s="187"/>
      <c r="S80" s="187"/>
      <c r="T80" s="288"/>
    </row>
    <row r="81" spans="2:30" ht="13.5" customHeight="1">
      <c r="B81" s="493"/>
      <c r="C81" s="514" t="s">
        <v>161</v>
      </c>
      <c r="D81" s="515"/>
      <c r="E81" s="279" t="s">
        <v>649</v>
      </c>
      <c r="F81" s="247"/>
      <c r="G81" s="247"/>
      <c r="H81" s="280"/>
      <c r="I81" s="280"/>
      <c r="J81" s="280"/>
      <c r="K81" s="594">
        <f>IF(AND(($K$64)&gt;0,($K$65)&gt;0),(1-$K$67)*100,0)</f>
        <v>0</v>
      </c>
      <c r="L81" s="594"/>
      <c r="M81" s="247" t="s">
        <v>95</v>
      </c>
      <c r="N81" s="397" t="str">
        <f>IF($K$81&gt;=List!$K$2,List!$J$2,List!$J$3)</f>
        <v>努力目標未達</v>
      </c>
      <c r="O81" s="289"/>
      <c r="P81" s="289"/>
      <c r="Q81" s="289"/>
      <c r="R81" s="289"/>
      <c r="S81" s="247"/>
      <c r="T81" s="249"/>
    </row>
    <row r="82" spans="2:30" ht="13.5" customHeight="1">
      <c r="B82" s="493"/>
      <c r="C82" s="516"/>
      <c r="D82" s="517"/>
      <c r="E82" s="290" t="s">
        <v>40</v>
      </c>
      <c r="F82" s="168"/>
      <c r="G82" s="168"/>
      <c r="H82" s="291"/>
      <c r="I82" s="291"/>
      <c r="J82" s="291"/>
      <c r="K82" s="595">
        <f>$X$82</f>
        <v>0</v>
      </c>
      <c r="L82" s="596"/>
      <c r="M82" s="168" t="s">
        <v>33</v>
      </c>
      <c r="N82" s="292"/>
      <c r="O82" s="292"/>
      <c r="P82" s="292"/>
      <c r="Q82" s="292"/>
      <c r="R82" s="292"/>
      <c r="S82" s="168"/>
      <c r="T82" s="175"/>
      <c r="X82" s="356">
        <f>Y67</f>
        <v>0</v>
      </c>
      <c r="Y82" s="329" t="s">
        <v>990</v>
      </c>
      <c r="Z82" s="357"/>
      <c r="AA82" s="329"/>
      <c r="AB82" s="329"/>
      <c r="AC82" s="329"/>
      <c r="AD82" s="331"/>
    </row>
    <row r="83" spans="2:30" ht="13.5" customHeight="1">
      <c r="B83" s="493"/>
      <c r="C83" s="603" t="s">
        <v>718</v>
      </c>
      <c r="D83" s="604"/>
      <c r="E83" s="164" t="s">
        <v>290</v>
      </c>
      <c r="F83" s="608" t="s">
        <v>714</v>
      </c>
      <c r="G83" s="608"/>
      <c r="H83" s="608"/>
      <c r="I83" s="394" t="s">
        <v>290</v>
      </c>
      <c r="J83" s="221" t="s">
        <v>715</v>
      </c>
      <c r="K83" s="221"/>
      <c r="L83" s="221"/>
      <c r="M83" s="221"/>
      <c r="N83" s="394" t="s">
        <v>290</v>
      </c>
      <c r="O83" s="221" t="s">
        <v>926</v>
      </c>
      <c r="P83" s="221"/>
      <c r="Q83" s="293"/>
      <c r="R83" s="221"/>
      <c r="S83" s="221"/>
      <c r="T83" s="294"/>
      <c r="V83" s="345" t="str">
        <f>C83</f>
        <v>削減率20％未満の場合は理由</v>
      </c>
      <c r="W83" s="326" t="str">
        <f>F83</f>
        <v>建設コスト</v>
      </c>
      <c r="X83" s="334">
        <f>IF(E83="■",1,0)</f>
        <v>0</v>
      </c>
      <c r="Y83" s="326" t="str">
        <f>J83</f>
        <v>運用上の制約</v>
      </c>
      <c r="Z83" s="334">
        <f>IF(I83="■",1,0)</f>
        <v>0</v>
      </c>
      <c r="AA83" s="326" t="str">
        <f>O83</f>
        <v>仕様基準(一次エネ)</v>
      </c>
      <c r="AB83" s="336"/>
      <c r="AC83" s="334">
        <f>IF(N83="■",1,0)</f>
        <v>0</v>
      </c>
    </row>
    <row r="84" spans="2:30" ht="13.5" customHeight="1">
      <c r="B84" s="494"/>
      <c r="C84" s="605"/>
      <c r="D84" s="606"/>
      <c r="E84" s="255" t="s">
        <v>290</v>
      </c>
      <c r="F84" s="295" t="s">
        <v>716</v>
      </c>
      <c r="G84" s="295"/>
      <c r="H84" s="518"/>
      <c r="I84" s="518"/>
      <c r="J84" s="518"/>
      <c r="K84" s="518"/>
      <c r="L84" s="518"/>
      <c r="M84" s="518"/>
      <c r="N84" s="518"/>
      <c r="O84" s="518"/>
      <c r="P84" s="518"/>
      <c r="Q84" s="518"/>
      <c r="R84" s="518"/>
      <c r="S84" s="518"/>
      <c r="T84" s="296" t="s">
        <v>717</v>
      </c>
      <c r="V84" s="337"/>
      <c r="W84" s="326" t="str">
        <f>F84</f>
        <v>その他　（</v>
      </c>
      <c r="X84" s="334">
        <f>IF(E84="■",1,0)</f>
        <v>0</v>
      </c>
      <c r="Y84" s="337"/>
      <c r="Z84" s="337"/>
      <c r="AA84" s="337"/>
      <c r="AB84" s="337"/>
    </row>
    <row r="85" spans="2:30" ht="13.5" customHeight="1" thickBot="1">
      <c r="O85" s="210"/>
    </row>
    <row r="86" spans="2:30" ht="13.5" customHeight="1" thickTop="1">
      <c r="B86" s="211" t="s">
        <v>17</v>
      </c>
      <c r="C86" s="212"/>
      <c r="D86" s="212"/>
      <c r="E86" s="212"/>
      <c r="F86" s="212"/>
      <c r="G86" s="212"/>
      <c r="H86" s="212"/>
      <c r="I86" s="212"/>
      <c r="J86" s="212"/>
      <c r="K86" s="212"/>
      <c r="L86" s="212"/>
      <c r="M86" s="212"/>
      <c r="N86" s="212"/>
      <c r="O86" s="213"/>
      <c r="P86" s="214"/>
      <c r="Q86" s="211" t="s">
        <v>18</v>
      </c>
      <c r="R86" s="212"/>
      <c r="S86" s="213"/>
      <c r="T86" s="214"/>
    </row>
    <row r="87" spans="2:30" ht="13.5" customHeight="1">
      <c r="B87" s="588"/>
      <c r="C87" s="589"/>
      <c r="D87" s="589"/>
      <c r="E87" s="589"/>
      <c r="F87" s="589"/>
      <c r="G87" s="589"/>
      <c r="H87" s="589"/>
      <c r="I87" s="589"/>
      <c r="J87" s="589"/>
      <c r="K87" s="589"/>
      <c r="L87" s="589"/>
      <c r="M87" s="589"/>
      <c r="N87" s="589"/>
      <c r="O87" s="589"/>
      <c r="P87" s="590"/>
      <c r="Q87" s="572"/>
      <c r="R87" s="573"/>
      <c r="S87" s="573"/>
      <c r="T87" s="574"/>
    </row>
    <row r="88" spans="2:30" ht="13.5" customHeight="1">
      <c r="B88" s="588"/>
      <c r="C88" s="589"/>
      <c r="D88" s="589"/>
      <c r="E88" s="589"/>
      <c r="F88" s="589"/>
      <c r="G88" s="589"/>
      <c r="H88" s="589"/>
      <c r="I88" s="589"/>
      <c r="J88" s="589"/>
      <c r="K88" s="589"/>
      <c r="L88" s="589"/>
      <c r="M88" s="589"/>
      <c r="N88" s="589"/>
      <c r="O88" s="589"/>
      <c r="P88" s="590"/>
      <c r="Q88" s="572"/>
      <c r="R88" s="573"/>
      <c r="S88" s="573"/>
      <c r="T88" s="574"/>
    </row>
    <row r="89" spans="2:30" ht="13.5" customHeight="1">
      <c r="B89" s="588"/>
      <c r="C89" s="589"/>
      <c r="D89" s="589"/>
      <c r="E89" s="589"/>
      <c r="F89" s="589"/>
      <c r="G89" s="589"/>
      <c r="H89" s="589"/>
      <c r="I89" s="589"/>
      <c r="J89" s="589"/>
      <c r="K89" s="589"/>
      <c r="L89" s="589"/>
      <c r="M89" s="589"/>
      <c r="N89" s="589"/>
      <c r="O89" s="589"/>
      <c r="P89" s="590"/>
      <c r="Q89" s="572"/>
      <c r="R89" s="573"/>
      <c r="S89" s="573"/>
      <c r="T89" s="574"/>
    </row>
    <row r="90" spans="2:30" ht="13.5" customHeight="1">
      <c r="B90" s="588"/>
      <c r="C90" s="589"/>
      <c r="D90" s="589"/>
      <c r="E90" s="589"/>
      <c r="F90" s="589"/>
      <c r="G90" s="589"/>
      <c r="H90" s="589"/>
      <c r="I90" s="589"/>
      <c r="J90" s="589"/>
      <c r="K90" s="589"/>
      <c r="L90" s="589"/>
      <c r="M90" s="589"/>
      <c r="N90" s="589"/>
      <c r="O90" s="589"/>
      <c r="P90" s="590"/>
      <c r="Q90" s="572"/>
      <c r="R90" s="573"/>
      <c r="S90" s="573"/>
      <c r="T90" s="574"/>
    </row>
    <row r="91" spans="2:30" ht="13.5" customHeight="1">
      <c r="B91" s="588"/>
      <c r="C91" s="589"/>
      <c r="D91" s="589"/>
      <c r="E91" s="589"/>
      <c r="F91" s="589"/>
      <c r="G91" s="589"/>
      <c r="H91" s="589"/>
      <c r="I91" s="589"/>
      <c r="J91" s="589"/>
      <c r="K91" s="589"/>
      <c r="L91" s="589"/>
      <c r="M91" s="589"/>
      <c r="N91" s="589"/>
      <c r="O91" s="589"/>
      <c r="P91" s="590"/>
      <c r="Q91" s="572"/>
      <c r="R91" s="573"/>
      <c r="S91" s="573"/>
      <c r="T91" s="574"/>
    </row>
    <row r="92" spans="2:30" ht="13.5" customHeight="1" thickBot="1">
      <c r="B92" s="591"/>
      <c r="C92" s="592"/>
      <c r="D92" s="592"/>
      <c r="E92" s="592"/>
      <c r="F92" s="592"/>
      <c r="G92" s="592"/>
      <c r="H92" s="592"/>
      <c r="I92" s="592"/>
      <c r="J92" s="592"/>
      <c r="K92" s="592"/>
      <c r="L92" s="592"/>
      <c r="M92" s="592"/>
      <c r="N92" s="592"/>
      <c r="O92" s="592"/>
      <c r="P92" s="593"/>
      <c r="Q92" s="575"/>
      <c r="R92" s="576"/>
      <c r="S92" s="576"/>
      <c r="T92" s="577"/>
    </row>
    <row r="93" spans="2:30" ht="13.5" hidden="1" customHeight="1" thickTop="1"/>
    <row r="94" spans="2:30" ht="13.5" customHeight="1" thickTop="1">
      <c r="B94" s="127" t="s">
        <v>630</v>
      </c>
      <c r="Q94" s="215"/>
      <c r="R94" s="215"/>
      <c r="S94" s="215"/>
      <c r="T94" s="216" t="str">
        <f>List!$AD$1</f>
        <v>2026.10</v>
      </c>
    </row>
    <row r="95" spans="2:30" ht="13.5" customHeight="1">
      <c r="B95" s="181" t="s">
        <v>477</v>
      </c>
      <c r="Q95" s="217"/>
      <c r="R95" s="217"/>
      <c r="S95" s="217"/>
      <c r="T95" s="217"/>
    </row>
    <row r="96" spans="2:30" ht="13.5" customHeight="1">
      <c r="B96" s="127" t="s">
        <v>19</v>
      </c>
      <c r="Q96" s="218"/>
      <c r="R96" s="218"/>
      <c r="S96" s="218"/>
      <c r="T96" s="218"/>
    </row>
    <row r="97" spans="1:20" ht="13.5" customHeight="1">
      <c r="B97" s="127" t="s">
        <v>478</v>
      </c>
      <c r="Q97" s="218"/>
      <c r="R97" s="218"/>
      <c r="S97" s="218"/>
      <c r="T97" s="218"/>
    </row>
    <row r="98" spans="1:20" ht="13.5" customHeight="1">
      <c r="B98" s="127" t="s">
        <v>479</v>
      </c>
    </row>
    <row r="99" spans="1:20" ht="13.5" hidden="1" customHeight="1"/>
    <row r="100" spans="1:20" ht="13.5" hidden="1" customHeight="1"/>
    <row r="101" spans="1:20" ht="13.5" hidden="1" customHeight="1"/>
    <row r="102" spans="1:20" ht="17.25" hidden="1" customHeight="1">
      <c r="A102" s="160" t="s">
        <v>164</v>
      </c>
    </row>
    <row r="103" spans="1:20" ht="13.5" hidden="1" customHeight="1"/>
    <row r="104" spans="1:20" ht="13.5" hidden="1" customHeight="1"/>
    <row r="105" spans="1:20" ht="13.5" hidden="1" customHeight="1"/>
    <row r="106" spans="1:20" ht="13.5" hidden="1" customHeight="1"/>
  </sheetData>
  <sheetProtection algorithmName="SHA-512" hashValue="SHwB1x26VQRnXKQPa/bvlPKdbxQD4yw5QcBAR+Y6R7MHxn7DM/pX709m9bF4O/O8WvqHZvOtMZ7Yh0x9GRwseg==" saltValue="CYqkUpNnfhngyN/QOAPoZw==" spinCount="100000" sheet="1" objects="1" selectLockedCells="1"/>
  <dataConsolidate/>
  <mergeCells count="166">
    <mergeCell ref="P68:Q68"/>
    <mergeCell ref="G15:I15"/>
    <mergeCell ref="O13:R13"/>
    <mergeCell ref="M15:O15"/>
    <mergeCell ref="F37:G37"/>
    <mergeCell ref="F54:H54"/>
    <mergeCell ref="J54:S54"/>
    <mergeCell ref="B63:D63"/>
    <mergeCell ref="E63:T63"/>
    <mergeCell ref="H44:I44"/>
    <mergeCell ref="E62:T62"/>
    <mergeCell ref="Q64:T64"/>
    <mergeCell ref="O64:P64"/>
    <mergeCell ref="M22:O22"/>
    <mergeCell ref="L23:S23"/>
    <mergeCell ref="R34:T34"/>
    <mergeCell ref="C33:C43"/>
    <mergeCell ref="H43:S43"/>
    <mergeCell ref="D36:D38"/>
    <mergeCell ref="F58:M58"/>
    <mergeCell ref="N53:T53"/>
    <mergeCell ref="H55:S55"/>
    <mergeCell ref="C44:D45"/>
    <mergeCell ref="C46:D47"/>
    <mergeCell ref="F53:L53"/>
    <mergeCell ref="C51:D51"/>
    <mergeCell ref="J51:L51"/>
    <mergeCell ref="D39:D40"/>
    <mergeCell ref="F40:H40"/>
    <mergeCell ref="J40:L40"/>
    <mergeCell ref="N40:P40"/>
    <mergeCell ref="F51:H51"/>
    <mergeCell ref="C30:D32"/>
    <mergeCell ref="D34:D35"/>
    <mergeCell ref="F31:J31"/>
    <mergeCell ref="N39:P39"/>
    <mergeCell ref="N41:P41"/>
    <mergeCell ref="J33:L33"/>
    <mergeCell ref="C29:D29"/>
    <mergeCell ref="C27:D27"/>
    <mergeCell ref="C48:D50"/>
    <mergeCell ref="I36:S36"/>
    <mergeCell ref="F35:H35"/>
    <mergeCell ref="K31:Q31"/>
    <mergeCell ref="K32:Q32"/>
    <mergeCell ref="J38:S38"/>
    <mergeCell ref="J34:L34"/>
    <mergeCell ref="L48:S48"/>
    <mergeCell ref="I37:S37"/>
    <mergeCell ref="E70:H70"/>
    <mergeCell ref="I3:L3"/>
    <mergeCell ref="C25:D26"/>
    <mergeCell ref="B59:D60"/>
    <mergeCell ref="B30:B50"/>
    <mergeCell ref="J39:L39"/>
    <mergeCell ref="H45:S45"/>
    <mergeCell ref="L47:S47"/>
    <mergeCell ref="F30:H30"/>
    <mergeCell ref="R39:T39"/>
    <mergeCell ref="Q30:T30"/>
    <mergeCell ref="F32:J32"/>
    <mergeCell ref="N34:P34"/>
    <mergeCell ref="B27:B28"/>
    <mergeCell ref="J25:L25"/>
    <mergeCell ref="C28:D28"/>
    <mergeCell ref="R40:T40"/>
    <mergeCell ref="F41:H41"/>
    <mergeCell ref="J41:L41"/>
    <mergeCell ref="E3:H3"/>
    <mergeCell ref="C9:D9"/>
    <mergeCell ref="H26:S26"/>
    <mergeCell ref="C52:D52"/>
    <mergeCell ref="H50:S50"/>
    <mergeCell ref="E64:J64"/>
    <mergeCell ref="O66:P66"/>
    <mergeCell ref="C83:D84"/>
    <mergeCell ref="K64:L64"/>
    <mergeCell ref="F83:H83"/>
    <mergeCell ref="O77:Q77"/>
    <mergeCell ref="O65:P65"/>
    <mergeCell ref="Q65:T65"/>
    <mergeCell ref="B2:T2"/>
    <mergeCell ref="B4:B5"/>
    <mergeCell ref="E9:T9"/>
    <mergeCell ref="E4:T4"/>
    <mergeCell ref="E5:T5"/>
    <mergeCell ref="E6:T6"/>
    <mergeCell ref="E7:T7"/>
    <mergeCell ref="F20:H20"/>
    <mergeCell ref="E8:T8"/>
    <mergeCell ref="B6:B7"/>
    <mergeCell ref="M20:O20"/>
    <mergeCell ref="G16:H16"/>
    <mergeCell ref="S3:T3"/>
    <mergeCell ref="C14:D14"/>
    <mergeCell ref="C15:D15"/>
    <mergeCell ref="J24:L24"/>
    <mergeCell ref="N24:P24"/>
    <mergeCell ref="C22:D23"/>
    <mergeCell ref="C20:D21"/>
    <mergeCell ref="L69:N69"/>
    <mergeCell ref="E68:H68"/>
    <mergeCell ref="K68:L68"/>
    <mergeCell ref="Q87:T92"/>
    <mergeCell ref="K66:L66"/>
    <mergeCell ref="I80:J80"/>
    <mergeCell ref="O71:Q71"/>
    <mergeCell ref="J70:K70"/>
    <mergeCell ref="M70:N70"/>
    <mergeCell ref="S70:T70"/>
    <mergeCell ref="O69:T69"/>
    <mergeCell ref="B87:P92"/>
    <mergeCell ref="C81:D82"/>
    <mergeCell ref="K81:L81"/>
    <mergeCell ref="K82:L82"/>
    <mergeCell ref="K67:L67"/>
    <mergeCell ref="C64:D79"/>
    <mergeCell ref="E77:H77"/>
    <mergeCell ref="I69:K69"/>
    <mergeCell ref="K65:L65"/>
    <mergeCell ref="I20:J20"/>
    <mergeCell ref="F23:H23"/>
    <mergeCell ref="C8:D8"/>
    <mergeCell ref="M3:P3"/>
    <mergeCell ref="P20:Q20"/>
    <mergeCell ref="C5:D5"/>
    <mergeCell ref="C6:D6"/>
    <mergeCell ref="C7:D7"/>
    <mergeCell ref="C10:D12"/>
    <mergeCell ref="H13:J13"/>
    <mergeCell ref="M21:O21"/>
    <mergeCell ref="R16:S16"/>
    <mergeCell ref="F21:H21"/>
    <mergeCell ref="F22:K22"/>
    <mergeCell ref="L19:S19"/>
    <mergeCell ref="C16:D16"/>
    <mergeCell ref="C17:D17"/>
    <mergeCell ref="C18:D19"/>
    <mergeCell ref="C4:D4"/>
    <mergeCell ref="J16:Q16"/>
    <mergeCell ref="I21:J21"/>
    <mergeCell ref="C13:D13"/>
    <mergeCell ref="B62:D62"/>
    <mergeCell ref="B24:B26"/>
    <mergeCell ref="B8:B23"/>
    <mergeCell ref="B64:B84"/>
    <mergeCell ref="B51:B55"/>
    <mergeCell ref="B56:B58"/>
    <mergeCell ref="B61:D61"/>
    <mergeCell ref="F39:H39"/>
    <mergeCell ref="D42:D43"/>
    <mergeCell ref="F34:H34"/>
    <mergeCell ref="F38:H38"/>
    <mergeCell ref="C53:D55"/>
    <mergeCell ref="C56:D57"/>
    <mergeCell ref="H84:S84"/>
    <mergeCell ref="O70:Q70"/>
    <mergeCell ref="E79:H79"/>
    <mergeCell ref="O79:Q79"/>
    <mergeCell ref="Q67:R67"/>
    <mergeCell ref="E65:J65"/>
    <mergeCell ref="E71:H71"/>
    <mergeCell ref="J35:L35"/>
    <mergeCell ref="N35:P35"/>
    <mergeCell ref="P21:Q21"/>
    <mergeCell ref="C24:D24"/>
  </mergeCells>
  <phoneticPr fontId="5"/>
  <conditionalFormatting sqref="O69:T79">
    <cfRule type="expression" dxfId="18" priority="1">
      <formula>$Q$67="対象外"</formula>
    </cfRule>
  </conditionalFormatting>
  <dataValidations count="3">
    <dataValidation type="list" allowBlank="1" showInputMessage="1" showErrorMessage="1" errorTitle="値エラー" error="プルダウンから選択して下さい。" sqref="Q83 E29 I11:I12 Q11:Q12 E11:E12 M11:M12 I29 M40:M41 Q40 N29" xr:uid="{00000000-0002-0000-0000-000002000000}">
      <formula1>List_Select</formula1>
    </dataValidation>
    <dataValidation allowBlank="1" showInputMessage="1" showErrorMessage="1" errorTitle="値エラー" error="プルダウンから選択して下さい。" sqref="P27 Q33 Q41 I33" xr:uid="{00000000-0002-0000-0000-000004000000}"/>
    <dataValidation type="custom" allowBlank="1" showInputMessage="1" showErrorMessage="1" sqref="R72:T79" xr:uid="{00000000-0002-0000-0000-000005000000}">
      <formula1>$Q$67:$R$67&lt;&gt;"対象外"</formula1>
    </dataValidation>
  </dataValidations>
  <printOptions horizontalCentered="1" verticalCentered="1"/>
  <pageMargins left="0.19685039370078741" right="0.19685039370078741" top="0.19685039370078741" bottom="0.19685039370078741" header="0.19685039370078741" footer="0.19685039370078741"/>
  <pageSetup paperSize="9" scale="69" orientation="portrait" r:id="rId1"/>
  <rowBreaks count="1" manualBreakCount="1">
    <brk id="63" max="20" man="1"/>
  </rowBreak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FD3C33E9-1E1B-4CD8-9B15-42BB3F391306}">
          <x14:formula1>
            <xm:f>List!$C$14:$C$16</xm:f>
          </x14:formula1>
          <xm:sqref>S3:T3</xm:sqref>
        </x14:dataValidation>
        <x14:dataValidation type="list" allowBlank="1" showInputMessage="1" showErrorMessage="1" xr:uid="{00000000-0002-0000-0000-000001000000}">
          <x14:formula1>
            <xm:f>List!$B$2:$B$6</xm:f>
          </x14:formula1>
          <xm:sqref>M3:P3</xm:sqref>
        </x14:dataValidation>
        <x14:dataValidation type="list" allowBlank="1" showInputMessage="1" showErrorMessage="1" xr:uid="{00000000-0002-0000-0000-000006000000}">
          <x14:formula1>
            <xm:f>List!$B$56:$B$57</xm:f>
          </x14:formula1>
          <xm:sqref>Q67:R67</xm:sqref>
        </x14:dataValidation>
        <x14:dataValidation type="list" allowBlank="1" showInputMessage="1" showErrorMessage="1" errorTitle="値エラー" error="プルダウンから選択して下さい。" xr:uid="{DC1572C8-01BF-4173-B291-AF2BE90CB1C1}">
          <x14:formula1>
            <xm:f>List!$J$12:$J$13</xm:f>
          </x14:formula1>
          <xm:sqref>E10 E14 E18:E19 E22:E28 I10 M10 I18:I19 M18 L22 Q22 I23:I25 M24:M25 Q24 I27:I28 M27 I30 M30 P30 I34:I35 I39:I41 M33:M35 Q34 M39 Q39 M44 Q46 I46:I47 M46 E30:E61 I51:I52 M52:M53 Q52 N58 E83:E84 I83 N83</xm:sqref>
        </x14:dataValidation>
        <x14:dataValidation type="list" allowBlank="1" showInputMessage="1" xr:uid="{587B1534-55D8-473F-A86A-A263B61C8115}">
          <x14:formula1>
            <xm:f>List!$F$2:$F$40</xm:f>
          </x14:formula1>
          <xm:sqref>K31:Q32</xm:sqref>
        </x14:dataValidation>
        <x14:dataValidation type="list" allowBlank="1" showInputMessage="1" showErrorMessage="1" errorTitle="建物用途" error="リストより選択して下さい。" xr:uid="{3DDD5DAC-E19D-4775-B3D3-5C6D113729E4}">
          <x14:formula1>
            <xm:f>List!$D$2:$D$5</xm:f>
          </x14:formula1>
          <xm:sqref>F20:H21 M20:O21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69"/>
  <sheetViews>
    <sheetView showGridLines="0" showWhiteSpace="0" topLeftCell="A26" zoomScaleNormal="100" zoomScaleSheetLayoutView="70" workbookViewId="0">
      <selection activeCell="B2" sqref="B2:D2"/>
    </sheetView>
  </sheetViews>
  <sheetFormatPr defaultColWidth="0" defaultRowHeight="13.5" zeroHeight="1"/>
  <cols>
    <col min="1" max="1" width="2.125" style="96" customWidth="1"/>
    <col min="2" max="11" width="3.625" style="96" customWidth="1"/>
    <col min="12" max="12" width="4.125" style="96" customWidth="1"/>
    <col min="13" max="13" width="4.875" style="96" customWidth="1"/>
    <col min="14" max="17" width="3.625" style="96" customWidth="1"/>
    <col min="18" max="18" width="5.125" style="96" customWidth="1"/>
    <col min="19" max="19" width="5.25" style="96" customWidth="1"/>
    <col min="20" max="20" width="4.625" style="96" customWidth="1"/>
    <col min="21" max="21" width="5.25" style="96" customWidth="1"/>
    <col min="22" max="22" width="3.25" style="96" customWidth="1"/>
    <col min="23" max="23" width="4.875" style="96" customWidth="1"/>
    <col min="24" max="24" width="4.75" style="96" customWidth="1"/>
    <col min="25" max="25" width="3.625" style="96" customWidth="1"/>
    <col min="26" max="26" width="1.875" style="96" customWidth="1"/>
    <col min="27" max="36" width="10.625" style="96" hidden="1" customWidth="1"/>
    <col min="37" max="37" width="12.125" style="96" hidden="1" customWidth="1"/>
    <col min="38" max="43" width="10.625" style="96" hidden="1" customWidth="1"/>
    <col min="44" max="16384" width="9" style="96" hidden="1"/>
  </cols>
  <sheetData>
    <row r="1" spans="2:43" ht="4.5" customHeight="1">
      <c r="AA1" s="376"/>
      <c r="AB1" s="376"/>
      <c r="AC1" s="376"/>
      <c r="AD1" s="376"/>
      <c r="AE1" s="376"/>
      <c r="AF1" s="376"/>
      <c r="AG1" s="376"/>
      <c r="AH1" s="376"/>
      <c r="AI1" s="376"/>
      <c r="AJ1" s="376"/>
      <c r="AK1" s="376"/>
      <c r="AL1" s="376"/>
      <c r="AM1" s="376"/>
    </row>
    <row r="2" spans="2:43" ht="15.95" customHeight="1">
      <c r="B2" s="695"/>
      <c r="C2" s="695"/>
      <c r="D2" s="695"/>
      <c r="E2" s="103"/>
      <c r="F2" s="103"/>
      <c r="G2" s="103"/>
      <c r="H2" s="103"/>
      <c r="I2" s="103"/>
      <c r="J2" s="103"/>
      <c r="K2" s="103"/>
      <c r="L2" s="103"/>
      <c r="M2" s="103"/>
      <c r="N2" s="103"/>
      <c r="O2" s="103"/>
      <c r="P2" s="103"/>
      <c r="Q2" s="103"/>
      <c r="R2" s="103"/>
      <c r="S2" s="103"/>
      <c r="T2" s="103"/>
      <c r="U2" s="103"/>
      <c r="V2" s="124" t="str">
        <f>$AB2</f>
        <v>□</v>
      </c>
      <c r="W2" s="108" t="s">
        <v>889</v>
      </c>
      <c r="X2" s="117"/>
      <c r="Y2" s="125"/>
      <c r="AA2" s="407" t="str">
        <f>W2</f>
        <v>計画時</v>
      </c>
      <c r="AB2" s="408" t="str">
        <f>IF(事前協議書!$M$3=環境評価書!$AA2,"■","□")</f>
        <v>□</v>
      </c>
      <c r="AC2" s="385">
        <f>IF(AB2="■",2,IF(AB3="■",3,IF(AB4="■",4,0)))</f>
        <v>0</v>
      </c>
      <c r="AD2" s="376"/>
      <c r="AE2" s="376"/>
      <c r="AF2" s="376"/>
      <c r="AG2" s="376"/>
      <c r="AH2" s="376"/>
      <c r="AI2" s="376"/>
      <c r="AJ2" s="376"/>
      <c r="AK2" s="376"/>
      <c r="AL2" s="376"/>
      <c r="AM2" s="376"/>
    </row>
    <row r="3" spans="2:43" ht="15">
      <c r="B3" s="706" t="str">
        <f>IF(事前協議書!$Y$14=1,$AD$4,$AD$3)</f>
        <v>千代田区建築物環境計画書制度　環境評価書（住宅）</v>
      </c>
      <c r="C3" s="706"/>
      <c r="D3" s="706"/>
      <c r="E3" s="706"/>
      <c r="F3" s="706"/>
      <c r="G3" s="706"/>
      <c r="H3" s="706"/>
      <c r="I3" s="706"/>
      <c r="J3" s="706"/>
      <c r="K3" s="706"/>
      <c r="L3" s="706"/>
      <c r="M3" s="706"/>
      <c r="N3" s="706"/>
      <c r="O3" s="706"/>
      <c r="P3" s="706"/>
      <c r="Q3" s="706"/>
      <c r="R3" s="706"/>
      <c r="S3" s="706"/>
      <c r="V3" s="126" t="str">
        <f t="shared" ref="V3:V4" si="0">$AB3</f>
        <v>□</v>
      </c>
      <c r="W3" s="96" t="s">
        <v>191</v>
      </c>
      <c r="Y3" s="111"/>
      <c r="AA3" s="407" t="str">
        <f>W3</f>
        <v>変更時</v>
      </c>
      <c r="AB3" s="408" t="str">
        <f>IF(事前協議書!$M$3=環境評価書!$AA3,"■","□")</f>
        <v>□</v>
      </c>
      <c r="AC3" s="376"/>
      <c r="AD3" s="376" t="s">
        <v>137</v>
      </c>
      <c r="AE3" s="376"/>
      <c r="AF3" s="376"/>
      <c r="AG3" s="376"/>
      <c r="AH3" s="376"/>
      <c r="AI3" s="376"/>
      <c r="AJ3" s="376"/>
      <c r="AK3" s="376"/>
      <c r="AL3" s="376"/>
      <c r="AM3" s="376"/>
    </row>
    <row r="4" spans="2:43" ht="15.95" customHeight="1">
      <c r="B4" s="103"/>
      <c r="C4" s="103"/>
      <c r="D4" s="103"/>
      <c r="E4" s="103"/>
      <c r="F4" s="103"/>
      <c r="G4" s="103"/>
      <c r="H4" s="103"/>
      <c r="I4" s="103"/>
      <c r="J4" s="103"/>
      <c r="K4" s="103"/>
      <c r="L4" s="103"/>
      <c r="M4" s="103"/>
      <c r="N4" s="103"/>
      <c r="O4" s="103"/>
      <c r="P4" s="103"/>
      <c r="Q4" s="103"/>
      <c r="R4" s="103"/>
      <c r="S4" s="103"/>
      <c r="T4" s="103"/>
      <c r="U4" s="103"/>
      <c r="V4" s="412" t="str">
        <f t="shared" si="0"/>
        <v>□</v>
      </c>
      <c r="W4" s="113" t="s">
        <v>192</v>
      </c>
      <c r="X4" s="128"/>
      <c r="Y4" s="129"/>
      <c r="AA4" s="407" t="str">
        <f>W4</f>
        <v>工事完了時</v>
      </c>
      <c r="AB4" s="408" t="str">
        <f>IF(事前協議書!$M$3=環境評価書!$AA4,"■","□")</f>
        <v>□</v>
      </c>
      <c r="AC4" s="376"/>
      <c r="AD4" s="376" t="s">
        <v>921</v>
      </c>
      <c r="AE4" s="376"/>
      <c r="AF4" s="376"/>
      <c r="AG4" s="376"/>
      <c r="AH4" s="376"/>
      <c r="AI4" s="376"/>
      <c r="AJ4" s="376"/>
      <c r="AK4" s="376"/>
      <c r="AL4" s="376"/>
      <c r="AM4" s="376"/>
    </row>
    <row r="5" spans="2:43" ht="5.0999999999999996" customHeight="1">
      <c r="AA5" s="376"/>
      <c r="AB5" s="376"/>
      <c r="AC5" s="376"/>
      <c r="AD5" s="376"/>
      <c r="AE5" s="376"/>
      <c r="AF5" s="376"/>
      <c r="AG5" s="376"/>
      <c r="AH5" s="376"/>
      <c r="AI5" s="376"/>
      <c r="AJ5" s="376"/>
      <c r="AK5" s="376"/>
      <c r="AL5" s="376"/>
      <c r="AM5" s="376"/>
    </row>
    <row r="6" spans="2:43" ht="15">
      <c r="B6" s="113" t="s">
        <v>89</v>
      </c>
      <c r="C6" s="113"/>
      <c r="D6" s="113"/>
      <c r="E6" s="113"/>
      <c r="F6" s="701">
        <f>事前協議書!$E$8</f>
        <v>0</v>
      </c>
      <c r="G6" s="701"/>
      <c r="H6" s="701"/>
      <c r="I6" s="701"/>
      <c r="J6" s="701"/>
      <c r="K6" s="701"/>
      <c r="L6" s="701"/>
      <c r="M6" s="701"/>
      <c r="N6" s="701"/>
      <c r="O6" s="701"/>
      <c r="P6" s="701"/>
      <c r="Q6" s="701"/>
      <c r="R6" s="701"/>
      <c r="S6" s="701"/>
      <c r="T6" s="701"/>
      <c r="U6" s="701"/>
      <c r="V6" s="701"/>
      <c r="W6" s="701"/>
      <c r="X6" s="701"/>
      <c r="Y6" s="701"/>
      <c r="AA6" s="376"/>
      <c r="AB6" s="376"/>
      <c r="AC6" s="376"/>
      <c r="AD6" s="376"/>
      <c r="AE6" s="376"/>
      <c r="AF6" s="376"/>
      <c r="AG6" s="376"/>
      <c r="AH6" s="376"/>
      <c r="AI6" s="376"/>
      <c r="AJ6" s="376"/>
      <c r="AK6" s="376"/>
      <c r="AL6" s="376"/>
      <c r="AM6" s="376"/>
      <c r="AN6" s="1" t="s">
        <v>1021</v>
      </c>
      <c r="AO6" s="1"/>
      <c r="AP6" s="1"/>
      <c r="AQ6" s="1"/>
    </row>
    <row r="7" spans="2:43" ht="5.0999999999999996" customHeight="1">
      <c r="AA7" s="376"/>
      <c r="AB7" s="376"/>
      <c r="AC7" s="376"/>
      <c r="AD7" s="376"/>
      <c r="AE7" s="376"/>
      <c r="AF7" s="376"/>
      <c r="AG7" s="376"/>
      <c r="AH7" s="376"/>
      <c r="AI7" s="376"/>
      <c r="AJ7" s="376"/>
      <c r="AK7" s="376"/>
      <c r="AL7" s="376"/>
      <c r="AM7" s="376"/>
      <c r="AN7" s="1"/>
      <c r="AO7" s="1"/>
      <c r="AP7" s="1"/>
      <c r="AQ7" s="1"/>
    </row>
    <row r="8" spans="2:43" ht="14.1" customHeight="1">
      <c r="B8" s="107" t="s">
        <v>21</v>
      </c>
      <c r="C8" s="108"/>
      <c r="D8" s="109"/>
      <c r="E8" s="713" t="str">
        <f>$AB$8</f>
        <v/>
      </c>
      <c r="F8" s="704"/>
      <c r="G8" s="704"/>
      <c r="H8" s="704"/>
      <c r="I8" s="704"/>
      <c r="J8" s="704"/>
      <c r="K8" s="704"/>
      <c r="L8" s="704"/>
      <c r="M8" s="704"/>
      <c r="N8" s="714"/>
      <c r="O8" s="713" t="s">
        <v>23</v>
      </c>
      <c r="P8" s="704"/>
      <c r="Q8" s="714"/>
      <c r="R8" s="703">
        <f>事前協議書!M15</f>
        <v>0</v>
      </c>
      <c r="S8" s="704"/>
      <c r="T8" s="108" t="s">
        <v>27</v>
      </c>
      <c r="U8" s="130"/>
      <c r="V8" s="130"/>
      <c r="W8" s="108"/>
      <c r="X8" s="108"/>
      <c r="Y8" s="109"/>
      <c r="AA8" s="407" t="str">
        <f>B8</f>
        <v>建物用途</v>
      </c>
      <c r="AB8" s="413" t="str">
        <f>_xlfn.TEXTJOIN(", ",TRUE,IF(事前協議書!$X$10=1,事前協議書!$W$10,""),IF(事前協議書!$Z$10=1,事前協議書!$Y$10,""),IF(事前協議書!$AD$10=1,事前協議書!$AA$10,""))</f>
        <v/>
      </c>
      <c r="AC8" s="414"/>
      <c r="AD8" s="413"/>
      <c r="AE8" s="415"/>
      <c r="AF8" s="410"/>
      <c r="AG8" s="376"/>
      <c r="AH8" s="376"/>
      <c r="AI8" s="376"/>
      <c r="AJ8" s="376"/>
      <c r="AK8" s="376"/>
      <c r="AL8" s="376"/>
      <c r="AM8" s="376"/>
      <c r="AN8" s="750">
        <v>0</v>
      </c>
      <c r="AO8" s="751"/>
      <c r="AP8" s="751"/>
      <c r="AQ8" s="751"/>
    </row>
    <row r="9" spans="2:43" ht="14.1" customHeight="1">
      <c r="B9" s="696" t="s">
        <v>91</v>
      </c>
      <c r="C9" s="697"/>
      <c r="D9" s="698"/>
      <c r="E9" s="707">
        <f>事前協議書!$E$9</f>
        <v>0</v>
      </c>
      <c r="F9" s="708"/>
      <c r="G9" s="708"/>
      <c r="H9" s="708"/>
      <c r="I9" s="708"/>
      <c r="J9" s="708"/>
      <c r="K9" s="708"/>
      <c r="L9" s="708"/>
      <c r="M9" s="708"/>
      <c r="N9" s="709"/>
      <c r="O9" s="696" t="s">
        <v>24</v>
      </c>
      <c r="P9" s="697"/>
      <c r="Q9" s="698"/>
      <c r="R9" s="705">
        <f>事前協議書!$G$15</f>
        <v>0</v>
      </c>
      <c r="S9" s="697"/>
      <c r="T9" s="96" t="s">
        <v>251</v>
      </c>
      <c r="U9" s="131"/>
      <c r="V9" s="131"/>
      <c r="Y9" s="111"/>
      <c r="AC9" s="409"/>
      <c r="AD9" s="376"/>
      <c r="AE9" s="416"/>
      <c r="AF9" s="409"/>
      <c r="AG9" s="376"/>
      <c r="AH9" s="376"/>
      <c r="AI9" s="376"/>
      <c r="AJ9" s="376"/>
      <c r="AK9" s="376"/>
      <c r="AL9" s="376"/>
      <c r="AM9" s="376"/>
      <c r="AN9" s="750"/>
      <c r="AO9" s="751"/>
      <c r="AP9" s="751"/>
      <c r="AQ9" s="751"/>
    </row>
    <row r="10" spans="2:43" ht="14.1" customHeight="1">
      <c r="B10" s="110"/>
      <c r="D10" s="111"/>
      <c r="E10" s="707"/>
      <c r="F10" s="708"/>
      <c r="G10" s="708"/>
      <c r="H10" s="708"/>
      <c r="I10" s="708"/>
      <c r="J10" s="708"/>
      <c r="K10" s="708"/>
      <c r="L10" s="708"/>
      <c r="M10" s="708"/>
      <c r="N10" s="709"/>
      <c r="O10" s="696" t="s">
        <v>943</v>
      </c>
      <c r="P10" s="697"/>
      <c r="Q10" s="698"/>
      <c r="R10" s="705">
        <f>事前協議書!$G$16</f>
        <v>0</v>
      </c>
      <c r="S10" s="697"/>
      <c r="T10" s="697" t="s">
        <v>252</v>
      </c>
      <c r="U10" s="697"/>
      <c r="V10" s="697"/>
      <c r="W10" s="699">
        <f>事前協議書!$R$16</f>
        <v>0</v>
      </c>
      <c r="X10" s="697"/>
      <c r="Y10" s="111" t="s">
        <v>251</v>
      </c>
      <c r="AC10" s="409"/>
      <c r="AD10" s="376"/>
      <c r="AE10" s="416"/>
      <c r="AF10" s="409"/>
      <c r="AG10" s="376"/>
      <c r="AH10" s="376"/>
      <c r="AI10" s="376"/>
      <c r="AJ10" s="376"/>
      <c r="AK10" s="376"/>
      <c r="AL10" s="376"/>
      <c r="AM10" s="376"/>
      <c r="AN10" s="750"/>
      <c r="AO10" s="751"/>
      <c r="AP10" s="751"/>
      <c r="AQ10" s="751"/>
    </row>
    <row r="11" spans="2:43" ht="14.1" customHeight="1">
      <c r="B11" s="110"/>
      <c r="D11" s="111"/>
      <c r="E11" s="707"/>
      <c r="F11" s="708"/>
      <c r="G11" s="708"/>
      <c r="H11" s="708"/>
      <c r="I11" s="708"/>
      <c r="J11" s="708"/>
      <c r="K11" s="708"/>
      <c r="L11" s="708"/>
      <c r="M11" s="708"/>
      <c r="N11" s="709"/>
      <c r="O11" s="696" t="s">
        <v>25</v>
      </c>
      <c r="P11" s="697"/>
      <c r="Q11" s="698"/>
      <c r="R11" s="110" t="s">
        <v>28</v>
      </c>
      <c r="S11" s="298">
        <f>事前協議書!$F$17</f>
        <v>0</v>
      </c>
      <c r="T11" s="96" t="s">
        <v>29</v>
      </c>
      <c r="U11" s="96" t="s">
        <v>31</v>
      </c>
      <c r="V11" s="298">
        <f>事前協議書!$K$17</f>
        <v>0</v>
      </c>
      <c r="W11" s="96" t="s">
        <v>29</v>
      </c>
      <c r="Y11" s="111"/>
      <c r="AC11" s="409"/>
      <c r="AD11" s="376"/>
      <c r="AE11" s="416"/>
      <c r="AF11" s="409"/>
      <c r="AG11" s="376"/>
      <c r="AH11" s="376"/>
      <c r="AI11" s="376"/>
      <c r="AJ11" s="376"/>
      <c r="AK11" s="376"/>
      <c r="AL11" s="376"/>
      <c r="AM11" s="376"/>
      <c r="AN11" s="750"/>
      <c r="AO11" s="751"/>
      <c r="AP11" s="751"/>
      <c r="AQ11" s="751"/>
    </row>
    <row r="12" spans="2:43" ht="14.1" customHeight="1">
      <c r="B12" s="112" t="s">
        <v>22</v>
      </c>
      <c r="C12" s="113"/>
      <c r="D12" s="114"/>
      <c r="E12" s="715">
        <f>事前協議書!$O$13</f>
        <v>0</v>
      </c>
      <c r="F12" s="716"/>
      <c r="G12" s="716"/>
      <c r="H12" s="716"/>
      <c r="I12" s="716"/>
      <c r="J12" s="716"/>
      <c r="K12" s="716"/>
      <c r="L12" s="716"/>
      <c r="M12" s="716"/>
      <c r="N12" s="717"/>
      <c r="O12" s="700" t="s">
        <v>162</v>
      </c>
      <c r="P12" s="701"/>
      <c r="Q12" s="702"/>
      <c r="R12" s="700" t="str">
        <f>$AB$12</f>
        <v/>
      </c>
      <c r="S12" s="701"/>
      <c r="T12" s="701"/>
      <c r="U12" s="701"/>
      <c r="V12" s="701"/>
      <c r="W12" s="701"/>
      <c r="X12" s="321">
        <f>事前協議書!$P$17</f>
        <v>0</v>
      </c>
      <c r="Y12" s="132" t="s">
        <v>163</v>
      </c>
      <c r="AA12" s="407" t="str">
        <f>O12</f>
        <v>構造、総戸数</v>
      </c>
      <c r="AB12" s="413" t="str">
        <f>_xlfn.TEXTJOIN(", ",TRUE,IF(事前協議書!$X$18=1,事前協議書!$W$18,""),IF(事前協議書!$Z$18=1,事前協議書!$Y$18,""),IF(事前協議書!$AB$18=1,事前協議書!$AA$18,""),IF(事前協議書!$X$19=1,事前協議書!$W$19,""),IF(事前協議書!$Z$19=1,事前協議書!$Y$19&amp;事前協議書!L19&amp;事前協議書!T19,""))</f>
        <v/>
      </c>
      <c r="AC12" s="414"/>
      <c r="AD12" s="413"/>
      <c r="AE12" s="415"/>
      <c r="AF12" s="410"/>
      <c r="AG12" s="376"/>
      <c r="AH12" s="376"/>
      <c r="AI12" s="376"/>
      <c r="AJ12" s="376"/>
      <c r="AK12" s="376"/>
      <c r="AL12" s="376"/>
      <c r="AM12" s="376"/>
      <c r="AN12" s="750"/>
      <c r="AO12" s="751"/>
      <c r="AP12" s="751"/>
      <c r="AQ12" s="751"/>
    </row>
    <row r="13" spans="2:43" ht="4.5" customHeight="1">
      <c r="AA13" s="376"/>
      <c r="AB13" s="376"/>
      <c r="AC13" s="376"/>
      <c r="AD13" s="376"/>
      <c r="AE13" s="376"/>
      <c r="AF13" s="376"/>
      <c r="AG13" s="376"/>
      <c r="AH13" s="376"/>
      <c r="AI13" s="376"/>
      <c r="AJ13" s="376"/>
      <c r="AK13" s="376"/>
      <c r="AL13" s="376"/>
      <c r="AM13" s="376"/>
      <c r="AN13" s="750"/>
      <c r="AO13" s="751"/>
      <c r="AP13" s="751"/>
      <c r="AQ13" s="751"/>
    </row>
    <row r="14" spans="2:43" ht="13.5" customHeight="1">
      <c r="B14" s="133" t="s">
        <v>103</v>
      </c>
      <c r="C14" s="134"/>
      <c r="D14" s="134"/>
      <c r="E14" s="134"/>
      <c r="F14" s="134"/>
      <c r="G14" s="134"/>
      <c r="H14" s="134"/>
      <c r="I14" s="134"/>
      <c r="J14" s="134"/>
      <c r="K14" s="134"/>
      <c r="L14" s="134"/>
      <c r="M14" s="134"/>
      <c r="N14" s="134"/>
      <c r="O14" s="134"/>
      <c r="P14" s="134"/>
      <c r="Q14" s="134"/>
      <c r="R14" s="134"/>
      <c r="S14" s="134"/>
      <c r="T14" s="134"/>
      <c r="U14" s="134"/>
      <c r="V14" s="134"/>
      <c r="W14" s="134"/>
      <c r="X14" s="134"/>
      <c r="Y14" s="135"/>
      <c r="AA14" s="376"/>
      <c r="AB14" s="376"/>
      <c r="AC14" s="376"/>
      <c r="AD14" s="376"/>
      <c r="AE14" s="376"/>
      <c r="AF14" s="376"/>
      <c r="AG14" s="376"/>
      <c r="AH14" s="376"/>
      <c r="AI14" s="376"/>
      <c r="AJ14" s="376"/>
      <c r="AK14" s="376"/>
      <c r="AL14" s="376"/>
      <c r="AM14" s="376"/>
      <c r="AN14" s="750">
        <v>20</v>
      </c>
      <c r="AO14" s="752" t="e" vm="1">
        <v>#VALUE!</v>
      </c>
      <c r="AP14" s="752"/>
      <c r="AQ14" s="752"/>
    </row>
    <row r="15" spans="2:43" s="141" customFormat="1" ht="15" customHeight="1">
      <c r="B15" s="136"/>
      <c r="C15" s="137"/>
      <c r="D15" s="137"/>
      <c r="E15" s="138"/>
      <c r="F15" s="138"/>
      <c r="G15" s="137"/>
      <c r="H15" s="137"/>
      <c r="I15" s="138"/>
      <c r="J15" s="138"/>
      <c r="K15" s="137"/>
      <c r="L15" s="139"/>
      <c r="M15" s="453" t="s">
        <v>223</v>
      </c>
      <c r="N15" s="454"/>
      <c r="O15" s="454"/>
      <c r="P15" s="454"/>
      <c r="Q15" s="454"/>
      <c r="R15" s="108"/>
      <c r="S15" s="108"/>
      <c r="T15" s="108"/>
      <c r="U15" s="108"/>
      <c r="V15" s="454"/>
      <c r="W15" s="108"/>
      <c r="X15" s="108"/>
      <c r="Y15" s="455"/>
      <c r="AA15" s="407" t="s">
        <v>112</v>
      </c>
      <c r="AB15" s="413" t="str">
        <f>IF($C$18&gt;=List!$M$3,INDEX(List!$N$2:$N$4,3),IF($C$18&gt;=List!$M$2,INDEX(List!$N$2:$N$4,2),INDEX(List!$N$2:$N$4,1)))</f>
        <v>Grade_mark_Non</v>
      </c>
      <c r="AC15" s="408"/>
      <c r="AD15" s="411"/>
      <c r="AE15" s="411"/>
      <c r="AF15" s="411"/>
      <c r="AG15" s="411"/>
      <c r="AH15" s="411"/>
      <c r="AI15" s="411"/>
      <c r="AJ15" s="411"/>
      <c r="AK15" s="411"/>
      <c r="AL15" s="411"/>
      <c r="AM15" s="411"/>
      <c r="AN15" s="750"/>
      <c r="AO15" s="752"/>
      <c r="AP15" s="752"/>
      <c r="AQ15" s="752"/>
    </row>
    <row r="16" spans="2:43" ht="14.1" customHeight="1">
      <c r="B16" s="110"/>
      <c r="C16" s="96" t="s">
        <v>32</v>
      </c>
      <c r="G16" s="718" t="str">
        <f>IF(C18&gt;=35,$AO$24,IF(C18&lt;=19,"",$AO$14))</f>
        <v/>
      </c>
      <c r="H16" s="718"/>
      <c r="I16" s="718"/>
      <c r="J16" s="718"/>
      <c r="K16" s="718"/>
      <c r="L16" s="719"/>
      <c r="M16" s="143"/>
      <c r="N16" s="145" t="s">
        <v>38</v>
      </c>
      <c r="O16" s="456"/>
      <c r="P16" s="456"/>
      <c r="Q16" s="456"/>
      <c r="R16" s="456"/>
      <c r="T16" s="731">
        <f>事前協議書!$K$64</f>
        <v>0</v>
      </c>
      <c r="U16" s="731"/>
      <c r="V16" s="96" t="s">
        <v>248</v>
      </c>
      <c r="Y16" s="142"/>
      <c r="AA16" s="376"/>
      <c r="AB16" s="376"/>
      <c r="AC16" s="376"/>
      <c r="AD16" s="376"/>
      <c r="AE16" s="376"/>
      <c r="AF16" s="376"/>
      <c r="AG16" s="376"/>
      <c r="AH16" s="376"/>
      <c r="AI16" s="376"/>
      <c r="AJ16" s="376"/>
      <c r="AK16" s="376"/>
      <c r="AL16" s="376"/>
      <c r="AM16" s="376"/>
      <c r="AN16" s="750"/>
      <c r="AO16" s="752"/>
      <c r="AP16" s="752"/>
      <c r="AQ16" s="752"/>
    </row>
    <row r="17" spans="2:43" ht="14.1" customHeight="1">
      <c r="B17" s="143"/>
      <c r="C17" s="145"/>
      <c r="G17" s="718"/>
      <c r="H17" s="718"/>
      <c r="I17" s="718"/>
      <c r="J17" s="718"/>
      <c r="K17" s="718"/>
      <c r="L17" s="719"/>
      <c r="M17" s="110"/>
      <c r="N17" s="96" t="s">
        <v>37</v>
      </c>
      <c r="O17" s="298"/>
      <c r="P17" s="298"/>
      <c r="Q17" s="298"/>
      <c r="R17" s="298"/>
      <c r="T17" s="731">
        <f>事前協議書!$K$65</f>
        <v>0</v>
      </c>
      <c r="U17" s="731"/>
      <c r="V17" s="96" t="s">
        <v>248</v>
      </c>
      <c r="Y17" s="142"/>
      <c r="AA17" s="407" t="s">
        <v>1030</v>
      </c>
      <c r="AB17" s="444" t="str">
        <f>IF(事前協議書!AC83=1,"表示","非表示")</f>
        <v>非表示</v>
      </c>
      <c r="AC17" s="376"/>
      <c r="AD17" s="376"/>
      <c r="AE17" s="376"/>
      <c r="AF17" s="376"/>
      <c r="AG17" s="376"/>
      <c r="AH17" s="376"/>
      <c r="AI17" s="376"/>
      <c r="AJ17" s="376"/>
      <c r="AK17" s="376"/>
      <c r="AL17" s="376"/>
      <c r="AM17" s="376"/>
      <c r="AN17" s="750"/>
      <c r="AO17" s="752"/>
      <c r="AP17" s="752"/>
      <c r="AQ17" s="752"/>
    </row>
    <row r="18" spans="2:43" ht="14.1" customHeight="1">
      <c r="B18" s="110"/>
      <c r="C18" s="720">
        <f>事前協議書!$K$81</f>
        <v>0</v>
      </c>
      <c r="D18" s="720"/>
      <c r="E18" s="96" t="s">
        <v>30</v>
      </c>
      <c r="G18" s="718"/>
      <c r="H18" s="718"/>
      <c r="I18" s="718"/>
      <c r="J18" s="718"/>
      <c r="K18" s="718"/>
      <c r="L18" s="719"/>
      <c r="M18" s="110"/>
      <c r="N18" s="96" t="s">
        <v>211</v>
      </c>
      <c r="O18" s="298"/>
      <c r="P18" s="298"/>
      <c r="Q18" s="298"/>
      <c r="R18" s="298"/>
      <c r="T18" s="730">
        <f>事前協議書!$K$67</f>
        <v>0</v>
      </c>
      <c r="U18" s="730"/>
      <c r="Y18" s="142"/>
      <c r="AA18" s="376"/>
      <c r="AB18" s="376"/>
      <c r="AC18" s="376"/>
      <c r="AD18" s="376"/>
      <c r="AE18" s="376"/>
      <c r="AF18" s="376"/>
      <c r="AG18" s="376"/>
      <c r="AH18" s="376"/>
      <c r="AI18" s="376"/>
      <c r="AJ18" s="376"/>
      <c r="AK18" s="376"/>
      <c r="AL18" s="376"/>
      <c r="AM18" s="376"/>
      <c r="AN18" s="750"/>
      <c r="AO18" s="752"/>
      <c r="AP18" s="752"/>
      <c r="AQ18" s="752"/>
    </row>
    <row r="19" spans="2:43" ht="14.1" customHeight="1">
      <c r="B19" s="110"/>
      <c r="G19" s="718"/>
      <c r="H19" s="718"/>
      <c r="I19" s="718"/>
      <c r="J19" s="718"/>
      <c r="K19" s="718"/>
      <c r="L19" s="719"/>
      <c r="M19" s="143"/>
      <c r="N19" s="96" t="s">
        <v>629</v>
      </c>
      <c r="T19" s="734">
        <f>事前協議書!Q67</f>
        <v>0</v>
      </c>
      <c r="U19" s="706"/>
      <c r="Y19" s="142"/>
      <c r="AA19" s="376"/>
      <c r="AB19" s="376"/>
      <c r="AC19" s="376"/>
      <c r="AD19" s="376"/>
      <c r="AE19" s="376"/>
      <c r="AF19" s="376"/>
      <c r="AG19" s="376"/>
      <c r="AH19" s="376"/>
      <c r="AI19" s="376"/>
      <c r="AJ19" s="376"/>
      <c r="AK19" s="376"/>
      <c r="AL19" s="376"/>
      <c r="AM19" s="376"/>
      <c r="AN19" s="750"/>
      <c r="AO19" s="752"/>
      <c r="AP19" s="752"/>
      <c r="AQ19" s="752"/>
    </row>
    <row r="20" spans="2:43" s="141" customFormat="1" ht="14.1" customHeight="1">
      <c r="B20" s="711" t="str">
        <f>IF($AB$15=INDEX(List!$N$2:$N$4,1),"",VLOOKUP($AB$15,List!$N$2:$O$4,2,FALSE))</f>
        <v/>
      </c>
      <c r="C20" s="712"/>
      <c r="D20" s="712"/>
      <c r="E20" s="712"/>
      <c r="F20" s="712"/>
      <c r="G20" s="718"/>
      <c r="H20" s="718"/>
      <c r="I20" s="718"/>
      <c r="J20" s="718"/>
      <c r="K20" s="718"/>
      <c r="L20" s="719"/>
      <c r="M20" s="143" t="s">
        <v>222</v>
      </c>
      <c r="N20" s="145"/>
      <c r="O20" s="145"/>
      <c r="P20" s="96"/>
      <c r="Q20" s="96"/>
      <c r="R20" s="96"/>
      <c r="S20" s="96"/>
      <c r="T20" s="96"/>
      <c r="U20" s="96"/>
      <c r="V20" s="96"/>
      <c r="W20" s="96"/>
      <c r="X20" s="96"/>
      <c r="Y20" s="142"/>
      <c r="AA20" s="411"/>
      <c r="AB20" s="411"/>
      <c r="AC20" s="411"/>
      <c r="AD20" s="411"/>
      <c r="AE20" s="411"/>
      <c r="AF20" s="411"/>
      <c r="AG20" s="411"/>
      <c r="AH20" s="411"/>
      <c r="AI20" s="411"/>
      <c r="AJ20" s="411"/>
      <c r="AK20" s="411"/>
      <c r="AL20" s="411"/>
      <c r="AM20" s="411"/>
      <c r="AN20" s="750"/>
      <c r="AO20" s="752"/>
      <c r="AP20" s="752"/>
      <c r="AQ20" s="752"/>
    </row>
    <row r="21" spans="2:43" ht="14.1" customHeight="1" thickBot="1">
      <c r="B21" s="143"/>
      <c r="C21" s="147"/>
      <c r="D21" s="147"/>
      <c r="E21" s="147"/>
      <c r="F21" s="147"/>
      <c r="G21" s="718"/>
      <c r="H21" s="718"/>
      <c r="I21" s="718"/>
      <c r="J21" s="718"/>
      <c r="K21" s="718"/>
      <c r="L21" s="719"/>
      <c r="M21" s="110"/>
      <c r="N21" s="96" t="s">
        <v>320</v>
      </c>
      <c r="P21" s="145"/>
      <c r="Q21" s="145"/>
      <c r="T21" s="731">
        <f>ROUNDDOWN(事前協議書!$Y$65,1)</f>
        <v>0</v>
      </c>
      <c r="U21" s="731"/>
      <c r="V21" s="96" t="s">
        <v>46</v>
      </c>
      <c r="Y21" s="142"/>
      <c r="AA21" s="376"/>
      <c r="AB21" s="376"/>
      <c r="AC21" s="376"/>
      <c r="AD21" s="376"/>
      <c r="AE21" s="376"/>
      <c r="AF21" s="376"/>
      <c r="AG21" s="376"/>
      <c r="AH21" s="376"/>
      <c r="AI21" s="376"/>
      <c r="AJ21" s="376"/>
      <c r="AK21" s="376"/>
      <c r="AL21" s="376"/>
      <c r="AM21" s="376"/>
      <c r="AN21" s="750"/>
      <c r="AO21" s="752"/>
      <c r="AP21" s="752"/>
      <c r="AQ21" s="752"/>
    </row>
    <row r="22" spans="2:43" ht="14.1" customHeight="1" thickBot="1">
      <c r="B22" s="146"/>
      <c r="G22" s="718"/>
      <c r="H22" s="718"/>
      <c r="I22" s="718"/>
      <c r="J22" s="718"/>
      <c r="K22" s="718"/>
      <c r="L22" s="719"/>
      <c r="M22" s="143"/>
      <c r="N22" s="96" t="s">
        <v>912</v>
      </c>
      <c r="T22" s="731">
        <f>ROUNDDOWN(事前協議書!$Y$66,1)</f>
        <v>0</v>
      </c>
      <c r="U22" s="731"/>
      <c r="V22" s="96" t="s">
        <v>46</v>
      </c>
      <c r="Y22" s="142"/>
      <c r="AA22" s="407" t="s">
        <v>979</v>
      </c>
      <c r="AB22" s="417"/>
      <c r="AC22" s="418">
        <f>事前協議書!$Y$78</f>
        <v>4.9000000000000002E-2</v>
      </c>
      <c r="AD22" s="419" t="s">
        <v>1023</v>
      </c>
      <c r="AE22" s="376"/>
      <c r="AF22" s="376"/>
      <c r="AG22" s="376"/>
      <c r="AH22" s="376"/>
      <c r="AI22" s="376"/>
      <c r="AJ22" s="376"/>
      <c r="AK22" s="376"/>
      <c r="AL22" s="376"/>
      <c r="AM22" s="376"/>
      <c r="AN22" s="750"/>
      <c r="AO22" s="752"/>
      <c r="AP22" s="752"/>
      <c r="AQ22" s="752"/>
    </row>
    <row r="23" spans="2:43" ht="14.1" customHeight="1">
      <c r="B23" s="146"/>
      <c r="G23" s="718"/>
      <c r="H23" s="718"/>
      <c r="I23" s="718"/>
      <c r="J23" s="718"/>
      <c r="K23" s="718"/>
      <c r="L23" s="719"/>
      <c r="M23" s="143"/>
      <c r="N23" s="96" t="s">
        <v>74</v>
      </c>
      <c r="T23" s="732">
        <f>事前協議書!$Y$67</f>
        <v>0</v>
      </c>
      <c r="U23" s="732"/>
      <c r="V23" s="96" t="s">
        <v>46</v>
      </c>
      <c r="Y23" s="142"/>
      <c r="AA23" s="407" t="str">
        <f>N23</f>
        <v>削減量</v>
      </c>
      <c r="AB23" s="417"/>
      <c r="AC23" s="420" t="str">
        <f>"削減量"&amp;T23&amp;"t-CO2"</f>
        <v>削減量0t-CO2</v>
      </c>
      <c r="AD23" s="408"/>
      <c r="AE23" s="376"/>
      <c r="AF23" s="376"/>
      <c r="AG23" s="376"/>
      <c r="AH23" s="376"/>
      <c r="AI23" s="376"/>
      <c r="AJ23" s="376"/>
      <c r="AK23" s="376"/>
      <c r="AL23" s="376"/>
      <c r="AM23" s="376"/>
      <c r="AN23" s="750"/>
      <c r="AO23" s="752"/>
      <c r="AP23" s="752"/>
      <c r="AQ23" s="752"/>
    </row>
    <row r="24" spans="2:43" ht="14.1" customHeight="1">
      <c r="B24" s="146"/>
      <c r="G24" s="718"/>
      <c r="H24" s="718"/>
      <c r="I24" s="718"/>
      <c r="J24" s="718"/>
      <c r="K24" s="718"/>
      <c r="L24" s="719"/>
      <c r="M24" s="143"/>
      <c r="N24" s="96" t="s">
        <v>78</v>
      </c>
      <c r="P24" s="145"/>
      <c r="Q24" s="145"/>
      <c r="T24" s="733">
        <f>事前協議書!$K$81</f>
        <v>0</v>
      </c>
      <c r="U24" s="733"/>
      <c r="V24" s="145" t="s">
        <v>30</v>
      </c>
      <c r="Y24" s="142"/>
      <c r="AA24" s="376"/>
      <c r="AB24" s="376"/>
      <c r="AC24" s="376"/>
      <c r="AD24" s="376"/>
      <c r="AE24" s="376"/>
      <c r="AF24" s="376"/>
      <c r="AG24" s="376"/>
      <c r="AH24" s="376"/>
      <c r="AI24" s="376"/>
      <c r="AJ24" s="376"/>
      <c r="AK24" s="376"/>
      <c r="AL24" s="376"/>
      <c r="AM24" s="376"/>
      <c r="AN24" s="750">
        <v>35</v>
      </c>
      <c r="AO24" s="751" t="e" vm="2">
        <v>#VALUE!</v>
      </c>
      <c r="AP24" s="751"/>
      <c r="AQ24" s="751"/>
    </row>
    <row r="25" spans="2:43" s="141" customFormat="1" ht="11.25" customHeight="1">
      <c r="B25" s="112"/>
      <c r="C25" s="149"/>
      <c r="D25" s="149"/>
      <c r="E25" s="149"/>
      <c r="F25" s="149"/>
      <c r="G25" s="149"/>
      <c r="H25" s="149"/>
      <c r="I25" s="149"/>
      <c r="J25" s="149"/>
      <c r="K25" s="149"/>
      <c r="L25" s="150"/>
      <c r="M25" s="143"/>
      <c r="N25" s="145"/>
      <c r="O25" s="145"/>
      <c r="P25" s="145"/>
      <c r="Q25" s="145"/>
      <c r="R25" s="96"/>
      <c r="S25" s="96"/>
      <c r="T25" s="96"/>
      <c r="U25" s="96"/>
      <c r="V25" s="145"/>
      <c r="W25" s="96"/>
      <c r="X25" s="96"/>
      <c r="Y25" s="142"/>
      <c r="AA25" s="376"/>
      <c r="AB25" s="376"/>
      <c r="AC25" s="376"/>
      <c r="AD25" s="376"/>
      <c r="AE25" s="376"/>
      <c r="AF25" s="411"/>
      <c r="AG25" s="411"/>
      <c r="AH25" s="411"/>
      <c r="AI25" s="411"/>
      <c r="AJ25" s="411"/>
      <c r="AK25" s="411"/>
      <c r="AL25" s="411"/>
      <c r="AM25" s="411"/>
      <c r="AN25" s="750"/>
      <c r="AO25" s="751"/>
      <c r="AP25" s="751"/>
      <c r="AQ25" s="751"/>
    </row>
    <row r="26" spans="2:43" ht="15" customHeight="1">
      <c r="B26" s="140" t="s">
        <v>962</v>
      </c>
      <c r="C26" s="138"/>
      <c r="D26" s="138"/>
      <c r="E26" s="138"/>
      <c r="F26" s="138"/>
      <c r="G26" s="138"/>
      <c r="H26" s="138"/>
      <c r="I26" s="138"/>
      <c r="J26" s="138"/>
      <c r="K26" s="138"/>
      <c r="L26" s="151"/>
      <c r="M26" s="143"/>
      <c r="N26" s="145"/>
      <c r="O26" s="145"/>
      <c r="P26" s="145"/>
      <c r="Q26" s="145"/>
      <c r="V26" s="145"/>
      <c r="Y26" s="142"/>
      <c r="AA26" s="376" t="str">
        <f>"CO2排出量[t-CO2・年]"</f>
        <v>CO2排出量[t-CO2・年]</v>
      </c>
      <c r="AB26" s="376"/>
      <c r="AC26" s="376"/>
      <c r="AD26" s="438" t="s">
        <v>984</v>
      </c>
      <c r="AE26" s="444">
        <f>IF(事前協議書!$Q$67="対象",1,0)</f>
        <v>0</v>
      </c>
      <c r="AF26" s="446" t="s">
        <v>295</v>
      </c>
      <c r="AG26" s="447"/>
      <c r="AH26" s="376"/>
      <c r="AI26" s="376" t="s">
        <v>983</v>
      </c>
      <c r="AJ26" s="376"/>
      <c r="AK26" s="376"/>
      <c r="AL26" s="376"/>
      <c r="AM26" s="376"/>
      <c r="AN26" s="750"/>
      <c r="AO26" s="751"/>
      <c r="AP26" s="751"/>
      <c r="AQ26" s="751"/>
    </row>
    <row r="27" spans="2:43" ht="17.25" customHeight="1">
      <c r="B27" s="742" t="s">
        <v>963</v>
      </c>
      <c r="C27" s="743"/>
      <c r="D27" s="743"/>
      <c r="E27" s="743"/>
      <c r="F27" s="743"/>
      <c r="G27" s="147"/>
      <c r="H27" s="744">
        <f>事前協議書!K68</f>
        <v>0</v>
      </c>
      <c r="I27" s="744"/>
      <c r="J27" s="708" t="s">
        <v>964</v>
      </c>
      <c r="K27" s="708"/>
      <c r="L27" s="709"/>
      <c r="M27" s="143"/>
      <c r="N27" s="145"/>
      <c r="O27" s="145"/>
      <c r="P27" s="145"/>
      <c r="Q27" s="145"/>
      <c r="V27" s="145"/>
      <c r="Y27" s="142"/>
      <c r="AA27" s="445"/>
      <c r="AB27" s="407" t="s">
        <v>295</v>
      </c>
      <c r="AC27" s="419"/>
      <c r="AD27" s="439" t="s">
        <v>238</v>
      </c>
      <c r="AE27" s="440"/>
      <c r="AF27" s="421" t="s">
        <v>905</v>
      </c>
      <c r="AG27" s="422"/>
      <c r="AH27" s="376"/>
      <c r="AI27" s="449" t="s">
        <v>73</v>
      </c>
      <c r="AJ27" s="449">
        <f>事前協議書!$S$79*$AE$26</f>
        <v>0</v>
      </c>
      <c r="AK27" s="450">
        <f>$AJ27*$AC$22</f>
        <v>0</v>
      </c>
      <c r="AL27" s="449" t="s">
        <v>1026</v>
      </c>
      <c r="AM27" s="376"/>
      <c r="AN27" s="750"/>
      <c r="AO27" s="751"/>
      <c r="AP27" s="751"/>
      <c r="AQ27" s="751"/>
    </row>
    <row r="28" spans="2:43" ht="18" customHeight="1">
      <c r="B28" s="745" t="s">
        <v>965</v>
      </c>
      <c r="C28" s="746"/>
      <c r="D28" s="746"/>
      <c r="E28" s="746"/>
      <c r="F28" s="154"/>
      <c r="G28" s="154"/>
      <c r="H28" s="747">
        <f>事前協議書!P68</f>
        <v>0</v>
      </c>
      <c r="I28" s="747"/>
      <c r="J28" s="154"/>
      <c r="K28" s="154"/>
      <c r="L28" s="155"/>
      <c r="M28" s="143"/>
      <c r="N28" s="145"/>
      <c r="O28" s="145"/>
      <c r="P28" s="144"/>
      <c r="Y28" s="142"/>
      <c r="AA28" s="376"/>
      <c r="AB28" s="423" t="s">
        <v>73</v>
      </c>
      <c r="AC28" s="423" t="s">
        <v>320</v>
      </c>
      <c r="AD28" s="423" t="s">
        <v>73</v>
      </c>
      <c r="AE28" s="423" t="s">
        <v>320</v>
      </c>
      <c r="AF28" s="423" t="s">
        <v>73</v>
      </c>
      <c r="AG28" s="423" t="s">
        <v>320</v>
      </c>
      <c r="AH28" s="376"/>
      <c r="AI28" s="449" t="s">
        <v>320</v>
      </c>
      <c r="AJ28" s="449">
        <f>事前協議書!$R$79*$AE$26</f>
        <v>0</v>
      </c>
      <c r="AK28" s="450">
        <f t="shared" ref="AK28:AK29" si="1">$AJ28*$AC$22</f>
        <v>0</v>
      </c>
      <c r="AL28" s="449" t="s">
        <v>1026</v>
      </c>
      <c r="AM28" s="376"/>
      <c r="AN28" s="750"/>
      <c r="AO28" s="751"/>
      <c r="AP28" s="751"/>
      <c r="AQ28" s="751"/>
    </row>
    <row r="29" spans="2:43" ht="15">
      <c r="B29" s="735"/>
      <c r="C29" s="736"/>
      <c r="D29" s="736"/>
      <c r="E29" s="736"/>
      <c r="F29" s="736"/>
      <c r="G29" s="736"/>
      <c r="H29" s="736"/>
      <c r="I29" s="736"/>
      <c r="J29" s="736"/>
      <c r="K29" s="736"/>
      <c r="L29" s="737"/>
      <c r="M29" s="143"/>
      <c r="V29" s="145"/>
      <c r="Y29" s="142"/>
      <c r="AA29" s="424" t="s">
        <v>549</v>
      </c>
      <c r="AB29" s="425">
        <f>事前協議書!$J$72+事前協議書!$J$73</f>
        <v>0</v>
      </c>
      <c r="AC29" s="426">
        <f>事前協議書!$I$72+事前協議書!$I$73</f>
        <v>0</v>
      </c>
      <c r="AD29" s="441">
        <f>事前協議書!$S$72*$AC$22*$AE$26</f>
        <v>0</v>
      </c>
      <c r="AE29" s="443">
        <f>事前協議書!$R$72*$AC$22*$AE$26</f>
        <v>0</v>
      </c>
      <c r="AF29" s="425" t="e">
        <f>IF($AJ$34&lt;0,0,$AJ$34*(AB29/$AB$35))+AD29</f>
        <v>#DIV/0!</v>
      </c>
      <c r="AG29" s="425" t="e">
        <f>IF($AK$34&lt;0,0,$AK$34*(AC29/$AC$35))+AE29</f>
        <v>#DIV/0!</v>
      </c>
      <c r="AH29" s="376"/>
      <c r="AI29" s="449" t="s">
        <v>978</v>
      </c>
      <c r="AJ29" s="449">
        <f>事前協議書!$R$77</f>
        <v>0</v>
      </c>
      <c r="AK29" s="450">
        <f t="shared" si="1"/>
        <v>0</v>
      </c>
      <c r="AL29" s="449" t="s">
        <v>1026</v>
      </c>
      <c r="AM29" s="376"/>
      <c r="AN29" s="750"/>
      <c r="AO29" s="751"/>
      <c r="AP29" s="751"/>
      <c r="AQ29" s="751"/>
    </row>
    <row r="30" spans="2:43" ht="15">
      <c r="B30" s="738"/>
      <c r="C30" s="718"/>
      <c r="D30" s="718"/>
      <c r="E30" s="718"/>
      <c r="F30" s="718"/>
      <c r="G30" s="718"/>
      <c r="H30" s="718"/>
      <c r="I30" s="718"/>
      <c r="J30" s="718"/>
      <c r="K30" s="718"/>
      <c r="L30" s="719"/>
      <c r="M30" s="143"/>
      <c r="N30" s="145"/>
      <c r="V30" s="145"/>
      <c r="Y30" s="142"/>
      <c r="AA30" s="427" t="s">
        <v>234</v>
      </c>
      <c r="AB30" s="425">
        <f>事前協議書!$J$74</f>
        <v>0</v>
      </c>
      <c r="AC30" s="426">
        <f>事前協議書!$I$74</f>
        <v>0</v>
      </c>
      <c r="AD30" s="441">
        <f>事前協議書!$S$73*$AC$22*$AE$26</f>
        <v>0</v>
      </c>
      <c r="AE30" s="443">
        <f>事前協議書!$R$73*$AC$22*$AE$26</f>
        <v>0</v>
      </c>
      <c r="AF30" s="425" t="e">
        <f t="shared" ref="AF30:AF34" si="2">IF($AJ$34&lt;0,0,$AJ$34*(AB30/$AB$35))+AD30</f>
        <v>#DIV/0!</v>
      </c>
      <c r="AG30" s="425" t="e">
        <f>IF($AK$34&lt;0,0,$AK$34*(AC30/$AC$35))+AE30</f>
        <v>#DIV/0!</v>
      </c>
      <c r="AH30" s="376"/>
      <c r="AI30" s="376"/>
      <c r="AJ30" s="376"/>
      <c r="AK30" s="376"/>
      <c r="AL30" s="376"/>
      <c r="AM30" s="376"/>
      <c r="AN30" s="750"/>
      <c r="AO30" s="751"/>
      <c r="AP30" s="751"/>
      <c r="AQ30" s="751"/>
    </row>
    <row r="31" spans="2:43" ht="15">
      <c r="B31" s="738"/>
      <c r="C31" s="718"/>
      <c r="D31" s="718"/>
      <c r="E31" s="718"/>
      <c r="F31" s="718"/>
      <c r="G31" s="718"/>
      <c r="H31" s="718"/>
      <c r="I31" s="718"/>
      <c r="J31" s="718"/>
      <c r="K31" s="718"/>
      <c r="L31" s="719"/>
      <c r="M31" s="110"/>
      <c r="O31" s="145"/>
      <c r="P31" s="145"/>
      <c r="Q31" s="145"/>
      <c r="Y31" s="142"/>
      <c r="AA31" s="428" t="s">
        <v>41</v>
      </c>
      <c r="AB31" s="425">
        <f>事前協議書!$J$76</f>
        <v>0</v>
      </c>
      <c r="AC31" s="426">
        <f>事前協議書!$I$76</f>
        <v>0</v>
      </c>
      <c r="AD31" s="441">
        <f>事前協議書!$S$74*$AC$22*$AE$26</f>
        <v>0</v>
      </c>
      <c r="AE31" s="443">
        <f>事前協議書!$R$74*$AC$22*$AE$26</f>
        <v>0</v>
      </c>
      <c r="AF31" s="425" t="e">
        <f t="shared" si="2"/>
        <v>#DIV/0!</v>
      </c>
      <c r="AG31" s="425" t="e">
        <f t="shared" ref="AG31:AG34" si="3">IF($AK$34&lt;0,0,$AK$34*(AC31/$AC$35))+AE31</f>
        <v>#DIV/0!</v>
      </c>
      <c r="AH31" s="376"/>
      <c r="AI31" s="449"/>
      <c r="AJ31" s="449" t="s">
        <v>1025</v>
      </c>
      <c r="AK31" s="449" t="s">
        <v>297</v>
      </c>
      <c r="AL31" s="376"/>
      <c r="AM31" s="376"/>
      <c r="AN31" s="750"/>
      <c r="AO31" s="751"/>
      <c r="AP31" s="751"/>
      <c r="AQ31" s="751"/>
    </row>
    <row r="32" spans="2:43" ht="15">
      <c r="B32" s="738"/>
      <c r="C32" s="718"/>
      <c r="D32" s="718"/>
      <c r="E32" s="718"/>
      <c r="F32" s="718"/>
      <c r="G32" s="718"/>
      <c r="H32" s="718"/>
      <c r="I32" s="718"/>
      <c r="J32" s="718"/>
      <c r="K32" s="718"/>
      <c r="L32" s="719"/>
      <c r="M32" s="110"/>
      <c r="U32" s="718"/>
      <c r="V32" s="718"/>
      <c r="Y32" s="142"/>
      <c r="AA32" s="429" t="s">
        <v>42</v>
      </c>
      <c r="AB32" s="425">
        <f>事前協議書!$J$75</f>
        <v>0</v>
      </c>
      <c r="AC32" s="426">
        <f>事前協議書!$I$75</f>
        <v>0</v>
      </c>
      <c r="AD32" s="441">
        <f>事前協議書!$S$75*$AC$22*$AE$26</f>
        <v>0</v>
      </c>
      <c r="AE32" s="443">
        <f>事前協議書!$R$75*$AC$22*$AE$26</f>
        <v>0</v>
      </c>
      <c r="AF32" s="425" t="e">
        <f t="shared" si="2"/>
        <v>#DIV/0!</v>
      </c>
      <c r="AG32" s="425" t="e">
        <f t="shared" si="3"/>
        <v>#DIV/0!</v>
      </c>
      <c r="AH32" s="376"/>
      <c r="AI32" s="449" t="s">
        <v>980</v>
      </c>
      <c r="AJ32" s="443">
        <f>$T$22</f>
        <v>0</v>
      </c>
      <c r="AK32" s="443">
        <f>$T$21</f>
        <v>0</v>
      </c>
      <c r="AL32" s="448"/>
      <c r="AM32" s="376"/>
      <c r="AN32" s="750"/>
      <c r="AO32" s="751"/>
      <c r="AP32" s="751"/>
      <c r="AQ32" s="751"/>
    </row>
    <row r="33" spans="2:43" ht="15">
      <c r="B33" s="738"/>
      <c r="C33" s="718"/>
      <c r="D33" s="718"/>
      <c r="E33" s="718"/>
      <c r="F33" s="718"/>
      <c r="G33" s="718"/>
      <c r="H33" s="718"/>
      <c r="I33" s="718"/>
      <c r="J33" s="718"/>
      <c r="K33" s="718"/>
      <c r="L33" s="719"/>
      <c r="M33" s="143"/>
      <c r="N33" s="145"/>
      <c r="O33" s="145"/>
      <c r="Y33" s="142"/>
      <c r="AA33" s="430" t="s">
        <v>128</v>
      </c>
      <c r="AB33" s="435"/>
      <c r="AC33" s="436"/>
      <c r="AD33" s="441">
        <f>事前協議書!$S$76*$AC$22*$AE$26</f>
        <v>0</v>
      </c>
      <c r="AE33" s="443">
        <f>事前協議書!$R$76*$AC$22*$AE$26</f>
        <v>0</v>
      </c>
      <c r="AF33" s="425" t="e">
        <f t="shared" si="2"/>
        <v>#DIV/0!</v>
      </c>
      <c r="AG33" s="425" t="e">
        <f t="shared" si="3"/>
        <v>#DIV/0!</v>
      </c>
      <c r="AH33" s="376"/>
      <c r="AI33" s="449" t="s">
        <v>981</v>
      </c>
      <c r="AJ33" s="451">
        <f>$AK$27</f>
        <v>0</v>
      </c>
      <c r="AK33" s="451">
        <f>$AK$28</f>
        <v>0</v>
      </c>
      <c r="AL33" s="376"/>
      <c r="AM33" s="376"/>
      <c r="AN33" s="750"/>
      <c r="AO33" s="751"/>
      <c r="AP33" s="751"/>
      <c r="AQ33" s="751"/>
    </row>
    <row r="34" spans="2:43" ht="11.25" customHeight="1">
      <c r="B34" s="738"/>
      <c r="C34" s="718"/>
      <c r="D34" s="718"/>
      <c r="E34" s="718"/>
      <c r="F34" s="718"/>
      <c r="G34" s="718"/>
      <c r="H34" s="718"/>
      <c r="I34" s="718"/>
      <c r="J34" s="718"/>
      <c r="K34" s="718"/>
      <c r="L34" s="719"/>
      <c r="M34" s="152"/>
      <c r="N34" s="147"/>
      <c r="O34" s="147"/>
      <c r="P34" s="147"/>
      <c r="Q34" s="147"/>
      <c r="R34" s="147"/>
      <c r="S34" s="147"/>
      <c r="T34" s="147"/>
      <c r="U34" s="147"/>
      <c r="V34" s="147"/>
      <c r="W34" s="147"/>
      <c r="X34" s="147"/>
      <c r="Y34" s="148"/>
      <c r="AA34" s="431" t="s">
        <v>978</v>
      </c>
      <c r="AB34" s="425"/>
      <c r="AC34" s="426">
        <f>事前協議書!$I$77</f>
        <v>0</v>
      </c>
      <c r="AD34" s="441">
        <f>事前協議書!$S$77*$AC$22*$AE$26</f>
        <v>0</v>
      </c>
      <c r="AE34" s="443">
        <f>事前協議書!$R$77*$AC$22*$AE$26</f>
        <v>0</v>
      </c>
      <c r="AF34" s="425" t="e">
        <f t="shared" si="2"/>
        <v>#DIV/0!</v>
      </c>
      <c r="AG34" s="425" t="e">
        <f t="shared" si="3"/>
        <v>#DIV/0!</v>
      </c>
      <c r="AH34" s="376"/>
      <c r="AI34" s="428" t="s">
        <v>982</v>
      </c>
      <c r="AJ34" s="452">
        <f>AJ32-AJ33</f>
        <v>0</v>
      </c>
      <c r="AK34" s="452">
        <f>AK32-AK33</f>
        <v>0</v>
      </c>
      <c r="AL34" s="376"/>
      <c r="AM34" s="376"/>
    </row>
    <row r="35" spans="2:43" ht="15">
      <c r="B35" s="738"/>
      <c r="C35" s="718"/>
      <c r="D35" s="718"/>
      <c r="E35" s="718"/>
      <c r="F35" s="718"/>
      <c r="G35" s="718"/>
      <c r="H35" s="718"/>
      <c r="I35" s="718"/>
      <c r="J35" s="718"/>
      <c r="K35" s="718"/>
      <c r="L35" s="719"/>
      <c r="M35" s="152"/>
      <c r="N35" s="147"/>
      <c r="O35" s="147"/>
      <c r="P35" s="147"/>
      <c r="Q35" s="147"/>
      <c r="R35" s="147"/>
      <c r="S35" s="147"/>
      <c r="T35" s="147"/>
      <c r="U35" s="147"/>
      <c r="V35" s="147"/>
      <c r="W35" s="147"/>
      <c r="X35" s="147"/>
      <c r="Y35" s="148"/>
      <c r="AA35" s="432" t="s">
        <v>906</v>
      </c>
      <c r="AB35" s="433">
        <f>SUM(AB29:AB34)</f>
        <v>0</v>
      </c>
      <c r="AC35" s="433">
        <f>SUM(AC29:AC34)</f>
        <v>0</v>
      </c>
      <c r="AD35" s="442">
        <f t="shared" ref="AD35:AE35" si="4">SUM(AD29:AD34)</f>
        <v>0</v>
      </c>
      <c r="AE35" s="442">
        <f t="shared" si="4"/>
        <v>0</v>
      </c>
      <c r="AF35" s="434">
        <f>$T$22</f>
        <v>0</v>
      </c>
      <c r="AG35" s="434">
        <f>$T$21</f>
        <v>0</v>
      </c>
      <c r="AH35" s="376"/>
      <c r="AI35" s="376"/>
      <c r="AK35" s="376"/>
      <c r="AL35" s="376"/>
      <c r="AM35" s="376"/>
    </row>
    <row r="36" spans="2:43" ht="15">
      <c r="B36" s="738"/>
      <c r="C36" s="718"/>
      <c r="D36" s="718"/>
      <c r="E36" s="718"/>
      <c r="F36" s="718"/>
      <c r="G36" s="718"/>
      <c r="H36" s="718"/>
      <c r="I36" s="718"/>
      <c r="J36" s="718"/>
      <c r="K36" s="718"/>
      <c r="L36" s="719"/>
      <c r="M36" s="152"/>
      <c r="N36" s="147"/>
      <c r="O36" s="147"/>
      <c r="P36" s="147"/>
      <c r="Q36" s="147"/>
      <c r="R36" s="147"/>
      <c r="S36" s="147"/>
      <c r="T36" s="147"/>
      <c r="U36" s="147"/>
      <c r="V36" s="147"/>
      <c r="W36" s="147"/>
      <c r="X36" s="147"/>
      <c r="Y36" s="148"/>
      <c r="AA36" s="376"/>
      <c r="AB36" s="376"/>
      <c r="AC36" s="376"/>
      <c r="AD36" s="376"/>
      <c r="AE36" s="376"/>
      <c r="AG36" s="376"/>
      <c r="AH36" s="376"/>
      <c r="AI36" s="376"/>
      <c r="AJ36" s="376"/>
      <c r="AK36" s="376"/>
      <c r="AL36" s="376"/>
      <c r="AM36" s="376"/>
    </row>
    <row r="37" spans="2:43" ht="15">
      <c r="B37" s="738"/>
      <c r="C37" s="718"/>
      <c r="D37" s="718"/>
      <c r="E37" s="718"/>
      <c r="F37" s="718"/>
      <c r="G37" s="718"/>
      <c r="H37" s="718"/>
      <c r="I37" s="718"/>
      <c r="J37" s="718"/>
      <c r="K37" s="718"/>
      <c r="L37" s="719"/>
      <c r="M37" s="152"/>
      <c r="N37" s="147"/>
      <c r="O37" s="147"/>
      <c r="P37" s="147"/>
      <c r="Q37" s="147"/>
      <c r="R37" s="147"/>
      <c r="S37" s="147"/>
      <c r="T37" s="147"/>
      <c r="U37" s="147"/>
      <c r="V37" s="147"/>
      <c r="W37" s="147"/>
      <c r="X37" s="147"/>
      <c r="Y37" s="148"/>
      <c r="AA37" s="376"/>
      <c r="AB37" s="376"/>
      <c r="AC37" s="376"/>
      <c r="AD37" s="376"/>
      <c r="AE37" s="376"/>
      <c r="AF37" s="376"/>
      <c r="AG37" s="376"/>
      <c r="AH37" s="376"/>
      <c r="AI37" s="376"/>
      <c r="AJ37" s="376"/>
      <c r="AK37" s="376"/>
      <c r="AL37" s="376"/>
      <c r="AM37" s="376"/>
    </row>
    <row r="38" spans="2:43" ht="15">
      <c r="B38" s="738"/>
      <c r="C38" s="718"/>
      <c r="D38" s="718"/>
      <c r="E38" s="718"/>
      <c r="F38" s="718"/>
      <c r="G38" s="718"/>
      <c r="H38" s="718"/>
      <c r="I38" s="718"/>
      <c r="J38" s="718"/>
      <c r="K38" s="718"/>
      <c r="L38" s="719"/>
      <c r="M38" s="152"/>
      <c r="N38" s="147"/>
      <c r="O38" s="147"/>
      <c r="P38" s="147"/>
      <c r="Q38" s="147"/>
      <c r="R38" s="147"/>
      <c r="S38" s="147"/>
      <c r="T38" s="147"/>
      <c r="U38" s="147"/>
      <c r="V38" s="147"/>
      <c r="W38" s="147"/>
      <c r="X38" s="147"/>
      <c r="Y38" s="148"/>
      <c r="AA38" s="376"/>
      <c r="AB38" s="376"/>
      <c r="AC38" s="376"/>
      <c r="AD38" s="376"/>
      <c r="AE38" s="376"/>
      <c r="AF38" s="376"/>
      <c r="AG38" s="376"/>
      <c r="AH38" s="376"/>
      <c r="AI38" s="376"/>
      <c r="AJ38" s="376"/>
      <c r="AK38" s="376"/>
      <c r="AL38" s="376"/>
      <c r="AM38" s="376"/>
    </row>
    <row r="39" spans="2:43" ht="15">
      <c r="B39" s="739"/>
      <c r="C39" s="740"/>
      <c r="D39" s="740"/>
      <c r="E39" s="740"/>
      <c r="F39" s="740"/>
      <c r="G39" s="740"/>
      <c r="H39" s="740"/>
      <c r="I39" s="740"/>
      <c r="J39" s="740"/>
      <c r="K39" s="740"/>
      <c r="L39" s="741"/>
      <c r="M39" s="153"/>
      <c r="N39" s="154"/>
      <c r="O39" s="154"/>
      <c r="P39" s="154"/>
      <c r="Q39" s="154"/>
      <c r="R39" s="154"/>
      <c r="S39" s="154"/>
      <c r="T39" s="154"/>
      <c r="U39" s="154"/>
      <c r="V39" s="154"/>
      <c r="W39" s="154"/>
      <c r="X39" s="154"/>
      <c r="Y39" s="155"/>
      <c r="AA39" s="376"/>
      <c r="AB39" s="376"/>
      <c r="AC39" s="376"/>
      <c r="AD39" s="376"/>
      <c r="AE39" s="376"/>
      <c r="AF39" s="376"/>
      <c r="AG39" s="376"/>
      <c r="AH39" s="376"/>
      <c r="AI39" s="376"/>
      <c r="AJ39" s="376"/>
      <c r="AK39" s="376"/>
      <c r="AL39" s="376"/>
      <c r="AM39" s="376"/>
    </row>
    <row r="40" spans="2:43" ht="13.5" customHeight="1">
      <c r="B40" s="133" t="s">
        <v>151</v>
      </c>
      <c r="C40" s="134"/>
      <c r="D40" s="134"/>
      <c r="E40" s="134"/>
      <c r="F40" s="134"/>
      <c r="G40" s="134"/>
      <c r="H40" s="134"/>
      <c r="I40" s="134"/>
      <c r="J40" s="134"/>
      <c r="K40" s="134"/>
      <c r="L40" s="134"/>
      <c r="M40" s="135"/>
      <c r="N40" s="133" t="s">
        <v>917</v>
      </c>
      <c r="O40" s="134"/>
      <c r="P40" s="134"/>
      <c r="Q40" s="134"/>
      <c r="R40" s="134"/>
      <c r="S40" s="134"/>
      <c r="T40" s="134"/>
      <c r="U40" s="134"/>
      <c r="V40" s="134"/>
      <c r="W40" s="134"/>
      <c r="X40" s="134"/>
      <c r="Y40" s="135"/>
      <c r="AA40" s="376"/>
      <c r="AB40" s="376"/>
      <c r="AC40" s="376"/>
      <c r="AD40" s="376"/>
      <c r="AE40" s="376"/>
      <c r="AF40" s="376"/>
      <c r="AG40" s="376"/>
      <c r="AH40" s="376"/>
      <c r="AI40" s="376"/>
      <c r="AJ40" s="376"/>
      <c r="AK40" s="376"/>
      <c r="AL40" s="376"/>
      <c r="AM40" s="376"/>
    </row>
    <row r="41" spans="2:43" s="141" customFormat="1" ht="13.5" customHeight="1">
      <c r="B41" s="156" t="str">
        <f>$AC41</f>
        <v>□</v>
      </c>
      <c r="C41" s="108" t="s">
        <v>58</v>
      </c>
      <c r="D41" s="108"/>
      <c r="E41" s="108"/>
      <c r="F41" s="108"/>
      <c r="G41" s="108"/>
      <c r="H41" s="157" t="str">
        <f>$AE41</f>
        <v>□</v>
      </c>
      <c r="I41" s="108" t="s">
        <v>257</v>
      </c>
      <c r="J41" s="108"/>
      <c r="K41" s="108"/>
      <c r="L41" s="108"/>
      <c r="M41" s="109"/>
      <c r="N41" s="721" t="str">
        <f>IF(事前協議書!E62="","",事前協議書!E62)</f>
        <v/>
      </c>
      <c r="O41" s="722"/>
      <c r="P41" s="722"/>
      <c r="Q41" s="722"/>
      <c r="R41" s="722"/>
      <c r="S41" s="722"/>
      <c r="T41" s="722"/>
      <c r="U41" s="722"/>
      <c r="V41" s="722"/>
      <c r="W41" s="722"/>
      <c r="X41" s="722"/>
      <c r="Y41" s="723"/>
      <c r="AA41" s="468" t="str">
        <f>C41</f>
        <v>高効率エアコン</v>
      </c>
      <c r="AB41" s="465"/>
      <c r="AC41" s="469" t="str">
        <f>事前協議書!$E$33</f>
        <v>□</v>
      </c>
      <c r="AD41" s="469" t="str">
        <f>I41</f>
        <v>高効率給湯機</v>
      </c>
      <c r="AE41" s="470" t="str">
        <f>事前協議書!$E$39</f>
        <v>□</v>
      </c>
      <c r="AF41" s="1"/>
      <c r="AG41" s="1"/>
      <c r="AH41" s="1"/>
      <c r="AI41" s="376"/>
      <c r="AJ41" s="376"/>
      <c r="AK41" s="376"/>
      <c r="AL41" s="411"/>
      <c r="AM41" s="411"/>
    </row>
    <row r="42" spans="2:43" s="141" customFormat="1" ht="13.5" customHeight="1">
      <c r="B42" s="158" t="str">
        <f t="shared" ref="B42:B48" si="5">$AC42</f>
        <v>□</v>
      </c>
      <c r="C42" s="710" t="s">
        <v>928</v>
      </c>
      <c r="D42" s="710"/>
      <c r="E42" s="710"/>
      <c r="F42" s="710"/>
      <c r="G42" s="710"/>
      <c r="H42" s="159" t="str">
        <f t="shared" ref="H42:H47" si="6">$AE42</f>
        <v>□</v>
      </c>
      <c r="I42" s="96" t="s">
        <v>573</v>
      </c>
      <c r="J42" s="96"/>
      <c r="K42" s="96"/>
      <c r="L42" s="96"/>
      <c r="M42" s="111"/>
      <c r="N42" s="724"/>
      <c r="O42" s="725"/>
      <c r="P42" s="725"/>
      <c r="Q42" s="725"/>
      <c r="R42" s="725"/>
      <c r="S42" s="725"/>
      <c r="T42" s="725"/>
      <c r="U42" s="725"/>
      <c r="V42" s="725"/>
      <c r="W42" s="725"/>
      <c r="X42" s="725"/>
      <c r="Y42" s="726"/>
      <c r="AA42" s="471" t="str">
        <f t="shared" ref="AA42:AA55" si="7">C42</f>
        <v>小能力時高効率型コンプレッサー</v>
      </c>
      <c r="AB42" s="1"/>
      <c r="AC42" s="376" t="str">
        <f>事前協議書!$M$33</f>
        <v>□</v>
      </c>
      <c r="AD42" s="376" t="str">
        <f t="shared" ref="AD42:AD48" si="8">I42</f>
        <v>手元止水</v>
      </c>
      <c r="AE42" s="472" t="str">
        <f>事前協議書!$I$39</f>
        <v>□</v>
      </c>
      <c r="AF42" s="1"/>
      <c r="AG42" s="1"/>
      <c r="AH42" s="1"/>
      <c r="AI42" s="376"/>
      <c r="AJ42" s="376"/>
      <c r="AK42" s="376"/>
      <c r="AL42" s="411"/>
      <c r="AM42" s="411"/>
    </row>
    <row r="43" spans="2:43" s="141" customFormat="1" ht="13.5" customHeight="1">
      <c r="B43" s="158" t="str">
        <f t="shared" si="5"/>
        <v>□</v>
      </c>
      <c r="C43" s="96" t="s">
        <v>567</v>
      </c>
      <c r="D43" s="96"/>
      <c r="E43" s="96"/>
      <c r="F43" s="96"/>
      <c r="G43" s="96"/>
      <c r="H43" s="159" t="str">
        <f t="shared" si="6"/>
        <v>□</v>
      </c>
      <c r="I43" s="96" t="s">
        <v>697</v>
      </c>
      <c r="J43" s="96"/>
      <c r="K43" s="96"/>
      <c r="L43" s="96"/>
      <c r="M43" s="111"/>
      <c r="N43" s="724"/>
      <c r="O43" s="725"/>
      <c r="P43" s="725"/>
      <c r="Q43" s="725"/>
      <c r="R43" s="725"/>
      <c r="S43" s="725"/>
      <c r="T43" s="725"/>
      <c r="U43" s="725"/>
      <c r="V43" s="725"/>
      <c r="W43" s="725"/>
      <c r="X43" s="725"/>
      <c r="Y43" s="726"/>
      <c r="AA43" s="471" t="str">
        <f t="shared" si="7"/>
        <v>駐車場換気量制御</v>
      </c>
      <c r="AB43" s="1"/>
      <c r="AC43" s="376" t="str">
        <f>事前協議書!$E$34</f>
        <v>□</v>
      </c>
      <c r="AD43" s="376" t="str">
        <f t="shared" si="8"/>
        <v>小流量シャワー</v>
      </c>
      <c r="AE43" s="472" t="str">
        <f>事前協議書!$M$39</f>
        <v>□</v>
      </c>
      <c r="AF43" s="1"/>
      <c r="AG43" s="1"/>
      <c r="AH43" s="1"/>
      <c r="AI43" s="376"/>
      <c r="AJ43" s="376"/>
      <c r="AK43" s="376"/>
      <c r="AL43" s="411"/>
      <c r="AM43" s="411"/>
    </row>
    <row r="44" spans="2:43" s="141" customFormat="1" ht="13.5" customHeight="1">
      <c r="B44" s="158" t="str">
        <f t="shared" si="5"/>
        <v>□</v>
      </c>
      <c r="C44" s="96" t="s">
        <v>568</v>
      </c>
      <c r="D44" s="96"/>
      <c r="E44" s="96"/>
      <c r="F44" s="96"/>
      <c r="G44" s="96"/>
      <c r="H44" s="159" t="str">
        <f t="shared" si="6"/>
        <v>□</v>
      </c>
      <c r="I44" s="96" t="s">
        <v>698</v>
      </c>
      <c r="J44" s="96"/>
      <c r="K44" s="96"/>
      <c r="L44" s="96"/>
      <c r="M44" s="111"/>
      <c r="N44" s="724"/>
      <c r="O44" s="725"/>
      <c r="P44" s="725"/>
      <c r="Q44" s="725"/>
      <c r="R44" s="725"/>
      <c r="S44" s="725"/>
      <c r="T44" s="725"/>
      <c r="U44" s="725"/>
      <c r="V44" s="725"/>
      <c r="W44" s="725"/>
      <c r="X44" s="725"/>
      <c r="Y44" s="726"/>
      <c r="AA44" s="471" t="str">
        <f>C44</f>
        <v>機械室換気量制御</v>
      </c>
      <c r="AB44" s="1"/>
      <c r="AC44" s="376" t="str">
        <f>事前協議書!$I$34</f>
        <v>□</v>
      </c>
      <c r="AD44" s="376" t="str">
        <f t="shared" si="8"/>
        <v>水優先吐水</v>
      </c>
      <c r="AE44" s="472" t="str">
        <f>事前協議書!$Q$39</f>
        <v>□</v>
      </c>
      <c r="AF44" s="376"/>
      <c r="AG44" s="376"/>
      <c r="AH44" s="1"/>
      <c r="AI44" s="376"/>
      <c r="AJ44" s="376"/>
      <c r="AK44" s="376"/>
      <c r="AL44" s="411"/>
      <c r="AM44" s="411"/>
    </row>
    <row r="45" spans="2:43" s="141" customFormat="1" ht="13.5" customHeight="1">
      <c r="B45" s="158" t="str">
        <f t="shared" si="5"/>
        <v>□</v>
      </c>
      <c r="C45" s="96" t="s">
        <v>135</v>
      </c>
      <c r="D45" s="96"/>
      <c r="E45" s="96"/>
      <c r="F45" s="96"/>
      <c r="G45" s="96"/>
      <c r="H45" s="159" t="str">
        <f t="shared" si="6"/>
        <v>□</v>
      </c>
      <c r="I45" s="96" t="s">
        <v>903</v>
      </c>
      <c r="J45" s="96"/>
      <c r="K45" s="96"/>
      <c r="L45" s="96"/>
      <c r="M45" s="111"/>
      <c r="N45" s="727"/>
      <c r="O45" s="728"/>
      <c r="P45" s="728"/>
      <c r="Q45" s="728"/>
      <c r="R45" s="728"/>
      <c r="S45" s="728"/>
      <c r="T45" s="728"/>
      <c r="U45" s="728"/>
      <c r="V45" s="728"/>
      <c r="W45" s="728"/>
      <c r="X45" s="728"/>
      <c r="Y45" s="729"/>
      <c r="AA45" s="471" t="str">
        <f t="shared" si="7"/>
        <v>全熱交換器</v>
      </c>
      <c r="AB45" s="1"/>
      <c r="AC45" s="376" t="str">
        <f>事前協議書!$M$34</f>
        <v>□</v>
      </c>
      <c r="AD45" s="376" t="str">
        <f t="shared" si="8"/>
        <v>高断熱浴槽</v>
      </c>
      <c r="AE45" s="472" t="str">
        <f>事前協議書!$E$40</f>
        <v>□</v>
      </c>
      <c r="AF45" s="376"/>
      <c r="AG45" s="376"/>
      <c r="AH45" s="1"/>
      <c r="AI45" s="376"/>
      <c r="AJ45" s="376"/>
      <c r="AK45" s="376"/>
      <c r="AL45" s="411"/>
      <c r="AM45" s="411"/>
    </row>
    <row r="46" spans="2:43" s="141" customFormat="1" ht="13.5" customHeight="1">
      <c r="B46" s="158" t="str">
        <f>$AC46</f>
        <v>□</v>
      </c>
      <c r="C46" s="96" t="s">
        <v>569</v>
      </c>
      <c r="D46" s="96"/>
      <c r="E46" s="96"/>
      <c r="F46" s="96"/>
      <c r="G46" s="96"/>
      <c r="H46" s="159" t="str">
        <f t="shared" si="6"/>
        <v>□</v>
      </c>
      <c r="I46" s="96" t="s">
        <v>904</v>
      </c>
      <c r="J46" s="96"/>
      <c r="K46" s="96"/>
      <c r="L46" s="96"/>
      <c r="M46" s="111"/>
      <c r="N46" s="133" t="s">
        <v>215</v>
      </c>
      <c r="O46" s="134"/>
      <c r="P46" s="134"/>
      <c r="Q46" s="134"/>
      <c r="R46" s="134"/>
      <c r="S46" s="134"/>
      <c r="T46" s="134"/>
      <c r="U46" s="134"/>
      <c r="V46" s="134"/>
      <c r="W46" s="134"/>
      <c r="X46" s="134"/>
      <c r="Y46" s="135"/>
      <c r="AA46" s="471" t="str">
        <f t="shared" si="7"/>
        <v>自然換気（自動制御）</v>
      </c>
      <c r="AB46" s="1"/>
      <c r="AC46" s="376" t="str">
        <f>事前協議書!$Q$34</f>
        <v>□</v>
      </c>
      <c r="AD46" s="376" t="str">
        <f t="shared" si="8"/>
        <v>ヘッダ方式(13A以下)</v>
      </c>
      <c r="AE46" s="472" t="str">
        <f>事前協議書!$I$40</f>
        <v>□</v>
      </c>
      <c r="AF46" s="376"/>
      <c r="AG46" s="376"/>
      <c r="AH46" s="1"/>
      <c r="AI46" s="376"/>
      <c r="AJ46" s="376"/>
      <c r="AK46" s="376"/>
      <c r="AL46" s="411"/>
      <c r="AM46" s="411"/>
    </row>
    <row r="47" spans="2:43" s="141" customFormat="1" ht="13.5" customHeight="1">
      <c r="B47" s="158" t="str">
        <f t="shared" si="5"/>
        <v>□</v>
      </c>
      <c r="C47" s="96" t="s">
        <v>622</v>
      </c>
      <c r="D47" s="96"/>
      <c r="E47" s="96"/>
      <c r="F47" s="96"/>
      <c r="G47" s="96"/>
      <c r="H47" s="159" t="str">
        <f t="shared" si="6"/>
        <v>□</v>
      </c>
      <c r="I47" s="697" t="s">
        <v>136</v>
      </c>
      <c r="J47" s="697"/>
      <c r="K47" s="697"/>
      <c r="L47" s="697"/>
      <c r="M47" s="698"/>
      <c r="N47" s="156" t="str">
        <f>$AI47</f>
        <v>□</v>
      </c>
      <c r="O47" s="457" t="s">
        <v>502</v>
      </c>
      <c r="P47" s="108"/>
      <c r="Q47" s="108"/>
      <c r="R47" s="108"/>
      <c r="S47" s="108"/>
      <c r="T47" s="108"/>
      <c r="U47" s="108"/>
      <c r="V47" s="108"/>
      <c r="W47" s="108"/>
      <c r="X47" s="108"/>
      <c r="Y47" s="109"/>
      <c r="AA47" s="471" t="str">
        <f t="shared" si="7"/>
        <v>高効率電動機</v>
      </c>
      <c r="AB47" s="1"/>
      <c r="AC47" s="376" t="str">
        <f>事前協議書!$E$35</f>
        <v>□</v>
      </c>
      <c r="AD47" s="376" t="str">
        <f t="shared" si="8"/>
        <v>HEMS</v>
      </c>
      <c r="AE47" s="472" t="str">
        <f>事前協議書!$E$42</f>
        <v>□</v>
      </c>
      <c r="AF47" s="469" t="str">
        <f>O47</f>
        <v>Low-E複層ガラス</v>
      </c>
      <c r="AG47" s="469"/>
      <c r="AH47" s="465"/>
      <c r="AI47" s="469" t="str">
        <f>事前協議書!$E$30</f>
        <v>□</v>
      </c>
      <c r="AJ47" s="469"/>
      <c r="AK47" s="470"/>
      <c r="AL47" s="411"/>
      <c r="AM47" s="411"/>
    </row>
    <row r="48" spans="2:43" s="141" customFormat="1" ht="13.5" customHeight="1">
      <c r="B48" s="158" t="str">
        <f t="shared" si="5"/>
        <v>□</v>
      </c>
      <c r="C48" s="96" t="s">
        <v>934</v>
      </c>
      <c r="D48" s="96"/>
      <c r="E48" s="298"/>
      <c r="F48" s="298"/>
      <c r="G48" s="298"/>
      <c r="H48" s="159" t="str">
        <f>$AE48</f>
        <v>□</v>
      </c>
      <c r="I48" s="697" t="s">
        <v>242</v>
      </c>
      <c r="J48" s="697"/>
      <c r="K48" s="697"/>
      <c r="L48" s="697"/>
      <c r="M48" s="698"/>
      <c r="N48" s="158" t="str">
        <f t="shared" ref="N48:N51" si="9">$AI48</f>
        <v>□</v>
      </c>
      <c r="O48" s="96" t="s">
        <v>131</v>
      </c>
      <c r="P48" s="96"/>
      <c r="Q48" s="96"/>
      <c r="R48" s="96"/>
      <c r="S48" s="96"/>
      <c r="T48" s="96"/>
      <c r="U48" s="96"/>
      <c r="V48" s="96"/>
      <c r="W48" s="96"/>
      <c r="X48" s="96"/>
      <c r="Y48" s="111"/>
      <c r="AA48" s="471" t="str">
        <f t="shared" si="7"/>
        <v>径の太いダクト</v>
      </c>
      <c r="AB48" s="1"/>
      <c r="AC48" s="376" t="str">
        <f>事前協議書!$I$35</f>
        <v>□</v>
      </c>
      <c r="AD48" s="376" t="str">
        <f t="shared" si="8"/>
        <v>その他</v>
      </c>
      <c r="AE48" s="472" t="str">
        <f>事前協議書!$E$43</f>
        <v>□</v>
      </c>
      <c r="AF48" s="376" t="str">
        <f t="shared" ref="AF48:AF51" si="10">O48</f>
        <v>複層ガラス</v>
      </c>
      <c r="AG48" s="376"/>
      <c r="AH48" s="1"/>
      <c r="AI48" s="376" t="str">
        <f>事前協議書!$I$30</f>
        <v>□</v>
      </c>
      <c r="AJ48" s="376"/>
      <c r="AK48" s="472"/>
      <c r="AL48" s="411"/>
      <c r="AM48" s="411"/>
    </row>
    <row r="49" spans="2:39" s="141" customFormat="1" ht="13.5" customHeight="1">
      <c r="B49" s="158" t="str">
        <f>$AC49</f>
        <v>□</v>
      </c>
      <c r="C49" s="96" t="s">
        <v>935</v>
      </c>
      <c r="D49" s="96"/>
      <c r="E49" s="96"/>
      <c r="F49" s="96"/>
      <c r="G49" s="96"/>
      <c r="H49" s="159"/>
      <c r="I49" s="697" t="str">
        <f>$AD$49</f>
        <v/>
      </c>
      <c r="J49" s="697"/>
      <c r="K49" s="697"/>
      <c r="L49" s="697"/>
      <c r="M49" s="698"/>
      <c r="N49" s="158" t="str">
        <f t="shared" si="9"/>
        <v>□</v>
      </c>
      <c r="O49" s="96" t="s">
        <v>133</v>
      </c>
      <c r="P49" s="96"/>
      <c r="Q49" s="96"/>
      <c r="R49" s="96"/>
      <c r="S49" s="96"/>
      <c r="T49" s="96"/>
      <c r="U49" s="96"/>
      <c r="V49" s="96"/>
      <c r="W49" s="96"/>
      <c r="X49" s="96"/>
      <c r="Y49" s="111"/>
      <c r="AA49" s="471" t="str">
        <f t="shared" si="7"/>
        <v>DCモータ</v>
      </c>
      <c r="AB49" s="1"/>
      <c r="AC49" s="376" t="str">
        <f>事前協議書!$M$35</f>
        <v>□</v>
      </c>
      <c r="AD49" s="474" t="str">
        <f>IF(事前協議書!$H$43="","","（"&amp;事前協議書!$H$43&amp;"）")</f>
        <v/>
      </c>
      <c r="AE49" s="481" t="str">
        <f>$AE$48</f>
        <v>□</v>
      </c>
      <c r="AF49" s="376" t="str">
        <f t="shared" si="10"/>
        <v>二重サッシ</v>
      </c>
      <c r="AG49" s="376"/>
      <c r="AH49" s="1"/>
      <c r="AI49" s="376" t="str">
        <f>事前協議書!$M$30</f>
        <v>□</v>
      </c>
      <c r="AJ49" s="376"/>
      <c r="AK49" s="472"/>
      <c r="AL49" s="411"/>
      <c r="AM49" s="411"/>
    </row>
    <row r="50" spans="2:39" s="141" customFormat="1" ht="13.5" customHeight="1">
      <c r="B50" s="158"/>
      <c r="C50" s="96"/>
      <c r="D50" s="96"/>
      <c r="E50" s="298"/>
      <c r="F50" s="298"/>
      <c r="G50" s="298"/>
      <c r="H50" s="159"/>
      <c r="I50" s="96"/>
      <c r="J50" s="298"/>
      <c r="K50" s="298"/>
      <c r="L50" s="298"/>
      <c r="M50" s="437"/>
      <c r="N50" s="158" t="str">
        <f t="shared" si="9"/>
        <v>□</v>
      </c>
      <c r="O50" s="96" t="s">
        <v>503</v>
      </c>
      <c r="P50" s="96"/>
      <c r="Q50" s="96"/>
      <c r="R50" s="96"/>
      <c r="S50" s="96"/>
      <c r="T50" s="96"/>
      <c r="U50" s="96"/>
      <c r="V50" s="96"/>
      <c r="W50" s="96"/>
      <c r="X50" s="96"/>
      <c r="Y50" s="111"/>
      <c r="AA50" s="471"/>
      <c r="AB50" s="1"/>
      <c r="AC50" s="376"/>
      <c r="AD50" s="376"/>
      <c r="AE50" s="472"/>
      <c r="AF50" s="376" t="str">
        <f t="shared" si="10"/>
        <v>庇・ルーバー・バルコニー</v>
      </c>
      <c r="AG50" s="376"/>
      <c r="AH50" s="1"/>
      <c r="AI50" s="376" t="str">
        <f>事前協議書!$P$30</f>
        <v>□</v>
      </c>
      <c r="AJ50" s="376"/>
      <c r="AK50" s="472"/>
      <c r="AL50" s="411"/>
      <c r="AM50" s="411"/>
    </row>
    <row r="51" spans="2:39" s="141" customFormat="1" ht="13.5" customHeight="1">
      <c r="B51" s="158" t="str">
        <f t="shared" ref="B51:B55" si="11">$AC51</f>
        <v>□</v>
      </c>
      <c r="C51" s="96" t="s">
        <v>570</v>
      </c>
      <c r="D51" s="298"/>
      <c r="E51" s="96"/>
      <c r="F51" s="96"/>
      <c r="G51" s="96"/>
      <c r="H51" s="96"/>
      <c r="I51" s="96"/>
      <c r="J51" s="96"/>
      <c r="K51" s="96"/>
      <c r="L51" s="96"/>
      <c r="M51" s="111"/>
      <c r="N51" s="478" t="str">
        <f t="shared" si="9"/>
        <v>□</v>
      </c>
      <c r="O51" s="96" t="s">
        <v>947</v>
      </c>
      <c r="P51" s="96"/>
      <c r="Q51" s="96"/>
      <c r="R51" s="96"/>
      <c r="S51" s="96"/>
      <c r="T51" s="96"/>
      <c r="U51" s="227" t="str">
        <f>$AK51</f>
        <v>□</v>
      </c>
      <c r="V51" s="96" t="s">
        <v>948</v>
      </c>
      <c r="W51" s="96"/>
      <c r="X51" s="96"/>
      <c r="Y51" s="111"/>
      <c r="AA51" s="471" t="str">
        <f t="shared" si="7"/>
        <v>人感センサ</v>
      </c>
      <c r="AB51" s="1"/>
      <c r="AC51" s="376" t="str">
        <f>事前協議書!$E$36</f>
        <v>□</v>
      </c>
      <c r="AD51" s="376"/>
      <c r="AE51" s="472"/>
      <c r="AF51" s="467" t="str">
        <f t="shared" si="10"/>
        <v>屋根高断熱化</v>
      </c>
      <c r="AG51" s="467"/>
      <c r="AH51" s="466"/>
      <c r="AI51" s="467" t="str">
        <f>事前協議書!$E$31</f>
        <v>□</v>
      </c>
      <c r="AJ51" s="467" t="str">
        <f>V51</f>
        <v>壁高断熱化</v>
      </c>
      <c r="AK51" s="440" t="str">
        <f>事前協議書!$E$32</f>
        <v>□</v>
      </c>
      <c r="AL51" s="411"/>
      <c r="AM51" s="411"/>
    </row>
    <row r="52" spans="2:39" s="141" customFormat="1" ht="13.5" customHeight="1">
      <c r="B52" s="158" t="str">
        <f t="shared" si="11"/>
        <v>□</v>
      </c>
      <c r="C52" s="96" t="s">
        <v>571</v>
      </c>
      <c r="D52" s="96"/>
      <c r="E52" s="298"/>
      <c r="F52" s="298"/>
      <c r="G52" s="298"/>
      <c r="H52" s="298"/>
      <c r="I52" s="298"/>
      <c r="J52" s="298"/>
      <c r="K52" s="298"/>
      <c r="L52" s="298"/>
      <c r="M52" s="437"/>
      <c r="N52" s="133" t="s">
        <v>711</v>
      </c>
      <c r="O52" s="134"/>
      <c r="P52" s="134"/>
      <c r="Q52" s="134"/>
      <c r="R52" s="134"/>
      <c r="S52" s="134"/>
      <c r="T52" s="134"/>
      <c r="U52" s="134"/>
      <c r="V52" s="134"/>
      <c r="W52" s="134"/>
      <c r="X52" s="134"/>
      <c r="Y52" s="135"/>
      <c r="AA52" s="471" t="str">
        <f t="shared" si="7"/>
        <v>明るさセンサ</v>
      </c>
      <c r="AB52" s="1"/>
      <c r="AC52" s="376" t="str">
        <f>事前協議書!$E$37</f>
        <v>□</v>
      </c>
      <c r="AD52" s="376"/>
      <c r="AE52" s="472"/>
      <c r="AF52" s="376"/>
      <c r="AG52" s="376"/>
      <c r="AH52" s="1"/>
      <c r="AI52" s="376"/>
      <c r="AJ52" s="376"/>
      <c r="AK52" s="376"/>
      <c r="AL52" s="411"/>
      <c r="AM52" s="411"/>
    </row>
    <row r="53" spans="2:39" s="141" customFormat="1" ht="13.5" customHeight="1">
      <c r="B53" s="158" t="str">
        <f>$AC53</f>
        <v>□</v>
      </c>
      <c r="C53" s="96" t="s">
        <v>572</v>
      </c>
      <c r="D53" s="298"/>
      <c r="E53" s="96"/>
      <c r="F53" s="96"/>
      <c r="G53" s="96"/>
      <c r="H53" s="96"/>
      <c r="I53" s="96"/>
      <c r="J53" s="96"/>
      <c r="K53" s="96"/>
      <c r="L53" s="96"/>
      <c r="M53" s="111"/>
      <c r="N53" s="156" t="str">
        <f>$AI53</f>
        <v>□</v>
      </c>
      <c r="O53" s="96" t="s">
        <v>712</v>
      </c>
      <c r="P53" s="96"/>
      <c r="Q53" s="96"/>
      <c r="R53" s="96"/>
      <c r="S53" s="96"/>
      <c r="T53" s="96"/>
      <c r="U53" s="96"/>
      <c r="V53" s="96"/>
      <c r="W53" s="96"/>
      <c r="X53" s="96"/>
      <c r="Y53" s="111"/>
      <c r="AA53" s="471" t="str">
        <f t="shared" si="7"/>
        <v>スケジュール制御</v>
      </c>
      <c r="AB53" s="1"/>
      <c r="AC53" s="376" t="str">
        <f>事前協議書!$E$38</f>
        <v>□</v>
      </c>
      <c r="AD53" s="376"/>
      <c r="AE53" s="472"/>
      <c r="AF53" s="469" t="str">
        <f t="shared" ref="AF53:AF55" si="12">O53</f>
        <v>地域冷暖房(DHC)の受入</v>
      </c>
      <c r="AG53" s="469"/>
      <c r="AH53" s="465"/>
      <c r="AI53" s="469" t="str">
        <f>事前協議書!$E$48</f>
        <v>□</v>
      </c>
      <c r="AJ53" s="469"/>
      <c r="AK53" s="470"/>
      <c r="AL53" s="411"/>
      <c r="AM53" s="411"/>
    </row>
    <row r="54" spans="2:39" s="141" customFormat="1" ht="13.5" customHeight="1">
      <c r="B54" s="158" t="str">
        <f t="shared" si="11"/>
        <v>□</v>
      </c>
      <c r="C54" s="96" t="s">
        <v>896</v>
      </c>
      <c r="D54" s="96"/>
      <c r="E54" s="298"/>
      <c r="F54" s="298"/>
      <c r="G54" s="298"/>
      <c r="H54" s="298"/>
      <c r="I54" s="298"/>
      <c r="J54" s="298"/>
      <c r="K54" s="298"/>
      <c r="L54" s="298"/>
      <c r="M54" s="437"/>
      <c r="N54" s="158" t="str">
        <f t="shared" ref="N54:N55" si="13">$AI54</f>
        <v>□</v>
      </c>
      <c r="O54" s="96" t="s">
        <v>280</v>
      </c>
      <c r="P54" s="96"/>
      <c r="Q54" s="96"/>
      <c r="R54" s="96"/>
      <c r="S54" s="96"/>
      <c r="T54" s="96"/>
      <c r="U54" s="96"/>
      <c r="V54" s="96"/>
      <c r="W54" s="96"/>
      <c r="X54" s="96"/>
      <c r="Y54" s="111"/>
      <c r="AA54" s="471" t="str">
        <f t="shared" si="7"/>
        <v>VVVF(回生なし)</v>
      </c>
      <c r="AB54" s="1"/>
      <c r="AC54" s="376" t="str">
        <f>事前協議書!$E$41</f>
        <v>□</v>
      </c>
      <c r="AD54" s="376"/>
      <c r="AE54" s="472"/>
      <c r="AF54" s="376" t="str">
        <f t="shared" si="12"/>
        <v>AEMS</v>
      </c>
      <c r="AG54" s="376"/>
      <c r="AH54" s="1"/>
      <c r="AI54" s="376" t="str">
        <f>事前協議書!$E$49</f>
        <v>□</v>
      </c>
      <c r="AJ54" s="376"/>
      <c r="AK54" s="472"/>
      <c r="AL54" s="411"/>
      <c r="AM54" s="411"/>
    </row>
    <row r="55" spans="2:39" s="141" customFormat="1" ht="13.5" customHeight="1">
      <c r="B55" s="158" t="str">
        <f t="shared" si="11"/>
        <v>□</v>
      </c>
      <c r="C55" s="96" t="s">
        <v>897</v>
      </c>
      <c r="D55" s="96"/>
      <c r="E55" s="96"/>
      <c r="F55" s="96"/>
      <c r="G55" s="96"/>
      <c r="H55" s="96"/>
      <c r="I55" s="96"/>
      <c r="J55" s="96"/>
      <c r="K55" s="96"/>
      <c r="L55" s="96"/>
      <c r="M55" s="111"/>
      <c r="N55" s="158" t="str">
        <f t="shared" si="13"/>
        <v>□</v>
      </c>
      <c r="O55" s="96" t="s">
        <v>242</v>
      </c>
      <c r="P55" s="96"/>
      <c r="Q55" s="96"/>
      <c r="R55" s="96"/>
      <c r="S55" s="96"/>
      <c r="T55" s="96"/>
      <c r="U55" s="96"/>
      <c r="V55" s="96"/>
      <c r="W55" s="96"/>
      <c r="X55" s="96"/>
      <c r="Y55" s="111"/>
      <c r="AA55" s="471" t="str">
        <f t="shared" si="7"/>
        <v>VVVF(回生あり)</v>
      </c>
      <c r="AB55" s="1"/>
      <c r="AC55" s="376" t="str">
        <f>事前協議書!$I$41</f>
        <v>□</v>
      </c>
      <c r="AD55" s="1"/>
      <c r="AE55" s="472"/>
      <c r="AF55" s="376" t="str">
        <f t="shared" si="12"/>
        <v>その他</v>
      </c>
      <c r="AG55" s="376"/>
      <c r="AH55" s="1"/>
      <c r="AI55" s="376" t="str">
        <f>事前協議書!$E$50</f>
        <v>□</v>
      </c>
      <c r="AK55" s="473"/>
      <c r="AL55" s="411"/>
      <c r="AM55" s="411"/>
    </row>
    <row r="56" spans="2:39" s="141" customFormat="1" ht="13.5" customHeight="1">
      <c r="B56" s="112"/>
      <c r="C56" s="113"/>
      <c r="D56" s="113"/>
      <c r="E56" s="113"/>
      <c r="F56" s="113"/>
      <c r="G56" s="113"/>
      <c r="H56" s="113"/>
      <c r="I56" s="113"/>
      <c r="J56" s="113"/>
      <c r="K56" s="113"/>
      <c r="L56" s="113"/>
      <c r="M56" s="114"/>
      <c r="N56" s="110"/>
      <c r="O56" s="697" t="str">
        <f>AF56</f>
        <v/>
      </c>
      <c r="P56" s="697"/>
      <c r="Q56" s="697"/>
      <c r="R56" s="697"/>
      <c r="S56" s="697"/>
      <c r="T56" s="697"/>
      <c r="U56" s="697"/>
      <c r="V56" s="697"/>
      <c r="W56" s="697"/>
      <c r="X56" s="697"/>
      <c r="Y56" s="698"/>
      <c r="AA56" s="439"/>
      <c r="AB56" s="466"/>
      <c r="AC56" s="467"/>
      <c r="AD56" s="466"/>
      <c r="AE56" s="440"/>
      <c r="AF56" s="477" t="str">
        <f>IF(事前協議書!$H$50="","","（"&amp;事前協議書!$H$50&amp;"）")</f>
        <v/>
      </c>
      <c r="AG56" s="476"/>
      <c r="AH56" s="466"/>
      <c r="AI56" s="467" t="str">
        <f>$AI$55</f>
        <v>□</v>
      </c>
      <c r="AJ56" s="467"/>
      <c r="AK56" s="440"/>
      <c r="AL56" s="411"/>
      <c r="AM56" s="411"/>
    </row>
    <row r="57" spans="2:39" ht="13.5" customHeight="1">
      <c r="B57" s="133" t="s">
        <v>20</v>
      </c>
      <c r="C57" s="134"/>
      <c r="D57" s="134"/>
      <c r="E57" s="134"/>
      <c r="F57" s="134"/>
      <c r="G57" s="134"/>
      <c r="H57" s="134"/>
      <c r="I57" s="134"/>
      <c r="J57" s="134"/>
      <c r="K57" s="134"/>
      <c r="L57" s="134"/>
      <c r="M57" s="135"/>
      <c r="N57" s="458" t="s">
        <v>660</v>
      </c>
      <c r="O57" s="459"/>
      <c r="P57" s="459"/>
      <c r="Q57" s="459"/>
      <c r="R57" s="459"/>
      <c r="S57" s="459"/>
      <c r="T57" s="459"/>
      <c r="U57" s="459"/>
      <c r="V57" s="459"/>
      <c r="W57" s="459"/>
      <c r="X57" s="459"/>
      <c r="Y57" s="460"/>
      <c r="AA57" s="469"/>
      <c r="AB57" s="469"/>
      <c r="AC57" s="469"/>
      <c r="AD57" s="469"/>
      <c r="AE57" s="469"/>
      <c r="AF57" s="376"/>
      <c r="AG57" s="376"/>
      <c r="AH57" s="376"/>
      <c r="AI57" s="376"/>
      <c r="AJ57" s="376"/>
      <c r="AK57" s="376"/>
      <c r="AL57" s="376"/>
      <c r="AM57" s="376"/>
    </row>
    <row r="58" spans="2:39" s="141" customFormat="1" ht="13.5" customHeight="1">
      <c r="B58" s="156" t="str">
        <f>$AC58</f>
        <v>□</v>
      </c>
      <c r="C58" s="96" t="s">
        <v>66</v>
      </c>
      <c r="D58" s="96"/>
      <c r="E58" s="96"/>
      <c r="F58" s="96"/>
      <c r="G58" s="96"/>
      <c r="H58" s="96"/>
      <c r="I58" s="96"/>
      <c r="J58" s="96"/>
      <c r="K58" s="96"/>
      <c r="L58" s="96"/>
      <c r="M58" s="111"/>
      <c r="N58" s="156" t="str">
        <f>$AI58</f>
        <v>□</v>
      </c>
      <c r="O58" s="96" t="s">
        <v>661</v>
      </c>
      <c r="P58" s="96"/>
      <c r="Q58" s="96"/>
      <c r="R58" s="96"/>
      <c r="S58" s="96"/>
      <c r="T58" s="96"/>
      <c r="U58" s="159" t="str">
        <f>$AK58</f>
        <v>□</v>
      </c>
      <c r="V58" s="96" t="s">
        <v>931</v>
      </c>
      <c r="W58" s="96"/>
      <c r="X58" s="96"/>
      <c r="Y58" s="111"/>
      <c r="AA58" s="468" t="str">
        <f>C58</f>
        <v>コージェネ</v>
      </c>
      <c r="AB58" s="465"/>
      <c r="AC58" s="469" t="str">
        <f>事前協議書!$M$44</f>
        <v>□</v>
      </c>
      <c r="AD58" s="465"/>
      <c r="AE58" s="469"/>
      <c r="AF58" s="468" t="str">
        <f>O58</f>
        <v>ハザードエリア内</v>
      </c>
      <c r="AG58" s="469"/>
      <c r="AH58" s="465"/>
      <c r="AI58" s="469" t="str">
        <f>事前協議書!$E$51</f>
        <v>□</v>
      </c>
      <c r="AJ58" s="469" t="str">
        <f>V58</f>
        <v>ソフト面の対策</v>
      </c>
      <c r="AK58" s="470" t="str">
        <f>事前協議書!$E$54</f>
        <v>□</v>
      </c>
      <c r="AL58" s="411"/>
      <c r="AM58" s="411"/>
    </row>
    <row r="59" spans="2:39" s="141" customFormat="1" ht="13.5" customHeight="1">
      <c r="B59" s="158" t="str">
        <f>$AC59</f>
        <v>□</v>
      </c>
      <c r="C59" s="96" t="s">
        <v>61</v>
      </c>
      <c r="D59" s="96"/>
      <c r="E59" s="96"/>
      <c r="F59" s="96"/>
      <c r="G59" s="96"/>
      <c r="H59" s="96"/>
      <c r="I59" s="96"/>
      <c r="J59" s="96"/>
      <c r="K59" s="96"/>
      <c r="L59" s="96"/>
      <c r="M59" s="111"/>
      <c r="N59" s="158" t="str">
        <f t="shared" ref="N59:N61" si="14">$AI59</f>
        <v>□</v>
      </c>
      <c r="O59" s="96" t="s">
        <v>658</v>
      </c>
      <c r="P59" s="96"/>
      <c r="Q59" s="96"/>
      <c r="R59" s="96"/>
      <c r="S59" s="96"/>
      <c r="T59" s="96"/>
      <c r="U59" s="96"/>
      <c r="V59" s="96"/>
      <c r="W59" s="96"/>
      <c r="X59" s="96"/>
      <c r="Y59" s="111"/>
      <c r="AA59" s="471" t="str">
        <f>C59</f>
        <v>太陽光発電</v>
      </c>
      <c r="AB59" s="1"/>
      <c r="AC59" s="376" t="str">
        <f>事前協議書!$E$44</f>
        <v>□</v>
      </c>
      <c r="AD59" s="1"/>
      <c r="AE59" s="376"/>
      <c r="AF59" s="471" t="str">
        <f>O59</f>
        <v>浸水リスクの低い場所への電気設備の設置</v>
      </c>
      <c r="AG59" s="376"/>
      <c r="AH59" s="1"/>
      <c r="AI59" s="376" t="str">
        <f>事前協議書!$E$53</f>
        <v>□</v>
      </c>
      <c r="AK59" s="472"/>
      <c r="AL59" s="411"/>
      <c r="AM59" s="411"/>
    </row>
    <row r="60" spans="2:39" s="141" customFormat="1" ht="13.5" customHeight="1">
      <c r="B60" s="158" t="str">
        <f t="shared" ref="B60" si="15">$AC60</f>
        <v>□</v>
      </c>
      <c r="C60" s="96" t="s">
        <v>59</v>
      </c>
      <c r="D60" s="96"/>
      <c r="E60" s="96"/>
      <c r="F60" s="96"/>
      <c r="G60" s="96"/>
      <c r="H60" s="96"/>
      <c r="I60" s="96"/>
      <c r="J60" s="96"/>
      <c r="K60" s="96"/>
      <c r="L60" s="96"/>
      <c r="M60" s="111"/>
      <c r="N60" s="158" t="str">
        <f t="shared" si="14"/>
        <v>□</v>
      </c>
      <c r="O60" s="96" t="s">
        <v>713</v>
      </c>
      <c r="P60" s="479"/>
      <c r="Q60" s="479"/>
      <c r="R60" s="479"/>
      <c r="S60" s="479"/>
      <c r="T60" s="479"/>
      <c r="U60" s="479"/>
      <c r="V60" s="479"/>
      <c r="W60" s="479"/>
      <c r="X60" s="479"/>
      <c r="Y60" s="480"/>
      <c r="AA60" s="471" t="str">
        <f t="shared" ref="AA60" si="16">C60</f>
        <v>その他</v>
      </c>
      <c r="AB60" s="1"/>
      <c r="AC60" s="376" t="str">
        <f>事前協議書!$E$45</f>
        <v>□</v>
      </c>
      <c r="AD60" s="1"/>
      <c r="AE60" s="376"/>
      <c r="AF60" s="471" t="str">
        <f>O60</f>
        <v>出入口等における止水板の設置</v>
      </c>
      <c r="AG60" s="376"/>
      <c r="AH60" s="1"/>
      <c r="AI60" s="376" t="str">
        <f>事前協議書!$M$53</f>
        <v>□</v>
      </c>
      <c r="AJ60" s="376"/>
      <c r="AK60" s="472"/>
      <c r="AL60" s="411"/>
      <c r="AM60" s="411"/>
    </row>
    <row r="61" spans="2:39" s="141" customFormat="1" ht="13.5" customHeight="1">
      <c r="B61" s="112"/>
      <c r="C61" s="716" t="str">
        <f>$AA$61</f>
        <v/>
      </c>
      <c r="D61" s="716"/>
      <c r="E61" s="716"/>
      <c r="F61" s="716"/>
      <c r="G61" s="716"/>
      <c r="H61" s="716"/>
      <c r="I61" s="716"/>
      <c r="J61" s="716"/>
      <c r="K61" s="716"/>
      <c r="L61" s="716"/>
      <c r="M61" s="717"/>
      <c r="N61" s="158" t="str">
        <f t="shared" si="14"/>
        <v>□</v>
      </c>
      <c r="O61" s="96" t="s">
        <v>59</v>
      </c>
      <c r="P61" s="96"/>
      <c r="Q61" s="748" t="str">
        <f>AJ61</f>
        <v/>
      </c>
      <c r="R61" s="748"/>
      <c r="S61" s="748"/>
      <c r="T61" s="748"/>
      <c r="U61" s="748"/>
      <c r="V61" s="748"/>
      <c r="W61" s="748"/>
      <c r="X61" s="748"/>
      <c r="Y61" s="749"/>
      <c r="AA61" s="474" t="str">
        <f>IF(事前協議書!$H$45="","","（"&amp;事前協議書!$H$45&amp;"）")</f>
        <v/>
      </c>
      <c r="AB61" s="475"/>
      <c r="AC61" s="467" t="str">
        <f>$AC$60</f>
        <v>□</v>
      </c>
      <c r="AD61" s="466"/>
      <c r="AE61" s="467"/>
      <c r="AF61" s="439" t="str">
        <f>O61</f>
        <v>その他</v>
      </c>
      <c r="AG61" s="467"/>
      <c r="AH61" s="466"/>
      <c r="AI61" s="467" t="str">
        <f>事前協議書!$E$55</f>
        <v>□</v>
      </c>
      <c r="AJ61" s="474" t="str">
        <f>IF(事前協議書!$H$55="","","（"&amp;事前協議書!$H$55&amp;"）")</f>
        <v/>
      </c>
      <c r="AK61" s="482" t="str">
        <f>AI61</f>
        <v>□</v>
      </c>
      <c r="AL61" s="411"/>
      <c r="AM61" s="411"/>
    </row>
    <row r="62" spans="2:39" ht="13.5" customHeight="1">
      <c r="B62" s="133" t="s">
        <v>152</v>
      </c>
      <c r="C62" s="134"/>
      <c r="D62" s="134"/>
      <c r="E62" s="134"/>
      <c r="F62" s="134"/>
      <c r="G62" s="134"/>
      <c r="H62" s="134"/>
      <c r="I62" s="134"/>
      <c r="J62" s="134"/>
      <c r="K62" s="134"/>
      <c r="L62" s="134"/>
      <c r="M62" s="135"/>
      <c r="N62" s="461" t="s">
        <v>102</v>
      </c>
      <c r="O62" s="462"/>
      <c r="P62" s="462"/>
      <c r="Q62" s="462"/>
      <c r="R62" s="462"/>
      <c r="S62" s="462"/>
      <c r="T62" s="462"/>
      <c r="U62" s="462"/>
      <c r="V62" s="462"/>
      <c r="W62" s="462"/>
      <c r="X62" s="462"/>
      <c r="Y62" s="463"/>
      <c r="AA62" s="376"/>
      <c r="AB62" s="376"/>
      <c r="AC62" s="376"/>
      <c r="AD62" s="376"/>
      <c r="AE62" s="376"/>
      <c r="AF62" s="376"/>
      <c r="AG62" s="376"/>
      <c r="AH62" s="376"/>
      <c r="AI62" s="376"/>
      <c r="AJ62" s="376"/>
      <c r="AK62" s="376"/>
      <c r="AL62" s="376"/>
      <c r="AM62" s="376"/>
    </row>
    <row r="63" spans="2:39" s="141" customFormat="1" ht="13.5" customHeight="1">
      <c r="B63" s="156" t="str">
        <f>$AC63</f>
        <v>□</v>
      </c>
      <c r="C63" s="96" t="s">
        <v>35</v>
      </c>
      <c r="D63" s="96"/>
      <c r="E63" s="96"/>
      <c r="F63" s="96"/>
      <c r="G63" s="96"/>
      <c r="H63" s="159" t="str">
        <f>$AE63</f>
        <v>□</v>
      </c>
      <c r="I63" s="96" t="s">
        <v>64</v>
      </c>
      <c r="J63" s="96"/>
      <c r="K63" s="96"/>
      <c r="L63" s="96"/>
      <c r="M63" s="111"/>
      <c r="N63" s="156" t="str">
        <f>$AI63</f>
        <v>□</v>
      </c>
      <c r="O63" s="464" t="s">
        <v>686</v>
      </c>
      <c r="P63" s="96"/>
      <c r="Q63" s="96"/>
      <c r="R63" s="96"/>
      <c r="S63" s="96"/>
      <c r="T63" s="96"/>
      <c r="U63" s="96"/>
      <c r="V63" s="96"/>
      <c r="W63" s="96"/>
      <c r="X63" s="96"/>
      <c r="Y63" s="111"/>
      <c r="AA63" s="468" t="str">
        <f>C63</f>
        <v>下水熱</v>
      </c>
      <c r="AB63" s="465"/>
      <c r="AC63" s="469" t="str">
        <f>事前協議書!$E$46</f>
        <v>□</v>
      </c>
      <c r="AD63" s="469" t="str">
        <f>I63</f>
        <v>太陽熱利用</v>
      </c>
      <c r="AE63" s="469" t="str">
        <f>事前協議書!$E$47</f>
        <v>□</v>
      </c>
      <c r="AF63" s="468" t="str">
        <f>O63</f>
        <v>緑の量・質の確保、生態系への配慮</v>
      </c>
      <c r="AG63" s="469"/>
      <c r="AH63" s="465"/>
      <c r="AI63" s="469" t="str">
        <f>事前協議書!$E$56</f>
        <v>□</v>
      </c>
      <c r="AJ63" s="469" t="s">
        <v>1027</v>
      </c>
      <c r="AK63" s="470"/>
      <c r="AL63" s="411"/>
      <c r="AM63" s="411"/>
    </row>
    <row r="64" spans="2:39" s="141" customFormat="1" ht="13.5" customHeight="1">
      <c r="B64" s="158" t="str">
        <f t="shared" ref="B64:B66" si="17">$AC64</f>
        <v>□</v>
      </c>
      <c r="C64" s="96" t="s">
        <v>63</v>
      </c>
      <c r="D64" s="96"/>
      <c r="E64" s="96"/>
      <c r="F64" s="96"/>
      <c r="G64" s="96"/>
      <c r="H64" s="159" t="str">
        <f>$AE64</f>
        <v>□</v>
      </c>
      <c r="I64" s="96" t="s">
        <v>59</v>
      </c>
      <c r="J64" s="96"/>
      <c r="K64" s="96"/>
      <c r="L64" s="96"/>
      <c r="M64" s="111"/>
      <c r="N64" s="158" t="str">
        <f t="shared" ref="N64:N65" si="18">$AI64</f>
        <v>□</v>
      </c>
      <c r="O64" s="464" t="s">
        <v>685</v>
      </c>
      <c r="P64" s="96"/>
      <c r="Q64" s="96"/>
      <c r="R64" s="96"/>
      <c r="S64" s="96"/>
      <c r="T64" s="96"/>
      <c r="U64" s="96"/>
      <c r="V64" s="96"/>
      <c r="W64" s="96"/>
      <c r="X64" s="96"/>
      <c r="Y64" s="111"/>
      <c r="AA64" s="471" t="str">
        <f t="shared" ref="AA64:AA66" si="19">C64</f>
        <v>河川水熱</v>
      </c>
      <c r="AB64" s="1"/>
      <c r="AC64" s="376" t="str">
        <f>事前協議書!$I$46</f>
        <v>□</v>
      </c>
      <c r="AD64" s="376" t="str">
        <f>I64</f>
        <v>その他</v>
      </c>
      <c r="AE64" s="376" t="str">
        <f>事前協議書!$I$47</f>
        <v>□</v>
      </c>
      <c r="AF64" s="471" t="str">
        <f>O64</f>
        <v>被覆対策</v>
      </c>
      <c r="AG64" s="376"/>
      <c r="AH64" s="1"/>
      <c r="AI64" s="376" t="str">
        <f>IF(OR(事前協議書!$E$56="■",事前協議書!$E$57="■",事前協議書!$E$58="■",事前協議書!$N$58="■"),"■","□")</f>
        <v>□</v>
      </c>
      <c r="AJ64" s="376" t="s">
        <v>1028</v>
      </c>
      <c r="AK64" s="472"/>
      <c r="AL64" s="411"/>
      <c r="AM64" s="411"/>
    </row>
    <row r="65" spans="1:39" s="141" customFormat="1" ht="13.5" customHeight="1">
      <c r="B65" s="158" t="str">
        <f t="shared" si="17"/>
        <v>□</v>
      </c>
      <c r="C65" s="96" t="s">
        <v>65</v>
      </c>
      <c r="D65" s="96"/>
      <c r="E65" s="96"/>
      <c r="F65" s="96"/>
      <c r="G65" s="96"/>
      <c r="H65" s="96"/>
      <c r="I65" s="697" t="str">
        <f>$AD$65</f>
        <v/>
      </c>
      <c r="J65" s="697"/>
      <c r="K65" s="697"/>
      <c r="L65" s="697"/>
      <c r="M65" s="698"/>
      <c r="N65" s="158" t="str">
        <f t="shared" si="18"/>
        <v>□</v>
      </c>
      <c r="O65" s="464" t="s">
        <v>100</v>
      </c>
      <c r="P65" s="96"/>
      <c r="Q65" s="96"/>
      <c r="R65" s="96"/>
      <c r="S65" s="96"/>
      <c r="T65" s="96"/>
      <c r="U65" s="96"/>
      <c r="V65" s="96"/>
      <c r="W65" s="96"/>
      <c r="X65" s="96"/>
      <c r="Y65" s="111"/>
      <c r="AA65" s="471" t="str">
        <f t="shared" si="19"/>
        <v>地下鉄排熱</v>
      </c>
      <c r="AB65" s="1"/>
      <c r="AC65" s="376" t="str">
        <f>事前協議書!$M$46</f>
        <v>□</v>
      </c>
      <c r="AD65" s="474" t="str">
        <f>IF(事前協議書!$L$47="","","（"&amp;事前協議書!$L$47&amp;"）")</f>
        <v/>
      </c>
      <c r="AE65" s="411" t="str">
        <f>$AE$64</f>
        <v>□</v>
      </c>
      <c r="AF65" s="471" t="str">
        <f>O65</f>
        <v>水循環</v>
      </c>
      <c r="AG65" s="376"/>
      <c r="AH65" s="1"/>
      <c r="AI65" s="376" t="str">
        <f>IF(OR(事前協議書!$E$59="■",事前協議書!$E$60="■"),"■","□")</f>
        <v>□</v>
      </c>
      <c r="AJ65" s="376" t="s">
        <v>1029</v>
      </c>
      <c r="AK65" s="472"/>
      <c r="AL65" s="411"/>
      <c r="AM65" s="411"/>
    </row>
    <row r="66" spans="1:39" s="141" customFormat="1" ht="13.5" customHeight="1">
      <c r="B66" s="158" t="str">
        <f t="shared" si="17"/>
        <v>□</v>
      </c>
      <c r="C66" s="96" t="s">
        <v>216</v>
      </c>
      <c r="D66" s="96"/>
      <c r="E66" s="96"/>
      <c r="F66" s="96"/>
      <c r="G66" s="96"/>
      <c r="H66" s="96"/>
      <c r="I66" s="96"/>
      <c r="J66" s="96"/>
      <c r="K66" s="96"/>
      <c r="L66" s="96"/>
      <c r="M66" s="96"/>
      <c r="N66" s="110"/>
      <c r="O66" s="96"/>
      <c r="P66" s="96"/>
      <c r="Q66" s="96"/>
      <c r="R66" s="96"/>
      <c r="S66" s="96"/>
      <c r="T66" s="96"/>
      <c r="U66" s="96"/>
      <c r="V66" s="96"/>
      <c r="W66" s="96"/>
      <c r="X66" s="96"/>
      <c r="Y66" s="111"/>
      <c r="AA66" s="471" t="str">
        <f t="shared" si="19"/>
        <v>地中熱</v>
      </c>
      <c r="AB66" s="1"/>
      <c r="AC66" s="376" t="str">
        <f>事前協議書!$Q$46</f>
        <v>□</v>
      </c>
      <c r="AD66" s="1"/>
      <c r="AE66" s="376"/>
      <c r="AF66" s="471"/>
      <c r="AG66" s="376"/>
      <c r="AH66" s="1"/>
      <c r="AI66" s="376"/>
      <c r="AK66" s="473"/>
      <c r="AL66" s="411"/>
      <c r="AM66" s="411"/>
    </row>
    <row r="67" spans="1:39" s="141" customFormat="1" ht="13.5" customHeight="1">
      <c r="B67" s="112"/>
      <c r="C67" s="113"/>
      <c r="D67" s="113"/>
      <c r="E67" s="113"/>
      <c r="F67" s="113"/>
      <c r="G67" s="113"/>
      <c r="H67" s="113"/>
      <c r="I67" s="113"/>
      <c r="J67" s="113"/>
      <c r="K67" s="113"/>
      <c r="L67" s="113"/>
      <c r="M67" s="114"/>
      <c r="N67" s="112"/>
      <c r="O67" s="113"/>
      <c r="P67" s="113"/>
      <c r="Q67" s="113"/>
      <c r="R67" s="113"/>
      <c r="S67" s="113"/>
      <c r="T67" s="113"/>
      <c r="U67" s="113"/>
      <c r="V67" s="113"/>
      <c r="W67" s="113"/>
      <c r="X67" s="113"/>
      <c r="Y67" s="114"/>
      <c r="AA67" s="439"/>
      <c r="AB67" s="466"/>
      <c r="AC67" s="467"/>
      <c r="AD67" s="466"/>
      <c r="AE67" s="467"/>
      <c r="AF67" s="439"/>
      <c r="AG67" s="467"/>
      <c r="AH67" s="466"/>
      <c r="AI67" s="467"/>
      <c r="AJ67" s="467"/>
      <c r="AK67" s="440"/>
      <c r="AL67" s="411"/>
      <c r="AM67" s="411"/>
    </row>
    <row r="68" spans="1:39" ht="8.1" customHeight="1">
      <c r="O68" s="103"/>
    </row>
    <row r="69" spans="1:39" ht="13.5" hidden="1" customHeight="1">
      <c r="A69" s="160" t="s">
        <v>164</v>
      </c>
    </row>
  </sheetData>
  <sheetProtection algorithmName="SHA-512" hashValue="8H5vYXSnxfozW+pvucTM48/9eGco19DE5aiTgv7abuUyEYDdps9RtMp6gOL92nHCBy0PwCYpBhnMYy3KcyMgpw==" saltValue="kOQOiY6xmeDtL/QRPhBnsQ==" spinCount="100000" sheet="1" objects="1" selectLockedCells="1"/>
  <mergeCells count="51">
    <mergeCell ref="AN24:AN33"/>
    <mergeCell ref="AO24:AQ33"/>
    <mergeCell ref="T17:U17"/>
    <mergeCell ref="T16:U16"/>
    <mergeCell ref="AN8:AN13"/>
    <mergeCell ref="AO8:AQ13"/>
    <mergeCell ref="AN14:AN23"/>
    <mergeCell ref="AO14:AQ23"/>
    <mergeCell ref="I49:M49"/>
    <mergeCell ref="Q61:Y61"/>
    <mergeCell ref="I65:M65"/>
    <mergeCell ref="O56:Y56"/>
    <mergeCell ref="C61:M61"/>
    <mergeCell ref="I48:M48"/>
    <mergeCell ref="N41:Y45"/>
    <mergeCell ref="I47:M47"/>
    <mergeCell ref="T18:U18"/>
    <mergeCell ref="T21:U21"/>
    <mergeCell ref="T23:U23"/>
    <mergeCell ref="T22:U22"/>
    <mergeCell ref="T24:U24"/>
    <mergeCell ref="U32:V32"/>
    <mergeCell ref="T19:U19"/>
    <mergeCell ref="B29:L39"/>
    <mergeCell ref="B27:F27"/>
    <mergeCell ref="H27:I27"/>
    <mergeCell ref="J27:L27"/>
    <mergeCell ref="B28:E28"/>
    <mergeCell ref="H28:I28"/>
    <mergeCell ref="C42:G42"/>
    <mergeCell ref="B20:F20"/>
    <mergeCell ref="E8:N8"/>
    <mergeCell ref="E12:N12"/>
    <mergeCell ref="O8:Q8"/>
    <mergeCell ref="O9:Q9"/>
    <mergeCell ref="O11:Q11"/>
    <mergeCell ref="G16:L24"/>
    <mergeCell ref="C18:D18"/>
    <mergeCell ref="B2:D2"/>
    <mergeCell ref="O10:Q10"/>
    <mergeCell ref="W10:X10"/>
    <mergeCell ref="T10:V10"/>
    <mergeCell ref="O12:Q12"/>
    <mergeCell ref="R8:S8"/>
    <mergeCell ref="R9:S9"/>
    <mergeCell ref="R10:S10"/>
    <mergeCell ref="B3:S3"/>
    <mergeCell ref="E9:N11"/>
    <mergeCell ref="F6:Y6"/>
    <mergeCell ref="B9:D9"/>
    <mergeCell ref="R12:W12"/>
  </mergeCells>
  <phoneticPr fontId="5"/>
  <conditionalFormatting sqref="C63:C66">
    <cfRule type="expression" dxfId="17" priority="9">
      <formula>AC63="□"</formula>
    </cfRule>
  </conditionalFormatting>
  <conditionalFormatting sqref="C18:D18">
    <cfRule type="cellIs" dxfId="16" priority="29" operator="equal">
      <formula>0</formula>
    </cfRule>
  </conditionalFormatting>
  <conditionalFormatting sqref="C41:G60">
    <cfRule type="expression" dxfId="15" priority="11">
      <formula>AC41="□"</formula>
    </cfRule>
  </conditionalFormatting>
  <conditionalFormatting sqref="C61:M61">
    <cfRule type="expression" dxfId="14" priority="10">
      <formula>AC61="□"</formula>
    </cfRule>
  </conditionalFormatting>
  <conditionalFormatting sqref="I41:M49">
    <cfRule type="expression" dxfId="13" priority="8">
      <formula>AE41="□"</formula>
    </cfRule>
  </conditionalFormatting>
  <conditionalFormatting sqref="I63:M65">
    <cfRule type="expression" dxfId="12" priority="7">
      <formula>AE63="□"</formula>
    </cfRule>
  </conditionalFormatting>
  <conditionalFormatting sqref="M15:Y39">
    <cfRule type="expression" dxfId="11" priority="30">
      <formula>#REF!=1</formula>
    </cfRule>
  </conditionalFormatting>
  <conditionalFormatting sqref="O47:P55 O56:W56 Q61:W61">
    <cfRule type="expression" dxfId="10" priority="6">
      <formula>AI47="□"</formula>
    </cfRule>
  </conditionalFormatting>
  <conditionalFormatting sqref="O58:P65">
    <cfRule type="expression" dxfId="9" priority="4">
      <formula>AI58="□"</formula>
    </cfRule>
  </conditionalFormatting>
  <conditionalFormatting sqref="V58">
    <cfRule type="expression" dxfId="8" priority="1">
      <formula>AK58="□"</formula>
    </cfRule>
  </conditionalFormatting>
  <conditionalFormatting sqref="V51:W51">
    <cfRule type="expression" dxfId="7" priority="2">
      <formula>AK51="□"</formula>
    </cfRule>
  </conditionalFormatting>
  <conditionalFormatting sqref="X56:Y56 X61:Y61">
    <cfRule type="expression" dxfId="6" priority="32">
      <formula>#REF!="□"</formula>
    </cfRule>
  </conditionalFormatting>
  <printOptions horizontalCentered="1" verticalCentered="1"/>
  <pageMargins left="0.59055118110236227" right="0.59055118110236227" top="0.78740157480314965" bottom="0.59055118110236227" header="0.39370078740157483" footer="0.39370078740157483"/>
  <pageSetup paperSize="9" scale="9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03B-32AA-4F90-A25A-005008807648}">
  <sheetPr codeName="Sheet3"/>
  <dimension ref="A1:O19"/>
  <sheetViews>
    <sheetView showGridLines="0" zoomScale="145" zoomScaleNormal="145" workbookViewId="0">
      <selection activeCell="B2" sqref="B2:L12"/>
    </sheetView>
  </sheetViews>
  <sheetFormatPr defaultColWidth="0" defaultRowHeight="13.5" customHeight="1" zeroHeight="1"/>
  <cols>
    <col min="1" max="1" width="8.75" customWidth="1"/>
    <col min="2" max="11" width="3.625" customWidth="1"/>
    <col min="12" max="12" width="4" customWidth="1"/>
    <col min="13" max="14" width="9" customWidth="1"/>
    <col min="15" max="15" width="9" style="317" customWidth="1"/>
    <col min="16" max="16384" width="9" hidden="1"/>
  </cols>
  <sheetData>
    <row r="1" spans="1:14" ht="28.5" customHeight="1">
      <c r="A1" s="317"/>
      <c r="B1" s="318" t="s">
        <v>968</v>
      </c>
      <c r="C1" s="317"/>
      <c r="D1" s="317"/>
      <c r="E1" s="317"/>
      <c r="F1" s="317"/>
      <c r="G1" s="317"/>
      <c r="H1" s="317"/>
      <c r="I1" s="317"/>
      <c r="J1" s="317"/>
      <c r="K1" s="317"/>
      <c r="L1" s="317"/>
      <c r="M1" s="317"/>
      <c r="N1" s="317"/>
    </row>
    <row r="2" spans="1:14" ht="13.5" customHeight="1">
      <c r="A2" s="317"/>
      <c r="B2" s="753"/>
      <c r="C2" s="753"/>
      <c r="D2" s="753"/>
      <c r="E2" s="753"/>
      <c r="F2" s="753"/>
      <c r="G2" s="753"/>
      <c r="H2" s="753"/>
      <c r="I2" s="753"/>
      <c r="J2" s="753"/>
      <c r="K2" s="753"/>
      <c r="L2" s="753"/>
      <c r="M2" s="317"/>
      <c r="N2" s="317"/>
    </row>
    <row r="3" spans="1:14" ht="13.5" customHeight="1">
      <c r="A3" s="317"/>
      <c r="B3" s="753"/>
      <c r="C3" s="753"/>
      <c r="D3" s="753"/>
      <c r="E3" s="753"/>
      <c r="F3" s="753"/>
      <c r="G3" s="753"/>
      <c r="H3" s="753"/>
      <c r="I3" s="753"/>
      <c r="J3" s="753"/>
      <c r="K3" s="753"/>
      <c r="L3" s="753"/>
      <c r="M3" s="317"/>
      <c r="N3" s="317"/>
    </row>
    <row r="4" spans="1:14" ht="13.5" customHeight="1">
      <c r="A4" s="317"/>
      <c r="B4" s="753"/>
      <c r="C4" s="753"/>
      <c r="D4" s="753"/>
      <c r="E4" s="753"/>
      <c r="F4" s="753"/>
      <c r="G4" s="753"/>
      <c r="H4" s="753"/>
      <c r="I4" s="753"/>
      <c r="J4" s="753"/>
      <c r="K4" s="753"/>
      <c r="L4" s="753"/>
      <c r="M4" s="317"/>
      <c r="N4" s="317"/>
    </row>
    <row r="5" spans="1:14" ht="13.5" customHeight="1">
      <c r="A5" s="317"/>
      <c r="B5" s="753"/>
      <c r="C5" s="753"/>
      <c r="D5" s="753"/>
      <c r="E5" s="753"/>
      <c r="F5" s="753"/>
      <c r="G5" s="753"/>
      <c r="H5" s="753"/>
      <c r="I5" s="753"/>
      <c r="J5" s="753"/>
      <c r="K5" s="753"/>
      <c r="L5" s="753"/>
      <c r="M5" s="317"/>
      <c r="N5" s="317"/>
    </row>
    <row r="6" spans="1:14" ht="13.5" customHeight="1">
      <c r="A6" s="317"/>
      <c r="B6" s="753"/>
      <c r="C6" s="753"/>
      <c r="D6" s="753"/>
      <c r="E6" s="753"/>
      <c r="F6" s="753"/>
      <c r="G6" s="753"/>
      <c r="H6" s="753"/>
      <c r="I6" s="753"/>
      <c r="J6" s="753"/>
      <c r="K6" s="753"/>
      <c r="L6" s="753"/>
      <c r="M6" s="317"/>
      <c r="N6" s="317"/>
    </row>
    <row r="7" spans="1:14" ht="13.5" customHeight="1">
      <c r="A7" s="317"/>
      <c r="B7" s="753"/>
      <c r="C7" s="753"/>
      <c r="D7" s="753"/>
      <c r="E7" s="753"/>
      <c r="F7" s="753"/>
      <c r="G7" s="753"/>
      <c r="H7" s="753"/>
      <c r="I7" s="753"/>
      <c r="J7" s="753"/>
      <c r="K7" s="753"/>
      <c r="L7" s="753"/>
      <c r="M7" s="317"/>
      <c r="N7" s="317"/>
    </row>
    <row r="8" spans="1:14" ht="13.5" customHeight="1">
      <c r="A8" s="317"/>
      <c r="B8" s="753"/>
      <c r="C8" s="753"/>
      <c r="D8" s="753"/>
      <c r="E8" s="753"/>
      <c r="F8" s="753"/>
      <c r="G8" s="753"/>
      <c r="H8" s="753"/>
      <c r="I8" s="753"/>
      <c r="J8" s="753"/>
      <c r="K8" s="753"/>
      <c r="L8" s="753"/>
      <c r="M8" s="317"/>
      <c r="N8" s="317"/>
    </row>
    <row r="9" spans="1:14" ht="13.5" customHeight="1">
      <c r="A9" s="317"/>
      <c r="B9" s="753"/>
      <c r="C9" s="753"/>
      <c r="D9" s="753"/>
      <c r="E9" s="753"/>
      <c r="F9" s="753"/>
      <c r="G9" s="753"/>
      <c r="H9" s="753"/>
      <c r="I9" s="753"/>
      <c r="J9" s="753"/>
      <c r="K9" s="753"/>
      <c r="L9" s="753"/>
      <c r="M9" s="317"/>
      <c r="N9" s="317"/>
    </row>
    <row r="10" spans="1:14" ht="9" customHeight="1">
      <c r="A10" s="317"/>
      <c r="B10" s="753"/>
      <c r="C10" s="753"/>
      <c r="D10" s="753"/>
      <c r="E10" s="753"/>
      <c r="F10" s="753"/>
      <c r="G10" s="753"/>
      <c r="H10" s="753"/>
      <c r="I10" s="753"/>
      <c r="J10" s="753"/>
      <c r="K10" s="753"/>
      <c r="L10" s="753"/>
      <c r="M10" s="317"/>
      <c r="N10" s="317"/>
    </row>
    <row r="11" spans="1:14" ht="13.5" customHeight="1">
      <c r="A11" s="317"/>
      <c r="B11" s="753"/>
      <c r="C11" s="753"/>
      <c r="D11" s="753"/>
      <c r="E11" s="753"/>
      <c r="F11" s="753"/>
      <c r="G11" s="753"/>
      <c r="H11" s="753"/>
      <c r="I11" s="753"/>
      <c r="J11" s="753"/>
      <c r="K11" s="753"/>
      <c r="L11" s="753"/>
      <c r="M11" s="317"/>
      <c r="N11" s="317"/>
    </row>
    <row r="12" spans="1:14" ht="11.25" customHeight="1">
      <c r="A12" s="317"/>
      <c r="B12" s="753"/>
      <c r="C12" s="753"/>
      <c r="D12" s="753"/>
      <c r="E12" s="753"/>
      <c r="F12" s="753"/>
      <c r="G12" s="753"/>
      <c r="H12" s="753"/>
      <c r="I12" s="753"/>
      <c r="J12" s="753"/>
      <c r="K12" s="753"/>
      <c r="L12" s="753"/>
      <c r="M12" s="317"/>
      <c r="N12" s="317"/>
    </row>
    <row r="13" spans="1:14" ht="13.5" customHeight="1">
      <c r="A13" s="317"/>
      <c r="B13" s="319"/>
      <c r="C13" s="319"/>
      <c r="D13" s="319"/>
      <c r="E13" s="319"/>
      <c r="F13" s="319"/>
      <c r="G13" s="319"/>
      <c r="H13" s="319"/>
      <c r="I13" s="319"/>
      <c r="J13" s="319"/>
      <c r="K13" s="319"/>
      <c r="L13" s="319"/>
      <c r="M13" s="317"/>
      <c r="N13" s="317"/>
    </row>
    <row r="14" spans="1:14" ht="13.5" customHeight="1">
      <c r="A14" s="317"/>
      <c r="B14" s="319"/>
      <c r="C14" s="319"/>
      <c r="D14" s="319"/>
      <c r="E14" s="319"/>
      <c r="F14" s="319"/>
      <c r="G14" s="319"/>
      <c r="H14" s="319"/>
      <c r="I14" s="319"/>
      <c r="J14" s="319"/>
      <c r="K14" s="319"/>
      <c r="L14" s="319"/>
      <c r="M14" s="317"/>
      <c r="N14" s="317"/>
    </row>
    <row r="15" spans="1:14" ht="9" customHeight="1">
      <c r="A15" s="317"/>
      <c r="B15" s="319"/>
      <c r="C15" s="319"/>
      <c r="D15" s="319"/>
      <c r="E15" s="319"/>
      <c r="F15" s="319"/>
      <c r="G15" s="319"/>
      <c r="H15" s="319"/>
      <c r="I15" s="319"/>
      <c r="J15" s="319"/>
      <c r="K15" s="319"/>
      <c r="L15" s="319"/>
      <c r="M15" s="317"/>
      <c r="N15" s="317"/>
    </row>
    <row r="16" spans="1:14">
      <c r="A16" s="317"/>
      <c r="B16" s="317"/>
      <c r="C16" s="317"/>
      <c r="D16" s="317"/>
      <c r="E16" s="317"/>
      <c r="F16" s="317"/>
      <c r="G16" s="317"/>
      <c r="H16" s="317"/>
      <c r="I16" s="317"/>
      <c r="J16" s="317"/>
      <c r="K16" s="317"/>
      <c r="L16" s="317"/>
      <c r="M16" s="317"/>
      <c r="N16" s="317"/>
    </row>
    <row r="17" spans="1:14">
      <c r="A17" s="317"/>
      <c r="B17" s="317"/>
      <c r="C17" s="317"/>
      <c r="D17" s="317"/>
      <c r="E17" s="317"/>
      <c r="F17" s="317"/>
      <c r="G17" s="317"/>
      <c r="H17" s="317"/>
      <c r="I17" s="317"/>
      <c r="J17" s="317"/>
      <c r="K17" s="317"/>
      <c r="L17" s="317"/>
      <c r="M17" s="317"/>
      <c r="N17" s="317"/>
    </row>
    <row r="18" spans="1:14">
      <c r="A18" s="317"/>
      <c r="B18" s="317"/>
      <c r="C18" s="317"/>
      <c r="D18" s="317"/>
      <c r="E18" s="317"/>
      <c r="F18" s="317"/>
      <c r="G18" s="317"/>
      <c r="H18" s="317"/>
      <c r="I18" s="317"/>
      <c r="J18" s="317"/>
      <c r="K18" s="317"/>
      <c r="L18" s="317"/>
      <c r="M18" s="317"/>
      <c r="N18" s="317"/>
    </row>
    <row r="19" spans="1:14">
      <c r="A19" s="317"/>
      <c r="B19" s="317"/>
      <c r="C19" s="317"/>
      <c r="D19" s="317"/>
      <c r="E19" s="317"/>
      <c r="F19" s="317"/>
      <c r="G19" s="317"/>
      <c r="H19" s="317"/>
      <c r="I19" s="317"/>
      <c r="J19" s="317"/>
      <c r="K19" s="317"/>
      <c r="L19" s="317"/>
      <c r="M19" s="317"/>
      <c r="N19" s="317"/>
    </row>
  </sheetData>
  <sheetProtection algorithmName="SHA-512" hashValue="DcLATbnGax1ZqTl1xbIu2srQithwjnJ0n7SNbWtT/GHSIJQJBP+8YsNnjJwECMw3hwYEkszfWhK7Z5zXv1kGGg==" saltValue="tGOU+anwpf7gPmkqU5/RNw==" spinCount="100000" sheet="1" selectLockedCells="1"/>
  <mergeCells count="1">
    <mergeCell ref="B2:L12"/>
  </mergeCells>
  <phoneticPr fontId="5"/>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2325-E272-4971-BCB0-AD1D5D7A919F}">
  <sheetPr codeName="Sheet4"/>
  <dimension ref="B4:T19"/>
  <sheetViews>
    <sheetView showGridLines="0" workbookViewId="0">
      <selection activeCell="M20" sqref="M20"/>
    </sheetView>
  </sheetViews>
  <sheetFormatPr defaultRowHeight="13.5"/>
  <cols>
    <col min="2" max="13" width="4.625" customWidth="1"/>
    <col min="14" max="14" width="8.625" customWidth="1"/>
    <col min="15" max="15" width="7.25" customWidth="1"/>
    <col min="16" max="20" width="4.625" customWidth="1"/>
  </cols>
  <sheetData>
    <row r="4" spans="2:20" ht="12" customHeight="1"/>
    <row r="5" spans="2:20" ht="12" customHeight="1">
      <c r="B5" s="220"/>
      <c r="C5" s="220"/>
      <c r="D5" s="220"/>
      <c r="E5" s="220"/>
      <c r="F5" s="220"/>
      <c r="G5" s="220"/>
      <c r="H5" s="220"/>
      <c r="I5" s="220"/>
      <c r="J5" s="220"/>
      <c r="K5" s="220"/>
      <c r="L5" s="220"/>
      <c r="M5" s="220"/>
      <c r="N5" s="220"/>
      <c r="O5" s="220"/>
      <c r="P5" s="220"/>
      <c r="Q5" s="220"/>
      <c r="R5" s="220"/>
      <c r="S5" s="220"/>
      <c r="T5" s="220"/>
    </row>
    <row r="6" spans="2:20" ht="12" customHeight="1">
      <c r="B6" s="220"/>
      <c r="C6" s="220"/>
      <c r="D6" s="220"/>
      <c r="E6" s="220"/>
      <c r="F6" s="220"/>
      <c r="G6" s="220"/>
      <c r="H6" s="220"/>
      <c r="I6" s="220"/>
      <c r="J6" s="220"/>
      <c r="K6" s="220"/>
      <c r="L6" s="220"/>
      <c r="M6" s="220"/>
      <c r="N6" s="220"/>
      <c r="O6" s="220"/>
      <c r="P6" s="220"/>
      <c r="Q6" s="220"/>
      <c r="R6" s="220"/>
      <c r="S6" s="220"/>
      <c r="T6" s="220"/>
    </row>
    <row r="7" spans="2:20" ht="12" customHeight="1">
      <c r="B7" s="220"/>
      <c r="C7" s="220"/>
      <c r="D7" s="220"/>
      <c r="E7" s="220"/>
      <c r="F7" s="220"/>
      <c r="G7" s="220"/>
      <c r="H7" s="220"/>
      <c r="I7" s="220"/>
      <c r="J7" s="220"/>
      <c r="K7" s="220"/>
      <c r="L7" s="220"/>
      <c r="M7" s="220"/>
      <c r="N7" s="220"/>
      <c r="O7" s="220"/>
      <c r="P7" s="220"/>
      <c r="Q7" s="220"/>
      <c r="R7" s="220"/>
      <c r="S7" s="220"/>
      <c r="T7" s="220"/>
    </row>
    <row r="8" spans="2:20" ht="12" customHeight="1">
      <c r="B8" s="220"/>
      <c r="C8" s="220"/>
      <c r="D8" s="220"/>
      <c r="E8" s="220"/>
      <c r="F8" s="220"/>
      <c r="G8" s="220"/>
      <c r="H8" s="220"/>
      <c r="I8" s="220"/>
      <c r="J8" s="220"/>
      <c r="K8" s="220"/>
      <c r="L8" s="220"/>
      <c r="M8" s="220"/>
      <c r="N8" s="220"/>
      <c r="O8" s="220"/>
      <c r="P8" s="220"/>
      <c r="Q8" s="220"/>
      <c r="R8" s="220"/>
      <c r="S8" s="220"/>
      <c r="T8" s="220"/>
    </row>
    <row r="9" spans="2:20" ht="12" customHeight="1">
      <c r="B9" s="220"/>
      <c r="C9" s="220"/>
      <c r="D9" s="220"/>
      <c r="E9" s="220"/>
      <c r="F9" s="220"/>
      <c r="G9" s="220"/>
      <c r="H9" s="220"/>
      <c r="I9" s="220"/>
      <c r="J9" s="220"/>
      <c r="K9" s="220"/>
      <c r="L9" s="220"/>
      <c r="M9" s="220"/>
      <c r="N9" s="220"/>
      <c r="O9" s="220"/>
      <c r="P9" s="220"/>
      <c r="Q9" s="220"/>
      <c r="R9" s="220"/>
      <c r="S9" s="220"/>
      <c r="T9" s="220"/>
    </row>
    <row r="10" spans="2:20" ht="12" customHeight="1">
      <c r="B10" s="220"/>
      <c r="C10" s="220"/>
      <c r="D10" s="220"/>
      <c r="E10" s="220"/>
      <c r="F10" s="220"/>
      <c r="G10" s="220"/>
      <c r="H10" s="220"/>
      <c r="I10" s="220"/>
      <c r="J10" s="220"/>
      <c r="K10" s="220"/>
      <c r="L10" s="220"/>
      <c r="M10" s="220"/>
      <c r="N10" s="220"/>
      <c r="O10" s="220"/>
      <c r="P10" s="220"/>
      <c r="Q10" s="220"/>
      <c r="R10" s="220"/>
      <c r="S10" s="220"/>
      <c r="T10" s="220"/>
    </row>
    <row r="11" spans="2:20" ht="12" customHeight="1">
      <c r="B11" s="220"/>
      <c r="C11" s="220"/>
      <c r="D11" s="220"/>
      <c r="E11" s="220"/>
      <c r="F11" s="220"/>
      <c r="G11" s="220"/>
      <c r="H11" s="220"/>
      <c r="I11" s="220"/>
      <c r="J11" s="220"/>
      <c r="K11" s="220"/>
      <c r="L11" s="220"/>
      <c r="M11" s="220"/>
      <c r="N11" s="220"/>
      <c r="O11" s="220"/>
      <c r="P11" s="220"/>
      <c r="Q11" s="220"/>
      <c r="R11" s="220"/>
      <c r="S11" s="220"/>
      <c r="T11" s="220"/>
    </row>
    <row r="12" spans="2:20" ht="12" customHeight="1">
      <c r="B12" s="220"/>
      <c r="C12" s="220"/>
      <c r="D12" s="220"/>
      <c r="E12" s="220"/>
      <c r="F12" s="220"/>
      <c r="G12" s="220"/>
      <c r="H12" s="220"/>
      <c r="I12" s="220"/>
      <c r="J12" s="220"/>
      <c r="K12" s="220"/>
      <c r="L12" s="220"/>
      <c r="M12" s="220"/>
      <c r="N12" s="220"/>
      <c r="O12" s="220"/>
      <c r="P12" s="220"/>
      <c r="Q12" s="220"/>
      <c r="R12" s="220"/>
      <c r="S12" s="220"/>
      <c r="T12" s="220"/>
    </row>
    <row r="13" spans="2:20" ht="12" customHeight="1">
      <c r="B13" s="220"/>
      <c r="C13" s="220"/>
      <c r="D13" s="220"/>
      <c r="E13" s="220"/>
      <c r="F13" s="220"/>
      <c r="G13" s="220"/>
      <c r="H13" s="220"/>
      <c r="I13" s="220"/>
      <c r="J13" s="220"/>
      <c r="K13" s="220"/>
      <c r="L13" s="220"/>
      <c r="M13" s="220"/>
      <c r="N13" s="220"/>
      <c r="O13" s="220"/>
      <c r="P13" s="220"/>
      <c r="Q13" s="220"/>
      <c r="R13" s="220"/>
      <c r="S13" s="220"/>
      <c r="T13" s="220"/>
    </row>
    <row r="14" spans="2:20" ht="12" customHeight="1">
      <c r="B14" s="220"/>
      <c r="C14" s="220"/>
      <c r="D14" s="220"/>
      <c r="E14" s="220"/>
      <c r="F14" s="220"/>
      <c r="G14" s="220"/>
      <c r="H14" s="220"/>
      <c r="I14" s="220"/>
      <c r="J14" s="220"/>
      <c r="K14" s="220"/>
      <c r="L14" s="220"/>
      <c r="M14" s="220"/>
      <c r="N14" s="220"/>
      <c r="O14" s="220"/>
      <c r="P14" s="220"/>
      <c r="Q14" s="220"/>
      <c r="R14" s="220"/>
      <c r="S14" s="220"/>
      <c r="T14" s="220"/>
    </row>
    <row r="15" spans="2:20" ht="12" customHeight="1"/>
    <row r="16" spans="2:20" ht="12" customHeight="1"/>
    <row r="17" ht="12" customHeight="1"/>
    <row r="18" ht="12" customHeight="1"/>
    <row r="19" ht="12" customHeight="1"/>
  </sheetData>
  <phoneticPr fontId="5"/>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9E862-B054-4069-BCC3-2EE7AF3A6C29}">
  <sheetPr codeName="Sheet10">
    <pageSetUpPr fitToPage="1"/>
  </sheetPr>
  <dimension ref="B2:AA49"/>
  <sheetViews>
    <sheetView showGridLines="0" topLeftCell="A3" zoomScale="85" zoomScaleNormal="85" zoomScaleSheetLayoutView="85" workbookViewId="0">
      <selection activeCell="N8" sqref="N8:Y9"/>
    </sheetView>
  </sheetViews>
  <sheetFormatPr defaultRowHeight="13.5"/>
  <cols>
    <col min="1" max="1" width="2.125" style="96" customWidth="1"/>
    <col min="2" max="8" width="3.625" style="96" customWidth="1"/>
    <col min="9" max="9" width="6.125" style="96" customWidth="1"/>
    <col min="10" max="25" width="3.625" style="96" customWidth="1"/>
    <col min="26" max="26" width="2.125" style="96" customWidth="1"/>
    <col min="27" max="45" width="5.625" style="96" customWidth="1"/>
    <col min="46" max="16384" width="9" style="96"/>
  </cols>
  <sheetData>
    <row r="2" spans="2:25">
      <c r="B2" s="96" t="s">
        <v>212</v>
      </c>
    </row>
    <row r="4" spans="2:25" ht="16.5">
      <c r="K4" s="754" t="s">
        <v>524</v>
      </c>
      <c r="L4" s="754"/>
      <c r="M4" s="754"/>
      <c r="N4" s="754"/>
      <c r="O4" s="754"/>
      <c r="P4" s="754"/>
      <c r="Q4" s="754"/>
    </row>
    <row r="5" spans="2:25">
      <c r="L5" s="718" t="str">
        <f>IF(環境評価書!AC2=2,"(計画)",IF(環境評価書!AC2=3,"(変更)",IF(環境評価書!AC2=4,"(完了)","(計画、変更、完了)")))</f>
        <v>(計画、変更、完了)</v>
      </c>
      <c r="M5" s="718"/>
      <c r="N5" s="718"/>
      <c r="O5" s="718"/>
      <c r="P5" s="718"/>
      <c r="Y5" s="297"/>
    </row>
    <row r="6" spans="2:25">
      <c r="S6" s="755">
        <f>YEAR(事前協議書!E3)</f>
        <v>1900</v>
      </c>
      <c r="T6" s="755"/>
      <c r="U6" s="314" t="s">
        <v>70</v>
      </c>
      <c r="V6" s="313">
        <f>MONTH(事前協議書!E3)</f>
        <v>1</v>
      </c>
      <c r="W6" s="314" t="s">
        <v>953</v>
      </c>
      <c r="X6" s="313">
        <f>DAY(事前協議書!E3)</f>
        <v>0</v>
      </c>
      <c r="Y6" s="314" t="s">
        <v>208</v>
      </c>
    </row>
    <row r="7" spans="2:25">
      <c r="B7" s="96" t="s">
        <v>174</v>
      </c>
    </row>
    <row r="8" spans="2:25" ht="13.5" customHeight="1">
      <c r="H8" s="756" t="s">
        <v>525</v>
      </c>
      <c r="I8" s="756"/>
      <c r="J8" s="756"/>
      <c r="K8" s="756"/>
      <c r="L8" s="96" t="s">
        <v>526</v>
      </c>
      <c r="N8" s="757">
        <f>事前協議書!E5</f>
        <v>0</v>
      </c>
      <c r="O8" s="757"/>
      <c r="P8" s="757"/>
      <c r="Q8" s="757"/>
      <c r="R8" s="757"/>
      <c r="S8" s="757"/>
      <c r="T8" s="757"/>
      <c r="U8" s="757"/>
      <c r="V8" s="757"/>
      <c r="W8" s="757"/>
      <c r="X8" s="757"/>
      <c r="Y8" s="757"/>
    </row>
    <row r="9" spans="2:25">
      <c r="N9" s="757"/>
      <c r="O9" s="757"/>
      <c r="P9" s="757"/>
      <c r="Q9" s="757"/>
      <c r="R9" s="757"/>
      <c r="S9" s="757"/>
      <c r="T9" s="757"/>
      <c r="U9" s="757"/>
      <c r="V9" s="757"/>
      <c r="W9" s="757"/>
      <c r="X9" s="757"/>
      <c r="Y9" s="757"/>
    </row>
    <row r="10" spans="2:25">
      <c r="L10" s="96" t="s">
        <v>527</v>
      </c>
      <c r="N10" s="757">
        <f>事前協議書!E4</f>
        <v>0</v>
      </c>
      <c r="O10" s="757"/>
      <c r="P10" s="757"/>
      <c r="Q10" s="757"/>
      <c r="R10" s="757"/>
      <c r="S10" s="757"/>
      <c r="T10" s="757"/>
      <c r="U10" s="757"/>
      <c r="V10" s="757"/>
      <c r="W10" s="757"/>
      <c r="X10" s="757"/>
      <c r="Y10" s="757"/>
    </row>
    <row r="11" spans="2:25">
      <c r="N11" s="757"/>
      <c r="O11" s="757"/>
      <c r="P11" s="757"/>
      <c r="Q11" s="757"/>
      <c r="R11" s="757"/>
      <c r="S11" s="757"/>
      <c r="T11" s="757"/>
      <c r="U11" s="757"/>
      <c r="V11" s="757"/>
      <c r="W11" s="757"/>
      <c r="X11" s="757"/>
      <c r="Y11" s="757"/>
    </row>
    <row r="12" spans="2:25">
      <c r="N12" s="757"/>
      <c r="O12" s="757"/>
      <c r="P12" s="757"/>
      <c r="Q12" s="757"/>
      <c r="R12" s="757"/>
      <c r="S12" s="757"/>
      <c r="T12" s="757"/>
      <c r="U12" s="757"/>
      <c r="V12" s="757"/>
      <c r="W12" s="757"/>
      <c r="X12" s="757"/>
      <c r="Y12" s="757"/>
    </row>
    <row r="14" spans="2:25">
      <c r="M14" s="103">
        <f>IF(L5="(計画)","➀",1)</f>
        <v>1</v>
      </c>
      <c r="N14" s="96" t="s">
        <v>922</v>
      </c>
    </row>
    <row r="15" spans="2:25">
      <c r="B15" s="96" t="s">
        <v>528</v>
      </c>
      <c r="M15" s="103">
        <f>IF(L5="(変更)","➁",2)</f>
        <v>2</v>
      </c>
      <c r="N15" s="96" t="s">
        <v>923</v>
      </c>
    </row>
    <row r="16" spans="2:25">
      <c r="M16" s="103">
        <f>IF(L5="(完了)","➂",3)</f>
        <v>3</v>
      </c>
      <c r="N16" s="96" t="s">
        <v>924</v>
      </c>
    </row>
    <row r="18" spans="2:25" ht="15.95" customHeight="1">
      <c r="B18" s="104" t="s">
        <v>177</v>
      </c>
      <c r="C18" s="105"/>
      <c r="D18" s="105"/>
      <c r="E18" s="105"/>
      <c r="F18" s="105"/>
      <c r="G18" s="105"/>
      <c r="H18" s="105"/>
      <c r="I18" s="106"/>
      <c r="J18" s="773">
        <f>事前協議書!E8</f>
        <v>0</v>
      </c>
      <c r="K18" s="774"/>
      <c r="L18" s="774"/>
      <c r="M18" s="774"/>
      <c r="N18" s="774"/>
      <c r="O18" s="774"/>
      <c r="P18" s="774"/>
      <c r="Q18" s="774"/>
      <c r="R18" s="774"/>
      <c r="S18" s="774"/>
      <c r="T18" s="774"/>
      <c r="U18" s="774"/>
      <c r="V18" s="774"/>
      <c r="W18" s="774"/>
      <c r="X18" s="774"/>
      <c r="Y18" s="775"/>
    </row>
    <row r="19" spans="2:25" ht="15.95" customHeight="1">
      <c r="B19" s="104" t="s">
        <v>178</v>
      </c>
      <c r="C19" s="105"/>
      <c r="D19" s="105"/>
      <c r="E19" s="105"/>
      <c r="F19" s="105"/>
      <c r="G19" s="105"/>
      <c r="H19" s="105"/>
      <c r="I19" s="106"/>
      <c r="J19" s="773">
        <f>事前協議書!E9</f>
        <v>0</v>
      </c>
      <c r="K19" s="774"/>
      <c r="L19" s="774"/>
      <c r="M19" s="774"/>
      <c r="N19" s="774"/>
      <c r="O19" s="774"/>
      <c r="P19" s="774"/>
      <c r="Q19" s="774"/>
      <c r="R19" s="774"/>
      <c r="S19" s="774"/>
      <c r="T19" s="774"/>
      <c r="U19" s="774"/>
      <c r="V19" s="774"/>
      <c r="W19" s="774"/>
      <c r="X19" s="774"/>
      <c r="Y19" s="775"/>
    </row>
    <row r="20" spans="2:25" ht="15.95" customHeight="1">
      <c r="B20" s="758" t="s">
        <v>179</v>
      </c>
      <c r="C20" s="107" t="s">
        <v>180</v>
      </c>
      <c r="D20" s="108"/>
      <c r="E20" s="108"/>
      <c r="F20" s="108"/>
      <c r="G20" s="108"/>
      <c r="H20" s="108"/>
      <c r="I20" s="109"/>
      <c r="J20" s="761">
        <f>事前協議書!E6</f>
        <v>0</v>
      </c>
      <c r="K20" s="762"/>
      <c r="L20" s="762"/>
      <c r="M20" s="762"/>
      <c r="N20" s="762"/>
      <c r="O20" s="762"/>
      <c r="P20" s="762"/>
      <c r="Q20" s="762"/>
      <c r="R20" s="762"/>
      <c r="S20" s="762"/>
      <c r="T20" s="762"/>
      <c r="U20" s="762"/>
      <c r="V20" s="762"/>
      <c r="W20" s="762"/>
      <c r="X20" s="762"/>
      <c r="Y20" s="763"/>
    </row>
    <row r="21" spans="2:25" ht="15.95" customHeight="1">
      <c r="B21" s="759"/>
      <c r="C21" s="767" t="s">
        <v>529</v>
      </c>
      <c r="D21" s="768"/>
      <c r="E21" s="768"/>
      <c r="F21" s="768"/>
      <c r="G21" s="768"/>
      <c r="H21" s="768"/>
      <c r="I21" s="769"/>
      <c r="J21" s="764"/>
      <c r="K21" s="765"/>
      <c r="L21" s="765"/>
      <c r="M21" s="765"/>
      <c r="N21" s="765"/>
      <c r="O21" s="765"/>
      <c r="P21" s="765"/>
      <c r="Q21" s="765"/>
      <c r="R21" s="765"/>
      <c r="S21" s="765"/>
      <c r="T21" s="765"/>
      <c r="U21" s="765"/>
      <c r="V21" s="765"/>
      <c r="W21" s="765"/>
      <c r="X21" s="765"/>
      <c r="Y21" s="766"/>
    </row>
    <row r="22" spans="2:25" ht="15.95" customHeight="1">
      <c r="B22" s="759"/>
      <c r="C22" s="107" t="s">
        <v>181</v>
      </c>
      <c r="D22" s="108"/>
      <c r="E22" s="108"/>
      <c r="F22" s="108"/>
      <c r="G22" s="108"/>
      <c r="H22" s="108"/>
      <c r="I22" s="109"/>
      <c r="J22" s="761">
        <f>事前協議書!E7</f>
        <v>0</v>
      </c>
      <c r="K22" s="762"/>
      <c r="L22" s="762"/>
      <c r="M22" s="762"/>
      <c r="N22" s="762"/>
      <c r="O22" s="762"/>
      <c r="P22" s="762"/>
      <c r="Q22" s="762"/>
      <c r="R22" s="762"/>
      <c r="S22" s="762"/>
      <c r="T22" s="762"/>
      <c r="U22" s="762"/>
      <c r="V22" s="762"/>
      <c r="W22" s="762"/>
      <c r="X22" s="762"/>
      <c r="Y22" s="763"/>
    </row>
    <row r="23" spans="2:25" ht="15.95" customHeight="1">
      <c r="B23" s="760"/>
      <c r="C23" s="770" t="s">
        <v>530</v>
      </c>
      <c r="D23" s="771"/>
      <c r="E23" s="771"/>
      <c r="F23" s="771"/>
      <c r="G23" s="771"/>
      <c r="H23" s="771"/>
      <c r="I23" s="772"/>
      <c r="J23" s="764"/>
      <c r="K23" s="765"/>
      <c r="L23" s="765"/>
      <c r="M23" s="765"/>
      <c r="N23" s="765"/>
      <c r="O23" s="765"/>
      <c r="P23" s="765"/>
      <c r="Q23" s="765"/>
      <c r="R23" s="765"/>
      <c r="S23" s="765"/>
      <c r="T23" s="765"/>
      <c r="U23" s="765"/>
      <c r="V23" s="765"/>
      <c r="W23" s="765"/>
      <c r="X23" s="765"/>
      <c r="Y23" s="766"/>
    </row>
    <row r="24" spans="2:25" ht="15.95" customHeight="1">
      <c r="B24" s="107"/>
      <c r="C24" s="108"/>
      <c r="D24" s="108"/>
      <c r="E24" s="108"/>
      <c r="F24" s="108"/>
      <c r="G24" s="109"/>
      <c r="H24" s="104" t="s">
        <v>182</v>
      </c>
      <c r="I24" s="105"/>
      <c r="J24" s="105"/>
      <c r="K24" s="105"/>
      <c r="L24" s="106"/>
      <c r="M24" s="776"/>
      <c r="N24" s="777"/>
      <c r="O24" s="777"/>
      <c r="P24" s="777"/>
      <c r="Q24" s="777"/>
      <c r="R24" s="777"/>
      <c r="S24" s="777"/>
      <c r="T24" s="777"/>
      <c r="U24" s="777"/>
      <c r="V24" s="777"/>
      <c r="W24" s="777"/>
      <c r="X24" s="777"/>
      <c r="Y24" s="778"/>
    </row>
    <row r="25" spans="2:25" ht="15.95" customHeight="1">
      <c r="B25" s="110" t="s">
        <v>183</v>
      </c>
      <c r="G25" s="111"/>
      <c r="H25" s="104" t="s">
        <v>184</v>
      </c>
      <c r="I25" s="105"/>
      <c r="J25" s="105"/>
      <c r="K25" s="105"/>
      <c r="L25" s="106"/>
      <c r="M25" s="776"/>
      <c r="N25" s="777"/>
      <c r="O25" s="777"/>
      <c r="P25" s="777"/>
      <c r="Q25" s="777"/>
      <c r="R25" s="777"/>
      <c r="S25" s="777"/>
      <c r="T25" s="777"/>
      <c r="U25" s="777"/>
      <c r="V25" s="777"/>
      <c r="W25" s="777"/>
      <c r="X25" s="777"/>
      <c r="Y25" s="778"/>
    </row>
    <row r="26" spans="2:25" ht="15.95" customHeight="1">
      <c r="B26" s="112"/>
      <c r="C26" s="113"/>
      <c r="D26" s="113"/>
      <c r="E26" s="113"/>
      <c r="F26" s="113"/>
      <c r="G26" s="114"/>
      <c r="H26" s="104" t="s">
        <v>185</v>
      </c>
      <c r="I26" s="105"/>
      <c r="J26" s="105"/>
      <c r="K26" s="105"/>
      <c r="L26" s="106"/>
      <c r="M26" s="776"/>
      <c r="N26" s="777"/>
      <c r="O26" s="777"/>
      <c r="P26" s="777"/>
      <c r="Q26" s="777"/>
      <c r="R26" s="777"/>
      <c r="S26" s="777"/>
      <c r="T26" s="777"/>
      <c r="U26" s="777"/>
      <c r="V26" s="777"/>
      <c r="W26" s="777"/>
      <c r="X26" s="777"/>
      <c r="Y26" s="778"/>
    </row>
    <row r="27" spans="2:25" ht="15.95" customHeight="1">
      <c r="B27" s="107" t="s">
        <v>961</v>
      </c>
      <c r="C27" s="108"/>
      <c r="D27" s="108"/>
      <c r="E27" s="108"/>
      <c r="F27" s="108"/>
      <c r="G27" s="116"/>
      <c r="H27" s="779" t="s">
        <v>531</v>
      </c>
      <c r="I27" s="780"/>
      <c r="J27" s="781">
        <f>YEAR(事前協議書!H13)</f>
        <v>1900</v>
      </c>
      <c r="K27" s="781"/>
      <c r="L27" s="117" t="s">
        <v>70</v>
      </c>
      <c r="M27" s="315">
        <f>MONTH(事前協議書!H13)</f>
        <v>1</v>
      </c>
      <c r="N27" s="117" t="s">
        <v>71</v>
      </c>
      <c r="O27" s="315">
        <f>DAY(事前協議書!H13)</f>
        <v>0</v>
      </c>
      <c r="P27" s="117" t="s">
        <v>208</v>
      </c>
      <c r="Q27" s="779" t="s">
        <v>532</v>
      </c>
      <c r="R27" s="780"/>
      <c r="S27" s="782">
        <f>YEAR(事前協議書!O13)</f>
        <v>1900</v>
      </c>
      <c r="T27" s="781"/>
      <c r="U27" s="117" t="s">
        <v>70</v>
      </c>
      <c r="V27" s="315">
        <f>MONTH(事前協議書!O13)</f>
        <v>1</v>
      </c>
      <c r="W27" s="117" t="s">
        <v>71</v>
      </c>
      <c r="X27" s="315">
        <f>DAY(事前協議書!O13)</f>
        <v>0</v>
      </c>
      <c r="Y27" s="125" t="s">
        <v>208</v>
      </c>
    </row>
    <row r="28" spans="2:25" ht="15.95" customHeight="1">
      <c r="B28" s="107" t="s">
        <v>186</v>
      </c>
      <c r="C28" s="108"/>
      <c r="D28" s="108"/>
      <c r="E28" s="108"/>
      <c r="F28" s="108"/>
      <c r="G28" s="116"/>
      <c r="H28" s="783" t="s">
        <v>724</v>
      </c>
      <c r="I28" s="784"/>
      <c r="J28" s="784"/>
      <c r="K28" s="784"/>
      <c r="L28" s="784"/>
      <c r="M28" s="784"/>
      <c r="N28" s="784"/>
      <c r="O28" s="784"/>
      <c r="P28" s="785"/>
      <c r="Q28" s="789" t="s">
        <v>533</v>
      </c>
      <c r="R28" s="790"/>
      <c r="S28" s="790"/>
      <c r="T28" s="790"/>
      <c r="U28" s="790"/>
      <c r="V28" s="791" t="s">
        <v>534</v>
      </c>
      <c r="W28" s="791"/>
      <c r="X28" s="791"/>
      <c r="Y28" s="792"/>
    </row>
    <row r="29" spans="2:25" ht="15.95" customHeight="1">
      <c r="B29" s="700" t="s">
        <v>535</v>
      </c>
      <c r="C29" s="701"/>
      <c r="D29" s="701"/>
      <c r="E29" s="701"/>
      <c r="F29" s="701"/>
      <c r="G29" s="793"/>
      <c r="H29" s="786"/>
      <c r="I29" s="787"/>
      <c r="J29" s="787"/>
      <c r="K29" s="787"/>
      <c r="L29" s="787"/>
      <c r="M29" s="787"/>
      <c r="N29" s="787"/>
      <c r="O29" s="787"/>
      <c r="P29" s="788"/>
      <c r="Q29" s="794" t="s">
        <v>536</v>
      </c>
      <c r="R29" s="795"/>
      <c r="S29" s="795"/>
      <c r="T29" s="795"/>
      <c r="U29" s="795"/>
      <c r="V29" s="796" t="s">
        <v>537</v>
      </c>
      <c r="W29" s="796"/>
      <c r="X29" s="796"/>
      <c r="Y29" s="797"/>
    </row>
    <row r="30" spans="2:25" ht="6.75" customHeight="1">
      <c r="B30" s="299"/>
      <c r="C30" s="302"/>
      <c r="D30" s="302"/>
      <c r="E30" s="302"/>
      <c r="F30" s="302"/>
      <c r="G30" s="302"/>
      <c r="H30" s="303"/>
      <c r="I30" s="303"/>
      <c r="J30" s="303"/>
      <c r="K30" s="303"/>
      <c r="L30" s="303"/>
      <c r="M30" s="303"/>
      <c r="N30" s="303"/>
      <c r="O30" s="303"/>
      <c r="P30" s="303"/>
      <c r="Q30" s="304"/>
      <c r="R30" s="304"/>
      <c r="S30" s="304"/>
      <c r="T30" s="304"/>
      <c r="U30" s="304"/>
      <c r="V30" s="305"/>
      <c r="W30" s="305"/>
      <c r="X30" s="305"/>
      <c r="Y30" s="305"/>
    </row>
    <row r="31" spans="2:25">
      <c r="B31" s="298"/>
      <c r="C31" s="798" t="s">
        <v>954</v>
      </c>
      <c r="D31" s="798"/>
      <c r="E31" s="798"/>
      <c r="F31" s="798"/>
      <c r="G31" s="798"/>
      <c r="H31" s="798"/>
      <c r="I31" s="798"/>
      <c r="J31" s="798"/>
      <c r="K31" s="798"/>
      <c r="L31" s="798"/>
      <c r="M31" s="798"/>
      <c r="N31" s="798"/>
      <c r="O31" s="798"/>
      <c r="P31" s="798"/>
      <c r="Q31" s="798"/>
      <c r="R31" s="798"/>
      <c r="S31" s="798"/>
      <c r="T31" s="798"/>
      <c r="U31" s="798"/>
      <c r="V31" s="798"/>
      <c r="W31" s="798"/>
      <c r="X31" s="798"/>
      <c r="Y31" s="798"/>
    </row>
    <row r="32" spans="2:25" ht="6.75" customHeight="1">
      <c r="B32" s="298"/>
      <c r="C32" s="302"/>
      <c r="D32" s="302"/>
      <c r="E32" s="302"/>
      <c r="F32" s="302"/>
      <c r="G32" s="302"/>
      <c r="H32" s="303"/>
      <c r="I32" s="303"/>
      <c r="J32" s="303"/>
      <c r="K32" s="303"/>
      <c r="L32" s="303"/>
      <c r="M32" s="303"/>
      <c r="N32" s="303"/>
      <c r="O32" s="303"/>
      <c r="P32" s="303"/>
      <c r="Q32" s="304"/>
      <c r="R32" s="304"/>
      <c r="S32" s="304"/>
      <c r="T32" s="304"/>
      <c r="U32" s="304"/>
      <c r="V32" s="305"/>
      <c r="W32" s="305"/>
      <c r="X32" s="305"/>
      <c r="Y32" s="305"/>
    </row>
    <row r="33" spans="2:27" ht="21" customHeight="1">
      <c r="B33" s="104" t="s">
        <v>955</v>
      </c>
      <c r="C33" s="306"/>
      <c r="D33" s="306"/>
      <c r="E33" s="306"/>
      <c r="F33" s="306"/>
      <c r="G33" s="307"/>
      <c r="H33" s="308" t="s">
        <v>956</v>
      </c>
      <c r="I33" s="309"/>
      <c r="J33" s="799"/>
      <c r="K33" s="799"/>
      <c r="L33" s="115" t="s">
        <v>70</v>
      </c>
      <c r="M33" s="300"/>
      <c r="N33" s="115" t="s">
        <v>71</v>
      </c>
      <c r="O33" s="300"/>
      <c r="P33" s="115" t="s">
        <v>208</v>
      </c>
      <c r="Q33" s="800" t="s">
        <v>957</v>
      </c>
      <c r="R33" s="800"/>
      <c r="S33" s="800"/>
      <c r="T33" s="800"/>
      <c r="U33" s="813"/>
      <c r="V33" s="813"/>
      <c r="W33" s="813"/>
      <c r="X33" s="813"/>
      <c r="Y33" s="814"/>
      <c r="AA33" s="96" t="s">
        <v>723</v>
      </c>
    </row>
    <row r="34" spans="2:27">
      <c r="B34" s="107" t="s">
        <v>958</v>
      </c>
      <c r="C34" s="108"/>
      <c r="D34" s="108"/>
      <c r="E34" s="108"/>
      <c r="F34" s="108"/>
      <c r="G34" s="109"/>
      <c r="H34" s="801" t="s">
        <v>187</v>
      </c>
      <c r="I34" s="802"/>
      <c r="J34" s="802"/>
      <c r="K34" s="805"/>
      <c r="L34" s="805"/>
      <c r="M34" s="805"/>
      <c r="N34" s="805"/>
      <c r="O34" s="805"/>
      <c r="P34" s="805"/>
      <c r="Q34" s="805"/>
      <c r="R34" s="805"/>
      <c r="S34" s="805"/>
      <c r="T34" s="805"/>
      <c r="U34" s="805"/>
      <c r="V34" s="805"/>
      <c r="W34" s="805"/>
      <c r="X34" s="805"/>
      <c r="Y34" s="806"/>
    </row>
    <row r="35" spans="2:27">
      <c r="B35" s="110"/>
      <c r="G35" s="111"/>
      <c r="H35" s="803"/>
      <c r="I35" s="804"/>
      <c r="J35" s="804"/>
      <c r="K35" s="807"/>
      <c r="L35" s="807"/>
      <c r="M35" s="807"/>
      <c r="N35" s="807"/>
      <c r="O35" s="807"/>
      <c r="P35" s="807"/>
      <c r="Q35" s="807"/>
      <c r="R35" s="807"/>
      <c r="S35" s="807"/>
      <c r="T35" s="807"/>
      <c r="U35" s="807"/>
      <c r="V35" s="807"/>
      <c r="W35" s="807"/>
      <c r="X35" s="807"/>
      <c r="Y35" s="808"/>
    </row>
    <row r="36" spans="2:27">
      <c r="B36" s="110"/>
      <c r="C36" s="718" t="s">
        <v>538</v>
      </c>
      <c r="D36" s="718"/>
      <c r="E36" s="718"/>
      <c r="F36" s="718"/>
      <c r="G36" s="111"/>
      <c r="H36" s="803"/>
      <c r="I36" s="804"/>
      <c r="J36" s="804"/>
      <c r="K36" s="807"/>
      <c r="L36" s="807"/>
      <c r="M36" s="807"/>
      <c r="N36" s="807"/>
      <c r="O36" s="807"/>
      <c r="P36" s="807"/>
      <c r="Q36" s="807"/>
      <c r="R36" s="807"/>
      <c r="S36" s="807"/>
      <c r="T36" s="807"/>
      <c r="U36" s="807"/>
      <c r="V36" s="807"/>
      <c r="W36" s="807"/>
      <c r="X36" s="807"/>
      <c r="Y36" s="808"/>
    </row>
    <row r="37" spans="2:27">
      <c r="B37" s="110"/>
      <c r="C37" s="718"/>
      <c r="D37" s="718"/>
      <c r="E37" s="718"/>
      <c r="F37" s="718"/>
      <c r="G37" s="111"/>
      <c r="H37" s="803" t="s">
        <v>188</v>
      </c>
      <c r="I37" s="804"/>
      <c r="J37" s="804"/>
      <c r="K37" s="807"/>
      <c r="L37" s="807"/>
      <c r="M37" s="807"/>
      <c r="N37" s="807"/>
      <c r="O37" s="807"/>
      <c r="P37" s="807"/>
      <c r="Q37" s="807"/>
      <c r="R37" s="807"/>
      <c r="S37" s="807"/>
      <c r="T37" s="807"/>
      <c r="U37" s="807"/>
      <c r="V37" s="807"/>
      <c r="W37" s="807"/>
      <c r="X37" s="807"/>
      <c r="Y37" s="808"/>
    </row>
    <row r="38" spans="2:27">
      <c r="B38" s="110"/>
      <c r="C38" s="103"/>
      <c r="D38" s="103"/>
      <c r="E38" s="103"/>
      <c r="F38" s="103"/>
      <c r="G38" s="111"/>
      <c r="H38" s="803"/>
      <c r="I38" s="804"/>
      <c r="J38" s="804"/>
      <c r="K38" s="807"/>
      <c r="L38" s="807"/>
      <c r="M38" s="807"/>
      <c r="N38" s="807"/>
      <c r="O38" s="807"/>
      <c r="P38" s="807"/>
      <c r="Q38" s="807"/>
      <c r="R38" s="807"/>
      <c r="S38" s="807"/>
      <c r="T38" s="807"/>
      <c r="U38" s="807"/>
      <c r="V38" s="807"/>
      <c r="W38" s="807"/>
      <c r="X38" s="807"/>
      <c r="Y38" s="808"/>
    </row>
    <row r="39" spans="2:27">
      <c r="B39" s="112"/>
      <c r="C39" s="113"/>
      <c r="D39" s="113"/>
      <c r="E39" s="113"/>
      <c r="F39" s="113"/>
      <c r="G39" s="114"/>
      <c r="H39" s="809"/>
      <c r="I39" s="810"/>
      <c r="J39" s="810"/>
      <c r="K39" s="811"/>
      <c r="L39" s="811"/>
      <c r="M39" s="811"/>
      <c r="N39" s="811"/>
      <c r="O39" s="811"/>
      <c r="P39" s="811"/>
      <c r="Q39" s="811"/>
      <c r="R39" s="811"/>
      <c r="S39" s="811"/>
      <c r="T39" s="811"/>
      <c r="U39" s="811"/>
      <c r="V39" s="811"/>
      <c r="W39" s="811"/>
      <c r="X39" s="811"/>
      <c r="Y39" s="812"/>
    </row>
    <row r="40" spans="2:27" ht="15.95" customHeight="1">
      <c r="B40" s="112" t="s">
        <v>189</v>
      </c>
      <c r="C40" s="113"/>
      <c r="D40" s="113"/>
      <c r="E40" s="113"/>
      <c r="F40" s="113"/>
      <c r="G40" s="114"/>
      <c r="H40" s="716" t="s">
        <v>190</v>
      </c>
      <c r="I40" s="716"/>
      <c r="J40" s="716"/>
      <c r="K40" s="716"/>
      <c r="L40" s="716"/>
      <c r="M40" s="716"/>
      <c r="N40" s="716"/>
      <c r="O40" s="716"/>
      <c r="P40" s="716"/>
      <c r="Q40" s="716"/>
      <c r="R40" s="716"/>
      <c r="S40" s="716"/>
      <c r="T40" s="716"/>
      <c r="U40" s="716"/>
      <c r="V40" s="716"/>
      <c r="W40" s="716"/>
      <c r="X40" s="716"/>
      <c r="Y40" s="717"/>
    </row>
    <row r="41" spans="2:27" ht="15.95" customHeight="1">
      <c r="B41" s="119" t="s">
        <v>959</v>
      </c>
      <c r="C41" s="120"/>
      <c r="D41" s="120"/>
      <c r="E41" s="120"/>
      <c r="F41" s="120"/>
      <c r="G41" s="121"/>
      <c r="H41" s="120"/>
      <c r="I41" s="120"/>
      <c r="J41" s="120"/>
      <c r="K41" s="120"/>
      <c r="L41" s="815"/>
      <c r="M41" s="815"/>
      <c r="N41" s="118" t="s">
        <v>70</v>
      </c>
      <c r="O41" s="301"/>
      <c r="P41" s="118" t="s">
        <v>71</v>
      </c>
      <c r="Q41" s="301"/>
      <c r="R41" s="118" t="s">
        <v>208</v>
      </c>
      <c r="S41" s="120"/>
      <c r="T41" s="120"/>
      <c r="U41" s="120"/>
      <c r="V41" s="120"/>
      <c r="W41" s="120"/>
      <c r="X41" s="120"/>
      <c r="Y41" s="121"/>
    </row>
    <row r="42" spans="2:27" ht="15.95" customHeight="1">
      <c r="B42" s="122" t="s">
        <v>189</v>
      </c>
      <c r="C42" s="123"/>
      <c r="D42" s="123"/>
      <c r="E42" s="123"/>
      <c r="F42" s="123"/>
      <c r="G42" s="310"/>
      <c r="H42" s="816" t="s">
        <v>190</v>
      </c>
      <c r="I42" s="816"/>
      <c r="J42" s="816"/>
      <c r="K42" s="816"/>
      <c r="L42" s="816"/>
      <c r="M42" s="816"/>
      <c r="N42" s="816"/>
      <c r="O42" s="816"/>
      <c r="P42" s="816"/>
      <c r="Q42" s="816"/>
      <c r="R42" s="816"/>
      <c r="S42" s="816"/>
      <c r="T42" s="816"/>
      <c r="U42" s="816"/>
      <c r="V42" s="816"/>
      <c r="W42" s="816"/>
      <c r="X42" s="816"/>
      <c r="Y42" s="817"/>
    </row>
    <row r="43" spans="2:27" ht="20.100000000000001" customHeight="1">
      <c r="B43" s="818" t="s">
        <v>960</v>
      </c>
      <c r="C43" s="819"/>
      <c r="D43" s="819"/>
      <c r="E43" s="819"/>
      <c r="F43" s="819"/>
      <c r="G43" s="820"/>
      <c r="H43" s="104" t="s">
        <v>182</v>
      </c>
      <c r="I43" s="105"/>
      <c r="J43" s="105"/>
      <c r="K43" s="105"/>
      <c r="L43" s="106"/>
      <c r="M43" s="827"/>
      <c r="N43" s="828"/>
      <c r="O43" s="828"/>
      <c r="P43" s="828"/>
      <c r="Q43" s="828"/>
      <c r="R43" s="828"/>
      <c r="S43" s="828"/>
      <c r="T43" s="828"/>
      <c r="U43" s="828"/>
      <c r="V43" s="828"/>
      <c r="W43" s="828"/>
      <c r="X43" s="828"/>
      <c r="Y43" s="829"/>
    </row>
    <row r="44" spans="2:27" ht="20.100000000000001" customHeight="1">
      <c r="B44" s="821"/>
      <c r="C44" s="822"/>
      <c r="D44" s="822"/>
      <c r="E44" s="822"/>
      <c r="F44" s="822"/>
      <c r="G44" s="823"/>
      <c r="H44" s="104" t="s">
        <v>184</v>
      </c>
      <c r="I44" s="105"/>
      <c r="J44" s="105"/>
      <c r="K44" s="105"/>
      <c r="L44" s="106"/>
      <c r="M44" s="827"/>
      <c r="N44" s="828"/>
      <c r="O44" s="828"/>
      <c r="P44" s="828"/>
      <c r="Q44" s="828"/>
      <c r="R44" s="828"/>
      <c r="S44" s="828"/>
      <c r="T44" s="828"/>
      <c r="U44" s="828"/>
      <c r="V44" s="828"/>
      <c r="W44" s="828"/>
      <c r="X44" s="828"/>
      <c r="Y44" s="829"/>
    </row>
    <row r="45" spans="2:27" ht="20.100000000000001" customHeight="1">
      <c r="B45" s="824"/>
      <c r="C45" s="825"/>
      <c r="D45" s="825"/>
      <c r="E45" s="825"/>
      <c r="F45" s="825"/>
      <c r="G45" s="826"/>
      <c r="H45" s="104" t="s">
        <v>185</v>
      </c>
      <c r="I45" s="105"/>
      <c r="J45" s="105"/>
      <c r="K45" s="105"/>
      <c r="L45" s="106"/>
      <c r="M45" s="827"/>
      <c r="N45" s="828"/>
      <c r="O45" s="828"/>
      <c r="P45" s="828"/>
      <c r="Q45" s="828"/>
      <c r="R45" s="828"/>
      <c r="S45" s="828"/>
      <c r="T45" s="828"/>
      <c r="U45" s="828"/>
      <c r="V45" s="828"/>
      <c r="W45" s="828"/>
      <c r="X45" s="828"/>
      <c r="Y45" s="829"/>
    </row>
    <row r="46" spans="2:27">
      <c r="B46" s="311"/>
      <c r="C46" s="312"/>
      <c r="D46" s="312"/>
      <c r="E46" s="312"/>
      <c r="F46" s="312"/>
      <c r="G46" s="312"/>
      <c r="H46" s="312"/>
    </row>
    <row r="47" spans="2:27" ht="15.95" customHeight="1">
      <c r="B47" s="735" t="s">
        <v>256</v>
      </c>
      <c r="C47" s="736"/>
      <c r="D47" s="736"/>
      <c r="E47" s="736"/>
      <c r="F47" s="736"/>
      <c r="G47" s="737"/>
      <c r="H47" s="830" t="s">
        <v>254</v>
      </c>
      <c r="I47" s="831"/>
      <c r="J47" s="831"/>
      <c r="K47" s="831"/>
      <c r="L47" s="831"/>
      <c r="M47" s="831"/>
      <c r="N47" s="831"/>
      <c r="O47" s="831"/>
      <c r="P47" s="832"/>
      <c r="Q47" s="831" t="s">
        <v>255</v>
      </c>
      <c r="R47" s="831"/>
      <c r="S47" s="831"/>
      <c r="T47" s="831"/>
      <c r="U47" s="831"/>
      <c r="V47" s="831"/>
      <c r="W47" s="831"/>
      <c r="X47" s="831"/>
      <c r="Y47" s="832"/>
    </row>
    <row r="48" spans="2:27" ht="85.5" customHeight="1">
      <c r="B48" s="738"/>
      <c r="C48" s="718"/>
      <c r="D48" s="718"/>
      <c r="E48" s="718"/>
      <c r="F48" s="718"/>
      <c r="G48" s="719"/>
      <c r="H48" s="833"/>
      <c r="I48" s="834"/>
      <c r="J48" s="834"/>
      <c r="K48" s="834"/>
      <c r="L48" s="834"/>
      <c r="M48" s="834"/>
      <c r="N48" s="834"/>
      <c r="O48" s="834"/>
      <c r="P48" s="835"/>
      <c r="Q48" s="833"/>
      <c r="R48" s="834"/>
      <c r="S48" s="834"/>
      <c r="T48" s="834"/>
      <c r="U48" s="834"/>
      <c r="V48" s="834"/>
      <c r="W48" s="834"/>
      <c r="X48" s="834"/>
      <c r="Y48" s="835"/>
    </row>
    <row r="49" spans="2:25" ht="66" customHeight="1">
      <c r="B49" s="739"/>
      <c r="C49" s="740"/>
      <c r="D49" s="740"/>
      <c r="E49" s="740"/>
      <c r="F49" s="740"/>
      <c r="G49" s="741"/>
      <c r="H49" s="836"/>
      <c r="I49" s="837"/>
      <c r="J49" s="837"/>
      <c r="K49" s="837"/>
      <c r="L49" s="837"/>
      <c r="M49" s="837"/>
      <c r="N49" s="837"/>
      <c r="O49" s="837"/>
      <c r="P49" s="838"/>
      <c r="Q49" s="836"/>
      <c r="R49" s="837"/>
      <c r="S49" s="837"/>
      <c r="T49" s="837"/>
      <c r="U49" s="837"/>
      <c r="V49" s="837"/>
      <c r="W49" s="837"/>
      <c r="X49" s="837"/>
      <c r="Y49" s="838"/>
    </row>
  </sheetData>
  <sheetProtection algorithmName="SHA-512" hashValue="UsGrCoEiei74bOJvLUm8ChOdZ4fYE3ubc9U1nYvuWeZMlDLQmKIdg6Xa5kSHVl8CogsCfEQFLMypfqqP4alXqg==" saltValue="/6wHjXGwpvxselRPynPSzw==" spinCount="100000" sheet="1" objects="1" selectLockedCells="1"/>
  <mergeCells count="47">
    <mergeCell ref="B47:G49"/>
    <mergeCell ref="H47:P47"/>
    <mergeCell ref="Q47:Y47"/>
    <mergeCell ref="H48:P49"/>
    <mergeCell ref="Q48:Y49"/>
    <mergeCell ref="H40:Y40"/>
    <mergeCell ref="L41:M41"/>
    <mergeCell ref="H42:Y42"/>
    <mergeCell ref="B43:G45"/>
    <mergeCell ref="M43:Y43"/>
    <mergeCell ref="M44:Y44"/>
    <mergeCell ref="M45:Y45"/>
    <mergeCell ref="C31:Y31"/>
    <mergeCell ref="J33:K33"/>
    <mergeCell ref="Q33:T33"/>
    <mergeCell ref="H34:J36"/>
    <mergeCell ref="K34:Y36"/>
    <mergeCell ref="C36:F37"/>
    <mergeCell ref="H37:J39"/>
    <mergeCell ref="K37:Y39"/>
    <mergeCell ref="U33:Y33"/>
    <mergeCell ref="H28:P29"/>
    <mergeCell ref="Q28:U28"/>
    <mergeCell ref="V28:Y28"/>
    <mergeCell ref="B29:G29"/>
    <mergeCell ref="Q29:U29"/>
    <mergeCell ref="V29:Y29"/>
    <mergeCell ref="M26:Y26"/>
    <mergeCell ref="H27:I27"/>
    <mergeCell ref="J27:K27"/>
    <mergeCell ref="Q27:R27"/>
    <mergeCell ref="S27:T27"/>
    <mergeCell ref="J18:Y18"/>
    <mergeCell ref="J19:Y19"/>
    <mergeCell ref="N10:Y12"/>
    <mergeCell ref="M24:Y24"/>
    <mergeCell ref="M25:Y25"/>
    <mergeCell ref="B20:B23"/>
    <mergeCell ref="J20:Y21"/>
    <mergeCell ref="C21:I21"/>
    <mergeCell ref="J22:Y23"/>
    <mergeCell ref="C23:I23"/>
    <mergeCell ref="K4:Q4"/>
    <mergeCell ref="L5:P5"/>
    <mergeCell ref="S6:T6"/>
    <mergeCell ref="H8:K8"/>
    <mergeCell ref="N8:Y9"/>
  </mergeCells>
  <phoneticPr fontId="5"/>
  <printOptions horizontalCentered="1"/>
  <pageMargins left="0.70866141732283472" right="0.70866141732283472" top="0.74803149606299213" bottom="0.74803149606299213" header="0.31496062992125984" footer="0.31496062992125984"/>
  <pageSetup paperSize="9" scale="96" orientation="portrait" blackAndWhite="1"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pageSetUpPr fitToPage="1"/>
  </sheetPr>
  <dimension ref="A1:AB35"/>
  <sheetViews>
    <sheetView showGridLines="0" showZeros="0" zoomScaleNormal="100" zoomScaleSheetLayoutView="90" workbookViewId="0">
      <selection activeCell="J7" sqref="J7:S8"/>
    </sheetView>
  </sheetViews>
  <sheetFormatPr defaultRowHeight="13.5"/>
  <cols>
    <col min="1" max="1" width="1.875" style="46" customWidth="1"/>
    <col min="2" max="5" width="2" style="94" customWidth="1"/>
    <col min="6" max="7" width="4.25" style="94" customWidth="1"/>
    <col min="8" max="8" width="7.75" style="94" customWidth="1"/>
    <col min="9" max="9" width="5.75" style="94" customWidth="1"/>
    <col min="10" max="10" width="4.375" style="94" customWidth="1"/>
    <col min="11" max="11" width="4.5" style="94" customWidth="1"/>
    <col min="12" max="12" width="4.125" style="94" customWidth="1"/>
    <col min="13" max="17" width="4.5" style="94" customWidth="1"/>
    <col min="18" max="18" width="4.125" style="94" customWidth="1"/>
    <col min="19" max="19" width="2.875" style="94" customWidth="1"/>
    <col min="20" max="20" width="4.25" style="46" customWidth="1"/>
    <col min="21" max="21" width="9" style="46"/>
    <col min="22" max="26" width="5" style="46" customWidth="1"/>
    <col min="27" max="16384" width="9" style="46"/>
  </cols>
  <sheetData>
    <row r="1" spans="1:25" ht="12.75" customHeight="1"/>
    <row r="2" spans="1:25" ht="12.75" customHeight="1"/>
    <row r="3" spans="1:25" ht="17.25">
      <c r="A3" s="47"/>
      <c r="G3" s="862" t="s">
        <v>524</v>
      </c>
      <c r="H3" s="862"/>
      <c r="I3" s="862"/>
      <c r="J3" s="862"/>
      <c r="K3" s="862"/>
      <c r="L3" s="862"/>
      <c r="M3" s="862"/>
    </row>
    <row r="4" spans="1:25" ht="22.5" customHeight="1">
      <c r="A4" s="48"/>
      <c r="G4" s="96"/>
      <c r="H4" s="718" t="str">
        <f>IF(環境評価書!AC2=2,"(計画)",IF(環境評価書!AC2=3,"(変更)",IF(環境評価書!AC2=4,"(完了)","(計画、変更、完了)")))</f>
        <v>(計画、変更、完了)</v>
      </c>
      <c r="I4" s="718"/>
      <c r="J4" s="718"/>
      <c r="K4" s="718"/>
      <c r="L4" s="718"/>
      <c r="M4" s="96"/>
    </row>
    <row r="5" spans="1:25">
      <c r="A5" s="48"/>
      <c r="K5" s="95"/>
      <c r="L5" s="863">
        <f>YEAR(事前協議書!$E$3)</f>
        <v>1900</v>
      </c>
      <c r="M5" s="863"/>
      <c r="N5" s="219" t="s">
        <v>725</v>
      </c>
      <c r="O5" s="316">
        <f>MONTH(事前協議書!$E$3)</f>
        <v>1</v>
      </c>
      <c r="P5" s="219" t="s">
        <v>726</v>
      </c>
      <c r="Q5" s="316">
        <f>DAY(事前協議書!$E$3)</f>
        <v>0</v>
      </c>
      <c r="R5" s="219" t="s">
        <v>727</v>
      </c>
      <c r="U5" s="50"/>
    </row>
    <row r="6" spans="1:25" ht="25.5" customHeight="1">
      <c r="A6" s="48"/>
      <c r="B6" s="94" t="s">
        <v>174</v>
      </c>
      <c r="U6" s="50"/>
      <c r="W6" s="49"/>
      <c r="Y6" s="51"/>
    </row>
    <row r="7" spans="1:25" ht="16.5" customHeight="1">
      <c r="A7" s="52"/>
      <c r="B7" s="97"/>
      <c r="C7" s="97"/>
      <c r="D7" s="97"/>
      <c r="E7" s="98"/>
      <c r="F7" s="846" t="s">
        <v>525</v>
      </c>
      <c r="G7" s="846"/>
      <c r="H7" s="846"/>
      <c r="I7" s="839" t="s">
        <v>728</v>
      </c>
      <c r="J7" s="840"/>
      <c r="K7" s="840"/>
      <c r="L7" s="840"/>
      <c r="M7" s="840"/>
      <c r="N7" s="840"/>
      <c r="O7" s="840"/>
      <c r="P7" s="840"/>
      <c r="Q7" s="840"/>
      <c r="R7" s="840"/>
      <c r="S7" s="840"/>
      <c r="U7" s="50"/>
    </row>
    <row r="8" spans="1:25" ht="36.75" customHeight="1">
      <c r="A8" s="52"/>
      <c r="B8" s="97"/>
      <c r="C8" s="97"/>
      <c r="D8" s="97"/>
      <c r="E8" s="98"/>
      <c r="F8" s="846"/>
      <c r="G8" s="846"/>
      <c r="H8" s="846"/>
      <c r="I8" s="839"/>
      <c r="J8" s="840"/>
      <c r="K8" s="840"/>
      <c r="L8" s="840"/>
      <c r="M8" s="840"/>
      <c r="N8" s="840"/>
      <c r="O8" s="840"/>
      <c r="P8" s="840"/>
      <c r="Q8" s="840"/>
      <c r="R8" s="840"/>
      <c r="S8" s="840"/>
    </row>
    <row r="9" spans="1:25" ht="17.25" customHeight="1">
      <c r="A9" s="53"/>
      <c r="B9" s="99"/>
      <c r="C9" s="99"/>
      <c r="D9" s="99"/>
      <c r="E9" s="100"/>
      <c r="I9" s="839" t="s">
        <v>729</v>
      </c>
      <c r="J9" s="840"/>
      <c r="K9" s="840"/>
      <c r="L9" s="840"/>
      <c r="M9" s="840"/>
      <c r="N9" s="840"/>
      <c r="O9" s="840"/>
      <c r="P9" s="840"/>
      <c r="Q9" s="840"/>
      <c r="R9" s="840"/>
      <c r="S9" s="840"/>
    </row>
    <row r="10" spans="1:25" ht="42" customHeight="1">
      <c r="A10" s="53"/>
      <c r="B10" s="99"/>
      <c r="C10" s="99"/>
      <c r="D10" s="101"/>
      <c r="I10" s="839"/>
      <c r="J10" s="840"/>
      <c r="K10" s="840"/>
      <c r="L10" s="840"/>
      <c r="M10" s="840"/>
      <c r="N10" s="840"/>
      <c r="O10" s="840"/>
      <c r="P10" s="840"/>
      <c r="Q10" s="840"/>
      <c r="R10" s="840"/>
      <c r="S10" s="840"/>
    </row>
    <row r="11" spans="1:25">
      <c r="A11" s="53"/>
      <c r="B11" s="99"/>
      <c r="C11" s="99"/>
      <c r="D11" s="99"/>
      <c r="E11" s="102"/>
      <c r="H11" s="841"/>
      <c r="I11" s="841"/>
      <c r="J11" s="841"/>
      <c r="K11" s="841"/>
      <c r="L11" s="841"/>
      <c r="M11" s="841"/>
      <c r="N11" s="841"/>
      <c r="O11" s="841"/>
      <c r="P11" s="841"/>
      <c r="Q11" s="841"/>
      <c r="R11" s="841"/>
    </row>
    <row r="12" spans="1:25" ht="11.25" customHeight="1"/>
    <row r="13" spans="1:25" ht="18.75" customHeight="1">
      <c r="F13" s="846" t="s">
        <v>525</v>
      </c>
      <c r="G13" s="846"/>
      <c r="H13" s="846"/>
      <c r="I13" s="839" t="s">
        <v>728</v>
      </c>
      <c r="J13" s="840"/>
      <c r="K13" s="840"/>
      <c r="L13" s="840"/>
      <c r="M13" s="840"/>
      <c r="N13" s="840"/>
      <c r="O13" s="840"/>
      <c r="P13" s="840"/>
      <c r="Q13" s="840"/>
      <c r="R13" s="840"/>
      <c r="S13" s="840"/>
    </row>
    <row r="14" spans="1:25" ht="39" customHeight="1">
      <c r="F14" s="846"/>
      <c r="G14" s="846"/>
      <c r="H14" s="846"/>
      <c r="I14" s="839"/>
      <c r="J14" s="840"/>
      <c r="K14" s="840"/>
      <c r="L14" s="840"/>
      <c r="M14" s="840"/>
      <c r="N14" s="840"/>
      <c r="O14" s="840"/>
      <c r="P14" s="840"/>
      <c r="Q14" s="840"/>
      <c r="R14" s="840"/>
      <c r="S14" s="840"/>
    </row>
    <row r="15" spans="1:25" ht="18.75" customHeight="1">
      <c r="I15" s="839" t="s">
        <v>729</v>
      </c>
      <c r="J15" s="840"/>
      <c r="K15" s="840"/>
      <c r="L15" s="840"/>
      <c r="M15" s="840"/>
      <c r="N15" s="840"/>
      <c r="O15" s="840"/>
      <c r="P15" s="840"/>
      <c r="Q15" s="840"/>
      <c r="R15" s="840"/>
      <c r="S15" s="840"/>
    </row>
    <row r="16" spans="1:25" ht="40.5" customHeight="1">
      <c r="I16" s="839"/>
      <c r="J16" s="840"/>
      <c r="K16" s="840"/>
      <c r="L16" s="840"/>
      <c r="M16" s="840"/>
      <c r="N16" s="840"/>
      <c r="O16" s="840"/>
      <c r="P16" s="840"/>
      <c r="Q16" s="840"/>
      <c r="R16" s="840"/>
      <c r="S16" s="840"/>
    </row>
    <row r="17" spans="6:19">
      <c r="H17" s="841"/>
      <c r="I17" s="841"/>
      <c r="J17" s="841"/>
      <c r="K17" s="841"/>
      <c r="L17" s="841"/>
      <c r="M17" s="841"/>
      <c r="N17" s="841"/>
      <c r="O17" s="841"/>
      <c r="P17" s="841"/>
      <c r="Q17" s="841"/>
      <c r="R17" s="841"/>
    </row>
    <row r="18" spans="6:19" ht="9" customHeight="1"/>
    <row r="19" spans="6:19" ht="18.75" customHeight="1">
      <c r="F19" s="846" t="s">
        <v>525</v>
      </c>
      <c r="G19" s="846"/>
      <c r="H19" s="846"/>
      <c r="I19" s="839" t="s">
        <v>728</v>
      </c>
      <c r="J19" s="840"/>
      <c r="K19" s="840"/>
      <c r="L19" s="840"/>
      <c r="M19" s="840"/>
      <c r="N19" s="840"/>
      <c r="O19" s="840"/>
      <c r="P19" s="840"/>
      <c r="Q19" s="840"/>
      <c r="R19" s="840"/>
      <c r="S19" s="840"/>
    </row>
    <row r="20" spans="6:19" ht="39" customHeight="1">
      <c r="F20" s="846"/>
      <c r="G20" s="846"/>
      <c r="H20" s="846"/>
      <c r="I20" s="839"/>
      <c r="J20" s="840"/>
      <c r="K20" s="840"/>
      <c r="L20" s="840"/>
      <c r="M20" s="840"/>
      <c r="N20" s="840"/>
      <c r="O20" s="840"/>
      <c r="P20" s="840"/>
      <c r="Q20" s="840"/>
      <c r="R20" s="840"/>
      <c r="S20" s="840"/>
    </row>
    <row r="21" spans="6:19" ht="18.75" customHeight="1">
      <c r="I21" s="839" t="s">
        <v>729</v>
      </c>
      <c r="J21" s="840"/>
      <c r="K21" s="840"/>
      <c r="L21" s="840"/>
      <c r="M21" s="840"/>
      <c r="N21" s="840"/>
      <c r="O21" s="840"/>
      <c r="P21" s="840"/>
      <c r="Q21" s="840"/>
      <c r="R21" s="840"/>
      <c r="S21" s="840"/>
    </row>
    <row r="22" spans="6:19" ht="38.25" customHeight="1">
      <c r="I22" s="839"/>
      <c r="J22" s="840"/>
      <c r="K22" s="840"/>
      <c r="L22" s="840"/>
      <c r="M22" s="840"/>
      <c r="N22" s="840"/>
      <c r="O22" s="840"/>
      <c r="P22" s="840"/>
      <c r="Q22" s="840"/>
      <c r="R22" s="840"/>
      <c r="S22" s="840"/>
    </row>
    <row r="23" spans="6:19">
      <c r="H23" s="841"/>
      <c r="I23" s="841"/>
      <c r="J23" s="841"/>
      <c r="K23" s="841"/>
      <c r="L23" s="841"/>
      <c r="M23" s="841"/>
      <c r="N23" s="841"/>
      <c r="O23" s="841"/>
      <c r="P23" s="841"/>
      <c r="Q23" s="841"/>
      <c r="R23" s="841"/>
    </row>
    <row r="24" spans="6:19" ht="12.75" customHeight="1"/>
    <row r="25" spans="6:19" ht="18.75" customHeight="1">
      <c r="F25" s="846" t="s">
        <v>525</v>
      </c>
      <c r="G25" s="846"/>
      <c r="H25" s="846"/>
      <c r="I25" s="839" t="s">
        <v>728</v>
      </c>
      <c r="J25" s="840"/>
      <c r="K25" s="840"/>
      <c r="L25" s="840"/>
      <c r="M25" s="840"/>
      <c r="N25" s="840"/>
      <c r="O25" s="840"/>
      <c r="P25" s="840"/>
      <c r="Q25" s="840"/>
      <c r="R25" s="840"/>
      <c r="S25" s="840"/>
    </row>
    <row r="26" spans="6:19" ht="36" customHeight="1">
      <c r="F26" s="846"/>
      <c r="G26" s="846"/>
      <c r="H26" s="846"/>
      <c r="I26" s="839"/>
      <c r="J26" s="840"/>
      <c r="K26" s="840"/>
      <c r="L26" s="840"/>
      <c r="M26" s="840"/>
      <c r="N26" s="840"/>
      <c r="O26" s="840"/>
      <c r="P26" s="840"/>
      <c r="Q26" s="840"/>
      <c r="R26" s="840"/>
      <c r="S26" s="840"/>
    </row>
    <row r="27" spans="6:19" ht="18.75" customHeight="1">
      <c r="I27" s="839" t="s">
        <v>729</v>
      </c>
      <c r="J27" s="840"/>
      <c r="K27" s="840"/>
      <c r="L27" s="840"/>
      <c r="M27" s="840"/>
      <c r="N27" s="840"/>
      <c r="O27" s="840"/>
      <c r="P27" s="840"/>
      <c r="Q27" s="840"/>
      <c r="R27" s="840"/>
      <c r="S27" s="840"/>
    </row>
    <row r="28" spans="6:19" ht="34.5" customHeight="1">
      <c r="I28" s="839"/>
      <c r="J28" s="840"/>
      <c r="K28" s="840"/>
      <c r="L28" s="840"/>
      <c r="M28" s="840"/>
      <c r="N28" s="840"/>
      <c r="O28" s="840"/>
      <c r="P28" s="840"/>
      <c r="Q28" s="840"/>
      <c r="R28" s="840"/>
      <c r="S28" s="840"/>
    </row>
    <row r="29" spans="6:19">
      <c r="H29" s="841"/>
      <c r="I29" s="841"/>
      <c r="J29" s="841"/>
      <c r="K29" s="841"/>
      <c r="L29" s="841"/>
      <c r="M29" s="841"/>
      <c r="N29" s="841"/>
      <c r="O29" s="841"/>
      <c r="P29" s="841"/>
      <c r="Q29" s="841"/>
      <c r="R29" s="841"/>
    </row>
    <row r="30" spans="6:19" ht="12.75" customHeight="1"/>
    <row r="31" spans="6:19" ht="12.75" customHeight="1"/>
    <row r="32" spans="6:19" ht="12.75" customHeight="1"/>
    <row r="33" spans="1:28" ht="18.75" customHeight="1">
      <c r="B33" s="842" t="s">
        <v>730</v>
      </c>
      <c r="C33" s="843"/>
      <c r="D33" s="843"/>
      <c r="E33" s="843"/>
      <c r="F33" s="844"/>
      <c r="G33" s="851" t="s">
        <v>254</v>
      </c>
      <c r="H33" s="852"/>
      <c r="I33" s="852"/>
      <c r="J33" s="852"/>
      <c r="K33" s="852"/>
      <c r="L33" s="853"/>
      <c r="M33" s="854" t="s">
        <v>731</v>
      </c>
      <c r="N33" s="854"/>
      <c r="O33" s="854"/>
      <c r="P33" s="854"/>
      <c r="Q33" s="854"/>
      <c r="R33" s="854"/>
      <c r="S33" s="854"/>
      <c r="T33" s="54"/>
      <c r="U33" s="54"/>
      <c r="V33" s="54"/>
      <c r="W33" s="54"/>
      <c r="X33" s="54"/>
      <c r="Y33" s="54"/>
      <c r="Z33" s="54"/>
      <c r="AA33" s="54"/>
      <c r="AB33" s="54"/>
    </row>
    <row r="34" spans="1:28" ht="85.5" customHeight="1">
      <c r="A34" s="54"/>
      <c r="B34" s="845"/>
      <c r="C34" s="846"/>
      <c r="D34" s="846"/>
      <c r="E34" s="846"/>
      <c r="F34" s="847"/>
      <c r="G34" s="855"/>
      <c r="H34" s="856"/>
      <c r="I34" s="856"/>
      <c r="J34" s="856"/>
      <c r="K34" s="856"/>
      <c r="L34" s="857"/>
      <c r="M34" s="861"/>
      <c r="N34" s="861"/>
      <c r="O34" s="861"/>
      <c r="P34" s="861"/>
      <c r="Q34" s="861"/>
      <c r="R34" s="861"/>
      <c r="S34" s="861"/>
      <c r="T34" s="55"/>
      <c r="U34" s="55"/>
      <c r="V34" s="55"/>
      <c r="W34" s="55"/>
      <c r="X34" s="55"/>
      <c r="Y34" s="55"/>
      <c r="Z34" s="55"/>
      <c r="AA34" s="55"/>
      <c r="AB34" s="55"/>
    </row>
    <row r="35" spans="1:28" ht="66" customHeight="1">
      <c r="A35" s="54"/>
      <c r="B35" s="848"/>
      <c r="C35" s="849"/>
      <c r="D35" s="849"/>
      <c r="E35" s="849"/>
      <c r="F35" s="850"/>
      <c r="G35" s="858"/>
      <c r="H35" s="859"/>
      <c r="I35" s="859"/>
      <c r="J35" s="859"/>
      <c r="K35" s="859"/>
      <c r="L35" s="860"/>
      <c r="M35" s="861"/>
      <c r="N35" s="861"/>
      <c r="O35" s="861"/>
      <c r="P35" s="861"/>
      <c r="Q35" s="861"/>
      <c r="R35" s="861"/>
      <c r="S35" s="861"/>
      <c r="T35" s="55"/>
      <c r="U35" s="55"/>
      <c r="V35" s="55"/>
      <c r="W35" s="55"/>
      <c r="X35" s="55"/>
      <c r="Y35" s="55"/>
      <c r="Z35" s="55"/>
      <c r="AA35" s="55"/>
      <c r="AB35" s="55"/>
    </row>
  </sheetData>
  <sheetProtection algorithmName="SHA-512" hashValue="LcvzG+8Gg1Nq/AlTWhEHAMios6oZIqM1CedSKx0pzcHAoC2bCklomIhtVUcppVGHBhiugz5YcICHQhiuEuC6Pg==" saltValue="pNTe7CqX7ZPIcWL6Ccw+YA==" spinCount="100000" sheet="1" objects="1" selectLockedCells="1"/>
  <mergeCells count="32">
    <mergeCell ref="G3:M3"/>
    <mergeCell ref="H4:L4"/>
    <mergeCell ref="L5:M5"/>
    <mergeCell ref="F7:H8"/>
    <mergeCell ref="I7:I8"/>
    <mergeCell ref="J7:S8"/>
    <mergeCell ref="I9:I10"/>
    <mergeCell ref="J9:S10"/>
    <mergeCell ref="H11:R11"/>
    <mergeCell ref="F13:H14"/>
    <mergeCell ref="I13:I14"/>
    <mergeCell ref="J13:S14"/>
    <mergeCell ref="I15:I16"/>
    <mergeCell ref="J15:S16"/>
    <mergeCell ref="H17:R17"/>
    <mergeCell ref="F19:H20"/>
    <mergeCell ref="I19:I20"/>
    <mergeCell ref="J19:S20"/>
    <mergeCell ref="I21:I22"/>
    <mergeCell ref="J21:S22"/>
    <mergeCell ref="H23:R23"/>
    <mergeCell ref="F25:H26"/>
    <mergeCell ref="I25:I26"/>
    <mergeCell ref="J25:S26"/>
    <mergeCell ref="I27:I28"/>
    <mergeCell ref="J27:S28"/>
    <mergeCell ref="H29:R29"/>
    <mergeCell ref="B33:F35"/>
    <mergeCell ref="G33:L33"/>
    <mergeCell ref="M33:S33"/>
    <mergeCell ref="G34:L35"/>
    <mergeCell ref="M34:S35"/>
  </mergeCells>
  <phoneticPr fontId="5"/>
  <printOptions horizontalCentered="1"/>
  <pageMargins left="0.47244094488188981" right="0.19685039370078741" top="0.39370078740157483" bottom="0.19685039370078741" header="0" footer="0"/>
  <pageSetup paperSize="9"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1">
    <tabColor rgb="FFFFFFCC"/>
  </sheetPr>
  <dimension ref="A1:AE101"/>
  <sheetViews>
    <sheetView topLeftCell="G1" zoomScaleNormal="100" workbookViewId="0">
      <selection activeCell="Q48" sqref="Q48"/>
    </sheetView>
  </sheetViews>
  <sheetFormatPr defaultRowHeight="11.25"/>
  <cols>
    <col min="1" max="1" width="3.625" style="1" customWidth="1"/>
    <col min="2" max="2" width="18.375" style="1" bestFit="1" customWidth="1"/>
    <col min="3" max="4" width="12.625" style="1" customWidth="1"/>
    <col min="5" max="5" width="8" style="1" bestFit="1" customWidth="1"/>
    <col min="6" max="6" width="40.625" style="1" customWidth="1"/>
    <col min="7" max="7" width="15.625" style="1" customWidth="1"/>
    <col min="8" max="8" width="3.625" style="1" customWidth="1"/>
    <col min="9" max="9" width="2.625" style="1" customWidth="1"/>
    <col min="10" max="10" width="10.5" style="1" bestFit="1" customWidth="1"/>
    <col min="11" max="11" width="9" style="1" customWidth="1"/>
    <col min="12" max="12" width="2.625" style="1" customWidth="1"/>
    <col min="13" max="13" width="9" style="1"/>
    <col min="14" max="14" width="12.875" style="1" bestFit="1" customWidth="1"/>
    <col min="15" max="15" width="15" style="1" customWidth="1"/>
    <col min="16" max="20" width="7.125" style="1" customWidth="1"/>
    <col min="21" max="21" width="3.625" style="1" customWidth="1"/>
    <col min="22" max="22" width="13.125" style="1" customWidth="1"/>
    <col min="23" max="23" width="9" style="1"/>
    <col min="24" max="24" width="3.625" style="1" customWidth="1"/>
    <col min="25" max="25" width="34.25" style="1" customWidth="1"/>
    <col min="26" max="26" width="2.625" style="1" customWidth="1"/>
    <col min="27" max="27" width="10.625" style="1" customWidth="1"/>
    <col min="28" max="28" width="9.875" style="1" bestFit="1" customWidth="1"/>
    <col min="29" max="29" width="11.5" style="1" bestFit="1" customWidth="1"/>
    <col min="30" max="30" width="17.5" style="1" bestFit="1" customWidth="1"/>
    <col min="31" max="31" width="20.625" style="1" customWidth="1"/>
    <col min="32" max="32" width="17.125" style="1" customWidth="1"/>
    <col min="33" max="16384" width="9" style="1"/>
  </cols>
  <sheetData>
    <row r="1" spans="1:31">
      <c r="B1" s="8" t="s">
        <v>258</v>
      </c>
      <c r="C1" s="8" t="s">
        <v>143</v>
      </c>
      <c r="D1" s="8" t="s">
        <v>144</v>
      </c>
      <c r="E1" s="8" t="s">
        <v>604</v>
      </c>
      <c r="F1" s="8" t="s">
        <v>881</v>
      </c>
      <c r="G1" s="8" t="s">
        <v>618</v>
      </c>
      <c r="H1" s="8"/>
      <c r="J1" s="8" t="s">
        <v>97</v>
      </c>
      <c r="K1" s="8" t="s">
        <v>166</v>
      </c>
      <c r="M1" s="8" t="s">
        <v>167</v>
      </c>
      <c r="N1" s="8" t="s">
        <v>110</v>
      </c>
      <c r="O1" s="8" t="s">
        <v>109</v>
      </c>
      <c r="Q1" s="8"/>
      <c r="R1" s="8" t="s">
        <v>111</v>
      </c>
      <c r="V1" s="9" t="s">
        <v>168</v>
      </c>
      <c r="Y1" s="29" t="s">
        <v>540</v>
      </c>
      <c r="AA1" s="19" t="s">
        <v>310</v>
      </c>
      <c r="AB1" s="19" t="s">
        <v>1031</v>
      </c>
      <c r="AC1" s="40" t="s">
        <v>623</v>
      </c>
      <c r="AD1" s="39" t="s">
        <v>1032</v>
      </c>
      <c r="AE1" s="5" t="s">
        <v>624</v>
      </c>
    </row>
    <row r="2" spans="1:31">
      <c r="A2" s="1">
        <v>2</v>
      </c>
      <c r="B2" s="20" t="s">
        <v>323</v>
      </c>
      <c r="C2" s="6" t="s">
        <v>80</v>
      </c>
      <c r="D2" s="6" t="s">
        <v>140</v>
      </c>
      <c r="E2" s="1" t="s">
        <v>605</v>
      </c>
      <c r="F2" s="6" t="str">
        <f>標準入力法_断熱材!C3&amp;"["&amp;標準入力法_断熱材!D3&amp;"]"</f>
        <v>グラスウール断熱材  10K相当[0.05]</v>
      </c>
      <c r="G2" s="10"/>
      <c r="H2" s="6"/>
      <c r="I2" s="6"/>
      <c r="J2" s="1" t="s">
        <v>96</v>
      </c>
      <c r="K2" s="1">
        <v>20</v>
      </c>
      <c r="M2" s="1">
        <v>20</v>
      </c>
      <c r="N2" s="1" t="s">
        <v>113</v>
      </c>
      <c r="O2" s="1" t="s">
        <v>114</v>
      </c>
      <c r="P2" s="7"/>
      <c r="Q2" s="7"/>
      <c r="R2" s="7"/>
      <c r="S2" s="7"/>
      <c r="T2" s="7"/>
      <c r="V2" s="1" t="s">
        <v>169</v>
      </c>
      <c r="Y2" s="30" t="s">
        <v>298</v>
      </c>
      <c r="AA2" s="15" t="s">
        <v>198</v>
      </c>
      <c r="AC2" s="41" t="s">
        <v>696</v>
      </c>
      <c r="AD2" s="33" t="s">
        <v>636</v>
      </c>
    </row>
    <row r="3" spans="1:31">
      <c r="A3" s="1">
        <v>2</v>
      </c>
      <c r="B3" s="1" t="s">
        <v>890</v>
      </c>
      <c r="C3" s="6" t="s">
        <v>81</v>
      </c>
      <c r="D3" s="6" t="s">
        <v>141</v>
      </c>
      <c r="E3" s="1" t="s">
        <v>606</v>
      </c>
      <c r="F3" s="6" t="str">
        <f>標準入力法_断熱材!C4&amp;"["&amp;標準入力法_断熱材!D4&amp;"]"</f>
        <v>グラスウール断熱材  16K相当[0.045]</v>
      </c>
      <c r="G3" s="10"/>
      <c r="H3" s="6"/>
      <c r="I3" s="6"/>
      <c r="J3" s="1" t="s">
        <v>98</v>
      </c>
      <c r="M3" s="1">
        <v>35</v>
      </c>
      <c r="N3" s="1" t="s">
        <v>105</v>
      </c>
      <c r="O3" s="1" t="s">
        <v>107</v>
      </c>
      <c r="P3" s="7"/>
      <c r="Q3" s="7"/>
      <c r="R3" s="7"/>
      <c r="S3" s="7"/>
      <c r="T3" s="7"/>
      <c r="V3" s="11" t="s">
        <v>165</v>
      </c>
      <c r="W3" s="322" t="str">
        <f>ADDRESS(ROW(List!$K$2),COLUMN(List!$K$2))</f>
        <v>$K$2</v>
      </c>
      <c r="Y3" s="31" t="s">
        <v>323</v>
      </c>
      <c r="AA3" s="25" t="s">
        <v>519</v>
      </c>
      <c r="AB3" s="25" t="s">
        <v>193</v>
      </c>
      <c r="AC3" s="25" t="s">
        <v>214</v>
      </c>
      <c r="AD3" s="25" t="s">
        <v>196</v>
      </c>
      <c r="AE3" s="25" t="s">
        <v>520</v>
      </c>
    </row>
    <row r="4" spans="1:31">
      <c r="A4" s="1">
        <v>3</v>
      </c>
      <c r="B4" s="1" t="s">
        <v>889</v>
      </c>
      <c r="C4" s="6" t="s">
        <v>82</v>
      </c>
      <c r="D4" s="6" t="s">
        <v>142</v>
      </c>
      <c r="E4" s="1" t="s">
        <v>607</v>
      </c>
      <c r="F4" s="6" t="str">
        <f>標準入力法_断熱材!C5&amp;"["&amp;標準入力法_断熱材!D5&amp;"]"</f>
        <v>グラスウール断熱材   20K相当[0.042]</v>
      </c>
      <c r="G4" s="10"/>
      <c r="H4" s="6"/>
      <c r="I4" s="6"/>
      <c r="K4" s="16" t="s">
        <v>210</v>
      </c>
      <c r="N4" s="1" t="s">
        <v>104</v>
      </c>
      <c r="O4" s="1" t="s">
        <v>108</v>
      </c>
      <c r="P4" s="7"/>
      <c r="Q4" s="7"/>
      <c r="R4" s="7"/>
      <c r="S4" s="7"/>
      <c r="T4" s="7"/>
      <c r="V4" s="2" t="s">
        <v>170</v>
      </c>
      <c r="W4" s="323" t="str">
        <f>ADDRESS(ROW(List!$M$2),COLUMN(List!$M$2))</f>
        <v>$M$2</v>
      </c>
      <c r="Y4" s="29" t="s">
        <v>299</v>
      </c>
      <c r="AA4" s="11" t="s">
        <v>79</v>
      </c>
      <c r="AB4" s="11" t="s">
        <v>204</v>
      </c>
      <c r="AC4" s="11"/>
      <c r="AD4" s="11" t="s">
        <v>639</v>
      </c>
      <c r="AE4" s="11"/>
    </row>
    <row r="5" spans="1:31">
      <c r="A5" s="1">
        <v>4</v>
      </c>
      <c r="B5" s="1" t="s">
        <v>259</v>
      </c>
      <c r="C5" s="6" t="s">
        <v>83</v>
      </c>
      <c r="D5" s="1" t="s">
        <v>242</v>
      </c>
      <c r="E5" s="1" t="s">
        <v>608</v>
      </c>
      <c r="F5" s="6" t="str">
        <f>標準入力法_断熱材!C6&amp;"["&amp;標準入力法_断熱材!D6&amp;"]"</f>
        <v>グラスウール断熱材   24K相当[0.038]</v>
      </c>
      <c r="G5" s="10"/>
      <c r="H5" s="6"/>
      <c r="I5" s="6"/>
      <c r="K5" s="17" t="s">
        <v>209</v>
      </c>
      <c r="P5" s="7"/>
      <c r="Q5" s="7"/>
      <c r="R5" s="7"/>
      <c r="S5" s="7"/>
      <c r="T5" s="7"/>
      <c r="V5" s="3" t="s">
        <v>171</v>
      </c>
      <c r="W5" s="324" t="str">
        <f>ADDRESS(ROW(List!$M$3),COLUMN(List!$M$3))</f>
        <v>$M$3</v>
      </c>
      <c r="Y5" s="29" t="s">
        <v>300</v>
      </c>
      <c r="AA5" s="2" t="s">
        <v>213</v>
      </c>
      <c r="AB5" s="2" t="s">
        <v>205</v>
      </c>
      <c r="AC5" s="2"/>
      <c r="AD5" s="2" t="s">
        <v>324</v>
      </c>
      <c r="AE5" s="2"/>
    </row>
    <row r="6" spans="1:31">
      <c r="A6" s="1">
        <v>5</v>
      </c>
      <c r="B6" s="1" t="s">
        <v>260</v>
      </c>
      <c r="C6" s="6" t="s">
        <v>84</v>
      </c>
      <c r="D6" s="6"/>
      <c r="E6" s="1" t="s">
        <v>609</v>
      </c>
      <c r="F6" s="6" t="str">
        <f>標準入力法_断熱材!C7&amp;"["&amp;標準入力法_断熱材!D7&amp;"]"</f>
        <v>グラスウール断熱材  32K相当[0.036]</v>
      </c>
      <c r="G6" s="10"/>
      <c r="H6" s="6"/>
      <c r="I6" s="6"/>
      <c r="J6" s="8" t="s">
        <v>283</v>
      </c>
      <c r="K6" s="4" t="s">
        <v>501</v>
      </c>
      <c r="P6" s="7"/>
      <c r="Q6" s="7"/>
      <c r="R6" s="7"/>
      <c r="S6" s="7"/>
      <c r="T6" s="7"/>
      <c r="Y6" s="29" t="s">
        <v>301</v>
      </c>
      <c r="AA6" s="2" t="s">
        <v>206</v>
      </c>
      <c r="AB6" s="2" t="s">
        <v>539</v>
      </c>
      <c r="AC6" s="2"/>
      <c r="AD6" s="2"/>
      <c r="AE6" s="26" t="s">
        <v>521</v>
      </c>
    </row>
    <row r="7" spans="1:31">
      <c r="C7" s="6" t="s">
        <v>85</v>
      </c>
      <c r="D7" s="6"/>
      <c r="E7" s="1" t="s">
        <v>610</v>
      </c>
      <c r="F7" s="6" t="str">
        <f>標準入力法_断熱材!C8&amp;"["&amp;標準入力法_断熱材!D8&amp;"]"</f>
        <v>高性能グラスウール断熱材   16K相当[0.038]</v>
      </c>
      <c r="G7" s="10"/>
      <c r="H7" s="6"/>
      <c r="I7" s="6">
        <v>0</v>
      </c>
      <c r="J7" s="20" t="s">
        <v>323</v>
      </c>
      <c r="P7" s="7"/>
      <c r="Q7" s="7"/>
      <c r="R7" s="7"/>
      <c r="S7" s="7"/>
      <c r="T7" s="7"/>
      <c r="V7" s="18" t="s">
        <v>224</v>
      </c>
      <c r="Y7" s="29"/>
      <c r="AA7" s="2"/>
      <c r="AB7" s="2"/>
      <c r="AC7" s="2"/>
      <c r="AD7" s="2"/>
      <c r="AE7" s="28" t="s">
        <v>541</v>
      </c>
    </row>
    <row r="8" spans="1:31">
      <c r="C8" s="6" t="s">
        <v>86</v>
      </c>
      <c r="D8" s="6"/>
      <c r="E8" s="1" t="s">
        <v>611</v>
      </c>
      <c r="F8" s="6" t="str">
        <f>標準入力法_断熱材!C9&amp;"["&amp;標準入力法_断熱材!D9&amp;"]"</f>
        <v>高性能グラスウール断熱材   24K相当[0.036]</v>
      </c>
      <c r="G8" s="10"/>
      <c r="H8" s="6"/>
      <c r="I8" s="6">
        <v>1</v>
      </c>
      <c r="J8" s="1" t="s">
        <v>284</v>
      </c>
      <c r="P8" s="7"/>
      <c r="Q8" s="7"/>
      <c r="R8" s="7"/>
      <c r="S8" s="7"/>
      <c r="T8" s="7"/>
      <c r="Y8" s="30" t="s">
        <v>302</v>
      </c>
      <c r="AA8" s="2" t="s">
        <v>207</v>
      </c>
      <c r="AB8" s="2" t="s">
        <v>539</v>
      </c>
      <c r="AC8" s="2"/>
      <c r="AD8" s="2"/>
      <c r="AE8" s="26" t="s">
        <v>521</v>
      </c>
    </row>
    <row r="9" spans="1:31">
      <c r="B9" s="8" t="s">
        <v>153</v>
      </c>
      <c r="C9" s="6" t="s">
        <v>87</v>
      </c>
      <c r="D9" s="6"/>
      <c r="E9" s="1" t="s">
        <v>612</v>
      </c>
      <c r="F9" s="6" t="str">
        <f>標準入力法_断熱材!C10&amp;"["&amp;標準入力法_断熱材!D10&amp;"]"</f>
        <v>高性能グラスウール断熱材   32K相当[0.035]</v>
      </c>
      <c r="G9" s="10"/>
      <c r="H9" s="6"/>
      <c r="I9" s="6">
        <v>0</v>
      </c>
      <c r="J9" s="1" t="s">
        <v>285</v>
      </c>
      <c r="P9" s="7"/>
      <c r="Q9" s="7"/>
      <c r="R9" s="7"/>
      <c r="S9" s="7"/>
      <c r="T9" s="7"/>
      <c r="Y9" s="31" t="s">
        <v>323</v>
      </c>
      <c r="AA9" s="2"/>
      <c r="AB9" s="2"/>
      <c r="AC9" s="2"/>
      <c r="AD9" s="2"/>
      <c r="AE9" s="28" t="s">
        <v>541</v>
      </c>
    </row>
    <row r="10" spans="1:31">
      <c r="A10" s="1">
        <v>0</v>
      </c>
      <c r="B10" s="20" t="s">
        <v>323</v>
      </c>
      <c r="C10" s="1" t="s">
        <v>1020</v>
      </c>
      <c r="D10" s="6"/>
      <c r="E10" s="1" t="s">
        <v>613</v>
      </c>
      <c r="F10" s="6" t="str">
        <f>標準入力法_断熱材!C11&amp;"["&amp;標準入力法_断熱材!D11&amp;"]"</f>
        <v>高性能グラスウール断熱材   40K相当[0.034]</v>
      </c>
      <c r="G10" s="10"/>
      <c r="H10" s="6"/>
      <c r="I10" s="6"/>
      <c r="P10" s="7"/>
      <c r="Q10" s="7"/>
      <c r="R10" s="7"/>
      <c r="S10" s="7"/>
      <c r="T10" s="7"/>
      <c r="Y10" s="32" t="s">
        <v>175</v>
      </c>
      <c r="AA10" s="2" t="s">
        <v>195</v>
      </c>
      <c r="AB10" s="2"/>
      <c r="AC10" s="2" t="s">
        <v>197</v>
      </c>
      <c r="AD10" s="2"/>
      <c r="AE10" s="2"/>
    </row>
    <row r="11" spans="1:31">
      <c r="A11" s="1">
        <v>1</v>
      </c>
      <c r="B11" s="10" t="s">
        <v>154</v>
      </c>
      <c r="C11" s="6" t="s">
        <v>54</v>
      </c>
      <c r="E11" s="1" t="s">
        <v>614</v>
      </c>
      <c r="F11" s="6" t="str">
        <f>標準入力法_断熱材!C12&amp;"["&amp;標準入力法_断熱材!D12&amp;"]"</f>
        <v>高性能グラスウール断熱材   48K相当[0.033]</v>
      </c>
      <c r="G11" s="10"/>
      <c r="J11" s="8" t="s">
        <v>286</v>
      </c>
      <c r="P11" s="7"/>
      <c r="Q11" s="7"/>
      <c r="R11" s="7"/>
      <c r="S11" s="7"/>
      <c r="T11" s="7"/>
      <c r="Y11" s="32" t="s">
        <v>303</v>
      </c>
      <c r="AA11" s="2" t="s">
        <v>514</v>
      </c>
      <c r="AB11" s="2"/>
      <c r="AC11" s="2" t="s">
        <v>197</v>
      </c>
      <c r="AD11" s="2"/>
      <c r="AE11" s="2"/>
    </row>
    <row r="12" spans="1:31">
      <c r="A12" s="1">
        <v>2</v>
      </c>
      <c r="B12" s="10" t="s">
        <v>155</v>
      </c>
      <c r="E12" s="1" t="s">
        <v>615</v>
      </c>
      <c r="F12" s="6" t="str">
        <f>標準入力法_断熱材!C13&amp;"["&amp;標準入力法_断熱材!D13&amp;"]"</f>
        <v>吹込み用グラスウール  13K相当[0.052]</v>
      </c>
      <c r="G12" s="10"/>
      <c r="J12" s="1" t="s">
        <v>287</v>
      </c>
      <c r="P12" s="7"/>
      <c r="Q12" s="7"/>
      <c r="R12" s="7"/>
      <c r="S12" s="7"/>
      <c r="T12" s="7"/>
      <c r="Y12" s="32" t="s">
        <v>176</v>
      </c>
      <c r="AA12" s="2" t="s">
        <v>515</v>
      </c>
      <c r="AB12" s="2"/>
      <c r="AC12" s="2" t="s">
        <v>197</v>
      </c>
      <c r="AD12" s="2"/>
      <c r="AE12" s="2"/>
    </row>
    <row r="13" spans="1:31">
      <c r="A13" s="1">
        <v>3</v>
      </c>
      <c r="B13" s="10" t="s">
        <v>156</v>
      </c>
      <c r="C13" s="392" t="s">
        <v>885</v>
      </c>
      <c r="E13" s="1" t="s">
        <v>616</v>
      </c>
      <c r="F13" s="6" t="str">
        <f>標準入力法_断熱材!C14&amp;"["&amp;標準入力法_断熱材!D14&amp;"]"</f>
        <v>吹込み用グラスウール  18K相当[0.052]</v>
      </c>
      <c r="G13" s="10"/>
      <c r="J13" s="1" t="s">
        <v>288</v>
      </c>
      <c r="P13" s="7"/>
      <c r="Q13" s="7"/>
      <c r="R13" s="7"/>
      <c r="S13" s="7"/>
      <c r="T13" s="7"/>
      <c r="Y13" s="29"/>
      <c r="AA13" s="2" t="s">
        <v>516</v>
      </c>
      <c r="AB13" s="2"/>
      <c r="AC13" s="2" t="s">
        <v>197</v>
      </c>
      <c r="AD13" s="2"/>
      <c r="AE13" s="2"/>
    </row>
    <row r="14" spans="1:31">
      <c r="A14" s="1">
        <v>4</v>
      </c>
      <c r="B14" s="10" t="s">
        <v>157</v>
      </c>
      <c r="C14" s="1" t="s">
        <v>886</v>
      </c>
      <c r="E14" s="1" t="s">
        <v>854</v>
      </c>
      <c r="F14" s="6" t="str">
        <f>標準入力法_断熱材!C15&amp;"["&amp;標準入力法_断熱材!D15&amp;"]"</f>
        <v>吹込み用グラスウール  30K相当[0.04]</v>
      </c>
      <c r="G14" s="10"/>
      <c r="P14" s="7"/>
      <c r="Q14" s="7"/>
      <c r="R14" s="7"/>
      <c r="S14" s="7"/>
      <c r="T14" s="7"/>
      <c r="Y14" s="30" t="s">
        <v>304</v>
      </c>
      <c r="AA14" s="2" t="s">
        <v>517</v>
      </c>
      <c r="AB14" s="2"/>
      <c r="AC14" s="2" t="s">
        <v>197</v>
      </c>
      <c r="AD14" s="2"/>
      <c r="AE14" s="2"/>
    </row>
    <row r="15" spans="1:31">
      <c r="A15" s="1">
        <v>5</v>
      </c>
      <c r="B15" s="10" t="s">
        <v>158</v>
      </c>
      <c r="C15" s="1" t="s">
        <v>887</v>
      </c>
      <c r="E15" s="1" t="s">
        <v>855</v>
      </c>
      <c r="F15" s="6" t="str">
        <f>標準入力法_断熱材!C16&amp;"["&amp;標準入力法_断熱材!D16&amp;"]"</f>
        <v>吹込み用グラスウール  35K相当[0.04]</v>
      </c>
      <c r="G15" s="10"/>
      <c r="P15" s="7"/>
      <c r="Q15" s="7"/>
      <c r="R15" s="7"/>
      <c r="S15" s="7"/>
      <c r="T15" s="7"/>
      <c r="Y15" s="31" t="s">
        <v>323</v>
      </c>
      <c r="AA15" s="3" t="s">
        <v>518</v>
      </c>
      <c r="AB15" s="3"/>
      <c r="AC15" s="3" t="s">
        <v>197</v>
      </c>
      <c r="AD15" s="3"/>
      <c r="AE15" s="3"/>
    </row>
    <row r="16" spans="1:31">
      <c r="A16" s="1">
        <v>6</v>
      </c>
      <c r="B16" s="10" t="s">
        <v>159</v>
      </c>
      <c r="C16" s="1" t="s">
        <v>888</v>
      </c>
      <c r="E16" s="1" t="s">
        <v>856</v>
      </c>
      <c r="F16" s="6" t="str">
        <f>標準入力法_断熱材!C17&amp;"["&amp;標準入力法_断熱材!D17&amp;"]"</f>
        <v>吹付けロックウール[0.064]</v>
      </c>
      <c r="G16" s="10"/>
      <c r="P16" s="7"/>
      <c r="Q16" s="7"/>
      <c r="R16" s="7"/>
      <c r="S16" s="7"/>
      <c r="T16" s="7"/>
      <c r="Y16" s="29" t="s">
        <v>305</v>
      </c>
    </row>
    <row r="17" spans="1:31">
      <c r="A17" s="1">
        <v>7</v>
      </c>
      <c r="B17" s="10" t="s">
        <v>160</v>
      </c>
      <c r="E17" s="1" t="s">
        <v>857</v>
      </c>
      <c r="F17" s="6" t="str">
        <f>標準入力法_断熱材!C18&amp;"["&amp;標準入力法_断熱材!D18&amp;"]"</f>
        <v>ロックウール断熱材（マット）[0.038]</v>
      </c>
      <c r="G17" s="10"/>
      <c r="P17" s="7"/>
      <c r="Q17" s="7"/>
      <c r="R17" s="7"/>
      <c r="S17" s="7"/>
      <c r="T17" s="7"/>
      <c r="Y17" s="29" t="s">
        <v>306</v>
      </c>
      <c r="AA17" s="25" t="s">
        <v>194</v>
      </c>
      <c r="AB17" s="12" t="s">
        <v>197</v>
      </c>
      <c r="AC17" s="12"/>
      <c r="AD17" s="13"/>
      <c r="AE17" s="25"/>
    </row>
    <row r="18" spans="1:31">
      <c r="A18" s="21"/>
      <c r="E18" s="1" t="s">
        <v>858</v>
      </c>
      <c r="F18" s="6" t="str">
        <f>標準入力法_断熱材!C19&amp;"["&amp;標準入力法_断熱材!D19&amp;"]"</f>
        <v>ロックウール断熱材（フェルト）[0.038]</v>
      </c>
      <c r="G18" s="10"/>
      <c r="P18" s="7"/>
      <c r="Q18" s="7"/>
      <c r="R18" s="7"/>
      <c r="S18" s="7"/>
      <c r="T18" s="7"/>
      <c r="Y18" s="29"/>
    </row>
    <row r="19" spans="1:31">
      <c r="A19" s="21"/>
      <c r="B19" s="8" t="s">
        <v>261</v>
      </c>
      <c r="C19" s="9" t="s">
        <v>499</v>
      </c>
      <c r="E19" s="1" t="s">
        <v>859</v>
      </c>
      <c r="F19" s="6" t="str">
        <f>標準入力法_断熱材!C20&amp;"["&amp;標準入力法_断熱材!D20&amp;"]"</f>
        <v>ロックウール断熱材（ボード）[0.036]</v>
      </c>
      <c r="G19" s="10"/>
      <c r="P19" s="7"/>
      <c r="Q19" s="7"/>
      <c r="R19" s="7"/>
      <c r="S19" s="7"/>
      <c r="T19" s="7"/>
      <c r="Y19" s="30" t="s">
        <v>307</v>
      </c>
      <c r="AB19" s="1" t="s">
        <v>203</v>
      </c>
    </row>
    <row r="20" spans="1:31">
      <c r="A20" s="21" t="s">
        <v>480</v>
      </c>
      <c r="B20" s="20" t="s">
        <v>323</v>
      </c>
      <c r="E20" s="1" t="s">
        <v>860</v>
      </c>
      <c r="F20" s="6" t="str">
        <f>標準入力法_断熱材!C21&amp;"["&amp;標準入力法_断熱材!D21&amp;"]"</f>
        <v>吹込み用ロックウール  25K相当[0.047]</v>
      </c>
      <c r="G20" s="10"/>
      <c r="P20" s="7"/>
      <c r="Q20" s="7"/>
      <c r="R20" s="7"/>
      <c r="S20" s="7"/>
      <c r="T20" s="7"/>
      <c r="Y20" s="31" t="s">
        <v>323</v>
      </c>
      <c r="AA20" s="14" t="s">
        <v>201</v>
      </c>
      <c r="AB20" s="1" t="s">
        <v>199</v>
      </c>
    </row>
    <row r="21" spans="1:31">
      <c r="A21" s="21" t="s">
        <v>496</v>
      </c>
      <c r="B21" s="1" t="s">
        <v>262</v>
      </c>
      <c r="E21" s="1" t="s">
        <v>861</v>
      </c>
      <c r="F21" s="6" t="str">
        <f>標準入力法_断熱材!C22&amp;"["&amp;標準入力法_断熱材!D22&amp;"]"</f>
        <v>吹込み用ロックウール  65K相当[0.039]</v>
      </c>
      <c r="G21" s="10"/>
      <c r="P21" s="7"/>
      <c r="Q21" s="7"/>
      <c r="R21" s="7"/>
      <c r="S21" s="7"/>
      <c r="T21" s="7"/>
      <c r="Y21" s="29" t="s">
        <v>308</v>
      </c>
      <c r="AA21" s="14" t="s">
        <v>202</v>
      </c>
      <c r="AB21" s="1" t="s">
        <v>200</v>
      </c>
    </row>
    <row r="22" spans="1:31">
      <c r="A22" s="21" t="s">
        <v>497</v>
      </c>
      <c r="B22" s="1" t="s">
        <v>263</v>
      </c>
      <c r="E22" s="1" t="s">
        <v>862</v>
      </c>
      <c r="F22" s="6" t="str">
        <f>標準入力法_断熱材!C23&amp;"["&amp;標準入力法_断熱材!D23&amp;"]"</f>
        <v>吹込み用セルローズファイバー  25K[0.04]</v>
      </c>
      <c r="G22" s="10"/>
      <c r="P22" s="7"/>
      <c r="Q22" s="7"/>
      <c r="R22" s="7"/>
      <c r="S22" s="7"/>
      <c r="T22" s="7"/>
      <c r="Y22" s="29" t="s">
        <v>309</v>
      </c>
    </row>
    <row r="23" spans="1:31">
      <c r="A23" s="23" t="s">
        <v>481</v>
      </c>
      <c r="B23" s="1" t="s">
        <v>264</v>
      </c>
      <c r="E23" s="1" t="s">
        <v>863</v>
      </c>
      <c r="F23" s="6" t="str">
        <f>標準入力法_断熱材!C24&amp;"["&amp;標準入力法_断熱材!D24&amp;"]"</f>
        <v>吹込み用セルローズファイバー  45K[0.04]</v>
      </c>
      <c r="G23" s="10"/>
      <c r="P23" s="7"/>
      <c r="Q23" s="7"/>
      <c r="R23" s="7"/>
      <c r="S23" s="7"/>
      <c r="T23" s="7"/>
      <c r="AB23" s="9" t="s">
        <v>637</v>
      </c>
    </row>
    <row r="24" spans="1:31">
      <c r="A24" s="21"/>
      <c r="E24" s="1" t="s">
        <v>864</v>
      </c>
      <c r="F24" s="6" t="str">
        <f>標準入力法_断熱材!C25&amp;"["&amp;標準入力法_断熱材!D25&amp;"]"</f>
        <v>吹込み用セルローズファイバー  55K[0.04]</v>
      </c>
      <c r="G24" s="10"/>
      <c r="P24" s="7"/>
      <c r="Q24" s="7"/>
      <c r="R24" s="7"/>
      <c r="S24" s="7"/>
      <c r="T24" s="7"/>
      <c r="AB24" s="19" t="s">
        <v>633</v>
      </c>
      <c r="AD24" s="9"/>
    </row>
    <row r="25" spans="1:31">
      <c r="A25" s="21"/>
      <c r="B25" s="8" t="s">
        <v>265</v>
      </c>
      <c r="E25" s="1" t="s">
        <v>865</v>
      </c>
      <c r="F25" s="6" t="str">
        <f>標準入力法_断熱材!C26&amp;"["&amp;標準入力法_断熱材!D26&amp;"]"</f>
        <v>押出法ポリスチレンフォーム  保温板  1種[0.04]</v>
      </c>
      <c r="G25" s="10"/>
      <c r="P25" s="7"/>
      <c r="Q25" s="7"/>
      <c r="R25" s="7"/>
      <c r="S25" s="7"/>
      <c r="T25" s="7"/>
      <c r="AB25" s="41" t="s">
        <v>635</v>
      </c>
      <c r="AC25" s="37" t="s">
        <v>634</v>
      </c>
      <c r="AD25" s="24"/>
    </row>
    <row r="26" spans="1:31">
      <c r="A26" s="21" t="s">
        <v>480</v>
      </c>
      <c r="B26" s="20" t="s">
        <v>323</v>
      </c>
      <c r="E26" s="1" t="s">
        <v>866</v>
      </c>
      <c r="F26" s="6" t="str">
        <f>標準入力法_断熱材!C27&amp;"["&amp;標準入力法_断熱材!D27&amp;"]"</f>
        <v>押出法ポリスチレンフォーム  保温板  2種[0.034]</v>
      </c>
      <c r="G26" s="10"/>
      <c r="P26" s="7"/>
      <c r="Q26" s="7"/>
      <c r="R26" s="7"/>
      <c r="S26" s="7"/>
      <c r="T26" s="7"/>
      <c r="AC26" s="9" t="s">
        <v>638</v>
      </c>
      <c r="AD26" s="24"/>
    </row>
    <row r="27" spans="1:31">
      <c r="A27" s="21" t="s">
        <v>482</v>
      </c>
      <c r="B27" s="1" t="s">
        <v>266</v>
      </c>
      <c r="E27" s="1" t="s">
        <v>867</v>
      </c>
      <c r="F27" s="6" t="str">
        <f>標準入力法_断熱材!C28&amp;"["&amp;標準入力法_断熱材!D28&amp;"]"</f>
        <v>押出法ポリスチレンフォーム  保温板  3種[0.028]</v>
      </c>
      <c r="G27" s="10"/>
      <c r="P27" s="7"/>
      <c r="Q27" s="7"/>
      <c r="R27" s="7"/>
      <c r="S27" s="7"/>
      <c r="T27" s="7"/>
      <c r="AB27" s="41" t="s">
        <v>645</v>
      </c>
      <c r="AC27" s="9" t="s">
        <v>642</v>
      </c>
      <c r="AD27" s="24"/>
    </row>
    <row r="28" spans="1:31">
      <c r="A28" s="21" t="s">
        <v>483</v>
      </c>
      <c r="B28" s="1" t="s">
        <v>267</v>
      </c>
      <c r="E28" s="1" t="s">
        <v>868</v>
      </c>
      <c r="F28" s="6" t="str">
        <f>標準入力法_断熱材!C29&amp;"["&amp;標準入力法_断熱材!D29&amp;"]"</f>
        <v>A種ポリエチレンフォーム  保温板  1種2号[0.042]</v>
      </c>
      <c r="G28" s="10"/>
      <c r="P28" s="7"/>
      <c r="Q28" s="7"/>
      <c r="R28" s="7"/>
      <c r="S28" s="7"/>
      <c r="T28" s="7"/>
      <c r="AC28" s="24" t="s">
        <v>641</v>
      </c>
      <c r="AD28" s="24"/>
    </row>
    <row r="29" spans="1:31">
      <c r="A29" s="21" t="s">
        <v>484</v>
      </c>
      <c r="B29" s="1" t="s">
        <v>268</v>
      </c>
      <c r="E29" s="1" t="s">
        <v>869</v>
      </c>
      <c r="F29" s="6" t="str">
        <f>標準入力法_断熱材!C30&amp;"["&amp;標準入力法_断熱材!D30&amp;"]"</f>
        <v>A種ポリエチレンフォーム  保温板  2種[0.038]</v>
      </c>
      <c r="G29" s="10"/>
      <c r="P29" s="7"/>
      <c r="Q29" s="7"/>
      <c r="R29" s="7"/>
      <c r="S29" s="7"/>
      <c r="T29" s="7"/>
      <c r="AC29" s="24" t="s">
        <v>643</v>
      </c>
      <c r="AD29" s="24"/>
    </row>
    <row r="30" spans="1:31">
      <c r="A30" s="21" t="s">
        <v>485</v>
      </c>
      <c r="B30" s="1" t="s">
        <v>269</v>
      </c>
      <c r="E30" s="1" t="s">
        <v>870</v>
      </c>
      <c r="F30" s="6" t="str">
        <f>標準入力法_断熱材!C31&amp;"["&amp;標準入力法_断熱材!D31&amp;"]"</f>
        <v>ビーズ法ポリスチレンフォーム  保温板  特号[0.034]</v>
      </c>
      <c r="G30" s="10"/>
      <c r="P30" s="7"/>
      <c r="Q30" s="7"/>
      <c r="R30" s="7"/>
      <c r="S30" s="7"/>
      <c r="T30" s="7"/>
      <c r="V30" s="15" t="s">
        <v>498</v>
      </c>
      <c r="AC30" s="24" t="s">
        <v>644</v>
      </c>
      <c r="AD30" s="24"/>
    </row>
    <row r="31" spans="1:31">
      <c r="A31" s="23" t="s">
        <v>486</v>
      </c>
      <c r="B31" s="1" t="s">
        <v>270</v>
      </c>
      <c r="E31" s="1" t="s">
        <v>871</v>
      </c>
      <c r="F31" s="6" t="str">
        <f>標準入力法_断熱材!C32&amp;"["&amp;標準入力法_断熱材!D32&amp;"]"</f>
        <v>ビーズ法ポリスチレンフォーム  保温板  1号[0.036]</v>
      </c>
      <c r="G31" s="10"/>
      <c r="P31" s="7"/>
      <c r="Q31" s="7"/>
      <c r="R31" s="7"/>
      <c r="S31" s="7"/>
      <c r="T31" s="7"/>
      <c r="V31" s="1" t="s">
        <v>217</v>
      </c>
      <c r="W31" s="1" t="s">
        <v>218</v>
      </c>
      <c r="AB31" s="41" t="s">
        <v>646</v>
      </c>
      <c r="AC31" s="9" t="s">
        <v>648</v>
      </c>
    </row>
    <row r="32" spans="1:31">
      <c r="A32" s="21"/>
      <c r="E32" s="1" t="s">
        <v>872</v>
      </c>
      <c r="F32" s="6" t="str">
        <f>標準入力法_断熱材!C33&amp;"["&amp;標準入力法_断熱材!D33&amp;"]"</f>
        <v>ビーズ法ポリスチレンフォーム  保温板  2号[0.037]</v>
      </c>
      <c r="G32" s="10"/>
      <c r="P32" s="7"/>
      <c r="Q32" s="7"/>
      <c r="R32" s="7"/>
      <c r="S32" s="7"/>
      <c r="T32" s="7"/>
      <c r="V32" s="1" t="s">
        <v>219</v>
      </c>
      <c r="W32" s="10" t="s">
        <v>700</v>
      </c>
      <c r="AB32" s="42"/>
      <c r="AC32" s="24" t="s">
        <v>647</v>
      </c>
    </row>
    <row r="33" spans="1:29">
      <c r="A33" s="21"/>
      <c r="B33" s="8" t="s">
        <v>271</v>
      </c>
      <c r="E33" s="1" t="s">
        <v>873</v>
      </c>
      <c r="F33" s="6" t="str">
        <f>標準入力法_断熱材!C34&amp;"["&amp;標準入力法_断熱材!D34&amp;"]"</f>
        <v>ビーズ法ポリスチレンフォーム  保温板  3号[0.04]</v>
      </c>
      <c r="G33" s="10"/>
      <c r="P33" s="7"/>
      <c r="Q33" s="7"/>
      <c r="R33" s="7"/>
      <c r="S33" s="7"/>
      <c r="T33" s="7"/>
      <c r="V33" s="1" t="s">
        <v>220</v>
      </c>
      <c r="W33" s="10" t="s">
        <v>701</v>
      </c>
    </row>
    <row r="34" spans="1:29">
      <c r="A34" s="21" t="s">
        <v>480</v>
      </c>
      <c r="B34" s="20" t="s">
        <v>323</v>
      </c>
      <c r="E34" s="1" t="s">
        <v>874</v>
      </c>
      <c r="F34" s="6" t="str">
        <f>標準入力法_断熱材!C35&amp;"["&amp;標準入力法_断熱材!D35&amp;"]"</f>
        <v>ビーズ法ポリスチレンフォーム  保温板  4号[0.043]</v>
      </c>
      <c r="G34" s="10"/>
      <c r="P34" s="7"/>
      <c r="Q34" s="7"/>
      <c r="R34" s="7"/>
      <c r="S34" s="7"/>
      <c r="T34" s="7"/>
      <c r="V34" s="1" t="s">
        <v>221</v>
      </c>
      <c r="W34" s="10" t="s">
        <v>702</v>
      </c>
      <c r="AB34" s="45" t="s">
        <v>687</v>
      </c>
    </row>
    <row r="35" spans="1:29">
      <c r="A35" s="21" t="s">
        <v>487</v>
      </c>
      <c r="B35" s="1" t="s">
        <v>272</v>
      </c>
      <c r="E35" s="1" t="s">
        <v>875</v>
      </c>
      <c r="F35" s="6" t="str">
        <f>標準入力法_断熱材!C36&amp;"["&amp;標準入力法_断熱材!D36&amp;"]"</f>
        <v>硬質ウレタンフォーム  保温板  2種1号[0.023]</v>
      </c>
      <c r="G35" s="10"/>
      <c r="P35" s="7"/>
      <c r="AC35" s="24" t="s">
        <v>690</v>
      </c>
    </row>
    <row r="36" spans="1:29">
      <c r="A36" s="21" t="s">
        <v>488</v>
      </c>
      <c r="B36" s="1" t="s">
        <v>273</v>
      </c>
      <c r="E36" s="1" t="s">
        <v>876</v>
      </c>
      <c r="F36" s="6" t="str">
        <f>標準入力法_断熱材!C37&amp;"["&amp;標準入力法_断熱材!D37&amp;"]"</f>
        <v>硬質ウレタンフォーム  保温板  2種2号[0.024]</v>
      </c>
      <c r="G36" s="10"/>
      <c r="R36" s="1" t="s">
        <v>225</v>
      </c>
      <c r="AB36" s="41" t="s">
        <v>696</v>
      </c>
      <c r="AC36" s="44" t="s">
        <v>691</v>
      </c>
    </row>
    <row r="37" spans="1:29">
      <c r="A37" s="21" t="s">
        <v>489</v>
      </c>
      <c r="B37" s="1" t="s">
        <v>274</v>
      </c>
      <c r="E37" s="1" t="s">
        <v>877</v>
      </c>
      <c r="F37" s="6" t="str">
        <f>標準入力法_断熱材!C38&amp;"["&amp;標準入力法_断熱材!D38&amp;"]"</f>
        <v>吹付け硬質ウレタンフォームA種1[0.034]</v>
      </c>
      <c r="G37" s="10"/>
      <c r="AC37" s="44" t="s">
        <v>692</v>
      </c>
    </row>
    <row r="38" spans="1:29">
      <c r="A38" s="23" t="s">
        <v>490</v>
      </c>
      <c r="B38" s="1" t="s">
        <v>275</v>
      </c>
      <c r="E38" s="1" t="s">
        <v>878</v>
      </c>
      <c r="F38" s="6" t="str">
        <f>標準入力法_断熱材!C39&amp;"["&amp;標準入力法_断熱材!D39&amp;"]"</f>
        <v>吹付け硬質ウレタンフォームA種3[0.04]</v>
      </c>
      <c r="G38" s="10"/>
      <c r="AC38" s="44" t="s">
        <v>693</v>
      </c>
    </row>
    <row r="39" spans="1:29">
      <c r="A39" s="21"/>
      <c r="E39" s="1" t="s">
        <v>879</v>
      </c>
      <c r="F39" s="6" t="str">
        <f>標準入力法_断熱材!C40&amp;"["&amp;標準入力法_断熱材!D40&amp;"]"</f>
        <v>フェノールフォーム  保温板  1種1号[0.022]</v>
      </c>
      <c r="G39" s="10"/>
      <c r="AC39" s="44" t="s">
        <v>694</v>
      </c>
    </row>
    <row r="40" spans="1:29">
      <c r="A40" s="21"/>
      <c r="B40" s="8" t="s">
        <v>276</v>
      </c>
      <c r="E40" s="1" t="s">
        <v>880</v>
      </c>
      <c r="F40" s="6" t="str">
        <f>標準入力法_断熱材!C41&amp;"["&amp;標準入力法_断熱材!D41&amp;"]"</f>
        <v>フェノールフォーム  保温板  1種2号[0.022]</v>
      </c>
      <c r="G40" s="10"/>
      <c r="AC40" s="44" t="s">
        <v>695</v>
      </c>
    </row>
    <row r="41" spans="1:29">
      <c r="A41" s="21" t="s">
        <v>480</v>
      </c>
      <c r="B41" s="20" t="s">
        <v>323</v>
      </c>
      <c r="G41" s="10"/>
      <c r="AC41" s="9" t="s">
        <v>699</v>
      </c>
    </row>
    <row r="42" spans="1:29">
      <c r="A42" s="21" t="s">
        <v>491</v>
      </c>
      <c r="B42" s="1" t="s">
        <v>277</v>
      </c>
      <c r="E42" s="43" t="s">
        <v>617</v>
      </c>
      <c r="F42" s="38" t="s">
        <v>548</v>
      </c>
      <c r="G42" s="10"/>
    </row>
    <row r="43" spans="1:29">
      <c r="A43" s="21" t="s">
        <v>492</v>
      </c>
      <c r="B43" s="1" t="s">
        <v>278</v>
      </c>
      <c r="G43" s="10"/>
    </row>
    <row r="44" spans="1:29">
      <c r="A44" s="23" t="s">
        <v>493</v>
      </c>
      <c r="B44" s="1" t="s">
        <v>279</v>
      </c>
      <c r="E44" s="36" t="s">
        <v>914</v>
      </c>
      <c r="G44" s="10"/>
    </row>
    <row r="45" spans="1:29">
      <c r="A45" s="23" t="s">
        <v>494</v>
      </c>
      <c r="B45" s="1" t="s">
        <v>322</v>
      </c>
      <c r="E45" s="36" t="s">
        <v>913</v>
      </c>
      <c r="G45" s="10"/>
    </row>
    <row r="46" spans="1:29">
      <c r="A46" s="21" t="s">
        <v>495</v>
      </c>
      <c r="B46" s="1" t="s">
        <v>242</v>
      </c>
      <c r="C46" s="24" t="s">
        <v>500</v>
      </c>
      <c r="G46" s="10"/>
    </row>
    <row r="47" spans="1:29">
      <c r="A47" s="21"/>
      <c r="G47" s="10"/>
    </row>
    <row r="48" spans="1:29">
      <c r="A48" s="21"/>
      <c r="B48" s="8" t="s">
        <v>280</v>
      </c>
      <c r="G48" s="10"/>
    </row>
    <row r="49" spans="1:8">
      <c r="A49" s="1">
        <v>0</v>
      </c>
      <c r="B49" s="20" t="s">
        <v>323</v>
      </c>
      <c r="G49" s="10"/>
    </row>
    <row r="50" spans="1:8">
      <c r="A50" s="1">
        <v>1</v>
      </c>
      <c r="B50" s="1" t="s">
        <v>281</v>
      </c>
      <c r="G50" s="10"/>
    </row>
    <row r="51" spans="1:8">
      <c r="A51" s="36">
        <v>9</v>
      </c>
      <c r="B51" s="1" t="s">
        <v>282</v>
      </c>
      <c r="C51" s="18" t="s">
        <v>563</v>
      </c>
      <c r="G51" s="10"/>
    </row>
    <row r="52" spans="1:8">
      <c r="G52" s="10"/>
    </row>
    <row r="53" spans="1:8">
      <c r="G53" s="10"/>
    </row>
    <row r="54" spans="1:8">
      <c r="A54" s="21"/>
      <c r="B54" s="8" t="s">
        <v>626</v>
      </c>
      <c r="G54" s="10"/>
    </row>
    <row r="55" spans="1:8">
      <c r="A55" s="1">
        <v>0</v>
      </c>
      <c r="B55" s="20" t="s">
        <v>323</v>
      </c>
      <c r="G55" s="10"/>
    </row>
    <row r="56" spans="1:8">
      <c r="A56" s="1">
        <v>1</v>
      </c>
      <c r="B56" s="1" t="s">
        <v>627</v>
      </c>
      <c r="G56" s="10"/>
    </row>
    <row r="57" spans="1:8">
      <c r="A57" s="20">
        <v>2</v>
      </c>
      <c r="B57" s="1" t="s">
        <v>628</v>
      </c>
      <c r="G57" s="10"/>
    </row>
    <row r="58" spans="1:8">
      <c r="G58" s="10"/>
    </row>
    <row r="59" spans="1:8">
      <c r="G59" s="10"/>
    </row>
    <row r="60" spans="1:8">
      <c r="G60" s="10"/>
    </row>
    <row r="61" spans="1:8">
      <c r="G61" s="10"/>
    </row>
    <row r="62" spans="1:8">
      <c r="G62" s="10"/>
    </row>
    <row r="63" spans="1:8">
      <c r="G63" s="10"/>
    </row>
    <row r="64" spans="1:8">
      <c r="G64" s="10"/>
      <c r="H64" s="38"/>
    </row>
    <row r="65" spans="7:8">
      <c r="G65" s="10"/>
    </row>
    <row r="66" spans="7:8">
      <c r="G66" s="10"/>
    </row>
    <row r="67" spans="7:8">
      <c r="G67" s="10"/>
    </row>
    <row r="68" spans="7:8">
      <c r="G68" s="10"/>
    </row>
    <row r="69" spans="7:8">
      <c r="G69" s="10"/>
    </row>
    <row r="70" spans="7:8">
      <c r="G70" s="10"/>
    </row>
    <row r="71" spans="7:8">
      <c r="G71" s="10"/>
    </row>
    <row r="72" spans="7:8">
      <c r="G72" s="10"/>
    </row>
    <row r="73" spans="7:8">
      <c r="G73" s="10"/>
    </row>
    <row r="74" spans="7:8">
      <c r="G74" s="10"/>
    </row>
    <row r="75" spans="7:8">
      <c r="G75" s="10"/>
    </row>
    <row r="76" spans="7:8">
      <c r="G76" s="10"/>
    </row>
    <row r="77" spans="7:8">
      <c r="G77" s="10"/>
      <c r="H77" s="38"/>
    </row>
    <row r="78" spans="7:8">
      <c r="G78" s="10"/>
    </row>
    <row r="79" spans="7:8">
      <c r="G79" s="10"/>
    </row>
    <row r="80" spans="7:8">
      <c r="G80" s="10"/>
    </row>
    <row r="81" spans="7:8">
      <c r="G81" s="10"/>
    </row>
    <row r="82" spans="7:8">
      <c r="G82" s="10"/>
    </row>
    <row r="83" spans="7:8">
      <c r="G83" s="10"/>
    </row>
    <row r="84" spans="7:8">
      <c r="G84" s="10"/>
    </row>
    <row r="85" spans="7:8">
      <c r="G85" s="10"/>
    </row>
    <row r="86" spans="7:8">
      <c r="G86" s="10"/>
    </row>
    <row r="87" spans="7:8">
      <c r="G87" s="10"/>
    </row>
    <row r="88" spans="7:8">
      <c r="G88" s="10"/>
    </row>
    <row r="89" spans="7:8">
      <c r="G89" s="10"/>
    </row>
    <row r="90" spans="7:8">
      <c r="G90" s="10"/>
    </row>
    <row r="91" spans="7:8">
      <c r="G91" s="10"/>
    </row>
    <row r="92" spans="7:8">
      <c r="G92" s="10"/>
      <c r="H92" s="38"/>
    </row>
    <row r="93" spans="7:8">
      <c r="G93" s="10"/>
    </row>
    <row r="94" spans="7:8">
      <c r="G94" s="10"/>
    </row>
    <row r="95" spans="7:8">
      <c r="G95" s="10"/>
    </row>
    <row r="96" spans="7:8">
      <c r="G96" s="10"/>
    </row>
    <row r="97" spans="7:7">
      <c r="G97" s="10"/>
    </row>
    <row r="98" spans="7:7">
      <c r="G98" s="10"/>
    </row>
    <row r="99" spans="7:7">
      <c r="G99" s="10"/>
    </row>
    <row r="100" spans="7:7">
      <c r="G100" s="10"/>
    </row>
    <row r="101" spans="7:7">
      <c r="G101" s="38"/>
    </row>
  </sheetData>
  <phoneticPr fontId="5"/>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AF4C9-D5C5-4979-A1F5-D7B1429D4B02}">
  <sheetPr codeName="Sheet12">
    <tabColor rgb="FFFFFFCC"/>
  </sheetPr>
  <dimension ref="A1:G42"/>
  <sheetViews>
    <sheetView zoomScale="130" zoomScaleNormal="130" workbookViewId="0">
      <selection activeCell="AE1" sqref="AE1"/>
    </sheetView>
  </sheetViews>
  <sheetFormatPr defaultRowHeight="15.75"/>
  <cols>
    <col min="1" max="1" width="10.5" style="75" customWidth="1"/>
    <col min="2" max="2" width="6" style="75" customWidth="1"/>
    <col min="3" max="3" width="31.5" style="75" customWidth="1"/>
    <col min="4" max="4" width="10.25" style="76" customWidth="1"/>
    <col min="5" max="5" width="8.625" style="75" customWidth="1"/>
    <col min="6" max="6" width="9.5" style="91" customWidth="1"/>
    <col min="7" max="7" width="8.625" style="75" customWidth="1"/>
  </cols>
  <sheetData>
    <row r="1" spans="1:7">
      <c r="A1" s="56"/>
      <c r="B1" s="56"/>
      <c r="C1" s="56"/>
      <c r="D1" s="57"/>
      <c r="E1" s="56"/>
      <c r="F1" s="87"/>
      <c r="G1" s="86" t="s">
        <v>882</v>
      </c>
    </row>
    <row r="2" spans="1:7" ht="22.5">
      <c r="A2" s="58" t="s">
        <v>732</v>
      </c>
      <c r="B2" s="59" t="s">
        <v>733</v>
      </c>
      <c r="C2" s="58" t="s">
        <v>734</v>
      </c>
      <c r="D2" s="60" t="s">
        <v>735</v>
      </c>
      <c r="E2" s="61" t="s">
        <v>736</v>
      </c>
      <c r="F2" s="88" t="s">
        <v>737</v>
      </c>
      <c r="G2" s="61" t="s">
        <v>738</v>
      </c>
    </row>
    <row r="3" spans="1:7" ht="13.5">
      <c r="A3" s="864" t="s">
        <v>739</v>
      </c>
      <c r="B3" s="62">
        <v>121</v>
      </c>
      <c r="C3" s="63" t="s">
        <v>740</v>
      </c>
      <c r="D3" s="64">
        <v>0.05</v>
      </c>
      <c r="E3" s="65">
        <v>8</v>
      </c>
      <c r="F3" s="89">
        <v>0.84</v>
      </c>
      <c r="G3" s="65">
        <v>10</v>
      </c>
    </row>
    <row r="4" spans="1:7" ht="13.5">
      <c r="A4" s="865"/>
      <c r="B4" s="66">
        <v>122</v>
      </c>
      <c r="C4" s="67" t="s">
        <v>741</v>
      </c>
      <c r="D4" s="64">
        <v>4.4999999999999998E-2</v>
      </c>
      <c r="E4" s="68">
        <v>13</v>
      </c>
      <c r="F4" s="89">
        <v>0.84</v>
      </c>
      <c r="G4" s="68">
        <v>16</v>
      </c>
    </row>
    <row r="5" spans="1:7" ht="13.5">
      <c r="A5" s="865"/>
      <c r="B5" s="62">
        <v>123</v>
      </c>
      <c r="C5" s="69" t="s">
        <v>742</v>
      </c>
      <c r="D5" s="64">
        <v>4.2000000000000003E-2</v>
      </c>
      <c r="E5" s="68">
        <v>17</v>
      </c>
      <c r="F5" s="89">
        <v>0.84</v>
      </c>
      <c r="G5" s="65">
        <v>20</v>
      </c>
    </row>
    <row r="6" spans="1:7" ht="13.5">
      <c r="A6" s="865"/>
      <c r="B6" s="66">
        <v>124</v>
      </c>
      <c r="C6" s="67" t="s">
        <v>743</v>
      </c>
      <c r="D6" s="64">
        <v>3.7999999999999999E-2</v>
      </c>
      <c r="E6" s="68">
        <v>20</v>
      </c>
      <c r="F6" s="89">
        <v>0.84</v>
      </c>
      <c r="G6" s="68">
        <v>24</v>
      </c>
    </row>
    <row r="7" spans="1:7" ht="13.5">
      <c r="A7" s="865"/>
      <c r="B7" s="66">
        <v>125</v>
      </c>
      <c r="C7" s="67" t="s">
        <v>744</v>
      </c>
      <c r="D7" s="64">
        <v>3.5999999999999997E-2</v>
      </c>
      <c r="E7" s="65">
        <v>27</v>
      </c>
      <c r="F7" s="89">
        <v>0.84</v>
      </c>
      <c r="G7" s="65">
        <v>32</v>
      </c>
    </row>
    <row r="8" spans="1:7" ht="13.5">
      <c r="A8" s="865"/>
      <c r="B8" s="66">
        <v>126</v>
      </c>
      <c r="C8" s="67" t="s">
        <v>745</v>
      </c>
      <c r="D8" s="64">
        <v>3.7999999999999999E-2</v>
      </c>
      <c r="E8" s="68">
        <v>13</v>
      </c>
      <c r="F8" s="89">
        <v>0.84</v>
      </c>
      <c r="G8" s="68">
        <v>16</v>
      </c>
    </row>
    <row r="9" spans="1:7" ht="13.5">
      <c r="A9" s="865"/>
      <c r="B9" s="66">
        <v>127</v>
      </c>
      <c r="C9" s="67" t="s">
        <v>746</v>
      </c>
      <c r="D9" s="64">
        <v>3.5999999999999997E-2</v>
      </c>
      <c r="E9" s="65">
        <v>20</v>
      </c>
      <c r="F9" s="89">
        <v>0.84</v>
      </c>
      <c r="G9" s="65">
        <v>24</v>
      </c>
    </row>
    <row r="10" spans="1:7" ht="13.5">
      <c r="A10" s="865"/>
      <c r="B10" s="66">
        <v>128</v>
      </c>
      <c r="C10" s="67" t="s">
        <v>747</v>
      </c>
      <c r="D10" s="64">
        <v>3.5000000000000003E-2</v>
      </c>
      <c r="E10" s="68">
        <v>27</v>
      </c>
      <c r="F10" s="89">
        <v>0.84</v>
      </c>
      <c r="G10" s="65">
        <v>32</v>
      </c>
    </row>
    <row r="11" spans="1:7" ht="13.5">
      <c r="A11" s="865"/>
      <c r="B11" s="62">
        <v>129</v>
      </c>
      <c r="C11" s="67" t="s">
        <v>748</v>
      </c>
      <c r="D11" s="64">
        <v>3.4000000000000002E-2</v>
      </c>
      <c r="E11" s="65">
        <v>34</v>
      </c>
      <c r="F11" s="89">
        <v>0.84</v>
      </c>
      <c r="G11" s="65">
        <v>40</v>
      </c>
    </row>
    <row r="12" spans="1:7" ht="13.5">
      <c r="A12" s="865"/>
      <c r="B12" s="66">
        <v>130</v>
      </c>
      <c r="C12" s="67" t="s">
        <v>749</v>
      </c>
      <c r="D12" s="64">
        <v>3.3000000000000002E-2</v>
      </c>
      <c r="E12" s="65">
        <v>40</v>
      </c>
      <c r="F12" s="89">
        <v>0.84</v>
      </c>
      <c r="G12" s="65">
        <v>48</v>
      </c>
    </row>
    <row r="13" spans="1:7" ht="13.5">
      <c r="A13" s="865"/>
      <c r="B13" s="66">
        <v>131</v>
      </c>
      <c r="C13" s="67" t="s">
        <v>750</v>
      </c>
      <c r="D13" s="64">
        <v>5.1999999999999998E-2</v>
      </c>
      <c r="E13" s="68">
        <v>11</v>
      </c>
      <c r="F13" s="89">
        <v>0.84</v>
      </c>
      <c r="G13" s="68">
        <v>13</v>
      </c>
    </row>
    <row r="14" spans="1:7" ht="13.5">
      <c r="A14" s="865"/>
      <c r="B14" s="62">
        <v>132</v>
      </c>
      <c r="C14" s="67" t="s">
        <v>751</v>
      </c>
      <c r="D14" s="64">
        <v>5.1999999999999998E-2</v>
      </c>
      <c r="E14" s="68">
        <v>15</v>
      </c>
      <c r="F14" s="89">
        <v>0.84</v>
      </c>
      <c r="G14" s="65">
        <v>18</v>
      </c>
    </row>
    <row r="15" spans="1:7" ht="13.5">
      <c r="A15" s="865"/>
      <c r="B15" s="66">
        <v>133</v>
      </c>
      <c r="C15" s="67" t="s">
        <v>752</v>
      </c>
      <c r="D15" s="64">
        <v>0.04</v>
      </c>
      <c r="E15" s="68">
        <v>25</v>
      </c>
      <c r="F15" s="89">
        <v>0.84</v>
      </c>
      <c r="G15" s="65">
        <v>30</v>
      </c>
    </row>
    <row r="16" spans="1:7" ht="13.5">
      <c r="A16" s="865"/>
      <c r="B16" s="66">
        <v>134</v>
      </c>
      <c r="C16" s="67" t="s">
        <v>753</v>
      </c>
      <c r="D16" s="64">
        <v>0.04</v>
      </c>
      <c r="E16" s="68">
        <v>29</v>
      </c>
      <c r="F16" s="89">
        <v>0.84</v>
      </c>
      <c r="G16" s="65">
        <v>35</v>
      </c>
    </row>
    <row r="17" spans="1:7" ht="13.5">
      <c r="A17" s="865"/>
      <c r="B17" s="66">
        <v>141</v>
      </c>
      <c r="C17" s="70" t="s">
        <v>754</v>
      </c>
      <c r="D17" s="64">
        <v>6.4000000000000001E-2</v>
      </c>
      <c r="E17" s="65">
        <v>412</v>
      </c>
      <c r="F17" s="90">
        <v>1.42</v>
      </c>
      <c r="G17" s="65">
        <v>290</v>
      </c>
    </row>
    <row r="18" spans="1:7" ht="13.5">
      <c r="A18" s="865"/>
      <c r="B18" s="66">
        <v>142</v>
      </c>
      <c r="C18" s="70" t="s">
        <v>755</v>
      </c>
      <c r="D18" s="64">
        <v>3.7999999999999999E-2</v>
      </c>
      <c r="E18" s="68">
        <v>34</v>
      </c>
      <c r="F18" s="89">
        <v>0.84</v>
      </c>
      <c r="G18" s="65">
        <v>40</v>
      </c>
    </row>
    <row r="19" spans="1:7" ht="13.5">
      <c r="A19" s="865"/>
      <c r="B19" s="66">
        <v>143</v>
      </c>
      <c r="C19" s="70" t="s">
        <v>756</v>
      </c>
      <c r="D19" s="64">
        <v>3.7999999999999999E-2</v>
      </c>
      <c r="E19" s="65">
        <v>34</v>
      </c>
      <c r="F19" s="89">
        <v>0.84</v>
      </c>
      <c r="G19" s="65">
        <v>40</v>
      </c>
    </row>
    <row r="20" spans="1:7" ht="13.5">
      <c r="A20" s="865"/>
      <c r="B20" s="66">
        <v>144</v>
      </c>
      <c r="C20" s="70" t="s">
        <v>757</v>
      </c>
      <c r="D20" s="64">
        <v>3.5999999999999997E-2</v>
      </c>
      <c r="E20" s="65">
        <v>67</v>
      </c>
      <c r="F20" s="89">
        <v>0.84</v>
      </c>
      <c r="G20" s="65">
        <v>80</v>
      </c>
    </row>
    <row r="21" spans="1:7" ht="13.5">
      <c r="A21" s="865"/>
      <c r="B21" s="62">
        <v>145</v>
      </c>
      <c r="C21" s="63" t="s">
        <v>758</v>
      </c>
      <c r="D21" s="64">
        <v>4.7E-2</v>
      </c>
      <c r="E21" s="68">
        <v>21</v>
      </c>
      <c r="F21" s="89">
        <v>0.84</v>
      </c>
      <c r="G21" s="68">
        <v>25</v>
      </c>
    </row>
    <row r="22" spans="1:7" ht="13.5">
      <c r="A22" s="865"/>
      <c r="B22" s="66">
        <v>146</v>
      </c>
      <c r="C22" s="67" t="s">
        <v>759</v>
      </c>
      <c r="D22" s="64">
        <v>3.9E-2</v>
      </c>
      <c r="E22" s="65">
        <v>55</v>
      </c>
      <c r="F22" s="89">
        <v>0.84</v>
      </c>
      <c r="G22" s="68">
        <v>65</v>
      </c>
    </row>
    <row r="23" spans="1:7" ht="13.5">
      <c r="A23" s="865"/>
      <c r="B23" s="66">
        <v>161</v>
      </c>
      <c r="C23" s="67" t="s">
        <v>760</v>
      </c>
      <c r="D23" s="64">
        <v>0.04</v>
      </c>
      <c r="E23" s="68">
        <v>47</v>
      </c>
      <c r="F23" s="90">
        <v>1.88</v>
      </c>
      <c r="G23" s="68">
        <v>25</v>
      </c>
    </row>
    <row r="24" spans="1:7" ht="13.5">
      <c r="A24" s="865"/>
      <c r="B24" s="66">
        <v>162</v>
      </c>
      <c r="C24" s="67" t="s">
        <v>761</v>
      </c>
      <c r="D24" s="64">
        <v>0.04</v>
      </c>
      <c r="E24" s="65">
        <v>85</v>
      </c>
      <c r="F24" s="90">
        <v>1.88</v>
      </c>
      <c r="G24" s="65">
        <v>45</v>
      </c>
    </row>
    <row r="25" spans="1:7" ht="13.5">
      <c r="A25" s="866"/>
      <c r="B25" s="66">
        <v>163</v>
      </c>
      <c r="C25" s="67" t="s">
        <v>762</v>
      </c>
      <c r="D25" s="64">
        <v>0.04</v>
      </c>
      <c r="E25" s="68">
        <v>103</v>
      </c>
      <c r="F25" s="90">
        <v>1.88</v>
      </c>
      <c r="G25" s="65">
        <v>55</v>
      </c>
    </row>
    <row r="26" spans="1:7" ht="13.5">
      <c r="A26" s="864" t="s">
        <v>763</v>
      </c>
      <c r="B26" s="62">
        <v>181</v>
      </c>
      <c r="C26" s="67" t="s">
        <v>764</v>
      </c>
      <c r="D26" s="64">
        <v>0.04</v>
      </c>
      <c r="E26" s="71">
        <v>32.5</v>
      </c>
      <c r="F26" s="90">
        <v>1.3</v>
      </c>
      <c r="G26" s="65">
        <v>25</v>
      </c>
    </row>
    <row r="27" spans="1:7" ht="13.5">
      <c r="A27" s="865"/>
      <c r="B27" s="66">
        <v>182</v>
      </c>
      <c r="C27" s="63" t="s">
        <v>765</v>
      </c>
      <c r="D27" s="64">
        <v>3.4000000000000002E-2</v>
      </c>
      <c r="E27" s="72">
        <v>36.4</v>
      </c>
      <c r="F27" s="90">
        <v>1.3</v>
      </c>
      <c r="G27" s="68">
        <v>28</v>
      </c>
    </row>
    <row r="28" spans="1:7" ht="13.5">
      <c r="A28" s="865"/>
      <c r="B28" s="66">
        <v>183</v>
      </c>
      <c r="C28" s="67" t="s">
        <v>766</v>
      </c>
      <c r="D28" s="64">
        <v>2.8000000000000001E-2</v>
      </c>
      <c r="E28" s="71">
        <v>40.299999999999997</v>
      </c>
      <c r="F28" s="90">
        <v>1.3</v>
      </c>
      <c r="G28" s="65">
        <v>31</v>
      </c>
    </row>
    <row r="29" spans="1:7" ht="13.5">
      <c r="A29" s="865"/>
      <c r="B29" s="62">
        <v>184</v>
      </c>
      <c r="C29" s="67" t="s">
        <v>767</v>
      </c>
      <c r="D29" s="64">
        <v>4.2000000000000003E-2</v>
      </c>
      <c r="E29" s="68">
        <v>13</v>
      </c>
      <c r="F29" s="90">
        <v>1.3</v>
      </c>
      <c r="G29" s="73">
        <v>10</v>
      </c>
    </row>
    <row r="30" spans="1:7" ht="13.5">
      <c r="A30" s="865"/>
      <c r="B30" s="62">
        <v>185</v>
      </c>
      <c r="C30" s="67" t="s">
        <v>768</v>
      </c>
      <c r="D30" s="64">
        <v>3.7999999999999999E-2</v>
      </c>
      <c r="E30" s="68">
        <v>46</v>
      </c>
      <c r="F30" s="89">
        <v>2.2999999999999998</v>
      </c>
      <c r="G30" s="68">
        <v>20</v>
      </c>
    </row>
    <row r="31" spans="1:7" ht="13.5">
      <c r="A31" s="865"/>
      <c r="B31" s="66">
        <v>186</v>
      </c>
      <c r="C31" s="70" t="s">
        <v>769</v>
      </c>
      <c r="D31" s="64">
        <v>3.4000000000000002E-2</v>
      </c>
      <c r="E31" s="72">
        <v>35.1</v>
      </c>
      <c r="F31" s="90">
        <v>1.3</v>
      </c>
      <c r="G31" s="68">
        <v>27</v>
      </c>
    </row>
    <row r="32" spans="1:7" ht="13.5">
      <c r="A32" s="865"/>
      <c r="B32" s="66">
        <v>187</v>
      </c>
      <c r="C32" s="67" t="s">
        <v>770</v>
      </c>
      <c r="D32" s="64">
        <v>3.5999999999999997E-2</v>
      </c>
      <c r="E32" s="65">
        <v>39</v>
      </c>
      <c r="F32" s="90">
        <v>1.3</v>
      </c>
      <c r="G32" s="65">
        <v>30</v>
      </c>
    </row>
    <row r="33" spans="1:7" ht="13.5">
      <c r="A33" s="865"/>
      <c r="B33" s="66">
        <v>188</v>
      </c>
      <c r="C33" s="67" t="s">
        <v>771</v>
      </c>
      <c r="D33" s="64">
        <v>3.6999999999999998E-2</v>
      </c>
      <c r="E33" s="71">
        <v>32.5</v>
      </c>
      <c r="F33" s="90">
        <v>1.3</v>
      </c>
      <c r="G33" s="65">
        <v>25</v>
      </c>
    </row>
    <row r="34" spans="1:7" ht="13.5">
      <c r="A34" s="865"/>
      <c r="B34" s="66">
        <v>189</v>
      </c>
      <c r="C34" s="67" t="s">
        <v>772</v>
      </c>
      <c r="D34" s="64">
        <v>0.04</v>
      </c>
      <c r="E34" s="68">
        <v>26</v>
      </c>
      <c r="F34" s="90">
        <v>1.3</v>
      </c>
      <c r="G34" s="68">
        <v>20</v>
      </c>
    </row>
    <row r="35" spans="1:7" ht="13.5">
      <c r="A35" s="865"/>
      <c r="B35" s="66">
        <v>190</v>
      </c>
      <c r="C35" s="67" t="s">
        <v>773</v>
      </c>
      <c r="D35" s="64">
        <v>4.2999999999999997E-2</v>
      </c>
      <c r="E35" s="72">
        <v>19.5</v>
      </c>
      <c r="F35" s="90">
        <v>1.3</v>
      </c>
      <c r="G35" s="68">
        <v>15</v>
      </c>
    </row>
    <row r="36" spans="1:7" ht="13.5">
      <c r="A36" s="865"/>
      <c r="B36" s="66">
        <v>201</v>
      </c>
      <c r="C36" s="67" t="s">
        <v>774</v>
      </c>
      <c r="D36" s="64">
        <v>2.3E-2</v>
      </c>
      <c r="E36" s="65">
        <v>60</v>
      </c>
      <c r="F36" s="90">
        <v>1.7</v>
      </c>
      <c r="G36" s="65">
        <v>35</v>
      </c>
    </row>
    <row r="37" spans="1:7" ht="13.5">
      <c r="A37" s="865"/>
      <c r="B37" s="66">
        <v>202</v>
      </c>
      <c r="C37" s="67" t="s">
        <v>775</v>
      </c>
      <c r="D37" s="64">
        <v>2.4E-2</v>
      </c>
      <c r="E37" s="65">
        <v>43</v>
      </c>
      <c r="F37" s="90">
        <v>1.7</v>
      </c>
      <c r="G37" s="68">
        <v>25</v>
      </c>
    </row>
    <row r="38" spans="1:7" ht="13.5">
      <c r="A38" s="865"/>
      <c r="B38" s="62">
        <v>203</v>
      </c>
      <c r="C38" s="67" t="s">
        <v>776</v>
      </c>
      <c r="D38" s="64">
        <v>3.4000000000000002E-2</v>
      </c>
      <c r="E38" s="65">
        <v>61</v>
      </c>
      <c r="F38" s="90">
        <v>1.7</v>
      </c>
      <c r="G38" s="65">
        <v>36</v>
      </c>
    </row>
    <row r="39" spans="1:7" ht="13.5">
      <c r="A39" s="865"/>
      <c r="B39" s="62">
        <v>204</v>
      </c>
      <c r="C39" s="67" t="s">
        <v>777</v>
      </c>
      <c r="D39" s="64">
        <v>0.04</v>
      </c>
      <c r="E39" s="65">
        <v>26</v>
      </c>
      <c r="F39" s="90">
        <v>1.7</v>
      </c>
      <c r="G39" s="68">
        <v>15</v>
      </c>
    </row>
    <row r="40" spans="1:7" ht="13.5">
      <c r="A40" s="865"/>
      <c r="B40" s="62">
        <v>221</v>
      </c>
      <c r="C40" s="67" t="s">
        <v>778</v>
      </c>
      <c r="D40" s="64">
        <v>2.1999999999999999E-2</v>
      </c>
      <c r="E40" s="74">
        <v>77</v>
      </c>
      <c r="F40" s="90">
        <v>1.7</v>
      </c>
      <c r="G40" s="65">
        <v>45</v>
      </c>
    </row>
    <row r="41" spans="1:7" ht="13.5">
      <c r="A41" s="866"/>
      <c r="B41" s="62">
        <v>222</v>
      </c>
      <c r="C41" s="67" t="s">
        <v>779</v>
      </c>
      <c r="D41" s="64">
        <v>2.1999999999999999E-2</v>
      </c>
      <c r="E41" s="65">
        <v>43</v>
      </c>
      <c r="F41" s="90">
        <v>1.7</v>
      </c>
      <c r="G41" s="65">
        <v>25</v>
      </c>
    </row>
    <row r="42" spans="1:7">
      <c r="A42" s="56"/>
      <c r="B42" s="56"/>
      <c r="C42" s="56"/>
      <c r="D42" s="57"/>
      <c r="E42" s="56"/>
      <c r="F42" s="87"/>
      <c r="G42" s="56"/>
    </row>
  </sheetData>
  <mergeCells count="2">
    <mergeCell ref="A3:A25"/>
    <mergeCell ref="A26:A41"/>
  </mergeCells>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7482-777A-4474-93CC-7D30AB02904C}">
  <sheetPr codeName="Sheet13">
    <tabColor rgb="FFFFFFCC"/>
  </sheetPr>
  <dimension ref="A1:E61"/>
  <sheetViews>
    <sheetView workbookViewId="0">
      <selection activeCell="AE1" sqref="AE1"/>
    </sheetView>
  </sheetViews>
  <sheetFormatPr defaultRowHeight="13.5"/>
  <cols>
    <col min="1" max="1" width="4.5" customWidth="1"/>
    <col min="2" max="2" width="29.625" style="85" customWidth="1"/>
    <col min="3" max="3" width="3.5" style="85" customWidth="1"/>
    <col min="4" max="4" width="33.125" style="85" customWidth="1"/>
    <col min="5" max="5" width="12.125" style="85" customWidth="1"/>
  </cols>
  <sheetData>
    <row r="1" spans="1:5">
      <c r="B1" s="92" t="s">
        <v>884</v>
      </c>
      <c r="C1"/>
      <c r="D1"/>
      <c r="E1" s="86" t="s">
        <v>882</v>
      </c>
    </row>
    <row r="2" spans="1:5" ht="22.5">
      <c r="B2" s="77" t="s">
        <v>780</v>
      </c>
      <c r="C2" s="872" t="s">
        <v>781</v>
      </c>
      <c r="D2" s="873"/>
      <c r="E2" s="78" t="s">
        <v>782</v>
      </c>
    </row>
    <row r="3" spans="1:5">
      <c r="A3">
        <v>1</v>
      </c>
      <c r="B3" s="869" t="s">
        <v>783</v>
      </c>
      <c r="C3" s="79" t="s">
        <v>784</v>
      </c>
      <c r="D3" s="80" t="s">
        <v>785</v>
      </c>
      <c r="E3" s="81">
        <v>0.05</v>
      </c>
    </row>
    <row r="4" spans="1:5">
      <c r="A4">
        <v>2</v>
      </c>
      <c r="B4" s="870"/>
      <c r="C4" s="82"/>
      <c r="D4" s="80" t="s">
        <v>786</v>
      </c>
      <c r="E4" s="81">
        <v>4.4999999999999998E-2</v>
      </c>
    </row>
    <row r="5" spans="1:5">
      <c r="A5">
        <v>3</v>
      </c>
      <c r="B5" s="870"/>
      <c r="C5" s="83"/>
      <c r="D5" s="80" t="s">
        <v>787</v>
      </c>
      <c r="E5" s="81">
        <v>4.4999999999999998E-2</v>
      </c>
    </row>
    <row r="6" spans="1:5">
      <c r="A6">
        <v>4</v>
      </c>
      <c r="B6" s="870"/>
      <c r="C6" s="83"/>
      <c r="D6" s="80" t="s">
        <v>788</v>
      </c>
      <c r="E6" s="81">
        <v>4.2000000000000003E-2</v>
      </c>
    </row>
    <row r="7" spans="1:5">
      <c r="A7">
        <v>5</v>
      </c>
      <c r="B7" s="870"/>
      <c r="C7" s="83"/>
      <c r="D7" s="80" t="s">
        <v>789</v>
      </c>
      <c r="E7" s="81">
        <v>3.7999999999999999E-2</v>
      </c>
    </row>
    <row r="8" spans="1:5">
      <c r="A8">
        <v>6</v>
      </c>
      <c r="B8" s="870"/>
      <c r="C8" s="83"/>
      <c r="D8" s="80" t="s">
        <v>790</v>
      </c>
      <c r="E8" s="81">
        <v>3.5999999999999997E-2</v>
      </c>
    </row>
    <row r="9" spans="1:5">
      <c r="A9">
        <v>7</v>
      </c>
      <c r="B9" s="870"/>
      <c r="C9" s="83"/>
      <c r="D9" s="80" t="s">
        <v>791</v>
      </c>
      <c r="E9" s="81">
        <v>3.5999999999999997E-2</v>
      </c>
    </row>
    <row r="10" spans="1:5">
      <c r="A10">
        <v>8</v>
      </c>
      <c r="B10" s="870"/>
      <c r="C10" s="83"/>
      <c r="D10" s="80" t="s">
        <v>792</v>
      </c>
      <c r="E10" s="81">
        <v>3.5000000000000003E-2</v>
      </c>
    </row>
    <row r="11" spans="1:5">
      <c r="A11">
        <v>9</v>
      </c>
      <c r="B11" s="870"/>
      <c r="C11" s="83"/>
      <c r="D11" s="80" t="s">
        <v>793</v>
      </c>
      <c r="E11" s="81">
        <v>3.5000000000000003E-2</v>
      </c>
    </row>
    <row r="12" spans="1:5">
      <c r="A12">
        <v>10</v>
      </c>
      <c r="B12" s="870"/>
      <c r="C12" s="83"/>
      <c r="D12" s="80" t="s">
        <v>794</v>
      </c>
      <c r="E12" s="81">
        <v>3.3000000000000002E-2</v>
      </c>
    </row>
    <row r="13" spans="1:5">
      <c r="A13">
        <v>11</v>
      </c>
      <c r="B13" s="871"/>
      <c r="C13" s="83"/>
      <c r="D13" s="80" t="s">
        <v>795</v>
      </c>
      <c r="E13" s="81">
        <v>3.3000000000000002E-2</v>
      </c>
    </row>
    <row r="14" spans="1:5">
      <c r="A14">
        <v>12</v>
      </c>
      <c r="B14" s="869" t="s">
        <v>796</v>
      </c>
      <c r="C14" s="79" t="s">
        <v>784</v>
      </c>
      <c r="D14" s="80" t="s">
        <v>797</v>
      </c>
      <c r="E14" s="81">
        <v>4.7E-2</v>
      </c>
    </row>
    <row r="15" spans="1:5">
      <c r="A15">
        <v>13</v>
      </c>
      <c r="B15" s="870"/>
      <c r="C15" s="83"/>
      <c r="D15" s="80" t="s">
        <v>798</v>
      </c>
      <c r="E15" s="81">
        <v>4.2999999999999997E-2</v>
      </c>
    </row>
    <row r="16" spans="1:5">
      <c r="A16">
        <v>14</v>
      </c>
      <c r="B16" s="870"/>
      <c r="C16" s="83"/>
      <c r="D16" s="80" t="s">
        <v>799</v>
      </c>
      <c r="E16" s="81">
        <v>3.7999999999999999E-2</v>
      </c>
    </row>
    <row r="17" spans="1:5">
      <c r="A17">
        <v>15</v>
      </c>
      <c r="B17" s="870"/>
      <c r="C17" s="83"/>
      <c r="D17" s="80" t="s">
        <v>800</v>
      </c>
      <c r="E17" s="81">
        <v>3.7999999999999999E-2</v>
      </c>
    </row>
    <row r="18" spans="1:5">
      <c r="A18">
        <v>16</v>
      </c>
      <c r="B18" s="870"/>
      <c r="C18" s="83"/>
      <c r="D18" s="80" t="s">
        <v>801</v>
      </c>
      <c r="E18" s="81">
        <v>3.7999999999999999E-2</v>
      </c>
    </row>
    <row r="19" spans="1:5">
      <c r="A19">
        <v>17</v>
      </c>
      <c r="B19" s="870"/>
      <c r="C19" s="83"/>
      <c r="D19" s="80" t="s">
        <v>802</v>
      </c>
      <c r="E19" s="81">
        <v>3.5999999999999997E-2</v>
      </c>
    </row>
    <row r="20" spans="1:5">
      <c r="A20">
        <v>18</v>
      </c>
      <c r="B20" s="870"/>
      <c r="C20" s="83"/>
      <c r="D20" s="80" t="s">
        <v>803</v>
      </c>
      <c r="E20" s="81">
        <v>3.5999999999999997E-2</v>
      </c>
    </row>
    <row r="21" spans="1:5">
      <c r="A21">
        <v>19</v>
      </c>
      <c r="B21" s="870"/>
      <c r="C21" s="83"/>
      <c r="D21" s="80" t="s">
        <v>804</v>
      </c>
      <c r="E21" s="81">
        <v>3.5000000000000003E-2</v>
      </c>
    </row>
    <row r="22" spans="1:5">
      <c r="A22">
        <v>20</v>
      </c>
      <c r="B22" s="870"/>
      <c r="C22" s="83"/>
      <c r="D22" s="80" t="s">
        <v>805</v>
      </c>
      <c r="E22" s="81">
        <v>3.4000000000000002E-2</v>
      </c>
    </row>
    <row r="23" spans="1:5">
      <c r="A23">
        <v>21</v>
      </c>
      <c r="B23" s="870"/>
      <c r="C23" s="83"/>
      <c r="D23" s="80" t="s">
        <v>806</v>
      </c>
      <c r="E23" s="81">
        <v>3.4000000000000002E-2</v>
      </c>
    </row>
    <row r="24" spans="1:5">
      <c r="A24">
        <v>22</v>
      </c>
      <c r="B24" s="870"/>
      <c r="C24" s="83"/>
      <c r="D24" s="80" t="s">
        <v>807</v>
      </c>
      <c r="E24" s="81">
        <v>3.4000000000000002E-2</v>
      </c>
    </row>
    <row r="25" spans="1:5">
      <c r="A25">
        <v>23</v>
      </c>
      <c r="B25" s="871"/>
      <c r="C25" s="83"/>
      <c r="D25" s="80" t="s">
        <v>808</v>
      </c>
      <c r="E25" s="81">
        <v>3.3000000000000002E-2</v>
      </c>
    </row>
    <row r="26" spans="1:5">
      <c r="A26">
        <v>24</v>
      </c>
      <c r="B26" s="869" t="s">
        <v>809</v>
      </c>
      <c r="C26" s="79" t="s">
        <v>784</v>
      </c>
      <c r="D26" s="80" t="s">
        <v>810</v>
      </c>
      <c r="E26" s="81">
        <v>5.1999999999999998E-2</v>
      </c>
    </row>
    <row r="27" spans="1:5">
      <c r="A27">
        <v>25</v>
      </c>
      <c r="B27" s="871"/>
      <c r="C27" s="83"/>
      <c r="D27" s="80" t="s">
        <v>811</v>
      </c>
      <c r="E27" s="81">
        <v>0.04</v>
      </c>
    </row>
    <row r="28" spans="1:5">
      <c r="A28">
        <v>26</v>
      </c>
      <c r="B28" s="869" t="s">
        <v>812</v>
      </c>
      <c r="C28" s="79" t="s">
        <v>784</v>
      </c>
      <c r="D28" s="80" t="s">
        <v>813</v>
      </c>
      <c r="E28" s="81">
        <v>3.9E-2</v>
      </c>
    </row>
    <row r="29" spans="1:5">
      <c r="A29">
        <v>27</v>
      </c>
      <c r="B29" s="870"/>
      <c r="C29" s="83"/>
      <c r="D29" s="84" t="s">
        <v>814</v>
      </c>
      <c r="E29" s="81">
        <v>3.7999999999999999E-2</v>
      </c>
    </row>
    <row r="30" spans="1:5">
      <c r="A30">
        <v>28</v>
      </c>
      <c r="B30" s="870"/>
      <c r="C30" s="83"/>
      <c r="D30" s="84" t="s">
        <v>815</v>
      </c>
      <c r="E30" s="81">
        <v>3.6999999999999998E-2</v>
      </c>
    </row>
    <row r="31" spans="1:5">
      <c r="A31">
        <v>29</v>
      </c>
      <c r="B31" s="870"/>
      <c r="C31" s="83"/>
      <c r="D31" s="80" t="s">
        <v>816</v>
      </c>
      <c r="E31" s="81">
        <v>3.7999999999999999E-2</v>
      </c>
    </row>
    <row r="32" spans="1:5">
      <c r="A32">
        <v>30</v>
      </c>
      <c r="B32" s="871"/>
      <c r="C32" s="83"/>
      <c r="D32" s="80" t="s">
        <v>817</v>
      </c>
      <c r="E32" s="81">
        <v>3.5999999999999997E-2</v>
      </c>
    </row>
    <row r="33" spans="1:5">
      <c r="A33">
        <v>31</v>
      </c>
      <c r="B33" s="869" t="s">
        <v>818</v>
      </c>
      <c r="C33" s="79" t="s">
        <v>784</v>
      </c>
      <c r="D33" s="80" t="s">
        <v>810</v>
      </c>
      <c r="E33" s="81">
        <v>4.7E-2</v>
      </c>
    </row>
    <row r="34" spans="1:5">
      <c r="A34">
        <v>32</v>
      </c>
      <c r="B34" s="871"/>
      <c r="C34" s="83"/>
      <c r="D34" s="80" t="s">
        <v>811</v>
      </c>
      <c r="E34" s="81">
        <v>3.7999999999999999E-2</v>
      </c>
    </row>
    <row r="35" spans="1:5">
      <c r="A35">
        <v>33</v>
      </c>
      <c r="B35" s="80" t="s">
        <v>819</v>
      </c>
      <c r="C35" s="83"/>
      <c r="D35" s="80" t="s">
        <v>819</v>
      </c>
      <c r="E35" s="81">
        <v>6.4000000000000001E-2</v>
      </c>
    </row>
    <row r="36" spans="1:5">
      <c r="A36">
        <v>34</v>
      </c>
      <c r="B36" s="80" t="s">
        <v>820</v>
      </c>
      <c r="C36" s="79" t="s">
        <v>784</v>
      </c>
      <c r="D36" s="80" t="s">
        <v>821</v>
      </c>
      <c r="E36" s="81">
        <v>0.04</v>
      </c>
    </row>
    <row r="37" spans="1:5">
      <c r="A37">
        <v>35</v>
      </c>
      <c r="B37" s="869" t="s">
        <v>822</v>
      </c>
      <c r="C37" s="79" t="s">
        <v>784</v>
      </c>
      <c r="D37" s="80" t="s">
        <v>823</v>
      </c>
      <c r="E37" s="81">
        <v>0.04</v>
      </c>
    </row>
    <row r="38" spans="1:5">
      <c r="A38">
        <v>36</v>
      </c>
      <c r="B38" s="870"/>
      <c r="C38" s="83"/>
      <c r="D38" s="80" t="s">
        <v>824</v>
      </c>
      <c r="E38" s="81">
        <v>3.4000000000000002E-2</v>
      </c>
    </row>
    <row r="39" spans="1:5">
      <c r="A39">
        <v>37</v>
      </c>
      <c r="B39" s="871"/>
      <c r="C39" s="83"/>
      <c r="D39" s="80" t="s">
        <v>825</v>
      </c>
      <c r="E39" s="81">
        <v>2.8000000000000001E-2</v>
      </c>
    </row>
    <row r="40" spans="1:5">
      <c r="A40">
        <v>38</v>
      </c>
      <c r="B40" s="869" t="s">
        <v>826</v>
      </c>
      <c r="C40" s="79" t="s">
        <v>784</v>
      </c>
      <c r="D40" s="80" t="s">
        <v>827</v>
      </c>
      <c r="E40" s="81">
        <v>4.2000000000000003E-2</v>
      </c>
    </row>
    <row r="41" spans="1:5">
      <c r="A41">
        <v>39</v>
      </c>
      <c r="B41" s="870"/>
      <c r="C41" s="83"/>
      <c r="D41" s="80" t="s">
        <v>828</v>
      </c>
      <c r="E41" s="81">
        <v>3.7999999999999999E-2</v>
      </c>
    </row>
    <row r="42" spans="1:5">
      <c r="A42">
        <v>40</v>
      </c>
      <c r="B42" s="871"/>
      <c r="C42" s="83"/>
      <c r="D42" s="80" t="s">
        <v>829</v>
      </c>
      <c r="E42" s="81">
        <v>3.4000000000000002E-2</v>
      </c>
    </row>
    <row r="43" spans="1:5">
      <c r="A43">
        <v>41</v>
      </c>
      <c r="B43" s="869" t="s">
        <v>830</v>
      </c>
      <c r="C43" s="83"/>
      <c r="D43" s="80" t="s">
        <v>831</v>
      </c>
      <c r="E43" s="81">
        <v>3.4000000000000002E-2</v>
      </c>
    </row>
    <row r="44" spans="1:5">
      <c r="A44">
        <v>42</v>
      </c>
      <c r="B44" s="870"/>
      <c r="C44" s="83"/>
      <c r="D44" s="80" t="s">
        <v>832</v>
      </c>
      <c r="E44" s="81">
        <v>3.5999999999999997E-2</v>
      </c>
    </row>
    <row r="45" spans="1:5">
      <c r="A45">
        <v>43</v>
      </c>
      <c r="B45" s="870"/>
      <c r="C45" s="83"/>
      <c r="D45" s="80" t="s">
        <v>833</v>
      </c>
      <c r="E45" s="81">
        <v>3.7999999999999999E-2</v>
      </c>
    </row>
    <row r="46" spans="1:5">
      <c r="A46">
        <v>44</v>
      </c>
      <c r="B46" s="871"/>
      <c r="C46" s="79" t="s">
        <v>784</v>
      </c>
      <c r="D46" s="80" t="s">
        <v>834</v>
      </c>
      <c r="E46" s="81">
        <v>4.1000000000000002E-2</v>
      </c>
    </row>
    <row r="47" spans="1:5">
      <c r="A47">
        <v>45</v>
      </c>
      <c r="B47" s="869" t="s">
        <v>835</v>
      </c>
      <c r="C47" s="79" t="s">
        <v>784</v>
      </c>
      <c r="D47" s="80" t="s">
        <v>836</v>
      </c>
      <c r="E47" s="81">
        <v>2.9000000000000001E-2</v>
      </c>
    </row>
    <row r="48" spans="1:5">
      <c r="A48">
        <v>46</v>
      </c>
      <c r="B48" s="870"/>
      <c r="C48" s="83"/>
      <c r="D48" s="80" t="s">
        <v>837</v>
      </c>
      <c r="E48" s="81">
        <v>2.3E-2</v>
      </c>
    </row>
    <row r="49" spans="1:5">
      <c r="A49">
        <v>47</v>
      </c>
      <c r="B49" s="870"/>
      <c r="C49" s="83"/>
      <c r="D49" s="80" t="s">
        <v>838</v>
      </c>
      <c r="E49" s="81">
        <v>2.4E-2</v>
      </c>
    </row>
    <row r="50" spans="1:5">
      <c r="A50">
        <v>48</v>
      </c>
      <c r="B50" s="870"/>
      <c r="C50" s="83"/>
      <c r="D50" s="80" t="s">
        <v>839</v>
      </c>
      <c r="E50" s="81">
        <v>2.7E-2</v>
      </c>
    </row>
    <row r="51" spans="1:5">
      <c r="A51">
        <v>49</v>
      </c>
      <c r="B51" s="871"/>
      <c r="C51" s="83"/>
      <c r="D51" s="80" t="s">
        <v>840</v>
      </c>
      <c r="E51" s="81">
        <v>2.8000000000000001E-2</v>
      </c>
    </row>
    <row r="52" spans="1:5">
      <c r="A52">
        <v>50</v>
      </c>
      <c r="B52" s="869" t="s">
        <v>841</v>
      </c>
      <c r="C52" s="83"/>
      <c r="D52" s="80" t="s">
        <v>842</v>
      </c>
      <c r="E52" s="81">
        <v>3.4000000000000002E-2</v>
      </c>
    </row>
    <row r="53" spans="1:5">
      <c r="A53">
        <v>51</v>
      </c>
      <c r="B53" s="870"/>
      <c r="C53" s="83"/>
      <c r="D53" s="80" t="s">
        <v>843</v>
      </c>
      <c r="E53" s="81">
        <v>2.5999999999999999E-2</v>
      </c>
    </row>
    <row r="54" spans="1:5">
      <c r="A54">
        <v>52</v>
      </c>
      <c r="B54" s="871"/>
      <c r="C54" s="79" t="s">
        <v>784</v>
      </c>
      <c r="D54" s="80" t="s">
        <v>844</v>
      </c>
      <c r="E54" s="81">
        <v>0.04</v>
      </c>
    </row>
    <row r="55" spans="1:5">
      <c r="A55">
        <v>53</v>
      </c>
      <c r="B55" s="869" t="s">
        <v>845</v>
      </c>
      <c r="C55" s="83"/>
      <c r="D55" s="80" t="s">
        <v>846</v>
      </c>
      <c r="E55" s="81">
        <v>2.1999999999999999E-2</v>
      </c>
    </row>
    <row r="56" spans="1:5">
      <c r="A56">
        <v>54</v>
      </c>
      <c r="B56" s="870"/>
      <c r="C56" s="79" t="s">
        <v>784</v>
      </c>
      <c r="D56" s="80" t="s">
        <v>847</v>
      </c>
      <c r="E56" s="81">
        <v>3.5999999999999997E-2</v>
      </c>
    </row>
    <row r="57" spans="1:5">
      <c r="A57">
        <v>55</v>
      </c>
      <c r="B57" s="870"/>
      <c r="C57" s="83"/>
      <c r="D57" s="80" t="s">
        <v>848</v>
      </c>
      <c r="E57" s="81">
        <v>3.4000000000000002E-2</v>
      </c>
    </row>
    <row r="58" spans="1:5">
      <c r="A58">
        <v>56</v>
      </c>
      <c r="B58" s="870"/>
      <c r="C58" s="83"/>
      <c r="D58" s="80" t="s">
        <v>849</v>
      </c>
      <c r="E58" s="81">
        <v>2.8000000000000001E-2</v>
      </c>
    </row>
    <row r="59" spans="1:5">
      <c r="A59">
        <v>57</v>
      </c>
      <c r="B59" s="871"/>
      <c r="C59" s="83"/>
      <c r="D59" s="80" t="s">
        <v>850</v>
      </c>
      <c r="E59" s="81">
        <v>3.5000000000000003E-2</v>
      </c>
    </row>
    <row r="60" spans="1:5">
      <c r="A60">
        <v>58</v>
      </c>
      <c r="B60" s="867" t="s">
        <v>851</v>
      </c>
      <c r="C60" s="83"/>
      <c r="D60" s="80" t="s">
        <v>852</v>
      </c>
      <c r="E60" s="81">
        <v>0.04</v>
      </c>
    </row>
    <row r="61" spans="1:5">
      <c r="A61">
        <v>59</v>
      </c>
      <c r="B61" s="868"/>
      <c r="C61" s="79" t="s">
        <v>784</v>
      </c>
      <c r="D61" s="80" t="s">
        <v>853</v>
      </c>
      <c r="E61" s="81">
        <v>5.1999999999999998E-2</v>
      </c>
    </row>
  </sheetData>
  <mergeCells count="13">
    <mergeCell ref="B33:B34"/>
    <mergeCell ref="C2:D2"/>
    <mergeCell ref="B3:B13"/>
    <mergeCell ref="B14:B25"/>
    <mergeCell ref="B26:B27"/>
    <mergeCell ref="B28:B32"/>
    <mergeCell ref="B60:B61"/>
    <mergeCell ref="B37:B39"/>
    <mergeCell ref="B40:B42"/>
    <mergeCell ref="B43:B46"/>
    <mergeCell ref="B47:B51"/>
    <mergeCell ref="B52:B54"/>
    <mergeCell ref="B55:B59"/>
  </mergeCells>
  <phoneticPr fontId="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CCFFCC"/>
  </sheetPr>
  <dimension ref="A1:AI25"/>
  <sheetViews>
    <sheetView workbookViewId="0">
      <selection activeCell="E2" sqref="E2"/>
    </sheetView>
  </sheetViews>
  <sheetFormatPr defaultRowHeight="11.25"/>
  <cols>
    <col min="1" max="4" width="9" style="1"/>
    <col min="5" max="5" width="11.75" style="1" customWidth="1"/>
    <col min="6" max="6" width="16.625" style="1" customWidth="1"/>
    <col min="7" max="7" width="11.75" style="1" customWidth="1"/>
    <col min="8" max="8" width="16.625" style="1" customWidth="1"/>
    <col min="9" max="9" width="11.75" style="1" customWidth="1"/>
    <col min="10" max="10" width="16.625" style="1" customWidth="1"/>
    <col min="11" max="16384" width="9" style="1"/>
  </cols>
  <sheetData>
    <row r="1" spans="1:35" s="358" customFormat="1" ht="22.5">
      <c r="A1" s="358" t="s">
        <v>311</v>
      </c>
      <c r="B1" s="358" t="s">
        <v>312</v>
      </c>
      <c r="C1" s="358" t="s">
        <v>313</v>
      </c>
      <c r="D1" s="358" t="s">
        <v>289</v>
      </c>
      <c r="E1" s="358" t="s">
        <v>314</v>
      </c>
      <c r="F1" s="358" t="s">
        <v>315</v>
      </c>
      <c r="G1" s="358" t="s">
        <v>325</v>
      </c>
      <c r="H1" s="358" t="s">
        <v>326</v>
      </c>
      <c r="I1" s="358" t="s">
        <v>316</v>
      </c>
      <c r="J1" s="358" t="s">
        <v>317</v>
      </c>
      <c r="K1" s="359" t="s">
        <v>173</v>
      </c>
      <c r="L1" s="358" t="s">
        <v>327</v>
      </c>
      <c r="M1" s="358" t="s">
        <v>328</v>
      </c>
      <c r="N1" s="358" t="s">
        <v>329</v>
      </c>
      <c r="O1" s="359" t="s">
        <v>330</v>
      </c>
      <c r="P1" s="359" t="s">
        <v>331</v>
      </c>
      <c r="Q1" s="359" t="s">
        <v>332</v>
      </c>
      <c r="R1" s="359" t="s">
        <v>333</v>
      </c>
      <c r="S1" s="359" t="s">
        <v>334</v>
      </c>
      <c r="T1" s="359" t="s">
        <v>335</v>
      </c>
      <c r="U1" s="359" t="s">
        <v>336</v>
      </c>
      <c r="V1" s="359" t="s">
        <v>337</v>
      </c>
      <c r="W1" s="358" t="s">
        <v>338</v>
      </c>
      <c r="X1" s="358" t="s">
        <v>339</v>
      </c>
      <c r="Y1" s="358" t="s">
        <v>7</v>
      </c>
      <c r="Z1" s="358" t="s">
        <v>9</v>
      </c>
      <c r="AA1" s="358" t="s">
        <v>10</v>
      </c>
      <c r="AB1" s="358" t="s">
        <v>340</v>
      </c>
      <c r="AC1" s="358" t="s">
        <v>341</v>
      </c>
      <c r="AD1" s="358" t="s">
        <v>342</v>
      </c>
      <c r="AE1" s="358" t="s">
        <v>343</v>
      </c>
      <c r="AF1" s="360" t="s">
        <v>969</v>
      </c>
      <c r="AG1" s="361" t="s">
        <v>886</v>
      </c>
      <c r="AH1" s="361" t="s">
        <v>887</v>
      </c>
      <c r="AI1" s="361" t="s">
        <v>888</v>
      </c>
    </row>
    <row r="2" spans="1:35" ht="15" customHeight="1">
      <c r="A2" s="390" t="e">
        <f>事前協議書!#REF!</f>
        <v>#REF!</v>
      </c>
      <c r="B2" s="21" t="e">
        <f>事前協議書!#REF!</f>
        <v>#REF!</v>
      </c>
      <c r="C2" s="1" t="e">
        <f>事前協議書!#REF!</f>
        <v>#REF!</v>
      </c>
      <c r="D2" s="22" t="e">
        <f>事前協議書!#REF!</f>
        <v>#REF!</v>
      </c>
      <c r="E2" s="22" t="e">
        <f>事前協議書!#REF!</f>
        <v>#REF!</v>
      </c>
      <c r="F2" s="22" t="e">
        <f>事前協議書!#REF!</f>
        <v>#REF!</v>
      </c>
      <c r="G2" s="1" t="e">
        <f>事前協議書!#REF!</f>
        <v>#REF!</v>
      </c>
      <c r="H2" s="1" t="e">
        <f>事前協議書!#REF!</f>
        <v>#REF!</v>
      </c>
      <c r="I2" s="1" t="e">
        <f>事前協議書!#REF!</f>
        <v>#REF!</v>
      </c>
      <c r="J2" s="1" t="e">
        <f>事前協議書!#REF!</f>
        <v>#REF!</v>
      </c>
      <c r="K2" s="34"/>
      <c r="L2" s="1" t="e">
        <f>事前協議書!#REF!</f>
        <v>#REF!</v>
      </c>
      <c r="M2" s="1" t="e">
        <f>事前協議書!#REF!</f>
        <v>#REF!</v>
      </c>
      <c r="N2" s="1" t="e">
        <f>事前協議書!#REF!</f>
        <v>#REF!</v>
      </c>
      <c r="O2" s="34"/>
      <c r="P2" s="34"/>
      <c r="Q2" s="34"/>
      <c r="R2" s="34"/>
      <c r="S2" s="34"/>
      <c r="T2" s="34"/>
      <c r="U2" s="34"/>
      <c r="V2" s="34"/>
      <c r="W2" s="22" t="e">
        <f>事前協議書!#REF!</f>
        <v>#REF!</v>
      </c>
      <c r="X2" s="22" t="e">
        <f>事前協議書!#REF!</f>
        <v>#REF!</v>
      </c>
      <c r="Y2" s="1"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row>
    <row r="3" spans="1:35" ht="15" customHeight="1">
      <c r="A3" s="389" t="str">
        <f>事前協議書!$X$2</f>
        <v>2017999</v>
      </c>
      <c r="B3" s="389" t="str">
        <f>事前協議書!$Z$2</f>
        <v>Demo999</v>
      </c>
      <c r="C3" s="373">
        <f>事前協議書!$X$3</f>
        <v>2</v>
      </c>
      <c r="D3" s="374">
        <f>事前協議書!$E$3</f>
        <v>0</v>
      </c>
      <c r="E3" s="373">
        <f>事前協議書!$E$4</f>
        <v>0</v>
      </c>
      <c r="F3" s="373">
        <f>事前協議書!$E$5</f>
        <v>0</v>
      </c>
      <c r="G3" s="373">
        <f>事前協議書!$E$6</f>
        <v>0</v>
      </c>
      <c r="H3" s="373">
        <f>事前協議書!$E$7</f>
        <v>0</v>
      </c>
      <c r="I3" s="373">
        <f>事前協議書!$E$8</f>
        <v>0</v>
      </c>
      <c r="J3" s="373">
        <f>事前協議書!$E$9</f>
        <v>0</v>
      </c>
      <c r="K3" s="34"/>
      <c r="L3" s="373">
        <f>事前協議書!$X$10</f>
        <v>0</v>
      </c>
      <c r="M3" s="373">
        <f>事前協議書!$Z$10</f>
        <v>0</v>
      </c>
      <c r="N3" s="373">
        <f>事前協議書!$AD$10</f>
        <v>0</v>
      </c>
      <c r="O3" s="34"/>
      <c r="P3" s="34"/>
      <c r="Q3" s="34"/>
      <c r="R3" s="34"/>
      <c r="S3" s="34"/>
      <c r="T3" s="34"/>
      <c r="U3" s="34"/>
      <c r="V3" s="34"/>
      <c r="W3" s="375">
        <f>事前協議書!$H$13</f>
        <v>0</v>
      </c>
      <c r="X3" s="375">
        <f>事前協議書!$O$13</f>
        <v>0</v>
      </c>
      <c r="Y3" s="373">
        <f>事前協議書!$M$15</f>
        <v>0</v>
      </c>
      <c r="Z3" s="373">
        <f>事前協議書!$G$15</f>
        <v>0</v>
      </c>
      <c r="AA3" s="373">
        <f>事前協議書!$G$16</f>
        <v>0</v>
      </c>
      <c r="AB3" s="373">
        <f>事前協議書!$R$16</f>
        <v>0</v>
      </c>
      <c r="AC3" s="373">
        <f>事前協議書!$F$17</f>
        <v>0</v>
      </c>
      <c r="AD3" s="373">
        <f>事前協議書!$K$17</f>
        <v>0</v>
      </c>
      <c r="AE3" s="373">
        <f>事前協議書!$P$17</f>
        <v>0</v>
      </c>
      <c r="AF3" s="373">
        <f>事前協議書!$Y$14</f>
        <v>0</v>
      </c>
      <c r="AG3" s="373">
        <f>事前協議書!$AE$3</f>
        <v>1</v>
      </c>
      <c r="AH3" s="373">
        <f>事前協議書!$AG$3</f>
        <v>0</v>
      </c>
      <c r="AI3" s="373">
        <f>事前協議書!$AI$3</f>
        <v>0</v>
      </c>
    </row>
    <row r="4" spans="1:35" s="376" customFormat="1" ht="15" customHeight="1">
      <c r="A4" s="376" t="e">
        <f>A2=A3</f>
        <v>#REF!</v>
      </c>
      <c r="B4" s="376" t="e">
        <f>B2=B3</f>
        <v>#REF!</v>
      </c>
      <c r="C4" s="376" t="e">
        <f t="shared" ref="C4:AI4" si="0">C2=C3</f>
        <v>#REF!</v>
      </c>
      <c r="D4" s="376" t="e">
        <f t="shared" si="0"/>
        <v>#REF!</v>
      </c>
      <c r="E4" s="376" t="e">
        <f t="shared" si="0"/>
        <v>#REF!</v>
      </c>
      <c r="F4" s="376" t="e">
        <f t="shared" si="0"/>
        <v>#REF!</v>
      </c>
      <c r="G4" s="376" t="e">
        <f t="shared" si="0"/>
        <v>#REF!</v>
      </c>
      <c r="H4" s="376" t="e">
        <f t="shared" si="0"/>
        <v>#REF!</v>
      </c>
      <c r="I4" s="376" t="e">
        <f t="shared" si="0"/>
        <v>#REF!</v>
      </c>
      <c r="J4" s="376" t="e">
        <f t="shared" si="0"/>
        <v>#REF!</v>
      </c>
      <c r="K4" s="376" t="b">
        <f t="shared" si="0"/>
        <v>1</v>
      </c>
      <c r="L4" s="376" t="e">
        <f t="shared" si="0"/>
        <v>#REF!</v>
      </c>
      <c r="M4" s="376" t="e">
        <f t="shared" si="0"/>
        <v>#REF!</v>
      </c>
      <c r="N4" s="376" t="e">
        <f t="shared" si="0"/>
        <v>#REF!</v>
      </c>
      <c r="O4" s="376" t="b">
        <f t="shared" si="0"/>
        <v>1</v>
      </c>
      <c r="P4" s="376" t="b">
        <f t="shared" si="0"/>
        <v>1</v>
      </c>
      <c r="Q4" s="376" t="b">
        <f t="shared" si="0"/>
        <v>1</v>
      </c>
      <c r="R4" s="376" t="b">
        <f t="shared" si="0"/>
        <v>1</v>
      </c>
      <c r="S4" s="376" t="b">
        <f t="shared" si="0"/>
        <v>1</v>
      </c>
      <c r="T4" s="376" t="b">
        <f t="shared" si="0"/>
        <v>1</v>
      </c>
      <c r="U4" s="376" t="b">
        <f t="shared" si="0"/>
        <v>1</v>
      </c>
      <c r="V4" s="376" t="b">
        <f t="shared" si="0"/>
        <v>1</v>
      </c>
      <c r="W4" s="376" t="e">
        <f t="shared" si="0"/>
        <v>#REF!</v>
      </c>
      <c r="X4" s="376" t="e">
        <f t="shared" si="0"/>
        <v>#REF!</v>
      </c>
      <c r="Y4" s="376" t="e">
        <f t="shared" si="0"/>
        <v>#REF!</v>
      </c>
      <c r="Z4" s="376" t="e">
        <f t="shared" si="0"/>
        <v>#REF!</v>
      </c>
      <c r="AA4" s="376" t="e">
        <f t="shared" si="0"/>
        <v>#REF!</v>
      </c>
      <c r="AB4" s="376" t="e">
        <f t="shared" si="0"/>
        <v>#REF!</v>
      </c>
      <c r="AC4" s="376" t="e">
        <f t="shared" si="0"/>
        <v>#REF!</v>
      </c>
      <c r="AD4" s="376" t="e">
        <f t="shared" si="0"/>
        <v>#REF!</v>
      </c>
      <c r="AE4" s="376" t="e">
        <f t="shared" si="0"/>
        <v>#REF!</v>
      </c>
      <c r="AF4" s="376" t="e">
        <f t="shared" si="0"/>
        <v>#REF!</v>
      </c>
      <c r="AG4" s="376" t="e">
        <f t="shared" si="0"/>
        <v>#REF!</v>
      </c>
      <c r="AH4" s="376" t="e">
        <f t="shared" si="0"/>
        <v>#REF!</v>
      </c>
      <c r="AI4" s="376" t="e">
        <f t="shared" si="0"/>
        <v>#REF!</v>
      </c>
    </row>
    <row r="5" spans="1:35" s="376" customFormat="1" ht="15" customHeight="1"/>
    <row r="6" spans="1:35" s="376" customFormat="1" ht="15" customHeight="1"/>
    <row r="7" spans="1:35" s="376" customFormat="1" ht="15" customHeight="1"/>
    <row r="8" spans="1:35" s="376" customFormat="1" ht="15" customHeight="1"/>
    <row r="9" spans="1:35" s="376" customFormat="1" ht="15" customHeight="1"/>
    <row r="10" spans="1:35" s="376" customFormat="1" ht="15" customHeight="1"/>
    <row r="11" spans="1:35" s="376" customFormat="1" ht="15" customHeight="1"/>
    <row r="12" spans="1:35" s="376" customFormat="1" ht="15" customHeight="1"/>
    <row r="13" spans="1:35" s="376" customFormat="1" ht="15" customHeight="1"/>
    <row r="14" spans="1:35" s="376" customFormat="1" ht="15" customHeight="1"/>
    <row r="15" spans="1:35" s="376" customFormat="1" ht="15" customHeight="1"/>
    <row r="16" spans="1:35" s="376" customFormat="1" ht="15" customHeight="1"/>
    <row r="17" s="376" customFormat="1" ht="15" customHeight="1"/>
    <row r="18" s="376" customFormat="1" ht="15" customHeight="1"/>
    <row r="19" s="376" customFormat="1" ht="15" customHeight="1"/>
    <row r="20" s="376" customFormat="1" ht="15" customHeight="1"/>
    <row r="21" s="376" customFormat="1" ht="15" customHeight="1"/>
    <row r="22" s="376" customFormat="1" ht="15" customHeight="1"/>
    <row r="23" s="376" customFormat="1" ht="15" customHeight="1"/>
    <row r="24" s="376" customFormat="1" ht="15" customHeight="1"/>
    <row r="25" s="376" customFormat="1" ht="15" customHeight="1"/>
  </sheetData>
  <phoneticPr fontId="5"/>
  <conditionalFormatting sqref="A4:AI4">
    <cfRule type="containsText" dxfId="5" priority="1" operator="containsText" text="FALSE">
      <formula>NOT(ISERROR(SEARCH("FALSE",A4)))</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CCFFCC"/>
  </sheetPr>
  <dimension ref="A1:AT23"/>
  <sheetViews>
    <sheetView workbookViewId="0">
      <selection activeCell="AE1" sqref="AE1"/>
    </sheetView>
  </sheetViews>
  <sheetFormatPr defaultRowHeight="11.25"/>
  <cols>
    <col min="1" max="6" width="9" style="27"/>
    <col min="7" max="7" width="9" style="27" customWidth="1"/>
    <col min="8" max="16384" width="9" style="27"/>
  </cols>
  <sheetData>
    <row r="1" spans="1:46" s="358" customFormat="1" ht="57" thickBot="1">
      <c r="A1" s="358" t="s">
        <v>311</v>
      </c>
      <c r="B1" s="358" t="s">
        <v>313</v>
      </c>
      <c r="C1" s="358" t="s">
        <v>344</v>
      </c>
      <c r="D1" s="358" t="s">
        <v>345</v>
      </c>
      <c r="E1" s="358" t="s">
        <v>346</v>
      </c>
      <c r="F1" s="358" t="s">
        <v>347</v>
      </c>
      <c r="G1" s="358" t="s">
        <v>348</v>
      </c>
      <c r="H1" s="358" t="s">
        <v>349</v>
      </c>
      <c r="I1" s="358" t="s">
        <v>350</v>
      </c>
      <c r="J1" s="358" t="s">
        <v>351</v>
      </c>
      <c r="K1" s="358" t="s">
        <v>352</v>
      </c>
      <c r="L1" s="358" t="s">
        <v>353</v>
      </c>
      <c r="M1" s="358" t="s">
        <v>354</v>
      </c>
      <c r="N1" s="358" t="s">
        <v>355</v>
      </c>
      <c r="O1" s="358" t="s">
        <v>356</v>
      </c>
      <c r="P1" s="358" t="s">
        <v>357</v>
      </c>
      <c r="Q1" s="368" t="s">
        <v>504</v>
      </c>
      <c r="R1" s="359" t="s">
        <v>358</v>
      </c>
      <c r="S1" s="368" t="s">
        <v>505</v>
      </c>
      <c r="T1" s="359" t="s">
        <v>359</v>
      </c>
      <c r="U1" s="358" t="s">
        <v>360</v>
      </c>
      <c r="V1" s="358" t="s">
        <v>361</v>
      </c>
      <c r="W1" s="358" t="s">
        <v>575</v>
      </c>
      <c r="X1" s="358" t="s">
        <v>362</v>
      </c>
      <c r="Y1" s="358" t="s">
        <v>363</v>
      </c>
      <c r="Z1" s="358" t="s">
        <v>364</v>
      </c>
      <c r="AA1" s="358" t="s">
        <v>365</v>
      </c>
      <c r="AB1" s="358" t="s">
        <v>366</v>
      </c>
      <c r="AC1" s="358" t="s">
        <v>367</v>
      </c>
      <c r="AD1" s="358" t="s">
        <v>368</v>
      </c>
      <c r="AE1" s="358" t="s">
        <v>369</v>
      </c>
      <c r="AF1" s="358" t="s">
        <v>370</v>
      </c>
      <c r="AG1" s="358" t="s">
        <v>371</v>
      </c>
      <c r="AH1" s="359" t="s">
        <v>372</v>
      </c>
      <c r="AI1" s="359" t="s">
        <v>373</v>
      </c>
      <c r="AJ1" s="359" t="s">
        <v>374</v>
      </c>
      <c r="AK1" s="370" t="s">
        <v>576</v>
      </c>
      <c r="AL1" s="362" t="s">
        <v>688</v>
      </c>
      <c r="AM1" s="365" t="s">
        <v>664</v>
      </c>
      <c r="AN1" s="365" t="s">
        <v>665</v>
      </c>
      <c r="AO1" s="365" t="s">
        <v>666</v>
      </c>
      <c r="AP1" s="377" t="s">
        <v>991</v>
      </c>
      <c r="AQ1" s="377" t="s">
        <v>992</v>
      </c>
      <c r="AR1" s="360" t="s">
        <v>891</v>
      </c>
      <c r="AS1" s="360" t="s">
        <v>892</v>
      </c>
      <c r="AT1" s="360" t="s">
        <v>893</v>
      </c>
    </row>
    <row r="2" spans="1:46" s="1" customFormat="1" ht="15" customHeight="1">
      <c r="A2" s="21" t="e">
        <f>事前協議書!#REF!</f>
        <v>#REF!</v>
      </c>
      <c r="B2" s="1" t="e">
        <f>事前協議書!#REF!</f>
        <v>#REF!</v>
      </c>
      <c r="C2" s="1" t="e">
        <f>事前協議書!#REF!</f>
        <v>#REF!</v>
      </c>
      <c r="D2" s="1" t="e">
        <f>事前協議書!#REF!</f>
        <v>#REF!</v>
      </c>
      <c r="E2" s="1" t="e">
        <f>事前協議書!#REF!</f>
        <v>#REF!</v>
      </c>
      <c r="F2" s="1" t="e">
        <f>事前協議書!#REF!</f>
        <v>#REF!</v>
      </c>
      <c r="G2" s="1" t="e">
        <f>事前協議書!#REF!</f>
        <v>#REF!</v>
      </c>
      <c r="H2" s="1" t="e">
        <f>事前協議書!#REF!</f>
        <v>#REF!</v>
      </c>
      <c r="I2" s="1" t="e">
        <f>事前協議書!#REF!</f>
        <v>#REF!</v>
      </c>
      <c r="J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34"/>
      <c r="R2" s="34"/>
      <c r="S2" s="34"/>
      <c r="T2" s="34"/>
      <c r="U2" s="1" t="e">
        <f>事前協議書!#REF!</f>
        <v>#REF!</v>
      </c>
      <c r="V2" s="1" t="e">
        <f>事前協議書!#REF!</f>
        <v>#REF!</v>
      </c>
      <c r="W2" s="1" t="e">
        <f>事前協議書!#REF!</f>
        <v>#REF!</v>
      </c>
      <c r="X2" s="1" t="e">
        <f>事前協議書!#REF!</f>
        <v>#REF!</v>
      </c>
      <c r="Y2" s="1"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34"/>
      <c r="AI2" s="34"/>
      <c r="AJ2" s="34"/>
      <c r="AK2" s="35" t="e">
        <f>事前協議書!#REF!</f>
        <v>#REF!</v>
      </c>
      <c r="AL2" s="1" t="e">
        <f>事前協議書!#REF!</f>
        <v>#REF!</v>
      </c>
      <c r="AM2" s="1" t="e">
        <f>事前協議書!#REF!</f>
        <v>#REF!</v>
      </c>
      <c r="AN2" s="1" t="e">
        <f>事前協議書!#REF!</f>
        <v>#REF!</v>
      </c>
      <c r="AO2" s="1" t="e">
        <f>事前協議書!#REF!</f>
        <v>#REF!</v>
      </c>
      <c r="AR2" s="1" t="e">
        <f>事前協議書!#REF!</f>
        <v>#REF!</v>
      </c>
      <c r="AS2" s="1" t="e">
        <f>事前協議書!#REF!</f>
        <v>#REF!</v>
      </c>
      <c r="AT2" s="1" t="e">
        <f>事前協議書!#REF!</f>
        <v>#REF!</v>
      </c>
    </row>
    <row r="3" spans="1:46" ht="15" customHeight="1">
      <c r="A3" s="389" t="str">
        <f>事前協議書!X2</f>
        <v>2017999</v>
      </c>
      <c r="B3" s="373">
        <f>事前協議書!$X$3</f>
        <v>2</v>
      </c>
      <c r="C3" s="373">
        <f>事前協議書!$X$18</f>
        <v>0</v>
      </c>
      <c r="D3" s="373">
        <f>事前協議書!$Z$18</f>
        <v>0</v>
      </c>
      <c r="E3" s="373">
        <f>事前協議書!$AB$18</f>
        <v>0</v>
      </c>
      <c r="F3" s="373">
        <f>事前協議書!$X$19</f>
        <v>0</v>
      </c>
      <c r="G3" s="373">
        <f>事前協議書!$Z$19</f>
        <v>0</v>
      </c>
      <c r="H3" s="373">
        <f>事前協議書!$L$19</f>
        <v>0</v>
      </c>
      <c r="I3" s="373">
        <f>事前協議書!$F$20</f>
        <v>0</v>
      </c>
      <c r="J3" s="373">
        <f>事前協議書!$I$20</f>
        <v>0</v>
      </c>
      <c r="K3" s="373">
        <f>事前協議書!$M$20</f>
        <v>0</v>
      </c>
      <c r="L3" s="373">
        <f>事前協議書!$P$20</f>
        <v>0</v>
      </c>
      <c r="M3" s="373">
        <f>事前協議書!$F$21</f>
        <v>0</v>
      </c>
      <c r="N3" s="373">
        <f>事前協議書!$I$21</f>
        <v>0</v>
      </c>
      <c r="O3" s="373">
        <f>事前協議書!$M$21</f>
        <v>0</v>
      </c>
      <c r="P3" s="373">
        <f>事前協議書!$P$21</f>
        <v>0</v>
      </c>
      <c r="Q3" s="34"/>
      <c r="R3" s="34"/>
      <c r="S3" s="34"/>
      <c r="T3" s="34"/>
      <c r="U3" s="373">
        <f>事前協議書!$Y$24</f>
        <v>0</v>
      </c>
      <c r="V3" s="373">
        <f>事前協議書!$AB$24</f>
        <v>0</v>
      </c>
      <c r="W3" s="373">
        <f>事前協議書!$AE$24</f>
        <v>0</v>
      </c>
      <c r="X3" s="373">
        <f>事前協議書!$Y$25</f>
        <v>0</v>
      </c>
      <c r="Y3" s="373">
        <f>事前協議書!$AB$25</f>
        <v>0</v>
      </c>
      <c r="Z3" s="373">
        <f>事前協議書!$AE$25</f>
        <v>0</v>
      </c>
      <c r="AA3" s="373">
        <f>事前協議書!$Y$26</f>
        <v>0</v>
      </c>
      <c r="AB3" s="373">
        <f>事前協議書!$H$26</f>
        <v>0</v>
      </c>
      <c r="AC3" s="373">
        <f>事前協議書!$Y$27</f>
        <v>0</v>
      </c>
      <c r="AD3" s="373">
        <f>事前協議書!$AB$27</f>
        <v>0</v>
      </c>
      <c r="AE3" s="373">
        <f>事前協議書!$AE$27</f>
        <v>0</v>
      </c>
      <c r="AF3" s="373">
        <f>事前協議書!$Y$28</f>
        <v>0</v>
      </c>
      <c r="AG3" s="373">
        <f>事前協議書!$AB$28</f>
        <v>0</v>
      </c>
      <c r="AH3" s="34"/>
      <c r="AI3" s="34"/>
      <c r="AJ3" s="34"/>
      <c r="AK3" s="373">
        <f>事前協議書!$AH$24</f>
        <v>0</v>
      </c>
      <c r="AL3" s="373">
        <f>事前協議書!$Z$22</f>
        <v>0</v>
      </c>
      <c r="AM3" s="373">
        <f>事前協議書!$AB$22</f>
        <v>0</v>
      </c>
      <c r="AN3" s="373">
        <f>事前協議書!$AD$22</f>
        <v>0</v>
      </c>
      <c r="AO3" s="373">
        <f>事前協議書!$X$23</f>
        <v>0</v>
      </c>
      <c r="AP3" s="373">
        <f>事前協議書!$Z$23</f>
        <v>0</v>
      </c>
      <c r="AQ3" s="373">
        <f>事前協議書!$L$23</f>
        <v>0</v>
      </c>
      <c r="AR3" s="373">
        <f>事前協議書!$AE$3</f>
        <v>1</v>
      </c>
      <c r="AS3" s="373">
        <f>事前協議書!$AG$3</f>
        <v>0</v>
      </c>
      <c r="AT3" s="373">
        <f>事前協議書!$AI$3</f>
        <v>0</v>
      </c>
    </row>
    <row r="4" spans="1:46" ht="15" customHeight="1">
      <c r="A4" s="376" t="e">
        <f>A2=A3</f>
        <v>#REF!</v>
      </c>
      <c r="B4" s="376" t="e">
        <f t="shared" ref="B4:AT4" si="0">B2=B3</f>
        <v>#REF!</v>
      </c>
      <c r="C4" s="376" t="e">
        <f t="shared" si="0"/>
        <v>#REF!</v>
      </c>
      <c r="D4" s="376" t="e">
        <f t="shared" si="0"/>
        <v>#REF!</v>
      </c>
      <c r="E4" s="376" t="e">
        <f t="shared" si="0"/>
        <v>#REF!</v>
      </c>
      <c r="F4" s="376" t="e">
        <f t="shared" si="0"/>
        <v>#REF!</v>
      </c>
      <c r="G4" s="376" t="e">
        <f t="shared" si="0"/>
        <v>#REF!</v>
      </c>
      <c r="H4" s="376" t="e">
        <f t="shared" si="0"/>
        <v>#REF!</v>
      </c>
      <c r="I4" s="376" t="e">
        <f t="shared" si="0"/>
        <v>#REF!</v>
      </c>
      <c r="J4" s="376" t="e">
        <f t="shared" si="0"/>
        <v>#REF!</v>
      </c>
      <c r="K4" s="376" t="e">
        <f t="shared" si="0"/>
        <v>#REF!</v>
      </c>
      <c r="L4" s="376" t="e">
        <f t="shared" si="0"/>
        <v>#REF!</v>
      </c>
      <c r="M4" s="376" t="e">
        <f t="shared" si="0"/>
        <v>#REF!</v>
      </c>
      <c r="N4" s="376" t="e">
        <f t="shared" si="0"/>
        <v>#REF!</v>
      </c>
      <c r="O4" s="376" t="e">
        <f t="shared" si="0"/>
        <v>#REF!</v>
      </c>
      <c r="P4" s="376" t="e">
        <f t="shared" si="0"/>
        <v>#REF!</v>
      </c>
      <c r="Q4" s="376" t="b">
        <f t="shared" si="0"/>
        <v>1</v>
      </c>
      <c r="R4" s="376" t="b">
        <f t="shared" si="0"/>
        <v>1</v>
      </c>
      <c r="S4" s="376" t="b">
        <f t="shared" si="0"/>
        <v>1</v>
      </c>
      <c r="T4" s="376" t="b">
        <f t="shared" si="0"/>
        <v>1</v>
      </c>
      <c r="U4" s="376" t="e">
        <f t="shared" si="0"/>
        <v>#REF!</v>
      </c>
      <c r="V4" s="376" t="e">
        <f t="shared" si="0"/>
        <v>#REF!</v>
      </c>
      <c r="W4" s="376" t="e">
        <f t="shared" si="0"/>
        <v>#REF!</v>
      </c>
      <c r="X4" s="376" t="e">
        <f t="shared" si="0"/>
        <v>#REF!</v>
      </c>
      <c r="Y4" s="376" t="e">
        <f t="shared" si="0"/>
        <v>#REF!</v>
      </c>
      <c r="Z4" s="376" t="e">
        <f t="shared" si="0"/>
        <v>#REF!</v>
      </c>
      <c r="AA4" s="376" t="e">
        <f t="shared" si="0"/>
        <v>#REF!</v>
      </c>
      <c r="AB4" s="376" t="e">
        <f t="shared" si="0"/>
        <v>#REF!</v>
      </c>
      <c r="AC4" s="376" t="e">
        <f t="shared" si="0"/>
        <v>#REF!</v>
      </c>
      <c r="AD4" s="376" t="e">
        <f t="shared" si="0"/>
        <v>#REF!</v>
      </c>
      <c r="AE4" s="376" t="e">
        <f t="shared" si="0"/>
        <v>#REF!</v>
      </c>
      <c r="AF4" s="376" t="e">
        <f t="shared" si="0"/>
        <v>#REF!</v>
      </c>
      <c r="AG4" s="376" t="e">
        <f t="shared" si="0"/>
        <v>#REF!</v>
      </c>
      <c r="AH4" s="376" t="b">
        <f t="shared" si="0"/>
        <v>1</v>
      </c>
      <c r="AI4" s="376" t="b">
        <f t="shared" si="0"/>
        <v>1</v>
      </c>
      <c r="AJ4" s="376" t="b">
        <f t="shared" si="0"/>
        <v>1</v>
      </c>
      <c r="AK4" s="376" t="e">
        <f t="shared" si="0"/>
        <v>#REF!</v>
      </c>
      <c r="AL4" s="376" t="e">
        <f t="shared" si="0"/>
        <v>#REF!</v>
      </c>
      <c r="AM4" s="376" t="e">
        <f t="shared" si="0"/>
        <v>#REF!</v>
      </c>
      <c r="AN4" s="376" t="e">
        <f t="shared" si="0"/>
        <v>#REF!</v>
      </c>
      <c r="AO4" s="376" t="e">
        <f t="shared" si="0"/>
        <v>#REF!</v>
      </c>
      <c r="AP4" s="376" t="b">
        <f t="shared" si="0"/>
        <v>1</v>
      </c>
      <c r="AQ4" s="376" t="b">
        <f t="shared" si="0"/>
        <v>1</v>
      </c>
      <c r="AR4" s="376" t="e">
        <f t="shared" si="0"/>
        <v>#REF!</v>
      </c>
      <c r="AS4" s="376" t="e">
        <f t="shared" si="0"/>
        <v>#REF!</v>
      </c>
      <c r="AT4" s="376" t="e">
        <f t="shared" si="0"/>
        <v>#REF!</v>
      </c>
    </row>
    <row r="5" spans="1:46" ht="60">
      <c r="A5" s="379"/>
      <c r="B5" s="379"/>
      <c r="C5" s="379"/>
      <c r="D5" s="379"/>
      <c r="E5" s="379"/>
      <c r="F5" s="379"/>
      <c r="G5" s="379"/>
      <c r="H5" s="380" t="s">
        <v>995</v>
      </c>
      <c r="I5" s="380"/>
      <c r="J5" s="380"/>
      <c r="K5" s="380"/>
      <c r="L5" s="380"/>
      <c r="M5" s="380" t="s">
        <v>995</v>
      </c>
      <c r="N5" s="380" t="s">
        <v>995</v>
      </c>
      <c r="O5" s="380" t="s">
        <v>995</v>
      </c>
      <c r="P5" s="380" t="s">
        <v>995</v>
      </c>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78" t="s">
        <v>993</v>
      </c>
      <c r="AQ5" s="378" t="s">
        <v>993</v>
      </c>
      <c r="AR5" s="378" t="s">
        <v>994</v>
      </c>
      <c r="AS5" s="378" t="s">
        <v>994</v>
      </c>
      <c r="AT5" s="378" t="s">
        <v>994</v>
      </c>
    </row>
    <row r="6" spans="1:46" ht="15" customHeight="1"/>
    <row r="7" spans="1:46" ht="15" customHeight="1"/>
    <row r="8" spans="1:46" ht="15" customHeight="1"/>
    <row r="9" spans="1:46" ht="15" customHeight="1"/>
    <row r="10" spans="1:46" ht="15" customHeight="1"/>
    <row r="11" spans="1:46" ht="15" customHeight="1"/>
    <row r="12" spans="1:46" ht="15" customHeight="1"/>
    <row r="13" spans="1:46" ht="15" customHeight="1"/>
    <row r="14" spans="1:46" ht="15" customHeight="1"/>
    <row r="15" spans="1:46" ht="15" customHeight="1"/>
    <row r="16" spans="1:46" ht="15" customHeight="1"/>
    <row r="17" ht="15" customHeight="1"/>
    <row r="18" ht="15" customHeight="1"/>
    <row r="19" ht="15" customHeight="1"/>
    <row r="20" ht="15" customHeight="1"/>
    <row r="21" ht="15" customHeight="1"/>
    <row r="22" ht="15" customHeight="1"/>
    <row r="23" ht="15" customHeight="1"/>
  </sheetData>
  <phoneticPr fontId="5"/>
  <conditionalFormatting sqref="A4:AT4">
    <cfRule type="containsText" dxfId="4" priority="1" operator="containsText" text="FALSE">
      <formula>NOT(ISERROR(SEARCH("FALSE",A4)))</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CCFFCC"/>
  </sheetPr>
  <dimension ref="A1:CX25"/>
  <sheetViews>
    <sheetView workbookViewId="0">
      <selection activeCell="G2" sqref="G2"/>
    </sheetView>
  </sheetViews>
  <sheetFormatPr defaultRowHeight="11.25"/>
  <cols>
    <col min="1" max="5" width="9" style="1"/>
    <col min="6" max="6" width="9" style="1" customWidth="1"/>
    <col min="7" max="16384" width="9" style="1"/>
  </cols>
  <sheetData>
    <row r="1" spans="1:102" s="358" customFormat="1" ht="57" thickBot="1">
      <c r="A1" s="358" t="s">
        <v>311</v>
      </c>
      <c r="B1" s="358" t="s">
        <v>313</v>
      </c>
      <c r="C1" s="359" t="s">
        <v>318</v>
      </c>
      <c r="D1" s="359" t="s">
        <v>375</v>
      </c>
      <c r="E1" s="358" t="s">
        <v>376</v>
      </c>
      <c r="F1" s="358" t="s">
        <v>377</v>
      </c>
      <c r="G1" s="358" t="s">
        <v>378</v>
      </c>
      <c r="H1" s="362" t="s">
        <v>380</v>
      </c>
      <c r="I1" s="365" t="s">
        <v>379</v>
      </c>
      <c r="J1" s="381" t="s">
        <v>996</v>
      </c>
      <c r="K1" s="381" t="s">
        <v>997</v>
      </c>
      <c r="L1" s="366" t="s">
        <v>506</v>
      </c>
      <c r="M1" s="366" t="s">
        <v>507</v>
      </c>
      <c r="N1" s="367" t="s">
        <v>545</v>
      </c>
      <c r="O1" s="366" t="s">
        <v>508</v>
      </c>
      <c r="P1" s="366" t="s">
        <v>509</v>
      </c>
      <c r="Q1" s="367" t="s">
        <v>546</v>
      </c>
      <c r="R1" s="358" t="s">
        <v>381</v>
      </c>
      <c r="S1" s="381" t="s">
        <v>998</v>
      </c>
      <c r="T1" s="358" t="s">
        <v>382</v>
      </c>
      <c r="U1" s="358" t="s">
        <v>383</v>
      </c>
      <c r="V1" s="358" t="s">
        <v>555</v>
      </c>
      <c r="W1" s="358" t="s">
        <v>384</v>
      </c>
      <c r="X1" s="359" t="s">
        <v>385</v>
      </c>
      <c r="Y1" s="359" t="s">
        <v>386</v>
      </c>
      <c r="Z1" s="358" t="s">
        <v>387</v>
      </c>
      <c r="AA1" s="358" t="s">
        <v>1013</v>
      </c>
      <c r="AB1" s="359" t="s">
        <v>621</v>
      </c>
      <c r="AC1" s="358" t="s">
        <v>388</v>
      </c>
      <c r="AD1" s="358" t="s">
        <v>389</v>
      </c>
      <c r="AE1" s="358" t="s">
        <v>390</v>
      </c>
      <c r="AF1" s="358" t="s">
        <v>391</v>
      </c>
      <c r="AG1" s="358" t="s">
        <v>392</v>
      </c>
      <c r="AH1" s="358" t="s">
        <v>393</v>
      </c>
      <c r="AI1" s="358" t="s">
        <v>394</v>
      </c>
      <c r="AJ1" s="358" t="s">
        <v>395</v>
      </c>
      <c r="AK1" s="358" t="s">
        <v>396</v>
      </c>
      <c r="AL1" s="358" t="s">
        <v>397</v>
      </c>
      <c r="AM1" s="358" t="s">
        <v>398</v>
      </c>
      <c r="AN1" s="359" t="s">
        <v>399</v>
      </c>
      <c r="AO1" s="358" t="s">
        <v>400</v>
      </c>
      <c r="AP1" s="358" t="s">
        <v>401</v>
      </c>
      <c r="AQ1" s="358" t="s">
        <v>402</v>
      </c>
      <c r="AR1" s="368" t="s">
        <v>510</v>
      </c>
      <c r="AS1" s="368" t="s">
        <v>511</v>
      </c>
      <c r="AT1" s="368" t="s">
        <v>512</v>
      </c>
      <c r="AU1" s="368" t="s">
        <v>513</v>
      </c>
      <c r="AV1" s="359" t="s">
        <v>403</v>
      </c>
      <c r="AW1" s="359" t="s">
        <v>404</v>
      </c>
      <c r="AX1" s="359" t="s">
        <v>405</v>
      </c>
      <c r="AY1" s="359" t="s">
        <v>406</v>
      </c>
      <c r="AZ1" s="359" t="s">
        <v>407</v>
      </c>
      <c r="BA1" s="359" t="s">
        <v>408</v>
      </c>
      <c r="BB1" s="359" t="s">
        <v>409</v>
      </c>
      <c r="BC1" s="358" t="s">
        <v>410</v>
      </c>
      <c r="BD1" s="369" t="s">
        <v>411</v>
      </c>
      <c r="BE1" s="358" t="s">
        <v>412</v>
      </c>
      <c r="BF1" s="358" t="s">
        <v>413</v>
      </c>
      <c r="BG1" s="358" t="s">
        <v>414</v>
      </c>
      <c r="BH1" s="358" t="s">
        <v>319</v>
      </c>
      <c r="BI1" s="370" t="s">
        <v>602</v>
      </c>
      <c r="BJ1" s="370" t="s">
        <v>603</v>
      </c>
      <c r="BK1" s="360" t="s">
        <v>936</v>
      </c>
      <c r="BL1" s="360" t="s">
        <v>937</v>
      </c>
      <c r="BM1" s="360" t="s">
        <v>938</v>
      </c>
      <c r="BN1" s="360" t="s">
        <v>939</v>
      </c>
      <c r="BO1" s="360" t="s">
        <v>940</v>
      </c>
      <c r="BP1" s="370" t="s">
        <v>556</v>
      </c>
      <c r="BQ1" s="370" t="s">
        <v>557</v>
      </c>
      <c r="BR1" s="370" t="s">
        <v>558</v>
      </c>
      <c r="BS1" s="370" t="s">
        <v>559</v>
      </c>
      <c r="BT1" s="370" t="s">
        <v>560</v>
      </c>
      <c r="BU1" s="377" t="s">
        <v>1001</v>
      </c>
      <c r="BV1" s="369" t="s">
        <v>907</v>
      </c>
      <c r="BW1" s="370" t="s">
        <v>561</v>
      </c>
      <c r="BX1" s="370" t="s">
        <v>562</v>
      </c>
      <c r="BY1" s="370" t="s">
        <v>620</v>
      </c>
      <c r="BZ1" s="371" t="s">
        <v>625</v>
      </c>
      <c r="CA1" s="360" t="s">
        <v>908</v>
      </c>
      <c r="CB1" s="360" t="s">
        <v>909</v>
      </c>
      <c r="CC1" s="360" t="s">
        <v>970</v>
      </c>
      <c r="CD1" s="360" t="s">
        <v>971</v>
      </c>
      <c r="CE1" s="360" t="s">
        <v>972</v>
      </c>
      <c r="CF1" s="358" t="s">
        <v>671</v>
      </c>
      <c r="CG1" s="358" t="s">
        <v>672</v>
      </c>
      <c r="CH1" s="358" t="s">
        <v>673</v>
      </c>
      <c r="CI1" s="358" t="s">
        <v>674</v>
      </c>
      <c r="CJ1" s="358" t="s">
        <v>675</v>
      </c>
      <c r="CK1" s="358" t="s">
        <v>676</v>
      </c>
      <c r="CL1" s="358" t="s">
        <v>677</v>
      </c>
      <c r="CM1" s="358" t="s">
        <v>678</v>
      </c>
      <c r="CN1" s="358" t="s">
        <v>679</v>
      </c>
      <c r="CO1" s="358" t="s">
        <v>680</v>
      </c>
      <c r="CP1" s="358" t="s">
        <v>681</v>
      </c>
      <c r="CQ1" s="358" t="s">
        <v>682</v>
      </c>
      <c r="CR1" s="358" t="s">
        <v>709</v>
      </c>
      <c r="CS1" s="381" t="s">
        <v>999</v>
      </c>
      <c r="CT1" s="381" t="s">
        <v>1000</v>
      </c>
      <c r="CU1" s="358" t="s">
        <v>683</v>
      </c>
      <c r="CV1" s="358" t="s">
        <v>684</v>
      </c>
      <c r="CW1" s="358" t="s">
        <v>650</v>
      </c>
      <c r="CX1" s="372"/>
    </row>
    <row r="2" spans="1:102" ht="15" customHeight="1">
      <c r="A2" s="21" t="e">
        <f>事前協議書!#REF!</f>
        <v>#REF!</v>
      </c>
      <c r="B2" s="1" t="e">
        <f>事前協議書!#REF!</f>
        <v>#REF!</v>
      </c>
      <c r="C2" s="34"/>
      <c r="D2" s="34"/>
      <c r="E2" s="1" t="e">
        <f>事前協議書!#REF!</f>
        <v>#REF!</v>
      </c>
      <c r="F2" s="1" t="e">
        <f>事前協議書!#REF!</f>
        <v>#REF!</v>
      </c>
      <c r="G2" s="1" t="e">
        <f>事前協議書!#REF!</f>
        <v>#REF!</v>
      </c>
      <c r="H2" s="1" t="e">
        <f>事前協議書!#REF!</f>
        <v>#REF!</v>
      </c>
      <c r="I2" s="1" t="e">
        <f>事前協議書!#REF!</f>
        <v>#REF!</v>
      </c>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T2" s="1" t="e">
        <f>事前協議書!#REF!</f>
        <v>#REF!</v>
      </c>
      <c r="U2" s="1" t="e">
        <f>事前協議書!#REF!</f>
        <v>#REF!</v>
      </c>
      <c r="V2" s="1" t="e">
        <f>事前協議書!#REF!</f>
        <v>#REF!</v>
      </c>
      <c r="W2" s="1" t="e">
        <f>事前協議書!#REF!</f>
        <v>#REF!</v>
      </c>
      <c r="X2" s="34"/>
      <c r="Y2" s="34"/>
      <c r="Z2" s="1" t="e">
        <f>事前協議書!#REF!</f>
        <v>#REF!</v>
      </c>
      <c r="AA2" s="1" t="e">
        <f>事前協議書!#REF!</f>
        <v>#REF!</v>
      </c>
      <c r="AB2" s="34"/>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c r="AJ2" s="1" t="e">
        <f>事前協議書!#REF!</f>
        <v>#REF!</v>
      </c>
      <c r="AK2" s="1" t="e">
        <f>事前協議書!#REF!</f>
        <v>#REF!</v>
      </c>
      <c r="AL2" s="1" t="e">
        <f>事前協議書!#REF!</f>
        <v>#REF!</v>
      </c>
      <c r="AM2" s="1" t="e">
        <f>事前協議書!#REF!</f>
        <v>#REF!</v>
      </c>
      <c r="AN2" s="34"/>
      <c r="AO2" s="1" t="e">
        <f>事前協議書!#REF!</f>
        <v>#REF!</v>
      </c>
      <c r="AP2" s="1" t="e">
        <f>事前協議書!#REF!</f>
        <v>#REF!</v>
      </c>
      <c r="AQ2" s="1" t="e">
        <f>事前協議書!#REF!</f>
        <v>#REF!</v>
      </c>
      <c r="AR2" s="34"/>
      <c r="AS2" s="34"/>
      <c r="AT2" s="34"/>
      <c r="AU2" s="34"/>
      <c r="AV2" s="34"/>
      <c r="AW2" s="34"/>
      <c r="AX2" s="34"/>
      <c r="AY2" s="34"/>
      <c r="AZ2" s="34"/>
      <c r="BA2" s="34"/>
      <c r="BB2" s="34"/>
      <c r="BC2" s="1" t="e">
        <f>事前協議書!#REF!</f>
        <v>#REF!</v>
      </c>
      <c r="BD2" s="93"/>
      <c r="BE2" s="1" t="e">
        <f>事前協議書!#REF!</f>
        <v>#REF!</v>
      </c>
      <c r="BF2" s="1" t="e">
        <f>事前協議書!#REF!</f>
        <v>#REF!</v>
      </c>
      <c r="BG2" s="1" t="e">
        <f>事前協議書!#REF!</f>
        <v>#REF!</v>
      </c>
      <c r="BH2" s="1" t="e">
        <f>事前協議書!#REF!</f>
        <v>#REF!</v>
      </c>
      <c r="BI2" s="35" t="e">
        <f>事前協議書!#REF!</f>
        <v>#REF!</v>
      </c>
      <c r="BJ2" s="35" t="e">
        <f>事前協議書!#REF!</f>
        <v>#REF!</v>
      </c>
      <c r="BK2" s="223" t="e">
        <f>事前協議書!#REF!</f>
        <v>#REF!</v>
      </c>
      <c r="BL2" s="223" t="e">
        <f>事前協議書!#REF!</f>
        <v>#REF!</v>
      </c>
      <c r="BM2" s="223" t="e">
        <f>事前協議書!#REF!</f>
        <v>#REF!</v>
      </c>
      <c r="BN2" s="223" t="e">
        <f>事前協議書!#REF!</f>
        <v>#REF!</v>
      </c>
      <c r="BO2" s="223" t="e">
        <f>事前協議書!#REF!</f>
        <v>#REF!</v>
      </c>
      <c r="BP2" s="35" t="e">
        <f>事前協議書!#REF!</f>
        <v>#REF!</v>
      </c>
      <c r="BQ2" s="35" t="e">
        <f>事前協議書!#REF!</f>
        <v>#REF!</v>
      </c>
      <c r="BR2" s="35" t="e">
        <f>事前協議書!#REF!</f>
        <v>#REF!</v>
      </c>
      <c r="BS2" s="35" t="e">
        <f>事前協議書!#REF!</f>
        <v>#REF!</v>
      </c>
      <c r="BT2" s="35" t="e">
        <f>事前協議書!#REF!</f>
        <v>#REF!</v>
      </c>
      <c r="BV2" s="93"/>
      <c r="BW2" s="35" t="e">
        <f>事前協議書!#REF!</f>
        <v>#REF!</v>
      </c>
      <c r="BX2" s="35" t="e">
        <f>事前協議書!#REF!</f>
        <v>#REF!</v>
      </c>
      <c r="BY2" s="35" t="e">
        <f>事前協議書!#REF!</f>
        <v>#REF!</v>
      </c>
      <c r="BZ2" s="35" t="e">
        <f>事前協議書!#REF!</f>
        <v>#REF!</v>
      </c>
      <c r="CA2" s="1" t="e">
        <f>事前協議書!#REF!</f>
        <v>#REF!</v>
      </c>
      <c r="CB2" s="1" t="e">
        <f>事前協議書!#REF!</f>
        <v>#REF!</v>
      </c>
      <c r="CC2" s="1" t="e">
        <f>事前協議書!#REF!</f>
        <v>#REF!</v>
      </c>
      <c r="CD2" s="1" t="e">
        <f>事前協議書!#REF!</f>
        <v>#REF!</v>
      </c>
      <c r="CE2" s="223" t="e">
        <f>事前協議書!#REF!</f>
        <v>#REF!</v>
      </c>
      <c r="CF2" s="1" t="e">
        <f>事前協議書!#REF!</f>
        <v>#REF!</v>
      </c>
      <c r="CG2" s="1" t="e">
        <f>事前協議書!#REF!</f>
        <v>#REF!</v>
      </c>
      <c r="CH2" s="1" t="e">
        <f>事前協議書!#REF!</f>
        <v>#REF!</v>
      </c>
      <c r="CI2" s="1" t="e">
        <f>事前協議書!#REF!</f>
        <v>#REF!</v>
      </c>
      <c r="CJ2" s="1" t="e">
        <f>事前協議書!#REF!</f>
        <v>#REF!</v>
      </c>
      <c r="CK2" s="1" t="e">
        <f>事前協議書!#REF!</f>
        <v>#REF!</v>
      </c>
      <c r="CL2" s="1" t="e">
        <f>事前協議書!#REF!</f>
        <v>#REF!</v>
      </c>
      <c r="CM2" s="1" t="e">
        <f>事前協議書!#REF!</f>
        <v>#REF!</v>
      </c>
      <c r="CN2" s="1" t="e">
        <f>事前協議書!#REF!</f>
        <v>#REF!</v>
      </c>
      <c r="CO2" s="1" t="e">
        <f>事前協議書!#REF!</f>
        <v>#REF!</v>
      </c>
      <c r="CP2" s="1" t="e">
        <f>事前協議書!#REF!</f>
        <v>#REF!</v>
      </c>
      <c r="CQ2" s="1" t="e">
        <f>事前協議書!#REF!</f>
        <v>#REF!</v>
      </c>
      <c r="CR2" s="1" t="e">
        <f>事前協議書!#REF!</f>
        <v>#REF!</v>
      </c>
      <c r="CU2" s="1" t="e">
        <f>事前協議書!#REF!</f>
        <v>#REF!</v>
      </c>
      <c r="CV2" s="1" t="e">
        <f>事前協議書!#REF!</f>
        <v>#REF!</v>
      </c>
      <c r="CW2" s="1" t="e">
        <f>事前協議書!#REF!</f>
        <v>#REF!</v>
      </c>
    </row>
    <row r="3" spans="1:102" ht="15" customHeight="1">
      <c r="A3" s="373" t="str">
        <f>事前協議書!$X$2</f>
        <v>2017999</v>
      </c>
      <c r="B3" s="373">
        <f>事前協議書!$X$3</f>
        <v>2</v>
      </c>
      <c r="C3" s="34"/>
      <c r="D3" s="34"/>
      <c r="E3" s="373">
        <f>事前協議書!$Y$30</f>
        <v>0</v>
      </c>
      <c r="F3" s="373">
        <f>事前協議書!$AB$30</f>
        <v>0</v>
      </c>
      <c r="G3" s="373">
        <f>事前協議書!$AE$30</f>
        <v>0</v>
      </c>
      <c r="H3" s="373">
        <f>事前協議書!$AH$30</f>
        <v>0</v>
      </c>
      <c r="I3" s="34"/>
      <c r="J3" s="373">
        <f>事前協議書!$Y$31</f>
        <v>0</v>
      </c>
      <c r="K3" s="373">
        <f>事前協議書!$Y$32</f>
        <v>0</v>
      </c>
      <c r="L3" s="373">
        <f>事前協議書!$AA$31</f>
        <v>0</v>
      </c>
      <c r="M3" s="373">
        <f>事前協議書!$S$31</f>
        <v>0</v>
      </c>
      <c r="N3" s="373">
        <f>事前協議書!$K$31</f>
        <v>0</v>
      </c>
      <c r="O3" s="373">
        <f>事前協議書!$AA$32</f>
        <v>0</v>
      </c>
      <c r="P3" s="373">
        <f>事前協議書!$S$32</f>
        <v>0</v>
      </c>
      <c r="Q3" s="373">
        <f>事前協議書!$K$32</f>
        <v>0</v>
      </c>
      <c r="R3" s="373">
        <f>事前協議書!$Y$33</f>
        <v>0</v>
      </c>
      <c r="S3" s="373">
        <f>事前協議書!$AB$33</f>
        <v>0</v>
      </c>
      <c r="T3" s="373">
        <f>事前協議書!$AE$34</f>
        <v>0</v>
      </c>
      <c r="U3" s="373">
        <f>事前協議書!$AH$34</f>
        <v>0</v>
      </c>
      <c r="V3" s="34"/>
      <c r="W3" s="34"/>
      <c r="X3" s="34"/>
      <c r="Y3" s="34"/>
      <c r="Z3" s="373">
        <f>事前協議書!$Y$39</f>
        <v>0</v>
      </c>
      <c r="AA3" s="373">
        <f>事前協議書!$Y$42</f>
        <v>0</v>
      </c>
      <c r="AB3" s="34"/>
      <c r="AC3" s="373">
        <f>事前協議書!$Y$43</f>
        <v>0</v>
      </c>
      <c r="AD3" s="373">
        <f>事前協議書!$H$43</f>
        <v>0</v>
      </c>
      <c r="AE3" s="373">
        <f>事前協議書!$AB$44</f>
        <v>0</v>
      </c>
      <c r="AF3" s="373">
        <f>事前協議書!$Y$44</f>
        <v>0</v>
      </c>
      <c r="AG3" s="373">
        <f>事前協議書!$H$44</f>
        <v>0</v>
      </c>
      <c r="AH3" s="373">
        <f>事前協議書!$Y$45</f>
        <v>0</v>
      </c>
      <c r="AI3" s="373">
        <f>事前協議書!$H$45</f>
        <v>0</v>
      </c>
      <c r="AJ3" s="373">
        <f>事前協議書!$Y$46</f>
        <v>0</v>
      </c>
      <c r="AK3" s="373">
        <f>事前協議書!$AB$46</f>
        <v>0</v>
      </c>
      <c r="AL3" s="373">
        <f>事前協議書!$AE$46</f>
        <v>0</v>
      </c>
      <c r="AM3" s="373">
        <f>事前協議書!$AH$46</f>
        <v>0</v>
      </c>
      <c r="AN3" s="34"/>
      <c r="AO3" s="373">
        <f>事前協議書!$Y$47</f>
        <v>0</v>
      </c>
      <c r="AP3" s="373">
        <f>事前協議書!$AB$47</f>
        <v>0</v>
      </c>
      <c r="AQ3" s="373">
        <f>事前協議書!$L$47</f>
        <v>0</v>
      </c>
      <c r="AR3" s="34"/>
      <c r="AS3" s="34"/>
      <c r="AT3" s="34"/>
      <c r="AU3" s="34"/>
      <c r="AV3" s="34"/>
      <c r="AW3" s="34"/>
      <c r="AX3" s="34"/>
      <c r="AY3" s="34"/>
      <c r="AZ3" s="34"/>
      <c r="BA3" s="34"/>
      <c r="BB3" s="34"/>
      <c r="BC3" s="373">
        <f>事前協議書!$Z$58</f>
        <v>0</v>
      </c>
      <c r="BD3" s="373">
        <f>事前協議書!$Z$56</f>
        <v>0</v>
      </c>
      <c r="BE3" s="373">
        <f>事前協議書!$AC$58</f>
        <v>0</v>
      </c>
      <c r="BF3" s="373">
        <f>事前協議書!$Z$59</f>
        <v>0</v>
      </c>
      <c r="BG3" s="373">
        <f>事前協議書!$Z$60</f>
        <v>0</v>
      </c>
      <c r="BH3" s="373">
        <f>事前協議書!$Z$57</f>
        <v>0</v>
      </c>
      <c r="BI3" s="373">
        <f>事前協議書!$Y$34</f>
        <v>0</v>
      </c>
      <c r="BJ3" s="373">
        <f>事前協議書!$AB$34</f>
        <v>0</v>
      </c>
      <c r="BK3" s="223"/>
      <c r="BL3" s="223"/>
      <c r="BM3" s="223"/>
      <c r="BN3" s="373">
        <f>事前協議書!$AB$35</f>
        <v>0</v>
      </c>
      <c r="BO3" s="373">
        <f>事前協議書!$AE$35</f>
        <v>0</v>
      </c>
      <c r="BP3" s="373">
        <f>事前協議書!$Y$36</f>
        <v>0</v>
      </c>
      <c r="BQ3" s="373">
        <f>事前協議書!$I$36</f>
        <v>0</v>
      </c>
      <c r="BR3" s="373">
        <f>事前協議書!$Y$37</f>
        <v>0</v>
      </c>
      <c r="BS3" s="373">
        <f>事前協議書!$I$37</f>
        <v>0</v>
      </c>
      <c r="BT3" s="373">
        <f>事前協議書!$Y$38</f>
        <v>0</v>
      </c>
      <c r="BU3" s="373">
        <f>事前協議書!$J$38</f>
        <v>0</v>
      </c>
      <c r="BV3" s="93"/>
      <c r="BW3" s="373">
        <f>事前協議書!AB$39</f>
        <v>0</v>
      </c>
      <c r="BX3" s="373">
        <f>事前協議書!$AH$39</f>
        <v>0</v>
      </c>
      <c r="BY3" s="373">
        <f>事前協議書!$Y$35</f>
        <v>0</v>
      </c>
      <c r="BZ3" s="373">
        <f>事前協議書!$AE$39</f>
        <v>0</v>
      </c>
      <c r="CA3" s="373">
        <f>事前協議書!$Y$40</f>
        <v>0</v>
      </c>
      <c r="CB3" s="373">
        <f>事前協議書!$AB$40</f>
        <v>0</v>
      </c>
      <c r="CC3" s="373">
        <f>事前協議書!$Y$41</f>
        <v>0</v>
      </c>
      <c r="CD3" s="373">
        <f>事前協議書!$AB$41</f>
        <v>0</v>
      </c>
      <c r="CE3" s="223"/>
      <c r="CF3" s="373">
        <f>事前協議書!$Y$48</f>
        <v>0</v>
      </c>
      <c r="CG3" s="373">
        <f>事前協議書!$L$48</f>
        <v>0</v>
      </c>
      <c r="CH3" s="373">
        <f>事前協議書!$Y$49</f>
        <v>0</v>
      </c>
      <c r="CI3" s="373">
        <f>事前協議書!$Y$50</f>
        <v>0</v>
      </c>
      <c r="CJ3" s="373">
        <f>事前協議書!$H$50</f>
        <v>0</v>
      </c>
      <c r="CK3" s="373">
        <f>事前協議書!$Y$51</f>
        <v>0</v>
      </c>
      <c r="CL3" s="373">
        <f>事前協議書!$AB$51</f>
        <v>0</v>
      </c>
      <c r="CM3" s="373">
        <f>事前協議書!$Y$52</f>
        <v>0</v>
      </c>
      <c r="CN3" s="373">
        <f>事前協議書!$AB$52</f>
        <v>0</v>
      </c>
      <c r="CO3" s="373">
        <f>事前協議書!$AE$52</f>
        <v>0</v>
      </c>
      <c r="CP3" s="373">
        <f>事前協議書!$AH$52</f>
        <v>0</v>
      </c>
      <c r="CQ3" s="373">
        <f>事前協議書!$Z$53</f>
        <v>0</v>
      </c>
      <c r="CR3" s="373">
        <f>事前協議書!$AD$53</f>
        <v>0</v>
      </c>
      <c r="CS3" s="373">
        <f>事前協議書!$Y$54</f>
        <v>0</v>
      </c>
      <c r="CT3" s="373">
        <f>事前協議書!$J$54</f>
        <v>0</v>
      </c>
      <c r="CU3" s="373">
        <f>事前協議書!$Y$55</f>
        <v>0</v>
      </c>
      <c r="CV3" s="373">
        <f>事前協議書!$H$55</f>
        <v>0</v>
      </c>
      <c r="CW3" s="373">
        <f>事前協議書!$E$62</f>
        <v>0</v>
      </c>
    </row>
    <row r="4" spans="1:102" ht="15" customHeight="1">
      <c r="A4" s="376" t="e">
        <f>A2=A3</f>
        <v>#REF!</v>
      </c>
      <c r="B4" s="376" t="e">
        <f t="shared" ref="B4:BM4" si="0">B2=B3</f>
        <v>#REF!</v>
      </c>
      <c r="C4" s="376" t="b">
        <f t="shared" si="0"/>
        <v>1</v>
      </c>
      <c r="D4" s="376" t="b">
        <f t="shared" si="0"/>
        <v>1</v>
      </c>
      <c r="E4" s="376" t="e">
        <f t="shared" si="0"/>
        <v>#REF!</v>
      </c>
      <c r="F4" s="376" t="e">
        <f t="shared" si="0"/>
        <v>#REF!</v>
      </c>
      <c r="G4" s="376" t="e">
        <f t="shared" si="0"/>
        <v>#REF!</v>
      </c>
      <c r="H4" s="376" t="e">
        <f t="shared" si="0"/>
        <v>#REF!</v>
      </c>
      <c r="I4" s="376" t="e">
        <f t="shared" si="0"/>
        <v>#REF!</v>
      </c>
      <c r="J4" s="376" t="b">
        <f t="shared" si="0"/>
        <v>1</v>
      </c>
      <c r="K4" s="376" t="b">
        <f t="shared" si="0"/>
        <v>1</v>
      </c>
      <c r="L4" s="376" t="e">
        <f t="shared" si="0"/>
        <v>#REF!</v>
      </c>
      <c r="M4" s="376" t="e">
        <f t="shared" si="0"/>
        <v>#REF!</v>
      </c>
      <c r="N4" s="376" t="e">
        <f t="shared" si="0"/>
        <v>#REF!</v>
      </c>
      <c r="O4" s="376" t="e">
        <f t="shared" si="0"/>
        <v>#REF!</v>
      </c>
      <c r="P4" s="376" t="e">
        <f t="shared" si="0"/>
        <v>#REF!</v>
      </c>
      <c r="Q4" s="376" t="e">
        <f t="shared" si="0"/>
        <v>#REF!</v>
      </c>
      <c r="R4" s="376" t="e">
        <f t="shared" si="0"/>
        <v>#REF!</v>
      </c>
      <c r="S4" s="376" t="b">
        <f t="shared" si="0"/>
        <v>1</v>
      </c>
      <c r="T4" s="376" t="e">
        <f t="shared" si="0"/>
        <v>#REF!</v>
      </c>
      <c r="U4" s="376" t="e">
        <f t="shared" si="0"/>
        <v>#REF!</v>
      </c>
      <c r="V4" s="376" t="e">
        <f t="shared" si="0"/>
        <v>#REF!</v>
      </c>
      <c r="W4" s="376" t="e">
        <f t="shared" si="0"/>
        <v>#REF!</v>
      </c>
      <c r="X4" s="376" t="b">
        <f t="shared" si="0"/>
        <v>1</v>
      </c>
      <c r="Y4" s="376" t="b">
        <f t="shared" si="0"/>
        <v>1</v>
      </c>
      <c r="Z4" s="376" t="e">
        <f t="shared" si="0"/>
        <v>#REF!</v>
      </c>
      <c r="AA4" s="376" t="e">
        <f t="shared" si="0"/>
        <v>#REF!</v>
      </c>
      <c r="AB4" s="376" t="b">
        <f t="shared" si="0"/>
        <v>1</v>
      </c>
      <c r="AC4" s="376" t="e">
        <f t="shared" si="0"/>
        <v>#REF!</v>
      </c>
      <c r="AD4" s="376" t="e">
        <f t="shared" si="0"/>
        <v>#REF!</v>
      </c>
      <c r="AE4" s="376" t="e">
        <f t="shared" si="0"/>
        <v>#REF!</v>
      </c>
      <c r="AF4" s="376" t="e">
        <f t="shared" si="0"/>
        <v>#REF!</v>
      </c>
      <c r="AG4" s="376" t="e">
        <f t="shared" si="0"/>
        <v>#REF!</v>
      </c>
      <c r="AH4" s="376" t="e">
        <f t="shared" si="0"/>
        <v>#REF!</v>
      </c>
      <c r="AI4" s="376" t="e">
        <f t="shared" si="0"/>
        <v>#REF!</v>
      </c>
      <c r="AJ4" s="376" t="e">
        <f t="shared" si="0"/>
        <v>#REF!</v>
      </c>
      <c r="AK4" s="376" t="e">
        <f t="shared" si="0"/>
        <v>#REF!</v>
      </c>
      <c r="AL4" s="376" t="e">
        <f t="shared" si="0"/>
        <v>#REF!</v>
      </c>
      <c r="AM4" s="376" t="e">
        <f t="shared" si="0"/>
        <v>#REF!</v>
      </c>
      <c r="AN4" s="376" t="b">
        <f t="shared" si="0"/>
        <v>1</v>
      </c>
      <c r="AO4" s="376" t="e">
        <f t="shared" si="0"/>
        <v>#REF!</v>
      </c>
      <c r="AP4" s="376" t="e">
        <f t="shared" si="0"/>
        <v>#REF!</v>
      </c>
      <c r="AQ4" s="376" t="e">
        <f t="shared" si="0"/>
        <v>#REF!</v>
      </c>
      <c r="AR4" s="376" t="b">
        <f t="shared" si="0"/>
        <v>1</v>
      </c>
      <c r="AS4" s="376" t="b">
        <f t="shared" si="0"/>
        <v>1</v>
      </c>
      <c r="AT4" s="376" t="b">
        <f t="shared" si="0"/>
        <v>1</v>
      </c>
      <c r="AU4" s="376" t="b">
        <f t="shared" si="0"/>
        <v>1</v>
      </c>
      <c r="AV4" s="376" t="b">
        <f t="shared" si="0"/>
        <v>1</v>
      </c>
      <c r="AW4" s="376" t="b">
        <f t="shared" si="0"/>
        <v>1</v>
      </c>
      <c r="AX4" s="376" t="b">
        <f t="shared" si="0"/>
        <v>1</v>
      </c>
      <c r="AY4" s="376" t="b">
        <f t="shared" si="0"/>
        <v>1</v>
      </c>
      <c r="AZ4" s="376" t="b">
        <f t="shared" si="0"/>
        <v>1</v>
      </c>
      <c r="BA4" s="376" t="b">
        <f t="shared" si="0"/>
        <v>1</v>
      </c>
      <c r="BB4" s="376" t="b">
        <f t="shared" si="0"/>
        <v>1</v>
      </c>
      <c r="BC4" s="376" t="e">
        <f t="shared" si="0"/>
        <v>#REF!</v>
      </c>
      <c r="BD4" s="376" t="b">
        <f t="shared" si="0"/>
        <v>1</v>
      </c>
      <c r="BE4" s="376" t="e">
        <f t="shared" si="0"/>
        <v>#REF!</v>
      </c>
      <c r="BF4" s="376" t="e">
        <f t="shared" si="0"/>
        <v>#REF!</v>
      </c>
      <c r="BG4" s="376" t="e">
        <f t="shared" si="0"/>
        <v>#REF!</v>
      </c>
      <c r="BH4" s="376" t="e">
        <f t="shared" si="0"/>
        <v>#REF!</v>
      </c>
      <c r="BI4" s="376" t="e">
        <f t="shared" si="0"/>
        <v>#REF!</v>
      </c>
      <c r="BJ4" s="376" t="e">
        <f t="shared" si="0"/>
        <v>#REF!</v>
      </c>
      <c r="BK4" s="376" t="e">
        <f t="shared" si="0"/>
        <v>#REF!</v>
      </c>
      <c r="BL4" s="376" t="e">
        <f t="shared" si="0"/>
        <v>#REF!</v>
      </c>
      <c r="BM4" s="385" t="e">
        <f t="shared" si="0"/>
        <v>#REF!</v>
      </c>
      <c r="BN4" s="376" t="e">
        <f t="shared" ref="BN4:CW4" si="1">BN2=BN3</f>
        <v>#REF!</v>
      </c>
      <c r="BO4" s="376" t="e">
        <f t="shared" si="1"/>
        <v>#REF!</v>
      </c>
      <c r="BP4" s="376" t="e">
        <f t="shared" si="1"/>
        <v>#REF!</v>
      </c>
      <c r="BQ4" s="376" t="e">
        <f t="shared" si="1"/>
        <v>#REF!</v>
      </c>
      <c r="BR4" s="376" t="e">
        <f t="shared" si="1"/>
        <v>#REF!</v>
      </c>
      <c r="BS4" s="376" t="e">
        <f t="shared" si="1"/>
        <v>#REF!</v>
      </c>
      <c r="BT4" s="376" t="e">
        <f t="shared" si="1"/>
        <v>#REF!</v>
      </c>
      <c r="BU4" s="376" t="b">
        <f>BU2=BU3</f>
        <v>1</v>
      </c>
      <c r="BV4" s="376" t="b">
        <f t="shared" si="1"/>
        <v>1</v>
      </c>
      <c r="BW4" s="376" t="e">
        <f t="shared" si="1"/>
        <v>#REF!</v>
      </c>
      <c r="BX4" s="376" t="e">
        <f t="shared" si="1"/>
        <v>#REF!</v>
      </c>
      <c r="BY4" s="376" t="e">
        <f t="shared" si="1"/>
        <v>#REF!</v>
      </c>
      <c r="BZ4" s="376" t="e">
        <f t="shared" si="1"/>
        <v>#REF!</v>
      </c>
      <c r="CA4" s="376" t="e">
        <f t="shared" si="1"/>
        <v>#REF!</v>
      </c>
      <c r="CB4" s="376" t="e">
        <f t="shared" si="1"/>
        <v>#REF!</v>
      </c>
      <c r="CC4" s="376" t="e">
        <f t="shared" si="1"/>
        <v>#REF!</v>
      </c>
      <c r="CD4" s="376" t="e">
        <f t="shared" si="1"/>
        <v>#REF!</v>
      </c>
      <c r="CE4" s="385" t="e">
        <f t="shared" si="1"/>
        <v>#REF!</v>
      </c>
      <c r="CF4" s="376" t="e">
        <f t="shared" si="1"/>
        <v>#REF!</v>
      </c>
      <c r="CG4" s="376" t="e">
        <f t="shared" si="1"/>
        <v>#REF!</v>
      </c>
      <c r="CH4" s="376" t="e">
        <f t="shared" si="1"/>
        <v>#REF!</v>
      </c>
      <c r="CI4" s="376" t="e">
        <f t="shared" si="1"/>
        <v>#REF!</v>
      </c>
      <c r="CJ4" s="376" t="e">
        <f t="shared" si="1"/>
        <v>#REF!</v>
      </c>
      <c r="CK4" s="376" t="e">
        <f t="shared" si="1"/>
        <v>#REF!</v>
      </c>
      <c r="CL4" s="376" t="e">
        <f t="shared" si="1"/>
        <v>#REF!</v>
      </c>
      <c r="CM4" s="376" t="e">
        <f t="shared" si="1"/>
        <v>#REF!</v>
      </c>
      <c r="CN4" s="376" t="e">
        <f t="shared" si="1"/>
        <v>#REF!</v>
      </c>
      <c r="CO4" s="376" t="e">
        <f t="shared" si="1"/>
        <v>#REF!</v>
      </c>
      <c r="CP4" s="376" t="e">
        <f t="shared" si="1"/>
        <v>#REF!</v>
      </c>
      <c r="CQ4" s="376" t="e">
        <f t="shared" si="1"/>
        <v>#REF!</v>
      </c>
      <c r="CR4" s="376" t="e">
        <f t="shared" si="1"/>
        <v>#REF!</v>
      </c>
      <c r="CS4" s="376" t="b">
        <f t="shared" si="1"/>
        <v>1</v>
      </c>
      <c r="CT4" s="376" t="b">
        <f t="shared" si="1"/>
        <v>1</v>
      </c>
      <c r="CU4" s="376" t="e">
        <f t="shared" si="1"/>
        <v>#REF!</v>
      </c>
      <c r="CV4" s="376" t="e">
        <f t="shared" si="1"/>
        <v>#REF!</v>
      </c>
      <c r="CW4" s="376" t="e">
        <f t="shared" si="1"/>
        <v>#REF!</v>
      </c>
    </row>
    <row r="5" spans="1:102" ht="45">
      <c r="A5" s="383"/>
      <c r="B5" s="383"/>
      <c r="C5" s="383"/>
      <c r="D5" s="383"/>
      <c r="E5" s="383"/>
      <c r="F5" s="383"/>
      <c r="G5" s="383"/>
      <c r="H5" s="383"/>
      <c r="I5" s="380" t="s">
        <v>1003</v>
      </c>
      <c r="J5" s="378" t="s">
        <v>993</v>
      </c>
      <c r="K5" s="378" t="s">
        <v>993</v>
      </c>
      <c r="L5" s="380" t="s">
        <v>1004</v>
      </c>
      <c r="M5" s="380" t="s">
        <v>1005</v>
      </c>
      <c r="N5" s="380"/>
      <c r="O5" s="380" t="s">
        <v>1004</v>
      </c>
      <c r="P5" s="380" t="s">
        <v>1005</v>
      </c>
      <c r="Q5" s="383"/>
      <c r="R5" s="383"/>
      <c r="S5" s="378" t="s">
        <v>993</v>
      </c>
      <c r="T5" s="383"/>
      <c r="U5" s="383"/>
      <c r="V5" s="380" t="s">
        <v>1006</v>
      </c>
      <c r="W5" s="380" t="s">
        <v>1006</v>
      </c>
      <c r="X5" s="383"/>
      <c r="Y5" s="383"/>
      <c r="Z5" s="383"/>
      <c r="AA5" s="383"/>
      <c r="AB5" s="383"/>
      <c r="AC5" s="383"/>
      <c r="AD5" s="380" t="s">
        <v>995</v>
      </c>
      <c r="AE5" s="383"/>
      <c r="AF5" s="383"/>
      <c r="AG5" s="383"/>
      <c r="AH5" s="383"/>
      <c r="AI5" s="380" t="s">
        <v>995</v>
      </c>
      <c r="AJ5" s="383"/>
      <c r="AK5" s="383"/>
      <c r="AL5" s="383"/>
      <c r="AM5" s="383"/>
      <c r="AN5" s="383"/>
      <c r="AO5" s="383"/>
      <c r="AP5" s="383"/>
      <c r="AQ5" s="380" t="s">
        <v>995</v>
      </c>
      <c r="AR5" s="383"/>
      <c r="AS5" s="383"/>
      <c r="AT5" s="383"/>
      <c r="AU5" s="383"/>
      <c r="AV5" s="383"/>
      <c r="AW5" s="383"/>
      <c r="AX5" s="383"/>
      <c r="AY5" s="383"/>
      <c r="AZ5" s="383"/>
      <c r="BA5" s="383"/>
      <c r="BB5" s="383"/>
      <c r="BI5" s="383"/>
      <c r="BJ5" s="383"/>
      <c r="BK5" s="382" t="s">
        <v>1016</v>
      </c>
      <c r="BL5" s="382" t="s">
        <v>1017</v>
      </c>
      <c r="BM5" s="382" t="s">
        <v>1018</v>
      </c>
      <c r="BN5" s="378"/>
      <c r="BO5" s="378"/>
      <c r="BP5" s="383"/>
      <c r="BQ5" s="383"/>
      <c r="BR5" s="383"/>
      <c r="BS5" s="383"/>
      <c r="BT5" s="383"/>
      <c r="BU5" s="384" t="s">
        <v>1002</v>
      </c>
      <c r="BV5" s="383"/>
      <c r="BW5" s="383"/>
      <c r="BX5" s="383"/>
      <c r="BY5" s="383"/>
      <c r="BZ5" s="383"/>
      <c r="CA5" s="378"/>
      <c r="CB5" s="378"/>
      <c r="CC5" s="378"/>
      <c r="CD5" s="378"/>
      <c r="CE5" s="382" t="s">
        <v>1019</v>
      </c>
      <c r="CF5" s="383"/>
      <c r="CG5" s="383"/>
      <c r="CH5" s="383"/>
      <c r="CI5" s="383"/>
      <c r="CJ5" s="383"/>
      <c r="CK5" s="383"/>
      <c r="CL5" s="383"/>
      <c r="CM5" s="383"/>
      <c r="CN5" s="383"/>
      <c r="CO5" s="383"/>
      <c r="CP5" s="383"/>
      <c r="CQ5" s="383"/>
      <c r="CR5" s="383"/>
      <c r="CS5" s="378" t="s">
        <v>993</v>
      </c>
      <c r="CT5" s="378" t="s">
        <v>993</v>
      </c>
      <c r="CU5" s="383"/>
      <c r="CV5" s="380" t="s">
        <v>995</v>
      </c>
      <c r="CW5" s="383"/>
    </row>
    <row r="6" spans="1:102" ht="15" customHeight="1">
      <c r="BC6" s="380"/>
      <c r="BD6" s="380"/>
      <c r="BE6" s="380"/>
      <c r="BF6" s="383"/>
      <c r="BG6" s="383"/>
      <c r="BH6" s="383"/>
    </row>
    <row r="7" spans="1:102" ht="15" customHeight="1"/>
    <row r="8" spans="1:102" ht="15" customHeight="1"/>
    <row r="9" spans="1:102" ht="15" customHeight="1"/>
    <row r="10" spans="1:102" ht="15" customHeight="1"/>
    <row r="11" spans="1:102" ht="15" customHeight="1"/>
    <row r="12" spans="1:102" ht="15" customHeight="1"/>
    <row r="13" spans="1:102" ht="15" customHeight="1"/>
    <row r="14" spans="1:102" ht="15" customHeight="1"/>
    <row r="15" spans="1:102" ht="15" customHeight="1"/>
    <row r="16" spans="1:102" ht="15" customHeight="1"/>
    <row r="17" ht="15" customHeight="1"/>
    <row r="18" ht="15" customHeight="1"/>
    <row r="19" ht="15" customHeight="1"/>
    <row r="20" ht="15" customHeight="1"/>
    <row r="21" ht="15" customHeight="1"/>
    <row r="22" ht="15" customHeight="1"/>
    <row r="23" ht="15" customHeight="1"/>
    <row r="24" ht="15" customHeight="1"/>
    <row r="25" ht="15" customHeight="1"/>
  </sheetData>
  <phoneticPr fontId="5"/>
  <conditionalFormatting sqref="A4:CW4">
    <cfRule type="containsText" dxfId="3" priority="3" operator="containsText" text="FALSE">
      <formula>NOT(ISERROR(SEARCH("FALSE",A4)))</formula>
    </cfRule>
  </conditionalFormatting>
  <conditionalFormatting sqref="BK5:BM5">
    <cfRule type="containsText" dxfId="2" priority="2" operator="containsText" text="FALSE">
      <formula>NOT(ISERROR(SEARCH("FALSE",BK5)))</formula>
    </cfRule>
  </conditionalFormatting>
  <conditionalFormatting sqref="CE5">
    <cfRule type="containsText" dxfId="1" priority="1" operator="containsText" text="FALSE">
      <formula>NOT(ISERROR(SEARCH("FALSE",CE5)))</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CCFFCC"/>
  </sheetPr>
  <dimension ref="A1:CO25"/>
  <sheetViews>
    <sheetView workbookViewId="0">
      <selection activeCell="AE1" sqref="AE1"/>
    </sheetView>
  </sheetViews>
  <sheetFormatPr defaultRowHeight="11.25"/>
  <cols>
    <col min="1" max="2" width="9" style="1"/>
    <col min="3" max="4" width="9" style="1" customWidth="1"/>
    <col min="5" max="5" width="9" style="1"/>
    <col min="6" max="6" width="9" style="1" customWidth="1"/>
    <col min="7" max="16384" width="9" style="1"/>
  </cols>
  <sheetData>
    <row r="1" spans="1:93" s="358" customFormat="1" ht="57" thickBot="1">
      <c r="A1" s="358" t="s">
        <v>311</v>
      </c>
      <c r="B1" s="358" t="s">
        <v>313</v>
      </c>
      <c r="C1" s="358" t="s">
        <v>415</v>
      </c>
      <c r="D1" s="358" t="s">
        <v>416</v>
      </c>
      <c r="E1" s="358" t="s">
        <v>417</v>
      </c>
      <c r="F1" s="358" t="s">
        <v>418</v>
      </c>
      <c r="G1" s="358" t="s">
        <v>419</v>
      </c>
      <c r="H1" s="358" t="s">
        <v>420</v>
      </c>
      <c r="I1" s="358" t="s">
        <v>321</v>
      </c>
      <c r="J1" s="358" t="s">
        <v>421</v>
      </c>
      <c r="K1" s="358" t="s">
        <v>422</v>
      </c>
      <c r="L1" s="358" t="s">
        <v>423</v>
      </c>
      <c r="M1" s="358" t="s">
        <v>424</v>
      </c>
      <c r="N1" s="358" t="s">
        <v>425</v>
      </c>
      <c r="O1" s="358" t="s">
        <v>426</v>
      </c>
      <c r="P1" s="358" t="s">
        <v>427</v>
      </c>
      <c r="Q1" s="358" t="s">
        <v>428</v>
      </c>
      <c r="R1" s="358" t="s">
        <v>429</v>
      </c>
      <c r="S1" s="358" t="s">
        <v>430</v>
      </c>
      <c r="T1" s="358" t="s">
        <v>431</v>
      </c>
      <c r="U1" s="358" t="s">
        <v>432</v>
      </c>
      <c r="V1" s="358" t="s">
        <v>433</v>
      </c>
      <c r="W1" s="358" t="s">
        <v>434</v>
      </c>
      <c r="X1" s="358" t="s">
        <v>435</v>
      </c>
      <c r="Y1" s="358" t="s">
        <v>436</v>
      </c>
      <c r="Z1" s="358" t="s">
        <v>437</v>
      </c>
      <c r="AA1" s="358" t="s">
        <v>438</v>
      </c>
      <c r="AB1" s="358" t="s">
        <v>439</v>
      </c>
      <c r="AC1" s="358" t="s">
        <v>440</v>
      </c>
      <c r="AD1" s="358" t="s">
        <v>441</v>
      </c>
      <c r="AE1" s="358" t="s">
        <v>442</v>
      </c>
      <c r="AF1" s="358" t="s">
        <v>443</v>
      </c>
      <c r="AG1" s="358" t="s">
        <v>444</v>
      </c>
      <c r="AH1" s="362" t="s">
        <v>578</v>
      </c>
      <c r="AI1" s="362" t="s">
        <v>579</v>
      </c>
      <c r="AJ1" s="362" t="s">
        <v>580</v>
      </c>
      <c r="AK1" s="362" t="s">
        <v>581</v>
      </c>
      <c r="AL1" s="362" t="s">
        <v>582</v>
      </c>
      <c r="AM1" s="362" t="s">
        <v>583</v>
      </c>
      <c r="AN1" s="362" t="s">
        <v>584</v>
      </c>
      <c r="AO1" s="362" t="s">
        <v>585</v>
      </c>
      <c r="AP1" s="362" t="s">
        <v>586</v>
      </c>
      <c r="AQ1" s="362" t="s">
        <v>587</v>
      </c>
      <c r="AR1" s="362" t="s">
        <v>588</v>
      </c>
      <c r="AS1" s="362" t="s">
        <v>589</v>
      </c>
      <c r="AT1" s="362" t="s">
        <v>590</v>
      </c>
      <c r="AU1" s="362" t="s">
        <v>591</v>
      </c>
      <c r="AV1" s="362" t="s">
        <v>592</v>
      </c>
      <c r="AW1" s="362" t="s">
        <v>593</v>
      </c>
      <c r="AX1" s="362" t="s">
        <v>594</v>
      </c>
      <c r="AY1" s="362" t="s">
        <v>595</v>
      </c>
      <c r="AZ1" s="362" t="s">
        <v>596</v>
      </c>
      <c r="BA1" s="362" t="s">
        <v>597</v>
      </c>
      <c r="BB1" s="362" t="s">
        <v>598</v>
      </c>
      <c r="BC1" s="362" t="s">
        <v>599</v>
      </c>
      <c r="BD1" s="362" t="s">
        <v>600</v>
      </c>
      <c r="BE1" s="362" t="s">
        <v>601</v>
      </c>
      <c r="BF1" s="359" t="s">
        <v>445</v>
      </c>
      <c r="BG1" s="359" t="s">
        <v>446</v>
      </c>
      <c r="BH1" s="358" t="s">
        <v>447</v>
      </c>
      <c r="BI1" s="358" t="s">
        <v>448</v>
      </c>
      <c r="BJ1" s="358" t="s">
        <v>449</v>
      </c>
      <c r="BK1" s="358" t="s">
        <v>450</v>
      </c>
      <c r="BL1" s="358" t="s">
        <v>451</v>
      </c>
      <c r="BM1" s="358" t="s">
        <v>452</v>
      </c>
      <c r="BN1" s="358" t="s">
        <v>453</v>
      </c>
      <c r="BO1" s="358" t="s">
        <v>454</v>
      </c>
      <c r="BP1" s="358" t="s">
        <v>455</v>
      </c>
      <c r="BQ1" s="358" t="s">
        <v>456</v>
      </c>
      <c r="BR1" s="358" t="s">
        <v>457</v>
      </c>
      <c r="BS1" s="358" t="s">
        <v>458</v>
      </c>
      <c r="BT1" s="358" t="s">
        <v>459</v>
      </c>
      <c r="BU1" s="358" t="s">
        <v>460</v>
      </c>
      <c r="BV1" s="358" t="s">
        <v>461</v>
      </c>
      <c r="BW1" s="358" t="s">
        <v>462</v>
      </c>
      <c r="BX1" s="358" t="s">
        <v>463</v>
      </c>
      <c r="BY1" s="358" t="s">
        <v>464</v>
      </c>
      <c r="BZ1" s="358" t="s">
        <v>465</v>
      </c>
      <c r="CA1" s="358" t="s">
        <v>466</v>
      </c>
      <c r="CB1" s="358" t="s">
        <v>467</v>
      </c>
      <c r="CC1" s="358" t="s">
        <v>468</v>
      </c>
      <c r="CD1" s="358" t="s">
        <v>469</v>
      </c>
      <c r="CE1" s="358" t="s">
        <v>470</v>
      </c>
      <c r="CF1" s="358" t="s">
        <v>471</v>
      </c>
      <c r="CG1" s="358" t="s">
        <v>472</v>
      </c>
      <c r="CH1" s="363" t="s">
        <v>910</v>
      </c>
      <c r="CI1" s="363" t="s">
        <v>973</v>
      </c>
      <c r="CJ1" s="364" t="s">
        <v>974</v>
      </c>
      <c r="CK1" s="364" t="s">
        <v>1014</v>
      </c>
      <c r="CL1" s="364" t="s">
        <v>1015</v>
      </c>
      <c r="CM1" s="381" t="s">
        <v>1007</v>
      </c>
      <c r="CN1" s="381" t="s">
        <v>1008</v>
      </c>
      <c r="CO1" s="360" t="s">
        <v>975</v>
      </c>
    </row>
    <row r="2" spans="1:93" ht="15" customHeight="1">
      <c r="A2" s="21" t="e">
        <f>事前協議書!#REF!</f>
        <v>#REF!</v>
      </c>
      <c r="B2" s="1" t="e">
        <f>事前協議書!#REF!</f>
        <v>#REF!</v>
      </c>
      <c r="C2" s="1" t="e">
        <f>事前協議書!#REF!</f>
        <v>#REF!</v>
      </c>
      <c r="D2" s="1" t="e">
        <f>事前協議書!#REF!</f>
        <v>#REF!</v>
      </c>
      <c r="E2" s="1" t="e">
        <f>事前協議書!#REF!</f>
        <v>#REF!</v>
      </c>
      <c r="F2" s="1" t="e">
        <f>事前協議書!#REF!</f>
        <v>#REF!</v>
      </c>
      <c r="G2" s="1" t="e">
        <f>事前協議書!#REF!</f>
        <v>#REF!</v>
      </c>
      <c r="H2" s="1" t="e">
        <f>事前協議書!#REF!</f>
        <v>#REF!</v>
      </c>
      <c r="I2" s="1" t="e">
        <f>事前協議書!#REF!</f>
        <v>#REF!</v>
      </c>
      <c r="J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S2" s="1" t="e">
        <f>事前協議書!#REF!</f>
        <v>#REF!</v>
      </c>
      <c r="T2" s="1" t="e">
        <f>事前協議書!#REF!</f>
        <v>#REF!</v>
      </c>
      <c r="U2" s="1" t="e">
        <f>事前協議書!#REF!</f>
        <v>#REF!</v>
      </c>
      <c r="V2" s="1" t="e">
        <f>事前協議書!#REF!</f>
        <v>#REF!</v>
      </c>
      <c r="W2" s="1" t="e">
        <f>事前協議書!#REF!</f>
        <v>#REF!</v>
      </c>
      <c r="X2" s="1" t="e">
        <f>事前協議書!#REF!</f>
        <v>#REF!</v>
      </c>
      <c r="Y2" s="1"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c r="AJ2" s="1" t="e">
        <f>事前協議書!#REF!</f>
        <v>#REF!</v>
      </c>
      <c r="AK2" s="1" t="e">
        <f>事前協議書!#REF!</f>
        <v>#REF!</v>
      </c>
      <c r="AL2" s="1" t="e">
        <f>事前協議書!#REF!</f>
        <v>#REF!</v>
      </c>
      <c r="AM2" s="1" t="e">
        <f>事前協議書!#REF!</f>
        <v>#REF!</v>
      </c>
      <c r="AN2" s="1" t="e">
        <f>事前協議書!#REF!</f>
        <v>#REF!</v>
      </c>
      <c r="AO2" s="1" t="e">
        <f>事前協議書!#REF!</f>
        <v>#REF!</v>
      </c>
      <c r="AP2" s="1" t="e">
        <f>事前協議書!#REF!</f>
        <v>#REF!</v>
      </c>
      <c r="AQ2" s="1" t="e">
        <f>事前協議書!#REF!</f>
        <v>#REF!</v>
      </c>
      <c r="AR2" s="1" t="e">
        <f>事前協議書!#REF!</f>
        <v>#REF!</v>
      </c>
      <c r="AS2" s="1" t="e">
        <f>事前協議書!#REF!</f>
        <v>#REF!</v>
      </c>
      <c r="AT2" s="1" t="e">
        <f>事前協議書!#REF!</f>
        <v>#REF!</v>
      </c>
      <c r="AU2" s="1" t="e">
        <f>事前協議書!#REF!</f>
        <v>#REF!</v>
      </c>
      <c r="AV2" s="1" t="e">
        <f>事前協議書!#REF!</f>
        <v>#REF!</v>
      </c>
      <c r="AW2" s="1" t="e">
        <f>事前協議書!#REF!</f>
        <v>#REF!</v>
      </c>
      <c r="AX2" s="1" t="e">
        <f>事前協議書!#REF!</f>
        <v>#REF!</v>
      </c>
      <c r="AY2" s="1" t="e">
        <f>事前協議書!#REF!</f>
        <v>#REF!</v>
      </c>
      <c r="AZ2" s="1" t="e">
        <f>事前協議書!#REF!</f>
        <v>#REF!</v>
      </c>
      <c r="BA2" s="1" t="e">
        <f>事前協議書!#REF!</f>
        <v>#REF!</v>
      </c>
      <c r="BB2" s="1" t="e">
        <f>事前協議書!#REF!</f>
        <v>#REF!</v>
      </c>
      <c r="BC2" s="1" t="e">
        <f>事前協議書!#REF!</f>
        <v>#REF!</v>
      </c>
      <c r="BD2" s="1" t="e">
        <f>事前協議書!#REF!</f>
        <v>#REF!</v>
      </c>
      <c r="BE2" s="1" t="e">
        <f>事前協議書!#REF!</f>
        <v>#REF!</v>
      </c>
      <c r="BF2" s="34"/>
      <c r="BG2" s="34"/>
      <c r="BH2" s="1" t="e">
        <f>事前協議書!#REF!</f>
        <v>#REF!</v>
      </c>
      <c r="BI2" s="1" t="e">
        <f>事前協議書!#REF!</f>
        <v>#REF!</v>
      </c>
      <c r="BJ2" s="1" t="e">
        <f>事前協議書!#REF!</f>
        <v>#REF!</v>
      </c>
      <c r="BK2" s="1" t="e">
        <f>事前協議書!#REF!</f>
        <v>#REF!</v>
      </c>
      <c r="BL2" s="1" t="e">
        <f>事前協議書!#REF!</f>
        <v>#REF!</v>
      </c>
      <c r="BM2" s="1" t="e">
        <f>事前協議書!#REF!</f>
        <v>#REF!</v>
      </c>
      <c r="BN2" s="1" t="e">
        <f>事前協議書!#REF!</f>
        <v>#REF!</v>
      </c>
      <c r="BO2" s="1" t="e">
        <f>事前協議書!#REF!</f>
        <v>#REF!</v>
      </c>
      <c r="BP2" s="1" t="e">
        <f>事前協議書!#REF!</f>
        <v>#REF!</v>
      </c>
      <c r="BQ2" s="1" t="e">
        <f>事前協議書!#REF!</f>
        <v>#REF!</v>
      </c>
      <c r="BR2" s="1" t="e">
        <f>事前協議書!#REF!</f>
        <v>#REF!</v>
      </c>
      <c r="BS2" s="1" t="e">
        <f>事前協議書!#REF!</f>
        <v>#REF!</v>
      </c>
      <c r="BT2" s="1" t="e">
        <f>事前協議書!#REF!</f>
        <v>#REF!</v>
      </c>
      <c r="BU2" s="1" t="e">
        <f>事前協議書!#REF!</f>
        <v>#REF!</v>
      </c>
      <c r="BV2" s="1" t="e">
        <f>事前協議書!#REF!</f>
        <v>#REF!</v>
      </c>
      <c r="BW2" s="1" t="e">
        <f>事前協議書!#REF!</f>
        <v>#REF!</v>
      </c>
      <c r="BX2" s="1" t="e">
        <f>事前協議書!#REF!</f>
        <v>#REF!</v>
      </c>
      <c r="BY2" s="1" t="e">
        <f>事前協議書!#REF!</f>
        <v>#REF!</v>
      </c>
      <c r="BZ2" s="1" t="e">
        <f>事前協議書!#REF!</f>
        <v>#REF!</v>
      </c>
      <c r="CA2" s="1" t="e">
        <f>事前協議書!#REF!</f>
        <v>#REF!</v>
      </c>
      <c r="CB2" s="1" t="e">
        <f>事前協議書!#REF!</f>
        <v>#REF!</v>
      </c>
      <c r="CC2" s="1" t="e">
        <f>事前協議書!#REF!</f>
        <v>#REF!</v>
      </c>
      <c r="CD2" s="1" t="e">
        <f>事前協議書!#REF!</f>
        <v>#REF!</v>
      </c>
      <c r="CE2" s="1" t="e">
        <f>事前協議書!#REF!</f>
        <v>#REF!</v>
      </c>
      <c r="CF2" s="1" t="e">
        <f>事前協議書!#REF!</f>
        <v>#REF!</v>
      </c>
      <c r="CG2" s="1" t="e">
        <f>事前協議書!#REF!</f>
        <v>#REF!</v>
      </c>
      <c r="CH2" s="1">
        <f>事前協議書!$K$68</f>
        <v>0</v>
      </c>
      <c r="CI2" s="1">
        <f>事前協議書!$P$68</f>
        <v>0</v>
      </c>
      <c r="CJ2" s="1" t="e">
        <f>事前協議書!#REF!</f>
        <v>#REF!</v>
      </c>
      <c r="CK2" s="1" t="e">
        <f>事前協議書!#REF!</f>
        <v>#REF!</v>
      </c>
      <c r="CL2" s="1" t="e">
        <f>事前協議書!#REF!</f>
        <v>#REF!</v>
      </c>
      <c r="CO2" s="1" t="e">
        <f>事前協議書!#REF!</f>
        <v>#REF!</v>
      </c>
    </row>
    <row r="3" spans="1:93" ht="15" customHeight="1">
      <c r="A3" s="373" t="str">
        <f>事前協議書!$X$2</f>
        <v>2017999</v>
      </c>
      <c r="B3" s="373">
        <f>事前協議書!$X$3</f>
        <v>2</v>
      </c>
      <c r="C3" s="373">
        <f>事前協議書!$K$65</f>
        <v>0</v>
      </c>
      <c r="D3" s="373">
        <f>事前協議書!$O$65</f>
        <v>0</v>
      </c>
      <c r="E3" s="373">
        <f>事前協議書!$K$64</f>
        <v>0</v>
      </c>
      <c r="F3" s="373">
        <f>事前協議書!$O$64</f>
        <v>0</v>
      </c>
      <c r="G3" s="373">
        <f>事前協議書!$K$66</f>
        <v>0</v>
      </c>
      <c r="H3" s="373">
        <f>事前協議書!$O$66</f>
        <v>0</v>
      </c>
      <c r="I3" s="373">
        <f>事前協議書!$K$67</f>
        <v>0</v>
      </c>
      <c r="J3" s="386">
        <f>事前協議書!$I$70</f>
        <v>0</v>
      </c>
      <c r="K3" s="387">
        <f>事前協議書!$J$70</f>
        <v>0</v>
      </c>
      <c r="L3" s="387">
        <f>事前協議書!$J$72</f>
        <v>0</v>
      </c>
      <c r="M3" s="388">
        <f>事前協議書!$I$72</f>
        <v>0</v>
      </c>
      <c r="N3" s="388" t="str">
        <f>事前協議書!$K$72</f>
        <v/>
      </c>
      <c r="O3" s="387">
        <f>事前協議書!$J$73</f>
        <v>0</v>
      </c>
      <c r="P3" s="388">
        <f>事前協議書!$I$73</f>
        <v>0</v>
      </c>
      <c r="Q3" s="388" t="str">
        <f>事前協議書!$K$73</f>
        <v/>
      </c>
      <c r="R3" s="387">
        <f>事前協議書!$J$74</f>
        <v>0</v>
      </c>
      <c r="S3" s="388">
        <f>事前協議書!$I$74</f>
        <v>0</v>
      </c>
      <c r="T3" s="388" t="str">
        <f>事前協議書!$K$74</f>
        <v/>
      </c>
      <c r="U3" s="387">
        <f>事前協議書!$J$75</f>
        <v>0</v>
      </c>
      <c r="V3" s="388">
        <f>事前協議書!$I$75</f>
        <v>0</v>
      </c>
      <c r="W3" s="388" t="str">
        <f>事前協議書!$K$75</f>
        <v/>
      </c>
      <c r="X3" s="387">
        <f>事前協議書!$J$76</f>
        <v>0</v>
      </c>
      <c r="Y3" s="388">
        <f>事前協議書!$I$76</f>
        <v>0</v>
      </c>
      <c r="Z3" s="388" t="str">
        <f>事前協議書!$K$76</f>
        <v/>
      </c>
      <c r="AA3" s="387">
        <f>事前協議書!$I$77</f>
        <v>0</v>
      </c>
      <c r="AB3" s="387">
        <f>事前協議書!$J$78</f>
        <v>0</v>
      </c>
      <c r="AC3" s="388">
        <f>事前協議書!$I$78</f>
        <v>0</v>
      </c>
      <c r="AD3" s="388" t="str">
        <f>事前協議書!$K$78</f>
        <v/>
      </c>
      <c r="AE3" s="387">
        <f>事前協議書!$J$79</f>
        <v>0</v>
      </c>
      <c r="AF3" s="388">
        <f>事前協議書!$I$79</f>
        <v>0</v>
      </c>
      <c r="AG3" s="388" t="str">
        <f>事前協議書!$K$79</f>
        <v/>
      </c>
      <c r="AH3" s="388">
        <f>事前協議書!$L$70</f>
        <v>0</v>
      </c>
      <c r="AI3" s="373">
        <f>事前協議書!$M$70</f>
        <v>0</v>
      </c>
      <c r="AJ3" s="373">
        <f>事前協議書!$M$72</f>
        <v>0</v>
      </c>
      <c r="AK3" s="373">
        <f>事前協議書!$L$72</f>
        <v>0</v>
      </c>
      <c r="AL3" s="388" t="str">
        <f>事前協議書!$N$72</f>
        <v/>
      </c>
      <c r="AM3" s="373">
        <f>事前協議書!$M$73</f>
        <v>0</v>
      </c>
      <c r="AN3" s="373">
        <f>事前協議書!$L$73</f>
        <v>0</v>
      </c>
      <c r="AO3" s="388" t="str">
        <f>事前協議書!$N$73</f>
        <v/>
      </c>
      <c r="AP3" s="373">
        <f>事前協議書!$M$74</f>
        <v>0</v>
      </c>
      <c r="AQ3" s="373">
        <f>事前協議書!$L$74</f>
        <v>0</v>
      </c>
      <c r="AR3" s="388" t="str">
        <f>事前協議書!$N$74</f>
        <v/>
      </c>
      <c r="AS3" s="373">
        <f>事前協議書!$M$75</f>
        <v>0</v>
      </c>
      <c r="AT3" s="373">
        <f>事前協議書!$L$75</f>
        <v>0</v>
      </c>
      <c r="AU3" s="388" t="str">
        <f>事前協議書!$N$75</f>
        <v/>
      </c>
      <c r="AV3" s="373">
        <f>事前協議書!$M$76</f>
        <v>0</v>
      </c>
      <c r="AW3" s="373">
        <f>事前協議書!$L$76</f>
        <v>0</v>
      </c>
      <c r="AX3" s="388" t="str">
        <f>事前協議書!$N$76</f>
        <v/>
      </c>
      <c r="AY3" s="1">
        <f>事前協議書!$L$77</f>
        <v>0</v>
      </c>
      <c r="AZ3" s="373">
        <f>事前協議書!$M$78</f>
        <v>0</v>
      </c>
      <c r="BA3" s="373">
        <f>事前協議書!$L$78</f>
        <v>0</v>
      </c>
      <c r="BB3" s="388" t="str">
        <f>事前協議書!$N$78</f>
        <v/>
      </c>
      <c r="BC3" s="373">
        <f>事前協議書!$M$79</f>
        <v>0</v>
      </c>
      <c r="BD3" s="373">
        <f>事前協議書!$L$79</f>
        <v>0</v>
      </c>
      <c r="BE3" s="388" t="str">
        <f>事前協議書!$N$79</f>
        <v/>
      </c>
      <c r="BF3" s="34"/>
      <c r="BG3" s="34"/>
      <c r="BH3" s="373">
        <f>事前協議書!$S$72</f>
        <v>0</v>
      </c>
      <c r="BI3" s="373">
        <f>事前協議書!$R$72</f>
        <v>0</v>
      </c>
      <c r="BJ3" s="388" t="str">
        <f>事前協議書!$T$72</f>
        <v/>
      </c>
      <c r="BK3" s="373">
        <f>事前協議書!$S$73</f>
        <v>0</v>
      </c>
      <c r="BL3" s="373">
        <f>事前協議書!$R$73</f>
        <v>0</v>
      </c>
      <c r="BM3" s="388" t="str">
        <f>事前協議書!$T$73</f>
        <v/>
      </c>
      <c r="BN3" s="373">
        <f>事前協議書!$S$74</f>
        <v>0</v>
      </c>
      <c r="BO3" s="373">
        <f>事前協議書!$R$74</f>
        <v>0</v>
      </c>
      <c r="BP3" s="388" t="str">
        <f>事前協議書!$T$74</f>
        <v/>
      </c>
      <c r="BQ3" s="373">
        <f>事前協議書!$S$75</f>
        <v>0</v>
      </c>
      <c r="BR3" s="373">
        <f>事前協議書!$R$75</f>
        <v>0</v>
      </c>
      <c r="BS3" s="388" t="str">
        <f>事前協議書!$T$75</f>
        <v/>
      </c>
      <c r="BT3" s="373">
        <f>事前協議書!$S$76</f>
        <v>0</v>
      </c>
      <c r="BU3" s="373">
        <f>事前協議書!$R$76</f>
        <v>0</v>
      </c>
      <c r="BV3" s="388" t="str">
        <f>事前協議書!$T$76</f>
        <v/>
      </c>
      <c r="BW3" s="373">
        <f>事前協議書!$R$77</f>
        <v>0</v>
      </c>
      <c r="BX3" s="373">
        <f>事前協議書!$S$78</f>
        <v>0</v>
      </c>
      <c r="BY3" s="373">
        <f>事前協議書!$R$78</f>
        <v>0</v>
      </c>
      <c r="BZ3" s="388" t="str">
        <f>事前協議書!$T$78</f>
        <v/>
      </c>
      <c r="CA3" s="373">
        <f>事前協議書!$S$79</f>
        <v>0</v>
      </c>
      <c r="CB3" s="373">
        <f>事前協議書!$R$79</f>
        <v>0</v>
      </c>
      <c r="CC3" s="388" t="str">
        <f>事前協議書!$T$79</f>
        <v/>
      </c>
      <c r="CD3" s="34"/>
      <c r="CE3" s="373">
        <f>事前協議書!$K$81</f>
        <v>0</v>
      </c>
      <c r="CF3" s="386" t="str">
        <f>事前協議書!$N$81</f>
        <v>努力目標未達</v>
      </c>
      <c r="CG3" s="387">
        <f>事前協議書!$K$82</f>
        <v>0</v>
      </c>
      <c r="CH3" s="373">
        <f>事前協議書!$K$68</f>
        <v>0</v>
      </c>
      <c r="CI3" s="373">
        <f>事前協議書!$P$68</f>
        <v>0</v>
      </c>
      <c r="CJ3" s="373">
        <f>事前協議書!$X$83</f>
        <v>0</v>
      </c>
      <c r="CK3" s="373">
        <f>事前協議書!$Z$83</f>
        <v>0</v>
      </c>
      <c r="CL3" s="373">
        <f>事前協議書!$AC$83</f>
        <v>0</v>
      </c>
      <c r="CM3" s="373">
        <f>事前協議書!$X$84</f>
        <v>0</v>
      </c>
      <c r="CN3" s="386">
        <f>事前協議書!$H$84</f>
        <v>0</v>
      </c>
      <c r="CO3" s="373">
        <f>事前協議書!$Z$61</f>
        <v>0</v>
      </c>
    </row>
    <row r="4" spans="1:93" ht="15" customHeight="1">
      <c r="A4" s="376" t="e">
        <f>A2=A3</f>
        <v>#REF!</v>
      </c>
      <c r="B4" s="376" t="e">
        <f t="shared" ref="B4:BM4" si="0">B2=B3</f>
        <v>#REF!</v>
      </c>
      <c r="C4" s="376" t="e">
        <f t="shared" si="0"/>
        <v>#REF!</v>
      </c>
      <c r="D4" s="376" t="e">
        <f t="shared" si="0"/>
        <v>#REF!</v>
      </c>
      <c r="E4" s="376" t="e">
        <f t="shared" si="0"/>
        <v>#REF!</v>
      </c>
      <c r="F4" s="376" t="e">
        <f t="shared" si="0"/>
        <v>#REF!</v>
      </c>
      <c r="G4" s="376" t="e">
        <f t="shared" si="0"/>
        <v>#REF!</v>
      </c>
      <c r="H4" s="376" t="e">
        <f t="shared" si="0"/>
        <v>#REF!</v>
      </c>
      <c r="I4" s="376" t="e">
        <f t="shared" si="0"/>
        <v>#REF!</v>
      </c>
      <c r="J4" s="376" t="e">
        <f t="shared" si="0"/>
        <v>#REF!</v>
      </c>
      <c r="K4" s="376" t="e">
        <f t="shared" si="0"/>
        <v>#REF!</v>
      </c>
      <c r="L4" s="376" t="e">
        <f t="shared" si="0"/>
        <v>#REF!</v>
      </c>
      <c r="M4" s="376" t="e">
        <f t="shared" si="0"/>
        <v>#REF!</v>
      </c>
      <c r="N4" s="376" t="e">
        <f t="shared" si="0"/>
        <v>#REF!</v>
      </c>
      <c r="O4" s="376" t="e">
        <f t="shared" si="0"/>
        <v>#REF!</v>
      </c>
      <c r="P4" s="376" t="e">
        <f t="shared" si="0"/>
        <v>#REF!</v>
      </c>
      <c r="Q4" s="376" t="e">
        <f t="shared" si="0"/>
        <v>#REF!</v>
      </c>
      <c r="R4" s="376" t="e">
        <f t="shared" si="0"/>
        <v>#REF!</v>
      </c>
      <c r="S4" s="376" t="e">
        <f t="shared" si="0"/>
        <v>#REF!</v>
      </c>
      <c r="T4" s="376" t="e">
        <f t="shared" si="0"/>
        <v>#REF!</v>
      </c>
      <c r="U4" s="376" t="e">
        <f t="shared" si="0"/>
        <v>#REF!</v>
      </c>
      <c r="V4" s="376" t="e">
        <f t="shared" si="0"/>
        <v>#REF!</v>
      </c>
      <c r="W4" s="376" t="e">
        <f t="shared" si="0"/>
        <v>#REF!</v>
      </c>
      <c r="X4" s="376" t="e">
        <f t="shared" si="0"/>
        <v>#REF!</v>
      </c>
      <c r="Y4" s="376" t="e">
        <f t="shared" si="0"/>
        <v>#REF!</v>
      </c>
      <c r="Z4" s="376" t="e">
        <f t="shared" si="0"/>
        <v>#REF!</v>
      </c>
      <c r="AA4" s="376" t="e">
        <f t="shared" si="0"/>
        <v>#REF!</v>
      </c>
      <c r="AB4" s="376" t="e">
        <f t="shared" si="0"/>
        <v>#REF!</v>
      </c>
      <c r="AC4" s="376" t="e">
        <f t="shared" si="0"/>
        <v>#REF!</v>
      </c>
      <c r="AD4" s="376" t="e">
        <f t="shared" si="0"/>
        <v>#REF!</v>
      </c>
      <c r="AE4" s="376" t="e">
        <f t="shared" si="0"/>
        <v>#REF!</v>
      </c>
      <c r="AF4" s="376" t="e">
        <f t="shared" si="0"/>
        <v>#REF!</v>
      </c>
      <c r="AG4" s="376" t="e">
        <f t="shared" si="0"/>
        <v>#REF!</v>
      </c>
      <c r="AH4" s="376" t="e">
        <f t="shared" si="0"/>
        <v>#REF!</v>
      </c>
      <c r="AI4" s="376" t="e">
        <f t="shared" si="0"/>
        <v>#REF!</v>
      </c>
      <c r="AJ4" s="376" t="e">
        <f t="shared" si="0"/>
        <v>#REF!</v>
      </c>
      <c r="AK4" s="376" t="e">
        <f t="shared" si="0"/>
        <v>#REF!</v>
      </c>
      <c r="AL4" s="376" t="e">
        <f t="shared" si="0"/>
        <v>#REF!</v>
      </c>
      <c r="AM4" s="376" t="e">
        <f t="shared" si="0"/>
        <v>#REF!</v>
      </c>
      <c r="AN4" s="376" t="e">
        <f t="shared" si="0"/>
        <v>#REF!</v>
      </c>
      <c r="AO4" s="376" t="e">
        <f t="shared" si="0"/>
        <v>#REF!</v>
      </c>
      <c r="AP4" s="376" t="e">
        <f t="shared" si="0"/>
        <v>#REF!</v>
      </c>
      <c r="AQ4" s="376" t="e">
        <f t="shared" si="0"/>
        <v>#REF!</v>
      </c>
      <c r="AR4" s="376" t="e">
        <f t="shared" si="0"/>
        <v>#REF!</v>
      </c>
      <c r="AS4" s="376" t="e">
        <f t="shared" si="0"/>
        <v>#REF!</v>
      </c>
      <c r="AT4" s="376" t="e">
        <f t="shared" si="0"/>
        <v>#REF!</v>
      </c>
      <c r="AU4" s="376" t="e">
        <f t="shared" si="0"/>
        <v>#REF!</v>
      </c>
      <c r="AV4" s="376" t="e">
        <f t="shared" si="0"/>
        <v>#REF!</v>
      </c>
      <c r="AW4" s="376" t="e">
        <f t="shared" si="0"/>
        <v>#REF!</v>
      </c>
      <c r="AX4" s="376" t="e">
        <f t="shared" si="0"/>
        <v>#REF!</v>
      </c>
      <c r="AY4" s="376" t="e">
        <f t="shared" si="0"/>
        <v>#REF!</v>
      </c>
      <c r="AZ4" s="376" t="e">
        <f t="shared" si="0"/>
        <v>#REF!</v>
      </c>
      <c r="BA4" s="376" t="e">
        <f t="shared" si="0"/>
        <v>#REF!</v>
      </c>
      <c r="BB4" s="376" t="e">
        <f t="shared" si="0"/>
        <v>#REF!</v>
      </c>
      <c r="BC4" s="376" t="e">
        <f t="shared" si="0"/>
        <v>#REF!</v>
      </c>
      <c r="BD4" s="376" t="e">
        <f t="shared" si="0"/>
        <v>#REF!</v>
      </c>
      <c r="BE4" s="376" t="e">
        <f t="shared" si="0"/>
        <v>#REF!</v>
      </c>
      <c r="BF4" s="376" t="b">
        <f t="shared" si="0"/>
        <v>1</v>
      </c>
      <c r="BG4" s="376" t="b">
        <f t="shared" si="0"/>
        <v>1</v>
      </c>
      <c r="BH4" s="376" t="e">
        <f t="shared" si="0"/>
        <v>#REF!</v>
      </c>
      <c r="BI4" s="376" t="e">
        <f t="shared" si="0"/>
        <v>#REF!</v>
      </c>
      <c r="BJ4" s="376" t="e">
        <f t="shared" si="0"/>
        <v>#REF!</v>
      </c>
      <c r="BK4" s="376" t="e">
        <f t="shared" si="0"/>
        <v>#REF!</v>
      </c>
      <c r="BL4" s="376" t="e">
        <f t="shared" si="0"/>
        <v>#REF!</v>
      </c>
      <c r="BM4" s="376" t="e">
        <f t="shared" si="0"/>
        <v>#REF!</v>
      </c>
      <c r="BN4" s="376" t="e">
        <f t="shared" ref="BN4:CO4" si="1">BN2=BN3</f>
        <v>#REF!</v>
      </c>
      <c r="BO4" s="376" t="e">
        <f t="shared" si="1"/>
        <v>#REF!</v>
      </c>
      <c r="BP4" s="376" t="e">
        <f t="shared" si="1"/>
        <v>#REF!</v>
      </c>
      <c r="BQ4" s="376" t="e">
        <f t="shared" si="1"/>
        <v>#REF!</v>
      </c>
      <c r="BR4" s="376" t="e">
        <f t="shared" si="1"/>
        <v>#REF!</v>
      </c>
      <c r="BS4" s="376" t="e">
        <f t="shared" si="1"/>
        <v>#REF!</v>
      </c>
      <c r="BT4" s="376" t="e">
        <f t="shared" si="1"/>
        <v>#REF!</v>
      </c>
      <c r="BU4" s="376" t="e">
        <f t="shared" si="1"/>
        <v>#REF!</v>
      </c>
      <c r="BV4" s="376" t="e">
        <f t="shared" si="1"/>
        <v>#REF!</v>
      </c>
      <c r="BW4" s="376" t="e">
        <f t="shared" si="1"/>
        <v>#REF!</v>
      </c>
      <c r="BX4" s="376" t="e">
        <f t="shared" si="1"/>
        <v>#REF!</v>
      </c>
      <c r="BY4" s="376" t="e">
        <f t="shared" si="1"/>
        <v>#REF!</v>
      </c>
      <c r="BZ4" s="376" t="e">
        <f t="shared" si="1"/>
        <v>#REF!</v>
      </c>
      <c r="CA4" s="376" t="e">
        <f t="shared" si="1"/>
        <v>#REF!</v>
      </c>
      <c r="CB4" s="376" t="e">
        <f t="shared" si="1"/>
        <v>#REF!</v>
      </c>
      <c r="CC4" s="376" t="e">
        <f t="shared" si="1"/>
        <v>#REF!</v>
      </c>
      <c r="CD4" s="376" t="e">
        <f t="shared" si="1"/>
        <v>#REF!</v>
      </c>
      <c r="CE4" s="376" t="e">
        <f t="shared" si="1"/>
        <v>#REF!</v>
      </c>
      <c r="CF4" s="376" t="e">
        <f t="shared" si="1"/>
        <v>#REF!</v>
      </c>
      <c r="CG4" s="376" t="e">
        <f t="shared" si="1"/>
        <v>#REF!</v>
      </c>
      <c r="CH4" s="376" t="b">
        <f t="shared" si="1"/>
        <v>1</v>
      </c>
      <c r="CI4" s="376" t="b">
        <f t="shared" si="1"/>
        <v>1</v>
      </c>
      <c r="CJ4" s="376" t="e">
        <f t="shared" si="1"/>
        <v>#REF!</v>
      </c>
      <c r="CK4" s="376" t="e">
        <f t="shared" si="1"/>
        <v>#REF!</v>
      </c>
      <c r="CL4" s="376" t="e">
        <f t="shared" si="1"/>
        <v>#REF!</v>
      </c>
      <c r="CM4" s="376" t="b">
        <f t="shared" si="1"/>
        <v>1</v>
      </c>
      <c r="CN4" s="376" t="b">
        <f t="shared" si="1"/>
        <v>1</v>
      </c>
      <c r="CO4" s="376" t="e">
        <f t="shared" si="1"/>
        <v>#REF!</v>
      </c>
    </row>
    <row r="5" spans="1:93" ht="75">
      <c r="A5" s="379"/>
      <c r="B5" s="379"/>
      <c r="C5" s="380" t="s">
        <v>1009</v>
      </c>
      <c r="D5" s="380" t="s">
        <v>1009</v>
      </c>
      <c r="E5" s="380" t="s">
        <v>1009</v>
      </c>
      <c r="F5" s="380" t="s">
        <v>1009</v>
      </c>
      <c r="G5" s="379"/>
      <c r="H5" s="379"/>
      <c r="I5" s="379"/>
      <c r="J5" s="379"/>
      <c r="K5" s="379"/>
      <c r="L5" s="379"/>
      <c r="M5" s="379"/>
      <c r="N5" s="379"/>
      <c r="O5" s="379"/>
      <c r="P5" s="379"/>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79"/>
      <c r="AQ5" s="379"/>
      <c r="AR5" s="379"/>
      <c r="AS5" s="379"/>
      <c r="AT5" s="379"/>
      <c r="AU5" s="379"/>
      <c r="AV5" s="379"/>
      <c r="AW5" s="379"/>
      <c r="AX5" s="379"/>
      <c r="AY5" s="379"/>
      <c r="AZ5" s="379"/>
      <c r="BA5" s="379"/>
      <c r="BB5" s="379"/>
      <c r="BC5" s="379"/>
      <c r="BD5" s="379"/>
      <c r="BE5" s="379"/>
      <c r="BF5" s="379"/>
      <c r="BG5" s="379"/>
      <c r="BH5" s="379"/>
      <c r="BI5" s="379"/>
      <c r="BJ5" s="379"/>
      <c r="BK5" s="379"/>
      <c r="BL5" s="379"/>
      <c r="BM5" s="379"/>
      <c r="BN5" s="379"/>
      <c r="BO5" s="379"/>
      <c r="BP5" s="379"/>
      <c r="BQ5" s="379"/>
      <c r="BR5" s="379"/>
      <c r="BS5" s="379"/>
      <c r="BT5" s="379"/>
      <c r="BU5" s="379"/>
      <c r="BV5" s="379"/>
      <c r="BW5" s="379"/>
      <c r="BX5" s="379"/>
      <c r="BY5" s="379"/>
      <c r="BZ5" s="379"/>
      <c r="CA5" s="379"/>
      <c r="CB5" s="379"/>
      <c r="CC5" s="379"/>
      <c r="CD5" s="380" t="s">
        <v>1010</v>
      </c>
      <c r="CE5" s="379"/>
      <c r="CF5" s="379"/>
      <c r="CG5" s="379"/>
      <c r="CH5" s="379"/>
      <c r="CI5" s="379"/>
      <c r="CJ5" s="379"/>
      <c r="CK5" s="379"/>
      <c r="CL5" s="379"/>
      <c r="CM5" s="378" t="s">
        <v>993</v>
      </c>
      <c r="CN5" s="378" t="s">
        <v>993</v>
      </c>
      <c r="CO5" s="379"/>
    </row>
    <row r="6" spans="1:93" ht="15" customHeight="1"/>
    <row r="7" spans="1:93" ht="15" customHeight="1"/>
    <row r="8" spans="1:93" ht="15" customHeight="1"/>
    <row r="9" spans="1:93" ht="15" customHeight="1"/>
    <row r="10" spans="1:93" ht="15" customHeight="1"/>
    <row r="11" spans="1:93" ht="15" customHeight="1"/>
    <row r="12" spans="1:93" ht="15" customHeight="1"/>
    <row r="13" spans="1:93" ht="15" customHeight="1"/>
    <row r="14" spans="1:93" ht="15" customHeight="1"/>
    <row r="15" spans="1:93" ht="15" customHeight="1"/>
    <row r="16" spans="1:93" ht="15" customHeight="1"/>
    <row r="17" ht="15" customHeight="1"/>
    <row r="18" ht="15" customHeight="1"/>
    <row r="19" ht="15" customHeight="1"/>
    <row r="20" ht="15" customHeight="1"/>
    <row r="21" ht="15" customHeight="1"/>
    <row r="22" ht="15" customHeight="1"/>
    <row r="23" ht="15" customHeight="1"/>
    <row r="24" ht="15" customHeight="1"/>
    <row r="25" ht="15" customHeight="1"/>
  </sheetData>
  <phoneticPr fontId="5"/>
  <conditionalFormatting sqref="A4:CO4">
    <cfRule type="containsText" dxfId="0" priority="1" operator="containsText" text="FALSE">
      <formula>NOT(ISERROR(SEARCH("FALSE",A4)))</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CCFFCC"/>
  </sheetPr>
  <dimension ref="A1:G2"/>
  <sheetViews>
    <sheetView workbookViewId="0">
      <selection activeCell="AE1" sqref="AE1"/>
    </sheetView>
  </sheetViews>
  <sheetFormatPr defaultRowHeight="11.25"/>
  <cols>
    <col min="1" max="2" width="9" style="1"/>
    <col min="3" max="3" width="15.125" style="1" customWidth="1"/>
    <col min="4" max="4" width="22.375" style="1" bestFit="1" customWidth="1"/>
    <col min="5" max="5" width="9" style="1"/>
    <col min="6" max="6" width="31.25" style="1" customWidth="1"/>
    <col min="7" max="7" width="40.25" style="1" customWidth="1"/>
    <col min="8" max="16384" width="9" style="1"/>
  </cols>
  <sheetData>
    <row r="1" spans="1:7">
      <c r="A1" s="1" t="s">
        <v>311</v>
      </c>
      <c r="B1" s="1" t="s">
        <v>313</v>
      </c>
      <c r="C1" s="1" t="s">
        <v>473</v>
      </c>
      <c r="D1" s="34" t="s">
        <v>474</v>
      </c>
      <c r="E1" s="1" t="s">
        <v>254</v>
      </c>
      <c r="F1" s="223" t="s">
        <v>976</v>
      </c>
      <c r="G1" s="223" t="s">
        <v>977</v>
      </c>
    </row>
    <row r="2" spans="1:7">
      <c r="A2" s="21" t="e">
        <f>事前協議書!#REF!</f>
        <v>#REF!</v>
      </c>
      <c r="B2" s="1" t="e">
        <f>事前協議書!#REF!</f>
        <v>#REF!</v>
      </c>
      <c r="C2" s="1" t="e">
        <f>事前協議書!#REF!</f>
        <v>#REF!</v>
      </c>
      <c r="D2" s="34"/>
      <c r="E2" s="1" t="e">
        <f>事前協議書!#REF!</f>
        <v>#REF!</v>
      </c>
      <c r="F2" s="1">
        <f>事前協議書!$E$62</f>
        <v>0</v>
      </c>
      <c r="G2" s="1">
        <f>事前協議書!$E$63</f>
        <v>0</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5</vt:i4>
      </vt:variant>
    </vt:vector>
  </HeadingPairs>
  <TitlesOfParts>
    <vt:vector size="19" baseType="lpstr">
      <vt:lpstr>事前協議書</vt:lpstr>
      <vt:lpstr>環境評価書</vt:lpstr>
      <vt:lpstr>外観写真等貼付</vt:lpstr>
      <vt:lpstr>仕様基準時の表示</vt:lpstr>
      <vt:lpstr>第2号様式 </vt:lpstr>
      <vt:lpstr>第2号様式（事業者連名用別紙）</vt:lpstr>
      <vt:lpstr>List</vt:lpstr>
      <vt:lpstr>標準入力法_断熱材</vt:lpstr>
      <vt:lpstr>モデル建物法_断熱材</vt:lpstr>
      <vt:lpstr>xls01_建物概要</vt:lpstr>
      <vt:lpstr>xls02_設備概要</vt:lpstr>
      <vt:lpstr>xls03_環境対策</vt:lpstr>
      <vt:lpstr>xls04_建物性能</vt:lpstr>
      <vt:lpstr>xls05_備考</vt:lpstr>
      <vt:lpstr>'第2号様式 '!Print_Area</vt:lpstr>
      <vt:lpstr>'第2号様式（事業者連名用別紙）'!Print_Area</vt:lpstr>
      <vt:lpstr>Val_NotSelected</vt:lpstr>
      <vt:lpstr>非表示</vt:lpstr>
      <vt:lpstr>表示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（住宅） 事前協議書・環境評価書・建築物環境計画書の様式</dc:title>
  <dc:creator>千代田区</dc:creator>
  <cp:lastPrinted>2026-09-15T01:44:24Z</cp:lastPrinted>
  <dcterms:created xsi:type="dcterms:W3CDTF">2016-01-13T01:03:20Z</dcterms:created>
  <dcterms:modified xsi:type="dcterms:W3CDTF">2026-09-28T23:51:13Z</dcterms:modified>
</cp:coreProperties>
</file>