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001095790\Desktop\事前協議様式v18_250516時点\"/>
    </mc:Choice>
  </mc:AlternateContent>
  <xr:revisionPtr revIDLastSave="0" documentId="13_ncr:1_{292440A7-CCAA-4624-BE1A-3333F07630EA}" xr6:coauthVersionLast="47" xr6:coauthVersionMax="47" xr10:uidLastSave="{00000000-0000-0000-0000-000000000000}"/>
  <workbookProtection workbookAlgorithmName="SHA-512" workbookHashValue="o+0K9iAovEpi3ljlhMVOMoIDegIq+SLJ2MlcuFiNNZRVT3O62WxKIJtnDcTxhdoFubks88lcydNE92ZigvnFpg==" workbookSaltValue="6Na8XXpVl23yV3SdhyEKMg==" workbookSpinCount="100000" lockStructure="1"/>
  <bookViews>
    <workbookView xWindow="-120" yWindow="-120" windowWidth="29040" windowHeight="15840" tabRatio="602" xr2:uid="{00000000-000D-0000-FFFF-FFFF00000000}"/>
  </bookViews>
  <sheets>
    <sheet name="事前協議書" sheetId="1" r:id="rId1"/>
    <sheet name="環境評価書" sheetId="2" r:id="rId2"/>
    <sheet name="外観写真等貼付" sheetId="26" r:id="rId3"/>
    <sheet name="仕様基準時の表示" sheetId="23" state="hidden" r:id="rId4"/>
    <sheet name="第2号様式 " sheetId="24" r:id="rId5"/>
    <sheet name="第2号様式（事業者連名用別紙）" sheetId="19" r:id="rId6"/>
    <sheet name="List" sheetId="3" state="hidden" r:id="rId7"/>
    <sheet name="標準入力法_断熱材" sheetId="21" state="hidden" r:id="rId8"/>
    <sheet name="モデル建物法_断熱材" sheetId="22" state="hidden" r:id="rId9"/>
    <sheet name="xls01_建物概要" sheetId="12" state="hidden" r:id="rId10"/>
    <sheet name="xls02_設備概要" sheetId="13" state="hidden" r:id="rId11"/>
    <sheet name="xls03_環境対策" sheetId="14" state="hidden" r:id="rId12"/>
    <sheet name="xls04_建物性能" sheetId="15" state="hidden" r:id="rId13"/>
    <sheet name="xls05_備考" sheetId="16" state="hidden" r:id="rId14"/>
  </sheets>
  <externalReferences>
    <externalReference r:id="rId15"/>
    <externalReference r:id="rId16"/>
  </externalReferences>
  <definedNames>
    <definedName name="Grade_mark_Best">List!$P$24:$R$34</definedName>
    <definedName name="Grade_mark_Disp" localSheetId="2">INDIRECT([1]環境評価書!$AB$14)</definedName>
    <definedName name="Grade_mark_Disp" localSheetId="4">INDIRECT(#REF!)</definedName>
    <definedName name="Grade_mark_Disp" localSheetId="5">INDIRECT(#REF!)</definedName>
    <definedName name="Grade_mark_Disp">INDIRECT(環境評価書!$AB$14)</definedName>
    <definedName name="Grade_mark_Good">List!$P$13:$R$23</definedName>
    <definedName name="Grade_mark_Non">List!$P$2:$R$12</definedName>
    <definedName name="List_AEMS">List!$B$49:$B$51</definedName>
    <definedName name="List_AemsCD">List!$A$49:$A$51</definedName>
    <definedName name="List_Area">List!$B$10:$B$17</definedName>
    <definedName name="List_AreaCD">List!$A$10:$A$17</definedName>
    <definedName name="List_CalcProgram" localSheetId="2">[1]List!$W$2:$W$5</definedName>
    <definedName name="List_CalcProgram" localSheetId="4">#REF!</definedName>
    <definedName name="List_CalcProgram">#REF!</definedName>
    <definedName name="List_DannetsuZai" localSheetId="2">[1]List!$F$2:$F$99</definedName>
    <definedName name="List_DannetsuZai" localSheetId="4">#REF!</definedName>
    <definedName name="List_DannetsuZai">List!$F$2:$F$40</definedName>
    <definedName name="List_DannetsuZaiCD" localSheetId="2">[1]List!$E$2:$E$99</definedName>
    <definedName name="List_DannetsuZaiCD" localSheetId="4">#REF!</definedName>
    <definedName name="List_DannetsuZaiCD">List!$E$2:$E$3</definedName>
    <definedName name="List_DHC_Area">List!$B$20:$B$23</definedName>
    <definedName name="List_DHC_AreaCD">List!$A$20:$A$23</definedName>
    <definedName name="List_DHC_Donyu">List!$B$26:$B$31</definedName>
    <definedName name="List_DHC_DonyuCD">List!$A$26:$A$31</definedName>
    <definedName name="List_Grade" localSheetId="2">[1]List!$N$2:$N$4</definedName>
    <definedName name="List_Grade" localSheetId="4">#REF!</definedName>
    <definedName name="List_Grade">List!$N$2:$N$4</definedName>
    <definedName name="List_GradeInfo" localSheetId="2">[1]List!$N$2:$O$4</definedName>
    <definedName name="List_GradeInfo" localSheetId="4">#REF!</definedName>
    <definedName name="List_GradeInfo">List!$N$2:$O$4</definedName>
    <definedName name="List_Kyogi_Dankai" localSheetId="2">[1]List!$B$2:$B$6</definedName>
    <definedName name="List_Kyogi_Dankai" localSheetId="4">#REF!</definedName>
    <definedName name="List_Kyogi_Dankai">List!$B$2:$B$6</definedName>
    <definedName name="List_Kyogi_Dankai_CD" localSheetId="2">[1]List!$A$2:$A$6</definedName>
    <definedName name="List_Kyogi_Dankai_CD" localSheetId="4">#REF!</definedName>
    <definedName name="List_Kyogi_Dankai_CD">List!$A$2:$A$6</definedName>
    <definedName name="List_Menteki_Taisaku">List!$B$41:$B$46</definedName>
    <definedName name="List_Menteki_TaisakuCD">List!$A$41:$A$46</definedName>
    <definedName name="List_Select" localSheetId="2">[1]List!$J$12:$J$13</definedName>
    <definedName name="List_Select" localSheetId="4">#REF!</definedName>
    <definedName name="List_Select">List!$J$12:$J$13</definedName>
    <definedName name="List_Tokuden">List!$B$34:$B$38</definedName>
    <definedName name="List_TokudenCD">List!$A$34:$A$38</definedName>
    <definedName name="List_Umu">List!$J$7:$J$9</definedName>
    <definedName name="List_UmuCD">List!$I$7:$I$9</definedName>
    <definedName name="List_Yoshiki_Kohyo">List!$Y$15:$Y$17</definedName>
    <definedName name="List_Yoshiki_Status">List!$Y$3:$Y$6</definedName>
    <definedName name="List_Yoshiki_Todokede">List!$Y$9:$Y$12</definedName>
    <definedName name="List_Yoshiki_Umu">List!$Y$20:$Y$22</definedName>
    <definedName name="List_Youto_House" localSheetId="2">[2]List!$D$2:$D$12</definedName>
    <definedName name="List_Youto_House">List!$D$2:$D$12</definedName>
    <definedName name="List_Youto_NonHouse" localSheetId="2">[1]List!$C$2:$C$10</definedName>
    <definedName name="List_Youto_NonHouse" localSheetId="4">#REF!</definedName>
    <definedName name="List_Youto_NonHouse">List!$C$2:$C$10</definedName>
    <definedName name="_xlnm.Print_Area" localSheetId="1">環境評価書!$B$1:$Y$67</definedName>
    <definedName name="_xlnm.Print_Area" localSheetId="0">事前協議書!$A$1:$U$99</definedName>
    <definedName name="_xlnm.Print_Area" localSheetId="4">'第2号様式 '!$B$2:$Y$49</definedName>
    <definedName name="_xlnm.Print_Area" localSheetId="5">'第2号様式（事業者連名用別紙）'!$A$1:$S$35</definedName>
    <definedName name="_xlnm.Print_Titles" localSheetId="0">事前協議書!$2:$3</definedName>
    <definedName name="Val_Ari">List!$J$8</definedName>
    <definedName name="Val_CalcPrg_BEST" localSheetId="2">[1]List!$W$5</definedName>
    <definedName name="Val_CalcPrg_BEST" localSheetId="4">#REF!</definedName>
    <definedName name="Val_CalcPrg_BEST">#REF!</definedName>
    <definedName name="Val_CalcPrg_Hyojun" localSheetId="2">[1]List!$W$4</definedName>
    <definedName name="Val_CalcPrg_Hyojun" localSheetId="4">#REF!</definedName>
    <definedName name="Val_CalcPrg_Hyojun">#REF!</definedName>
    <definedName name="Val_CalcPrg_Model" localSheetId="2">[1]List!$W$2</definedName>
    <definedName name="Val_CalcPrg_Model" localSheetId="4">#REF!</definedName>
    <definedName name="Val_CalcPrg_Model">#REF!</definedName>
    <definedName name="Val_ClearGoal" localSheetId="2">[1]List!$K$2</definedName>
    <definedName name="Val_ClearGoal" localSheetId="4">#REF!</definedName>
    <definedName name="Val_ClearGoal">List!$K$2</definedName>
    <definedName name="Val_DannetsuZaiCD_Free" localSheetId="2">[1]List!$E$101</definedName>
    <definedName name="Val_DannetsuZaiCD_Free" localSheetId="4">#REF!</definedName>
    <definedName name="Val_DannetsuZaiCD_Free">List!$E$5</definedName>
    <definedName name="Val_Hantei_NG" localSheetId="2">[1]List!$J$3</definedName>
    <definedName name="Val_Hantei_NG" localSheetId="4">#REF!</definedName>
    <definedName name="Val_Hantei_NG">List!$J$3</definedName>
    <definedName name="Val_Hantei_OK" localSheetId="2">[1]List!$J$2</definedName>
    <definedName name="Val_Hantei_OK" localSheetId="4">#REF!</definedName>
    <definedName name="Val_Hantei_OK">List!$J$2</definedName>
    <definedName name="Val_NotSelected" localSheetId="2">[1]List!$J$12</definedName>
    <definedName name="Val_NotSelected" localSheetId="4">#REF!</definedName>
    <definedName name="Val_NotSelected">List!$J$12</definedName>
    <definedName name="Val_ReduceGoal_Best" localSheetId="2">[1]List!$M$3</definedName>
    <definedName name="Val_ReduceGoal_Best" localSheetId="4">#REF!</definedName>
    <definedName name="Val_ReduceGoal_Best">List!$M$3</definedName>
    <definedName name="Val_ReduceGoal_Good" localSheetId="2">[1]List!$M$2</definedName>
    <definedName name="Val_ReduceGoal_Good" localSheetId="4">#REF!</definedName>
    <definedName name="Val_ReduceGoal_Good">List!$M$2</definedName>
    <definedName name="Val_Selected" localSheetId="2">[1]List!$J$13</definedName>
    <definedName name="Val_Selected" localSheetId="4">#REF!</definedName>
    <definedName name="Val_Selected">List!$J$13</definedName>
    <definedName name="Val_SyoEne_Kyoyou_Both" localSheetId="2">[1]List!$W$14</definedName>
    <definedName name="Val_SyoEne_Kyoyou_Both" localSheetId="4">#REF!</definedName>
    <definedName name="Val_SyoEne_Kyoyou_Both">#REF!</definedName>
    <definedName name="Val_SyoEne_Kyoyou_Kijun" localSheetId="2">[1]List!$W$12</definedName>
    <definedName name="Val_SyoEne_Kyoyou_Kijun" localSheetId="4">#REF!</definedName>
    <definedName name="Val_SyoEne_Kyoyou_Kijun">#REF!</definedName>
    <definedName name="Val_SyoEne_Kyoyou_Sekkei" localSheetId="2">[1]List!$W$13</definedName>
    <definedName name="Val_SyoEne_Kyoyou_Sekkei" localSheetId="4">#REF!</definedName>
    <definedName name="Val_SyoEne_Kyoyou_Sekkei">#REF!</definedName>
    <definedName name="Val_SyoEne_KyoyouHani" localSheetId="2">[1]List!$W$9</definedName>
    <definedName name="Val_SyoEne_KyoyouHani" localSheetId="4">#REF!</definedName>
    <definedName name="Val_SyoEne_KyoyouHani">#REF!</definedName>
    <definedName name="図形" localSheetId="2">INDIRECT([1]List!$M$8)</definedName>
    <definedName name="図形" localSheetId="4">INDIRECT(#REF!)</definedName>
    <definedName name="図形">INDIRECT(環境評価書!$AD$21)</definedName>
    <definedName name="非表示">仕様基準時の表示!$B$5:$T$14</definedName>
    <definedName name="表示">仕様基準時の表示!$B$17:$T$26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0" i="2" l="1"/>
  <c r="AM27" i="2"/>
  <c r="AM28" i="2"/>
  <c r="AL28" i="2"/>
  <c r="AD31" i="2"/>
  <c r="K81" i="1"/>
  <c r="G2" i="16"/>
  <c r="F2" i="16"/>
  <c r="AH61" i="1"/>
  <c r="CM2" i="15" s="1"/>
  <c r="CI2" i="15"/>
  <c r="H28" i="2" l="1"/>
  <c r="H27" i="2"/>
  <c r="N10" i="24" l="1"/>
  <c r="N8" i="24" l="1"/>
  <c r="X27" i="24"/>
  <c r="V27" i="24"/>
  <c r="S27" i="24"/>
  <c r="O27" i="24"/>
  <c r="M27" i="24"/>
  <c r="J27" i="24"/>
  <c r="X6" i="24"/>
  <c r="V6" i="24"/>
  <c r="S6" i="24"/>
  <c r="J22" i="24"/>
  <c r="J20" i="24"/>
  <c r="J19" i="24"/>
  <c r="J18" i="24"/>
  <c r="AF32" i="1" l="1"/>
  <c r="AH46" i="2" s="1"/>
  <c r="U51" i="2" s="1"/>
  <c r="I48" i="2"/>
  <c r="W54" i="1"/>
  <c r="AJ35" i="1" l="1"/>
  <c r="BL2" i="14" s="1"/>
  <c r="AH35" i="1"/>
  <c r="AB48" i="2" s="1"/>
  <c r="B48" i="2" s="1"/>
  <c r="AH54" i="1"/>
  <c r="AF54" i="1"/>
  <c r="AH59" i="2" s="1"/>
  <c r="U58" i="2" s="1"/>
  <c r="AB49" i="2" l="1"/>
  <c r="B49" i="2" s="1"/>
  <c r="BK2" i="14"/>
  <c r="AJ33" i="1"/>
  <c r="AB42" i="2" s="1"/>
  <c r="B42" i="2" s="1"/>
  <c r="Q5" i="19" l="1"/>
  <c r="O5" i="19"/>
  <c r="L5" i="19"/>
  <c r="AE85" i="1" l="1"/>
  <c r="AI84" i="1"/>
  <c r="AG84" i="1"/>
  <c r="CK2" i="15" s="1"/>
  <c r="AE84" i="1"/>
  <c r="CJ2" i="15" s="1"/>
  <c r="AJ44" i="1"/>
  <c r="AF44" i="1"/>
  <c r="AE14" i="1"/>
  <c r="AF23" i="1"/>
  <c r="AG15" i="1"/>
  <c r="R8" i="2" s="1"/>
  <c r="AD15" i="2" l="1"/>
  <c r="B3" i="2" s="1"/>
  <c r="AF2" i="12"/>
  <c r="AD16" i="2"/>
  <c r="AD21" i="2" s="1"/>
  <c r="CL2" i="15"/>
  <c r="N41" i="2"/>
  <c r="AF63" i="1"/>
  <c r="C16" i="2" l="1"/>
  <c r="E18" i="2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2" i="3"/>
  <c r="K66" i="1"/>
  <c r="K67" i="1"/>
  <c r="CH2" i="15"/>
  <c r="AI22" i="2" l="1"/>
  <c r="AI23" i="2"/>
  <c r="AI24" i="2"/>
  <c r="AI25" i="2"/>
  <c r="AI26" i="2"/>
  <c r="AH22" i="2"/>
  <c r="AH23" i="2"/>
  <c r="AH24" i="2"/>
  <c r="AH25" i="2"/>
  <c r="AH26" i="2"/>
  <c r="V74" i="1"/>
  <c r="AI27" i="2" l="1"/>
  <c r="AH27" i="2"/>
  <c r="AH40" i="1"/>
  <c r="AF40" i="1"/>
  <c r="AF41" i="1"/>
  <c r="W3" i="1"/>
  <c r="AH41" i="1"/>
  <c r="AI5" i="1"/>
  <c r="AI4" i="1"/>
  <c r="AI3" i="1"/>
  <c r="AR2" i="13" l="1"/>
  <c r="AI2" i="12"/>
  <c r="AQ2" i="13"/>
  <c r="AH2" i="12"/>
  <c r="AP2" i="13"/>
  <c r="AG2" i="12"/>
  <c r="AB55" i="2"/>
  <c r="B55" i="2" s="1"/>
  <c r="BZ2" i="14"/>
  <c r="AB54" i="2"/>
  <c r="B54" i="2" s="1"/>
  <c r="BY2" i="14"/>
  <c r="AG3" i="1"/>
  <c r="AD17" i="2"/>
  <c r="AE45" i="2"/>
  <c r="BW2" i="14"/>
  <c r="AE46" i="2"/>
  <c r="H46" i="2" s="1"/>
  <c r="BX2" i="14"/>
  <c r="V81" i="1"/>
  <c r="V76" i="1"/>
  <c r="K82" i="1" s="1"/>
  <c r="S79" i="1"/>
  <c r="R79" i="1"/>
  <c r="L5" i="24" l="1"/>
  <c r="H4" i="19"/>
  <c r="T78" i="1"/>
  <c r="T76" i="1"/>
  <c r="T75" i="1"/>
  <c r="T74" i="1"/>
  <c r="T73" i="1"/>
  <c r="T72" i="1"/>
  <c r="N78" i="1"/>
  <c r="N76" i="1"/>
  <c r="N75" i="1"/>
  <c r="N74" i="1"/>
  <c r="N73" i="1"/>
  <c r="N72" i="1"/>
  <c r="K72" i="1"/>
  <c r="K78" i="1"/>
  <c r="K76" i="1"/>
  <c r="K75" i="1"/>
  <c r="K74" i="1"/>
  <c r="K73" i="1"/>
  <c r="M16" i="24" l="1"/>
  <c r="M15" i="24"/>
  <c r="M14" i="24"/>
  <c r="AG77" i="1"/>
  <c r="M79" i="1"/>
  <c r="L79" i="1"/>
  <c r="J79" i="1"/>
  <c r="I79" i="1"/>
  <c r="AJ77" i="1"/>
  <c r="T24" i="2" l="1"/>
  <c r="C18" i="2"/>
  <c r="N79" i="1"/>
  <c r="K79" i="1"/>
  <c r="AF58" i="1"/>
  <c r="AF59" i="1"/>
  <c r="AF56" i="1"/>
  <c r="AJ23" i="1"/>
  <c r="AH23" i="1"/>
  <c r="AH22" i="1"/>
  <c r="AF22" i="1"/>
  <c r="W55" i="1" l="1"/>
  <c r="AI58" i="2" s="1"/>
  <c r="Q61" i="2" s="1"/>
  <c r="AA22" i="1" l="1"/>
  <c r="AJ86" i="1"/>
  <c r="AF86" i="1"/>
  <c r="AF62" i="1" l="1"/>
  <c r="CQ2" i="14" s="1"/>
  <c r="AF60" i="1"/>
  <c r="AF61" i="1"/>
  <c r="AF57" i="1"/>
  <c r="W47" i="1"/>
  <c r="AF65" i="2" s="1"/>
  <c r="W50" i="1"/>
  <c r="AI51" i="2" s="1"/>
  <c r="O56" i="2" s="1"/>
  <c r="AH55" i="1"/>
  <c r="CP2" i="14" s="1"/>
  <c r="AF55" i="1"/>
  <c r="AH53" i="1"/>
  <c r="CN2" i="14" s="1"/>
  <c r="AF53" i="1"/>
  <c r="AH55" i="2" s="1"/>
  <c r="AL52" i="1"/>
  <c r="CL2" i="14" s="1"/>
  <c r="AJ52" i="1"/>
  <c r="CK2" i="14" s="1"/>
  <c r="AH52" i="1"/>
  <c r="CJ2" i="14" s="1"/>
  <c r="AF52" i="1"/>
  <c r="CI2" i="14" s="1"/>
  <c r="Y58" i="1" l="1"/>
  <c r="Y56" i="1"/>
  <c r="AH63" i="2" s="1"/>
  <c r="CO2" i="14"/>
  <c r="AH57" i="2"/>
  <c r="AH58" i="2" s="1"/>
  <c r="Y59" i="1"/>
  <c r="AH65" i="2" s="1"/>
  <c r="AH56" i="2"/>
  <c r="CM2" i="14"/>
  <c r="AH51" i="1"/>
  <c r="CH2" i="14" s="1"/>
  <c r="AF51" i="1"/>
  <c r="AH54" i="2" s="1"/>
  <c r="N61" i="2" l="1"/>
  <c r="CG2" i="14"/>
  <c r="AF48" i="1"/>
  <c r="AH50" i="1"/>
  <c r="CF2" i="14" s="1"/>
  <c r="AF50" i="1"/>
  <c r="AH50" i="2" s="1"/>
  <c r="AF49" i="1"/>
  <c r="AH48" i="1"/>
  <c r="CC2" i="14" s="1"/>
  <c r="N55" i="2" l="1"/>
  <c r="AH51" i="2"/>
  <c r="CE2" i="14"/>
  <c r="CD2" i="14"/>
  <c r="AH49" i="2"/>
  <c r="N54" i="2" s="1"/>
  <c r="CB2" i="14"/>
  <c r="AH48" i="2"/>
  <c r="N53" i="2" s="1"/>
  <c r="AL47" i="1"/>
  <c r="AJ47" i="1"/>
  <c r="AH47" i="1"/>
  <c r="AH45" i="1"/>
  <c r="AF34" i="1"/>
  <c r="AO2" i="13" l="1"/>
  <c r="AN2" i="13"/>
  <c r="AM2" i="13"/>
  <c r="AL2" i="13"/>
  <c r="N59" i="2" l="1"/>
  <c r="N60" i="2"/>
  <c r="AL39" i="1" l="1"/>
  <c r="BT2" i="14" s="1"/>
  <c r="AJ39" i="1"/>
  <c r="BV2" i="14" s="1"/>
  <c r="W38" i="1"/>
  <c r="AG38" i="1"/>
  <c r="AF38" i="1"/>
  <c r="T79" i="1" l="1"/>
  <c r="AC19" i="2" l="1"/>
  <c r="T19" i="2" s="1"/>
  <c r="AE44" i="2" l="1"/>
  <c r="H44" i="2" s="1"/>
  <c r="T94" i="1" l="1"/>
  <c r="AF35" i="1" l="1"/>
  <c r="BJ2" i="14" s="1"/>
  <c r="BU2" i="14" l="1"/>
  <c r="AB47" i="2"/>
  <c r="B47" i="2" s="1"/>
  <c r="AI32" i="1"/>
  <c r="AI31" i="1"/>
  <c r="W16" i="1" l="1"/>
  <c r="AH34" i="1"/>
  <c r="BG2" i="14" s="1"/>
  <c r="BF2" i="14"/>
  <c r="A2" i="16"/>
  <c r="A2" i="15"/>
  <c r="AH39" i="1"/>
  <c r="BS2" i="14" s="1"/>
  <c r="BQ2" i="14"/>
  <c r="AG37" i="1"/>
  <c r="BP2" i="14" s="1"/>
  <c r="AF37" i="1"/>
  <c r="BO2" i="14" s="1"/>
  <c r="AG36" i="1"/>
  <c r="BN2" i="14" s="1"/>
  <c r="AF36" i="1"/>
  <c r="BM2" i="14" s="1"/>
  <c r="BE2" i="14"/>
  <c r="BD2" i="14"/>
  <c r="BB2" i="14"/>
  <c r="AN2" i="14"/>
  <c r="AM2" i="14"/>
  <c r="AL2" i="14"/>
  <c r="AL46" i="1"/>
  <c r="AJ2" i="14" s="1"/>
  <c r="AJ46" i="1"/>
  <c r="AI2" i="14" s="1"/>
  <c r="AH46" i="1"/>
  <c r="AH2" i="14" s="1"/>
  <c r="AF46" i="1"/>
  <c r="AG2" i="14" s="1"/>
  <c r="AF2" i="14"/>
  <c r="AF45" i="1"/>
  <c r="AE2" i="14" s="1"/>
  <c r="AH44" i="1"/>
  <c r="AC2" i="14" s="1"/>
  <c r="AB2" i="14"/>
  <c r="AH43" i="1"/>
  <c r="AA2" i="14" s="1"/>
  <c r="AF43" i="1"/>
  <c r="AF42" i="1"/>
  <c r="CA2" i="14" s="1"/>
  <c r="AF39" i="1"/>
  <c r="W2" i="14" s="1"/>
  <c r="T2" i="14"/>
  <c r="S2" i="14"/>
  <c r="AL34" i="1"/>
  <c r="AJ34" i="1"/>
  <c r="AF33" i="1"/>
  <c r="AB41" i="2" s="1"/>
  <c r="B41" i="2" s="1"/>
  <c r="AF31" i="1"/>
  <c r="I2" i="14" s="1"/>
  <c r="AL30" i="1"/>
  <c r="H2" i="14" s="1"/>
  <c r="AJ30" i="1"/>
  <c r="G2" i="14" s="1"/>
  <c r="AH30" i="1"/>
  <c r="F2" i="14" s="1"/>
  <c r="AF30" i="1"/>
  <c r="E2" i="14" s="1"/>
  <c r="A2" i="14"/>
  <c r="A2" i="13"/>
  <c r="W8" i="1"/>
  <c r="AJ10" i="1" s="1"/>
  <c r="N2" i="12" s="1"/>
  <c r="W7" i="1"/>
  <c r="AH10" i="1" s="1"/>
  <c r="M2" i="12" s="1"/>
  <c r="AE3" i="1"/>
  <c r="D2" i="12" s="1"/>
  <c r="B2" i="12"/>
  <c r="A2" i="12"/>
  <c r="W5" i="3"/>
  <c r="W4" i="3"/>
  <c r="W3" i="3"/>
  <c r="I65" i="2"/>
  <c r="W45" i="1"/>
  <c r="W37" i="1"/>
  <c r="W36" i="1"/>
  <c r="W43" i="1"/>
  <c r="AF49" i="2" s="1"/>
  <c r="I49" i="2" s="1"/>
  <c r="AD29" i="2"/>
  <c r="AC29" i="2"/>
  <c r="AC28" i="2"/>
  <c r="T17" i="2"/>
  <c r="T16" i="2"/>
  <c r="X12" i="2"/>
  <c r="E12" i="2"/>
  <c r="V11" i="2"/>
  <c r="S11" i="2"/>
  <c r="W10" i="2"/>
  <c r="R10" i="2"/>
  <c r="R9" i="2"/>
  <c r="E9" i="2"/>
  <c r="F6" i="2"/>
  <c r="AJ106" i="1"/>
  <c r="E2" i="16"/>
  <c r="C2" i="16"/>
  <c r="AE80" i="1"/>
  <c r="CD2" i="15" s="1"/>
  <c r="AM78" i="1"/>
  <c r="BX2" i="15" s="1"/>
  <c r="AL78" i="1"/>
  <c r="BY2" i="15" s="1"/>
  <c r="AI78" i="1"/>
  <c r="AZ2" i="15" s="1"/>
  <c r="AH78" i="1"/>
  <c r="BA2" i="15" s="1"/>
  <c r="AF78" i="1"/>
  <c r="AB2" i="15" s="1"/>
  <c r="AE78" i="1"/>
  <c r="AC2" i="15" s="1"/>
  <c r="AM79" i="1"/>
  <c r="CA2" i="15" s="1"/>
  <c r="AL79" i="1"/>
  <c r="CB2" i="15" s="1"/>
  <c r="AI79" i="1"/>
  <c r="BC2" i="15" s="1"/>
  <c r="AH79" i="1"/>
  <c r="BD2" i="15" s="1"/>
  <c r="AF79" i="1"/>
  <c r="AE2" i="15" s="1"/>
  <c r="AE79" i="1"/>
  <c r="AF2" i="15" s="1"/>
  <c r="AL77" i="1"/>
  <c r="BW2" i="15" s="1"/>
  <c r="AH77" i="1"/>
  <c r="AY2" i="15" s="1"/>
  <c r="AE77" i="1"/>
  <c r="AA2" i="15" s="1"/>
  <c r="AN78" i="1"/>
  <c r="BZ2" i="15" s="1"/>
  <c r="AJ78" i="1"/>
  <c r="BB2" i="15" s="1"/>
  <c r="AG78" i="1"/>
  <c r="AD2" i="15" s="1"/>
  <c r="AM76" i="1"/>
  <c r="BT2" i="15" s="1"/>
  <c r="AL76" i="1"/>
  <c r="BU2" i="15" s="1"/>
  <c r="AI76" i="1"/>
  <c r="AV2" i="15" s="1"/>
  <c r="AH76" i="1"/>
  <c r="AW2" i="15" s="1"/>
  <c r="AF76" i="1"/>
  <c r="X2" i="15" s="1"/>
  <c r="AE76" i="1"/>
  <c r="Y2" i="15" s="1"/>
  <c r="AM75" i="1"/>
  <c r="BQ2" i="15" s="1"/>
  <c r="AL75" i="1"/>
  <c r="BR2" i="15" s="1"/>
  <c r="AI75" i="1"/>
  <c r="AS2" i="15" s="1"/>
  <c r="AH75" i="1"/>
  <c r="AT2" i="15" s="1"/>
  <c r="AF75" i="1"/>
  <c r="U2" i="15" s="1"/>
  <c r="AE75" i="1"/>
  <c r="V2" i="15" s="1"/>
  <c r="AN76" i="1"/>
  <c r="BV2" i="15" s="1"/>
  <c r="AJ76" i="1"/>
  <c r="AX2" i="15" s="1"/>
  <c r="AG76" i="1"/>
  <c r="Z2" i="15" s="1"/>
  <c r="AM74" i="1"/>
  <c r="BN2" i="15" s="1"/>
  <c r="AL74" i="1"/>
  <c r="BO2" i="15" s="1"/>
  <c r="AI74" i="1"/>
  <c r="AP2" i="15" s="1"/>
  <c r="AH74" i="1"/>
  <c r="AQ2" i="15" s="1"/>
  <c r="AF74" i="1"/>
  <c r="R2" i="15" s="1"/>
  <c r="AE74" i="1"/>
  <c r="S2" i="15" s="1"/>
  <c r="AN75" i="1"/>
  <c r="BS2" i="15" s="1"/>
  <c r="AJ75" i="1"/>
  <c r="AU2" i="15" s="1"/>
  <c r="AG75" i="1"/>
  <c r="W2" i="15" s="1"/>
  <c r="AM73" i="1"/>
  <c r="BK2" i="15" s="1"/>
  <c r="AL73" i="1"/>
  <c r="BL2" i="15" s="1"/>
  <c r="AI73" i="1"/>
  <c r="AM2" i="15" s="1"/>
  <c r="AH73" i="1"/>
  <c r="AN2" i="15" s="1"/>
  <c r="AF73" i="1"/>
  <c r="O2" i="15" s="1"/>
  <c r="AE73" i="1"/>
  <c r="P2" i="15" s="1"/>
  <c r="AN74" i="1"/>
  <c r="BP2" i="15" s="1"/>
  <c r="AJ74" i="1"/>
  <c r="AR2" i="15" s="1"/>
  <c r="AG74" i="1"/>
  <c r="T2" i="15" s="1"/>
  <c r="AM72" i="1"/>
  <c r="BH2" i="15" s="1"/>
  <c r="AL72" i="1"/>
  <c r="BI2" i="15" s="1"/>
  <c r="AI72" i="1"/>
  <c r="AJ2" i="15" s="1"/>
  <c r="AH72" i="1"/>
  <c r="AK2" i="15" s="1"/>
  <c r="AF72" i="1"/>
  <c r="L2" i="15" s="1"/>
  <c r="AE72" i="1"/>
  <c r="M2" i="15" s="1"/>
  <c r="AN73" i="1"/>
  <c r="BM2" i="15" s="1"/>
  <c r="AJ73" i="1"/>
  <c r="AO2" i="15" s="1"/>
  <c r="AG73" i="1"/>
  <c r="Q2" i="15" s="1"/>
  <c r="AN72" i="1"/>
  <c r="BJ2" i="15" s="1"/>
  <c r="AJ72" i="1"/>
  <c r="AL2" i="15" s="1"/>
  <c r="AG72" i="1"/>
  <c r="N2" i="15" s="1"/>
  <c r="AI70" i="1"/>
  <c r="AI2" i="15" s="1"/>
  <c r="AH70" i="1"/>
  <c r="AH2" i="15" s="1"/>
  <c r="AF70" i="1"/>
  <c r="K2" i="15" s="1"/>
  <c r="AE70" i="1"/>
  <c r="J2" i="15" s="1"/>
  <c r="AE65" i="1"/>
  <c r="E2" i="15" s="1"/>
  <c r="V75" i="1"/>
  <c r="O65" i="1"/>
  <c r="AF65" i="1" s="1"/>
  <c r="F2" i="15" s="1"/>
  <c r="AE64" i="1"/>
  <c r="C2" i="15" s="1"/>
  <c r="O64" i="1"/>
  <c r="AF64" i="1" s="1"/>
  <c r="D2" i="15" s="1"/>
  <c r="AD2" i="14"/>
  <c r="AK32" i="1"/>
  <c r="N2" i="14" s="1"/>
  <c r="M2" i="14"/>
  <c r="AK31" i="1"/>
  <c r="K2" i="14" s="1"/>
  <c r="J2" i="14"/>
  <c r="AP30" i="1"/>
  <c r="AO30" i="1"/>
  <c r="AH28" i="1"/>
  <c r="AG2" i="13" s="1"/>
  <c r="AF28" i="1"/>
  <c r="AF2" i="13" s="1"/>
  <c r="AJ27" i="1"/>
  <c r="AE2" i="13" s="1"/>
  <c r="AH27" i="1"/>
  <c r="AD2" i="13" s="1"/>
  <c r="AF27" i="1"/>
  <c r="AC2" i="13" s="1"/>
  <c r="AH26" i="1"/>
  <c r="AB2" i="13" s="1"/>
  <c r="AF26" i="1"/>
  <c r="AA2" i="13" s="1"/>
  <c r="AJ25" i="1"/>
  <c r="Z2" i="13" s="1"/>
  <c r="AH25" i="1"/>
  <c r="Y2" i="13" s="1"/>
  <c r="AF25" i="1"/>
  <c r="X2" i="13" s="1"/>
  <c r="AL24" i="1"/>
  <c r="AK2" i="13" s="1"/>
  <c r="AJ24" i="1"/>
  <c r="W2" i="13" s="1"/>
  <c r="AH24" i="1"/>
  <c r="V2" i="13" s="1"/>
  <c r="AF24" i="1"/>
  <c r="U2" i="13" s="1"/>
  <c r="AL21" i="1"/>
  <c r="P2" i="13" s="1"/>
  <c r="AJ21" i="1"/>
  <c r="O2" i="13" s="1"/>
  <c r="AH21" i="1"/>
  <c r="N2" i="13" s="1"/>
  <c r="AF21" i="1"/>
  <c r="M2" i="13" s="1"/>
  <c r="AL20" i="1"/>
  <c r="L2" i="13" s="1"/>
  <c r="AJ20" i="1"/>
  <c r="K2" i="13" s="1"/>
  <c r="AH20" i="1"/>
  <c r="J2" i="13" s="1"/>
  <c r="AF20" i="1"/>
  <c r="I2" i="13" s="1"/>
  <c r="X23" i="1"/>
  <c r="AJ19" i="1"/>
  <c r="H2" i="13" s="1"/>
  <c r="W22" i="1"/>
  <c r="AH19" i="1" s="1"/>
  <c r="G2" i="13" s="1"/>
  <c r="W21" i="1"/>
  <c r="AF19" i="1" s="1"/>
  <c r="F2" i="13" s="1"/>
  <c r="AJ17" i="1"/>
  <c r="AE2" i="12" s="1"/>
  <c r="AH17" i="1"/>
  <c r="AD2" i="12" s="1"/>
  <c r="AF17" i="1"/>
  <c r="AC2" i="12" s="1"/>
  <c r="W20" i="1"/>
  <c r="AJ18" i="1" s="1"/>
  <c r="E2" i="13" s="1"/>
  <c r="AG16" i="1"/>
  <c r="AB2" i="12" s="1"/>
  <c r="AE16" i="1"/>
  <c r="AA2" i="12" s="1"/>
  <c r="W19" i="1"/>
  <c r="AH18" i="1" s="1"/>
  <c r="D2" i="13" s="1"/>
  <c r="AE15" i="1"/>
  <c r="Z2" i="12" s="1"/>
  <c r="W18" i="1"/>
  <c r="AF18" i="1" s="1"/>
  <c r="C2" i="13" s="1"/>
  <c r="Y2" i="12"/>
  <c r="AH13" i="1"/>
  <c r="X2" i="12" s="1"/>
  <c r="AF13" i="1"/>
  <c r="W2" i="12" s="1"/>
  <c r="W15" i="1"/>
  <c r="W14" i="1"/>
  <c r="W13" i="1"/>
  <c r="W12" i="1"/>
  <c r="W11" i="1"/>
  <c r="AE9" i="1"/>
  <c r="J2" i="12" s="1"/>
  <c r="W10" i="1"/>
  <c r="AE8" i="1"/>
  <c r="I2" i="12" s="1"/>
  <c r="W9" i="1"/>
  <c r="AE7" i="1"/>
  <c r="H2" i="12" s="1"/>
  <c r="AE6" i="1"/>
  <c r="G2" i="12" s="1"/>
  <c r="AE5" i="1"/>
  <c r="F2" i="12" s="1"/>
  <c r="W6" i="1"/>
  <c r="X6" i="1" s="1"/>
  <c r="AE4" i="1"/>
  <c r="E2" i="12" s="1"/>
  <c r="R2" i="14" l="1"/>
  <c r="BI2" i="14"/>
  <c r="Q2" i="14"/>
  <c r="BH2" i="14"/>
  <c r="AC61" i="2"/>
  <c r="C61" i="2" s="1"/>
  <c r="Z2" i="14"/>
  <c r="AE48" i="2"/>
  <c r="X2" i="14"/>
  <c r="AE47" i="2"/>
  <c r="H47" i="2" s="1"/>
  <c r="T22" i="2"/>
  <c r="AD30" i="2" s="1"/>
  <c r="T21" i="2"/>
  <c r="AE66" i="1"/>
  <c r="G2" i="15" s="1"/>
  <c r="AH64" i="2"/>
  <c r="N64" i="2" s="1"/>
  <c r="AD3" i="2"/>
  <c r="V3" i="2" s="1"/>
  <c r="C13" i="1"/>
  <c r="AZ2" i="14"/>
  <c r="N63" i="2"/>
  <c r="AE67" i="1"/>
  <c r="I2" i="15" s="1"/>
  <c r="O66" i="1"/>
  <c r="AF66" i="1" s="1"/>
  <c r="H2" i="15" s="1"/>
  <c r="AN79" i="1"/>
  <c r="CC2" i="15" s="1"/>
  <c r="AJ79" i="1"/>
  <c r="BE2" i="15" s="1"/>
  <c r="AG79" i="1"/>
  <c r="AG2" i="15" s="1"/>
  <c r="T18" i="2"/>
  <c r="AB46" i="2"/>
  <c r="B46" i="2" s="1"/>
  <c r="H45" i="2"/>
  <c r="AE41" i="2"/>
  <c r="H41" i="2" s="1"/>
  <c r="AB51" i="2"/>
  <c r="B51" i="2" s="1"/>
  <c r="AB43" i="2"/>
  <c r="B43" i="2" s="1"/>
  <c r="AH42" i="2"/>
  <c r="N48" i="2" s="1"/>
  <c r="AB66" i="2"/>
  <c r="B66" i="2" s="1"/>
  <c r="AB53" i="2"/>
  <c r="N65" i="2"/>
  <c r="AB44" i="2"/>
  <c r="B44" i="2" s="1"/>
  <c r="AB45" i="2"/>
  <c r="B45" i="2" s="1"/>
  <c r="AB59" i="2"/>
  <c r="B59" i="2" s="1"/>
  <c r="AE43" i="2"/>
  <c r="H43" i="2" s="1"/>
  <c r="AB64" i="2"/>
  <c r="B64" i="2" s="1"/>
  <c r="AB52" i="2"/>
  <c r="B52" i="2" s="1"/>
  <c r="AB58" i="2"/>
  <c r="B58" i="2" s="1"/>
  <c r="AB60" i="2"/>
  <c r="X7" i="1"/>
  <c r="X8" i="1" s="1"/>
  <c r="X9" i="1" s="1"/>
  <c r="X10" i="1" s="1"/>
  <c r="X11" i="1" s="1"/>
  <c r="X12" i="1" s="1"/>
  <c r="X13" i="1" s="1"/>
  <c r="X14" i="1" s="1"/>
  <c r="X15" i="1" s="1"/>
  <c r="X16" i="1" s="1"/>
  <c r="E8" i="2" s="1"/>
  <c r="AE42" i="2"/>
  <c r="H42" i="2" s="1"/>
  <c r="AE64" i="2"/>
  <c r="AE65" i="2" s="1"/>
  <c r="AH43" i="2"/>
  <c r="N49" i="2" s="1"/>
  <c r="AB65" i="2"/>
  <c r="B65" i="2" s="1"/>
  <c r="X18" i="1"/>
  <c r="X19" i="1" s="1"/>
  <c r="X20" i="1" s="1"/>
  <c r="X21" i="1" s="1"/>
  <c r="X22" i="1" s="1"/>
  <c r="R12" i="2" s="1"/>
  <c r="AH44" i="2"/>
  <c r="N50" i="2" s="1"/>
  <c r="AE63" i="2"/>
  <c r="H63" i="2" s="1"/>
  <c r="AM31" i="1"/>
  <c r="L2" i="14" s="1"/>
  <c r="AH41" i="2"/>
  <c r="N47" i="2" s="1"/>
  <c r="AH45" i="2"/>
  <c r="N51" i="2" s="1"/>
  <c r="AF10" i="1"/>
  <c r="L2" i="12" s="1"/>
  <c r="AD4" i="2"/>
  <c r="V4" i="2" s="1"/>
  <c r="N58" i="2"/>
  <c r="P2" i="14"/>
  <c r="AB63" i="2"/>
  <c r="B63" i="2" s="1"/>
  <c r="AM32" i="1"/>
  <c r="O2" i="14" s="1"/>
  <c r="AD2" i="2"/>
  <c r="V2" i="2" s="1"/>
  <c r="BC2" i="14"/>
  <c r="AE49" i="2" l="1"/>
  <c r="H48" i="2"/>
  <c r="AM25" i="2"/>
  <c r="AM22" i="2"/>
  <c r="AM24" i="2"/>
  <c r="AM23" i="2"/>
  <c r="AM26" i="2"/>
  <c r="AL23" i="2"/>
  <c r="AL24" i="2"/>
  <c r="AL26" i="2"/>
  <c r="AL22" i="2"/>
  <c r="AL25" i="2"/>
  <c r="B53" i="2"/>
  <c r="AE82" i="1"/>
  <c r="CG2" i="15" s="1"/>
  <c r="T23" i="2"/>
  <c r="AD32" i="2"/>
  <c r="AE81" i="1"/>
  <c r="CE2" i="15" s="1"/>
  <c r="AB14" i="2"/>
  <c r="B20" i="2" s="1"/>
  <c r="N81" i="1"/>
  <c r="AF81" i="1" s="1"/>
  <c r="CF2" i="15" s="1"/>
  <c r="AB61" i="2"/>
  <c r="B60" i="2"/>
  <c r="H64" i="2"/>
  <c r="B2" i="16"/>
  <c r="B2" i="14"/>
  <c r="B2" i="13"/>
  <c r="B2" i="15"/>
  <c r="C2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NTT-TEST</author>
    <author>安達　聡子</author>
  </authors>
  <commentList>
    <comment ref="C4" authorId="0" shapeId="0" xr:uid="{557F04D3-5F3F-46CC-90B4-7860367B1780}">
      <text>
        <r>
          <rPr>
            <b/>
            <sz val="11"/>
            <color indexed="81"/>
            <rFont val="BIZ UDPゴシック"/>
            <family val="3"/>
            <charset val="128"/>
          </rPr>
          <t>連名の場合は代表1社を記入ください。（例：○○会社　その他3社）
その他の事業者は第二号様式（事業者連名用別用紙）に記入ください。</t>
        </r>
      </text>
    </comment>
    <comment ref="C6" authorId="1" shapeId="0" xr:uid="{C073AEC8-DA41-4CF0-AB13-78734D45A680}">
      <text>
        <r>
          <rPr>
            <b/>
            <sz val="11"/>
            <color indexed="81"/>
            <rFont val="BIZ UDPゴシック"/>
            <family val="3"/>
            <charset val="128"/>
          </rPr>
          <t>法人にあっては名称、代表者の氏名</t>
        </r>
      </text>
    </comment>
    <comment ref="C7" authorId="1" shapeId="0" xr:uid="{D7061B09-1383-4A9B-9435-99B00E732A1B}">
      <text>
        <r>
          <rPr>
            <b/>
            <sz val="11"/>
            <color indexed="81"/>
            <rFont val="BIZ UDPゴシック"/>
            <family val="3"/>
            <charset val="128"/>
          </rPr>
          <t>法人にあっては主たる事務所の所在地</t>
        </r>
        <r>
          <rPr>
            <sz val="11"/>
            <color indexed="81"/>
            <rFont val="BIZ UDPゴシック"/>
            <family val="3"/>
            <charset val="128"/>
          </rPr>
          <t xml:space="preserve">
</t>
        </r>
      </text>
    </comment>
    <comment ref="F54" authorId="1" shapeId="0" xr:uid="{CE41D51E-30F4-46AA-9A07-2907BB05FCB6}">
      <text>
        <r>
          <rPr>
            <b/>
            <sz val="11"/>
            <color indexed="81"/>
            <rFont val="BIZ UDPゴシック"/>
            <family val="3"/>
            <charset val="128"/>
          </rPr>
          <t>例：入居者へ浸水リスクの周知、訓練の実施、土のう袋の準備等</t>
        </r>
      </text>
    </comment>
    <comment ref="B62" authorId="1" shapeId="0" xr:uid="{C9F3AD17-1CE9-4C0D-95F6-6EFBBED63D6A}">
      <text>
        <r>
          <rPr>
            <b/>
            <sz val="11"/>
            <color indexed="81"/>
            <rFont val="BIZ UDPゴシック"/>
            <family val="3"/>
            <charset val="128"/>
          </rPr>
          <t>環境評価書に削減率が表示されない場合は理由を記入ください。(例：仕様基準を使用等)
またチェック項目にない省エネ技術、PRしたい取組み内容等があれば記入ください。</t>
        </r>
      </text>
    </comment>
    <comment ref="B63" authorId="1" shapeId="0" xr:uid="{82CB99B8-CCF4-48C3-A176-27206BF36EA8}">
      <text>
        <r>
          <rPr>
            <b/>
            <sz val="11"/>
            <color indexed="81"/>
            <rFont val="BIZ UDPゴシック"/>
            <family val="3"/>
            <charset val="128"/>
          </rPr>
          <t>外皮性能を仕様基準など、非公開で千代田区へ伝えておきたい情報等があれば記載</t>
        </r>
      </text>
    </comment>
    <comment ref="E68" authorId="1" shapeId="0" xr:uid="{55D47FD5-66F5-4405-9466-C28842883588}">
      <text>
        <r>
          <rPr>
            <b/>
            <sz val="11"/>
            <color indexed="81"/>
            <rFont val="BIZ UDPゴシック"/>
            <family val="3"/>
            <charset val="128"/>
          </rPr>
          <t>平均値を算出される場合は「住宅外皮性能集計ツール」を使用ください。もしくは最大値を記入ください。</t>
        </r>
      </text>
    </comment>
    <comment ref="O68" authorId="1" shapeId="0" xr:uid="{A416291E-0410-4EC3-8D30-DF4DD7D31070}">
      <text>
        <r>
          <rPr>
            <b/>
            <sz val="11"/>
            <color indexed="81"/>
            <rFont val="BIZ UDPゴシック"/>
            <family val="3"/>
            <charset val="128"/>
          </rPr>
          <t>平均値を算出される場合は「住宅外皮性能集計ツール」を使用ください。もしくは最大値を記入ください。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-</author>
    <author>Administrator</author>
  </authors>
  <commentList>
    <comment ref="N8" authorId="0" shapeId="0" xr:uid="{96A2ECCE-1686-4A4D-BE39-0F414C92C449}">
      <text>
        <r>
          <rPr>
            <sz val="11"/>
            <color indexed="81"/>
            <rFont val="BIZ UDPゴシック"/>
            <family val="3"/>
            <charset val="128"/>
          </rPr>
          <t>法人にあっては名称、代表者の氏名及び
主たる事業所の所在地
連名の場合は代表1社を記入ください。（例：○○会社　その他3社）
その他の事業者は第二号様式（事業者連名用別用紙）に記入ください。</t>
        </r>
      </text>
    </comment>
    <comment ref="Q28" authorId="1" shapeId="0" xr:uid="{BE2B14D7-907A-4871-B7CE-AC1B012BF2B9}">
      <text>
        <r>
          <rPr>
            <sz val="11"/>
            <color indexed="81"/>
            <rFont val="BIZ UDPゴシック"/>
            <family val="3"/>
            <charset val="128"/>
          </rPr>
          <t>千代田区ホームページに届出一覧を掲載します。社名公表の可不可を選択いただけます。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41" authorId="1" shapeId="0" xr:uid="{FE07659D-0B64-4E58-ACED-A3B706F9F95D}">
      <text>
        <r>
          <rPr>
            <sz val="11"/>
            <color indexed="81"/>
            <rFont val="BIZ UDPゴシック"/>
            <family val="3"/>
            <charset val="128"/>
          </rPr>
          <t>検査済証の発行日等</t>
        </r>
      </text>
    </comment>
  </commentList>
</comments>
</file>

<file path=xl/sharedStrings.xml><?xml version="1.0" encoding="utf-8"?>
<sst xmlns="http://schemas.openxmlformats.org/spreadsheetml/2006/main" count="1704" uniqueCount="1210">
  <si>
    <t>建築主</t>
    <rPh sb="0" eb="2">
      <t>ケンチク</t>
    </rPh>
    <rPh sb="2" eb="3">
      <t>ヌシ</t>
    </rPh>
    <phoneticPr fontId="7"/>
  </si>
  <si>
    <t>氏名</t>
    <rPh sb="0" eb="2">
      <t>シメイ</t>
    </rPh>
    <phoneticPr fontId="7"/>
  </si>
  <si>
    <t>住所</t>
    <rPh sb="0" eb="2">
      <t>ジュウショ</t>
    </rPh>
    <phoneticPr fontId="7"/>
  </si>
  <si>
    <t>設計者</t>
    <rPh sb="0" eb="3">
      <t>セッケイシャ</t>
    </rPh>
    <phoneticPr fontId="7"/>
  </si>
  <si>
    <t>建築計画</t>
    <rPh sb="0" eb="2">
      <t>ケンチク</t>
    </rPh>
    <rPh sb="2" eb="4">
      <t>ケイカク</t>
    </rPh>
    <phoneticPr fontId="7"/>
  </si>
  <si>
    <t>用途</t>
    <rPh sb="0" eb="2">
      <t>ヨウト</t>
    </rPh>
    <phoneticPr fontId="7"/>
  </si>
  <si>
    <t>工事着手</t>
    <rPh sb="0" eb="2">
      <t>コウジ</t>
    </rPh>
    <rPh sb="2" eb="4">
      <t>チャクシュ</t>
    </rPh>
    <phoneticPr fontId="7"/>
  </si>
  <si>
    <t>敷地面積</t>
    <rPh sb="0" eb="2">
      <t>シキチ</t>
    </rPh>
    <rPh sb="2" eb="4">
      <t>メンセキ</t>
    </rPh>
    <phoneticPr fontId="7"/>
  </si>
  <si>
    <t>㎡</t>
    <phoneticPr fontId="7"/>
  </si>
  <si>
    <t>建築面積</t>
    <rPh sb="0" eb="2">
      <t>ケンチク</t>
    </rPh>
    <rPh sb="2" eb="4">
      <t>メンセキ</t>
    </rPh>
    <phoneticPr fontId="7"/>
  </si>
  <si>
    <t>延床面積</t>
    <rPh sb="0" eb="2">
      <t>ノベユカ</t>
    </rPh>
    <rPh sb="2" eb="4">
      <t>メンセキ</t>
    </rPh>
    <phoneticPr fontId="7"/>
  </si>
  <si>
    <t>階数</t>
    <rPh sb="0" eb="2">
      <t>カイスウ</t>
    </rPh>
    <phoneticPr fontId="7"/>
  </si>
  <si>
    <t>構造</t>
    <rPh sb="0" eb="2">
      <t>コウゾウ</t>
    </rPh>
    <phoneticPr fontId="7"/>
  </si>
  <si>
    <t>用途：</t>
    <rPh sb="0" eb="2">
      <t>ヨウト</t>
    </rPh>
    <phoneticPr fontId="7"/>
  </si>
  <si>
    <t>空調システム</t>
    <rPh sb="0" eb="2">
      <t>クウチョウ</t>
    </rPh>
    <phoneticPr fontId="5"/>
  </si>
  <si>
    <t>受電方式</t>
    <rPh sb="0" eb="2">
      <t>ジュデン</t>
    </rPh>
    <rPh sb="2" eb="4">
      <t>ホウシキ</t>
    </rPh>
    <phoneticPr fontId="5"/>
  </si>
  <si>
    <t>最大電力</t>
    <rPh sb="0" eb="2">
      <t>サイダイ</t>
    </rPh>
    <rPh sb="2" eb="4">
      <t>デンリョク</t>
    </rPh>
    <phoneticPr fontId="5"/>
  </si>
  <si>
    <t>協議メモ</t>
    <rPh sb="0" eb="2">
      <t>キョウギ</t>
    </rPh>
    <phoneticPr fontId="7"/>
  </si>
  <si>
    <t>受付欄</t>
    <rPh sb="2" eb="3">
      <t>ラン</t>
    </rPh>
    <phoneticPr fontId="7"/>
  </si>
  <si>
    <t>計画の進捗や協議の経過に応じて、内容を更新してください。</t>
    <rPh sb="0" eb="2">
      <t>ケイカク</t>
    </rPh>
    <rPh sb="3" eb="5">
      <t>シンチョク</t>
    </rPh>
    <rPh sb="6" eb="8">
      <t>キョウギ</t>
    </rPh>
    <rPh sb="9" eb="11">
      <t>ケイカ</t>
    </rPh>
    <rPh sb="12" eb="13">
      <t>オウ</t>
    </rPh>
    <rPh sb="16" eb="18">
      <t>ナイヨウ</t>
    </rPh>
    <rPh sb="19" eb="21">
      <t>コウシン</t>
    </rPh>
    <phoneticPr fontId="5"/>
  </si>
  <si>
    <t>創エネ手法</t>
    <rPh sb="0" eb="1">
      <t>ソウ</t>
    </rPh>
    <rPh sb="3" eb="5">
      <t>シュホウ</t>
    </rPh>
    <phoneticPr fontId="5"/>
  </si>
  <si>
    <t>建物用途</t>
    <rPh sb="0" eb="2">
      <t>タテモノ</t>
    </rPh>
    <rPh sb="2" eb="4">
      <t>ヨウト</t>
    </rPh>
    <phoneticPr fontId="5"/>
  </si>
  <si>
    <t>竣工日</t>
    <rPh sb="0" eb="2">
      <t>シュンコウ</t>
    </rPh>
    <rPh sb="2" eb="3">
      <t>ビ</t>
    </rPh>
    <phoneticPr fontId="5"/>
  </si>
  <si>
    <t>敷地面積</t>
    <rPh sb="0" eb="2">
      <t>シキチ</t>
    </rPh>
    <rPh sb="2" eb="4">
      <t>メンセキ</t>
    </rPh>
    <phoneticPr fontId="5"/>
  </si>
  <si>
    <t>建築面積</t>
    <rPh sb="0" eb="2">
      <t>ケンチク</t>
    </rPh>
    <rPh sb="2" eb="4">
      <t>メンセキ</t>
    </rPh>
    <phoneticPr fontId="5"/>
  </si>
  <si>
    <t>階数</t>
    <rPh sb="0" eb="2">
      <t>カイスウ</t>
    </rPh>
    <phoneticPr fontId="5"/>
  </si>
  <si>
    <t>竣工日</t>
    <rPh sb="0" eb="2">
      <t>シュンコウ</t>
    </rPh>
    <rPh sb="2" eb="3">
      <t>ビ</t>
    </rPh>
    <phoneticPr fontId="7"/>
  </si>
  <si>
    <t>㎡</t>
  </si>
  <si>
    <t>地上</t>
    <rPh sb="0" eb="2">
      <t>チジョウ</t>
    </rPh>
    <phoneticPr fontId="5"/>
  </si>
  <si>
    <t>階</t>
    <rPh sb="0" eb="1">
      <t>カイ</t>
    </rPh>
    <phoneticPr fontId="5"/>
  </si>
  <si>
    <t>％</t>
    <phoneticPr fontId="5"/>
  </si>
  <si>
    <t>地下</t>
    <phoneticPr fontId="5"/>
  </si>
  <si>
    <t>削減率</t>
    <rPh sb="0" eb="2">
      <t>サクゲン</t>
    </rPh>
    <rPh sb="2" eb="3">
      <t>リツ</t>
    </rPh>
    <phoneticPr fontId="5"/>
  </si>
  <si>
    <t>t-CO2・年</t>
    <rPh sb="6" eb="7">
      <t>ネン</t>
    </rPh>
    <phoneticPr fontId="5"/>
  </si>
  <si>
    <t>建物性能</t>
    <rPh sb="0" eb="2">
      <t>タテモノ</t>
    </rPh>
    <rPh sb="2" eb="4">
      <t>セイノウ</t>
    </rPh>
    <phoneticPr fontId="5"/>
  </si>
  <si>
    <t>下水熱</t>
    <rPh sb="0" eb="2">
      <t>ゲスイ</t>
    </rPh>
    <rPh sb="2" eb="3">
      <t>ネツ</t>
    </rPh>
    <phoneticPr fontId="5"/>
  </si>
  <si>
    <t>未利用・再生可能エネルギーの活用</t>
    <rPh sb="0" eb="3">
      <t>ミリヨウ</t>
    </rPh>
    <rPh sb="4" eb="6">
      <t>サイセイ</t>
    </rPh>
    <rPh sb="6" eb="8">
      <t>カノウ</t>
    </rPh>
    <rPh sb="14" eb="16">
      <t>カツヨウ</t>
    </rPh>
    <phoneticPr fontId="7"/>
  </si>
  <si>
    <t>基準一次エネルギー消費量</t>
    <rPh sb="0" eb="2">
      <t>キジュン</t>
    </rPh>
    <rPh sb="2" eb="4">
      <t>イチジ</t>
    </rPh>
    <rPh sb="9" eb="12">
      <t>ショウヒリョウ</t>
    </rPh>
    <phoneticPr fontId="5"/>
  </si>
  <si>
    <t>設計一次エネルギー消費量</t>
    <rPh sb="0" eb="2">
      <t>セッケイ</t>
    </rPh>
    <rPh sb="2" eb="4">
      <t>イチジ</t>
    </rPh>
    <rPh sb="9" eb="12">
      <t>ショウヒリョウ</t>
    </rPh>
    <phoneticPr fontId="5"/>
  </si>
  <si>
    <t>一次エネルギー消費削減量</t>
    <rPh sb="0" eb="2">
      <t>イチジ</t>
    </rPh>
    <rPh sb="7" eb="9">
      <t>ショウヒ</t>
    </rPh>
    <rPh sb="9" eb="11">
      <t>サクゲン</t>
    </rPh>
    <rPh sb="11" eb="12">
      <t>リョウ</t>
    </rPh>
    <phoneticPr fontId="5"/>
  </si>
  <si>
    <t>CO2排出削減量</t>
    <rPh sb="3" eb="5">
      <t>ハイシュツ</t>
    </rPh>
    <rPh sb="5" eb="7">
      <t>サクゲン</t>
    </rPh>
    <rPh sb="7" eb="8">
      <t>リョウ</t>
    </rPh>
    <phoneticPr fontId="5"/>
  </si>
  <si>
    <t>照明</t>
    <rPh sb="0" eb="2">
      <t>ショウメイ</t>
    </rPh>
    <phoneticPr fontId="5"/>
  </si>
  <si>
    <t>給湯</t>
    <rPh sb="0" eb="2">
      <t>キュウトウ</t>
    </rPh>
    <phoneticPr fontId="5"/>
  </si>
  <si>
    <t>事前協議時入力項目</t>
    <rPh sb="0" eb="2">
      <t>ジゼン</t>
    </rPh>
    <rPh sb="2" eb="4">
      <t>キョウギ</t>
    </rPh>
    <rPh sb="4" eb="5">
      <t>ジ</t>
    </rPh>
    <rPh sb="5" eb="7">
      <t>ニュウリョク</t>
    </rPh>
    <rPh sb="7" eb="9">
      <t>コウモク</t>
    </rPh>
    <phoneticPr fontId="5"/>
  </si>
  <si>
    <t>※</t>
    <phoneticPr fontId="5"/>
  </si>
  <si>
    <t>省エネルギー基準</t>
    <rPh sb="0" eb="1">
      <t>ショウ</t>
    </rPh>
    <rPh sb="6" eb="8">
      <t>キジュン</t>
    </rPh>
    <phoneticPr fontId="5"/>
  </si>
  <si>
    <t>BEI（設計値/基準値）</t>
  </si>
  <si>
    <t>[t-CO2・年]</t>
    <rPh sb="7" eb="8">
      <t>ネン</t>
    </rPh>
    <phoneticPr fontId="5"/>
  </si>
  <si>
    <t>階</t>
    <phoneticPr fontId="5"/>
  </si>
  <si>
    <t>地上</t>
    <rPh sb="0" eb="2">
      <t>チジョウ</t>
    </rPh>
    <phoneticPr fontId="7"/>
  </si>
  <si>
    <t>地下</t>
    <phoneticPr fontId="5"/>
  </si>
  <si>
    <t>ホテル</t>
    <phoneticPr fontId="7"/>
  </si>
  <si>
    <t>ＲＣ造</t>
    <phoneticPr fontId="5"/>
  </si>
  <si>
    <t>木造</t>
    <phoneticPr fontId="5"/>
  </si>
  <si>
    <t>ＳＲＣ造</t>
    <phoneticPr fontId="5"/>
  </si>
  <si>
    <t>その他</t>
    <phoneticPr fontId="5"/>
  </si>
  <si>
    <t>S造</t>
    <phoneticPr fontId="5"/>
  </si>
  <si>
    <t>kW</t>
    <phoneticPr fontId="5"/>
  </si>
  <si>
    <t>㎡</t>
    <phoneticPr fontId="5"/>
  </si>
  <si>
    <t>自然換気</t>
    <rPh sb="0" eb="2">
      <t>シゼン</t>
    </rPh>
    <rPh sb="2" eb="4">
      <t>カンキ</t>
    </rPh>
    <phoneticPr fontId="5"/>
  </si>
  <si>
    <t>Low-Eガラス</t>
  </si>
  <si>
    <t>高効率エアコン</t>
    <rPh sb="0" eb="3">
      <t>コウコウリツ</t>
    </rPh>
    <phoneticPr fontId="5"/>
  </si>
  <si>
    <t>照明制御</t>
    <rPh sb="0" eb="2">
      <t>ショウメイ</t>
    </rPh>
    <rPh sb="2" eb="4">
      <t>セイギョ</t>
    </rPh>
    <phoneticPr fontId="5"/>
  </si>
  <si>
    <t>その他</t>
    <rPh sb="2" eb="3">
      <t>タ</t>
    </rPh>
    <phoneticPr fontId="5"/>
  </si>
  <si>
    <t>構造</t>
    <rPh sb="0" eb="2">
      <t>コウゾウ</t>
    </rPh>
    <phoneticPr fontId="5"/>
  </si>
  <si>
    <t>コージェネ</t>
    <phoneticPr fontId="5"/>
  </si>
  <si>
    <t>太陽光発電</t>
    <rPh sb="0" eb="3">
      <t>タイヨウコウ</t>
    </rPh>
    <rPh sb="3" eb="5">
      <t>ハツデン</t>
    </rPh>
    <phoneticPr fontId="5"/>
  </si>
  <si>
    <t>kW</t>
    <phoneticPr fontId="5"/>
  </si>
  <si>
    <t>バイオマス</t>
  </si>
  <si>
    <t>河川水熱</t>
    <rPh sb="0" eb="3">
      <t>カセンスイ</t>
    </rPh>
    <rPh sb="3" eb="4">
      <t>ネツ</t>
    </rPh>
    <phoneticPr fontId="5"/>
  </si>
  <si>
    <t>太陽熱利用</t>
    <rPh sb="0" eb="3">
      <t>タイヨウネツ</t>
    </rPh>
    <rPh sb="3" eb="5">
      <t>リヨウ</t>
    </rPh>
    <phoneticPr fontId="5"/>
  </si>
  <si>
    <t>地下鉄排熱</t>
    <rPh sb="0" eb="3">
      <t>チカテツ</t>
    </rPh>
    <rPh sb="3" eb="5">
      <t>ハイネツ</t>
    </rPh>
    <phoneticPr fontId="5"/>
  </si>
  <si>
    <t>コージェネ</t>
  </si>
  <si>
    <t>特別高圧</t>
    <rPh sb="0" eb="2">
      <t>トクベツ</t>
    </rPh>
    <rPh sb="2" eb="4">
      <t>コウアツ</t>
    </rPh>
    <phoneticPr fontId="5"/>
  </si>
  <si>
    <t>高圧</t>
    <rPh sb="0" eb="2">
      <t>コウアツ</t>
    </rPh>
    <phoneticPr fontId="5"/>
  </si>
  <si>
    <t>低圧</t>
    <rPh sb="0" eb="2">
      <t>テイアツ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</si>
  <si>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</si>
  <si>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</si>
  <si>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その他　（</t>
    <rPh sb="2" eb="3">
      <t>タ</t>
    </rPh>
    <phoneticPr fontId="5"/>
  </si>
  <si>
    <t>基準値</t>
    <rPh sb="0" eb="3">
      <t>キジュンチ</t>
    </rPh>
    <phoneticPr fontId="5"/>
  </si>
  <si>
    <t>設計値</t>
    <rPh sb="0" eb="2">
      <t>セッケイ</t>
    </rPh>
    <rPh sb="2" eb="3">
      <t>チ</t>
    </rPh>
    <phoneticPr fontId="5"/>
  </si>
  <si>
    <t>削減量</t>
    <rPh sb="0" eb="2">
      <t>サクゲン</t>
    </rPh>
    <rPh sb="2" eb="3">
      <t>リョウ</t>
    </rPh>
    <phoneticPr fontId="5"/>
  </si>
  <si>
    <t>その他　（</t>
    <rPh sb="2" eb="3">
      <t>タ</t>
    </rPh>
    <phoneticPr fontId="7"/>
  </si>
  <si>
    <t>その他</t>
    <rPh sb="2" eb="3">
      <t>タ</t>
    </rPh>
    <phoneticPr fontId="5"/>
  </si>
  <si>
    <t>　）</t>
    <phoneticPr fontId="5"/>
  </si>
  <si>
    <t>電力需要</t>
    <rPh sb="0" eb="2">
      <t>デンリョク</t>
    </rPh>
    <rPh sb="2" eb="4">
      <t>ジュヨウ</t>
    </rPh>
    <phoneticPr fontId="5"/>
  </si>
  <si>
    <t>グラフ</t>
    <phoneticPr fontId="5"/>
  </si>
  <si>
    <t>X軸文字列</t>
    <rPh sb="1" eb="2">
      <t>ジク</t>
    </rPh>
    <rPh sb="2" eb="5">
      <t>モジレツ</t>
    </rPh>
    <phoneticPr fontId="5"/>
  </si>
  <si>
    <t>Y軸タイトル</t>
    <rPh sb="1" eb="2">
      <t>ジク</t>
    </rPh>
    <phoneticPr fontId="5"/>
  </si>
  <si>
    <t>棒グラフ</t>
    <rPh sb="0" eb="1">
      <t>ボウ</t>
    </rPh>
    <phoneticPr fontId="5"/>
  </si>
  <si>
    <t>削減率</t>
    <rPh sb="0" eb="2">
      <t>サクゲン</t>
    </rPh>
    <rPh sb="2" eb="3">
      <t>リツ</t>
    </rPh>
    <phoneticPr fontId="5"/>
  </si>
  <si>
    <t>環境計画書</t>
    <phoneticPr fontId="5"/>
  </si>
  <si>
    <t>事前協議書</t>
  </si>
  <si>
    <t>事務所</t>
    <phoneticPr fontId="5"/>
  </si>
  <si>
    <t>ホテル</t>
    <phoneticPr fontId="5"/>
  </si>
  <si>
    <t>病院</t>
    <phoneticPr fontId="5"/>
  </si>
  <si>
    <t>物販店舗</t>
    <phoneticPr fontId="5"/>
  </si>
  <si>
    <t>学校</t>
    <phoneticPr fontId="5"/>
  </si>
  <si>
    <t>飲食店</t>
    <phoneticPr fontId="5"/>
  </si>
  <si>
    <t>集会所</t>
    <phoneticPr fontId="5"/>
  </si>
  <si>
    <t>住宅</t>
    <phoneticPr fontId="5"/>
  </si>
  <si>
    <t>建築物の名称</t>
    <rPh sb="0" eb="3">
      <t>ケンチクブツ</t>
    </rPh>
    <rPh sb="4" eb="6">
      <t>メイショウ</t>
    </rPh>
    <phoneticPr fontId="7"/>
  </si>
  <si>
    <t>建築物の名称</t>
    <rPh sb="0" eb="3">
      <t>ケンチクブツ</t>
    </rPh>
    <rPh sb="4" eb="6">
      <t>メイショウ</t>
    </rPh>
    <phoneticPr fontId="5"/>
  </si>
  <si>
    <t>建築物の所在地</t>
    <rPh sb="0" eb="3">
      <t>ケンチクブツ</t>
    </rPh>
    <rPh sb="4" eb="7">
      <t>ショザイチ</t>
    </rPh>
    <phoneticPr fontId="7"/>
  </si>
  <si>
    <t>建築物の所在地</t>
    <rPh sb="4" eb="7">
      <t>ショザイチ</t>
    </rPh>
    <phoneticPr fontId="5"/>
  </si>
  <si>
    <t>事務所</t>
    <rPh sb="0" eb="3">
      <t>ジムショ</t>
    </rPh>
    <phoneticPr fontId="5"/>
  </si>
  <si>
    <t>病院</t>
    <rPh sb="0" eb="2">
      <t>ビョウイン</t>
    </rPh>
    <phoneticPr fontId="7"/>
  </si>
  <si>
    <t>物販店舗</t>
    <rPh sb="0" eb="2">
      <t>ブッパン</t>
    </rPh>
    <rPh sb="2" eb="4">
      <t>テンポ</t>
    </rPh>
    <phoneticPr fontId="5"/>
  </si>
  <si>
    <t>%</t>
    <phoneticPr fontId="5"/>
  </si>
  <si>
    <t>努力目標達成</t>
    <rPh sb="0" eb="2">
      <t>ドリョク</t>
    </rPh>
    <rPh sb="2" eb="4">
      <t>モクヒョウ</t>
    </rPh>
    <rPh sb="4" eb="6">
      <t>タッセイ</t>
    </rPh>
    <phoneticPr fontId="5"/>
  </si>
  <si>
    <t>判定文言</t>
    <rPh sb="0" eb="2">
      <t>ハンテイ</t>
    </rPh>
    <rPh sb="2" eb="4">
      <t>モンゴン</t>
    </rPh>
    <phoneticPr fontId="5"/>
  </si>
  <si>
    <t>努力目標未達</t>
    <rPh sb="4" eb="6">
      <t>ミタツ</t>
    </rPh>
    <phoneticPr fontId="5"/>
  </si>
  <si>
    <t>屋上に高反射率塗料を塗布</t>
  </si>
  <si>
    <t>水循環</t>
  </si>
  <si>
    <t>雨水または中水を利用する設備を設置</t>
    <rPh sb="5" eb="7">
      <t>チュウスイ</t>
    </rPh>
    <rPh sb="8" eb="10">
      <t>リヨウ</t>
    </rPh>
    <rPh sb="12" eb="14">
      <t>セツビ</t>
    </rPh>
    <rPh sb="15" eb="17">
      <t>セッチ</t>
    </rPh>
    <phoneticPr fontId="5"/>
  </si>
  <si>
    <t>環境負荷低減の取り組み</t>
    <rPh sb="0" eb="2">
      <t>カンキョウ</t>
    </rPh>
    <rPh sb="2" eb="4">
      <t>フカ</t>
    </rPh>
    <rPh sb="4" eb="6">
      <t>テイゲン</t>
    </rPh>
    <rPh sb="7" eb="8">
      <t>ト</t>
    </rPh>
    <rPh sb="9" eb="10">
      <t>ク</t>
    </rPh>
    <phoneticPr fontId="5"/>
  </si>
  <si>
    <t>省CO2効果</t>
    <rPh sb="0" eb="1">
      <t>ショウ</t>
    </rPh>
    <rPh sb="4" eb="6">
      <t>コウカ</t>
    </rPh>
    <phoneticPr fontId="5"/>
  </si>
  <si>
    <t>Grade_mark_Best</t>
    <phoneticPr fontId="5"/>
  </si>
  <si>
    <t>Grade_mark_Good</t>
    <phoneticPr fontId="5"/>
  </si>
  <si>
    <t>未利用・再生可能エネルギー</t>
    <rPh sb="0" eb="3">
      <t>ミリヨウ</t>
    </rPh>
    <rPh sb="4" eb="6">
      <t>サイセイ</t>
    </rPh>
    <rPh sb="6" eb="8">
      <t>カノウ</t>
    </rPh>
    <phoneticPr fontId="5"/>
  </si>
  <si>
    <t>創エネ手法</t>
    <rPh sb="0" eb="1">
      <t>ソウ</t>
    </rPh>
    <rPh sb="3" eb="5">
      <t>シュホウ</t>
    </rPh>
    <phoneticPr fontId="5"/>
  </si>
  <si>
    <t>環境負荷低減の取り込み</t>
    <rPh sb="0" eb="2">
      <t>カンキョウ</t>
    </rPh>
    <rPh sb="2" eb="4">
      <t>フカ</t>
    </rPh>
    <rPh sb="4" eb="6">
      <t>テイゲン</t>
    </rPh>
    <rPh sb="7" eb="8">
      <t>ト</t>
    </rPh>
    <rPh sb="9" eb="10">
      <t>コ</t>
    </rPh>
    <phoneticPr fontId="5"/>
  </si>
  <si>
    <t>水循環</t>
    <phoneticPr fontId="5"/>
  </si>
  <si>
    <t>優良環境建築</t>
    <rPh sb="0" eb="2">
      <t>ユウリョウ</t>
    </rPh>
    <rPh sb="2" eb="4">
      <t>カンキョウ</t>
    </rPh>
    <rPh sb="4" eb="6">
      <t>ケンチク</t>
    </rPh>
    <phoneticPr fontId="5"/>
  </si>
  <si>
    <t>特別優良環境建築</t>
    <rPh sb="0" eb="2">
      <t>トクベツ</t>
    </rPh>
    <rPh sb="2" eb="4">
      <t>ユウリョウ</t>
    </rPh>
    <rPh sb="4" eb="6">
      <t>カンキョウ</t>
    </rPh>
    <rPh sb="6" eb="8">
      <t>ケンチク</t>
    </rPh>
    <phoneticPr fontId="5"/>
  </si>
  <si>
    <t>文言</t>
    <rPh sb="0" eb="2">
      <t>モンゴン</t>
    </rPh>
    <phoneticPr fontId="5"/>
  </si>
  <si>
    <t>ランク表示用</t>
    <rPh sb="3" eb="6">
      <t>ヒョウジヨウ</t>
    </rPh>
    <phoneticPr fontId="5"/>
  </si>
  <si>
    <t>ランクマーク</t>
    <phoneticPr fontId="5"/>
  </si>
  <si>
    <t>削減率ランク</t>
    <rPh sb="0" eb="2">
      <t>サクゲン</t>
    </rPh>
    <rPh sb="2" eb="3">
      <t>リツ</t>
    </rPh>
    <phoneticPr fontId="5"/>
  </si>
  <si>
    <t>※注意）このシートで☑をすると、オブジェクトのリンク先のセル(環境計画書の列)に値が入り、前ページとの連携した動きが壊れるので、セルの参照を見直す事！</t>
    <rPh sb="1" eb="3">
      <t>チュウイ</t>
    </rPh>
    <rPh sb="26" eb="27">
      <t>サキ</t>
    </rPh>
    <rPh sb="31" eb="33">
      <t>カンキョウ</t>
    </rPh>
    <rPh sb="33" eb="36">
      <t>ケイカクショ</t>
    </rPh>
    <rPh sb="37" eb="38">
      <t>レツ</t>
    </rPh>
    <rPh sb="40" eb="41">
      <t>アタイ</t>
    </rPh>
    <rPh sb="42" eb="43">
      <t>ハイ</t>
    </rPh>
    <rPh sb="45" eb="46">
      <t>マエ</t>
    </rPh>
    <rPh sb="51" eb="53">
      <t>レンケイ</t>
    </rPh>
    <rPh sb="55" eb="56">
      <t>ウゴ</t>
    </rPh>
    <rPh sb="58" eb="59">
      <t>コワ</t>
    </rPh>
    <rPh sb="67" eb="69">
      <t>サンショウ</t>
    </rPh>
    <rPh sb="70" eb="72">
      <t>ミナオ</t>
    </rPh>
    <rPh sb="73" eb="74">
      <t>コト</t>
    </rPh>
    <phoneticPr fontId="5"/>
  </si>
  <si>
    <t>Grade_mark_Non</t>
    <phoneticPr fontId="5"/>
  </si>
  <si>
    <t>なし</t>
    <phoneticPr fontId="5"/>
  </si>
  <si>
    <t>千代田区建築物環境計画書制度　事前協議書（住宅）</t>
    <rPh sb="0" eb="4">
      <t>チヨダク</t>
    </rPh>
    <rPh sb="4" eb="6">
      <t>ケンチク</t>
    </rPh>
    <rPh sb="6" eb="7">
      <t>ブツ</t>
    </rPh>
    <rPh sb="7" eb="9">
      <t>カンキョウ</t>
    </rPh>
    <rPh sb="9" eb="12">
      <t>ケイカクショ</t>
    </rPh>
    <rPh sb="12" eb="14">
      <t>セイド</t>
    </rPh>
    <rPh sb="15" eb="17">
      <t>ジゼン</t>
    </rPh>
    <rPh sb="17" eb="19">
      <t>キョウギ</t>
    </rPh>
    <rPh sb="19" eb="20">
      <t>ショ</t>
    </rPh>
    <rPh sb="21" eb="23">
      <t>ジュウタク</t>
    </rPh>
    <phoneticPr fontId="7"/>
  </si>
  <si>
    <t>総戸数</t>
    <rPh sb="0" eb="1">
      <t>ソウ</t>
    </rPh>
    <rPh sb="1" eb="3">
      <t>コスウ</t>
    </rPh>
    <phoneticPr fontId="5"/>
  </si>
  <si>
    <t>戸</t>
    <rPh sb="0" eb="1">
      <t>ト</t>
    </rPh>
    <phoneticPr fontId="5"/>
  </si>
  <si>
    <t>個別エアコン</t>
    <rPh sb="0" eb="2">
      <t>コベツ</t>
    </rPh>
    <phoneticPr fontId="5"/>
  </si>
  <si>
    <t>セントラルエアコン</t>
    <phoneticPr fontId="5"/>
  </si>
  <si>
    <t>共用部
設備概要</t>
    <rPh sb="0" eb="2">
      <t>キョウヨウ</t>
    </rPh>
    <rPh sb="2" eb="3">
      <t>ブ</t>
    </rPh>
    <rPh sb="4" eb="6">
      <t>セツビ</t>
    </rPh>
    <rPh sb="6" eb="8">
      <t>ガイヨウ</t>
    </rPh>
    <phoneticPr fontId="5"/>
  </si>
  <si>
    <t>専用部
設備概要</t>
    <rPh sb="0" eb="2">
      <t>センヨウ</t>
    </rPh>
    <rPh sb="2" eb="3">
      <t>ブ</t>
    </rPh>
    <rPh sb="4" eb="6">
      <t>セツビ</t>
    </rPh>
    <rPh sb="6" eb="8">
      <t>ガイヨウ</t>
    </rPh>
    <phoneticPr fontId="5"/>
  </si>
  <si>
    <t>なし（入居者設置）</t>
    <rPh sb="3" eb="6">
      <t>ニュウキョシャ</t>
    </rPh>
    <rPh sb="6" eb="8">
      <t>セッチ</t>
    </rPh>
    <phoneticPr fontId="5"/>
  </si>
  <si>
    <t>給湯システム</t>
    <rPh sb="0" eb="2">
      <t>キュウトウ</t>
    </rPh>
    <phoneticPr fontId="5"/>
  </si>
  <si>
    <t>ガス給湯機</t>
    <rPh sb="2" eb="4">
      <t>キュウトウ</t>
    </rPh>
    <rPh sb="4" eb="5">
      <t>キ</t>
    </rPh>
    <phoneticPr fontId="5"/>
  </si>
  <si>
    <t>ヒートポンプ給湯機</t>
    <rPh sb="6" eb="8">
      <t>キュウトウ</t>
    </rPh>
    <rPh sb="8" eb="9">
      <t>キ</t>
    </rPh>
    <phoneticPr fontId="5"/>
  </si>
  <si>
    <t>電気温水器</t>
    <rPh sb="0" eb="2">
      <t>デンキ</t>
    </rPh>
    <rPh sb="2" eb="5">
      <t>オンスイキ</t>
    </rPh>
    <phoneticPr fontId="5"/>
  </si>
  <si>
    <t>※</t>
  </si>
  <si>
    <t>昇降機</t>
    <rPh sb="0" eb="3">
      <t>ショウコウキ</t>
    </rPh>
    <phoneticPr fontId="5"/>
  </si>
  <si>
    <t>エレベーター</t>
    <phoneticPr fontId="5"/>
  </si>
  <si>
    <t>エスカレーター</t>
    <phoneticPr fontId="5"/>
  </si>
  <si>
    <t>複層ガラス</t>
    <rPh sb="0" eb="2">
      <t>フクソウ</t>
    </rPh>
    <phoneticPr fontId="5"/>
  </si>
  <si>
    <t>マルチエアコン</t>
    <phoneticPr fontId="5"/>
  </si>
  <si>
    <t>二重サッシ</t>
    <rPh sb="0" eb="2">
      <t>２ジュウ</t>
    </rPh>
    <phoneticPr fontId="5"/>
  </si>
  <si>
    <t>二重サッシ</t>
    <rPh sb="0" eb="1">
      <t>２</t>
    </rPh>
    <rPh sb="1" eb="2">
      <t>ジュウ</t>
    </rPh>
    <phoneticPr fontId="5"/>
  </si>
  <si>
    <t>全熱交換器</t>
    <rPh sb="0" eb="1">
      <t>ゼン</t>
    </rPh>
    <rPh sb="1" eb="2">
      <t>ネツ</t>
    </rPh>
    <rPh sb="2" eb="5">
      <t>コウカンキ</t>
    </rPh>
    <phoneticPr fontId="5"/>
  </si>
  <si>
    <t>HEMS</t>
    <phoneticPr fontId="5"/>
  </si>
  <si>
    <t>千代田区建築物環境計画書制度　環境評価書（住宅）</t>
    <rPh sb="15" eb="17">
      <t>カンキョウ</t>
    </rPh>
    <rPh sb="17" eb="19">
      <t>ヒョウカ</t>
    </rPh>
    <rPh sb="21" eb="23">
      <t>ジュウタク</t>
    </rPh>
    <phoneticPr fontId="5"/>
  </si>
  <si>
    <t>HEMS</t>
  </si>
  <si>
    <t>HEMS</t>
    <phoneticPr fontId="5"/>
  </si>
  <si>
    <t>（範囲：</t>
    <phoneticPr fontId="5"/>
  </si>
  <si>
    <t>分譲集合住宅</t>
    <rPh sb="0" eb="2">
      <t>ブンジョウ</t>
    </rPh>
    <rPh sb="2" eb="4">
      <t>シュウゴウ</t>
    </rPh>
    <rPh sb="4" eb="6">
      <t>ジュウタク</t>
    </rPh>
    <phoneticPr fontId="5"/>
  </si>
  <si>
    <t>賃貸集合住宅</t>
    <rPh sb="0" eb="2">
      <t>チンタイ</t>
    </rPh>
    <rPh sb="2" eb="4">
      <t>シュウゴウ</t>
    </rPh>
    <rPh sb="4" eb="6">
      <t>ジュウタク</t>
    </rPh>
    <phoneticPr fontId="5"/>
  </si>
  <si>
    <t>戸建住宅</t>
    <rPh sb="0" eb="2">
      <t>コダ</t>
    </rPh>
    <rPh sb="2" eb="4">
      <t>ジュウタク</t>
    </rPh>
    <phoneticPr fontId="5"/>
  </si>
  <si>
    <t>建物用途_非住宅</t>
    <rPh sb="0" eb="2">
      <t>タテモノ</t>
    </rPh>
    <rPh sb="2" eb="4">
      <t>ヨウト</t>
    </rPh>
    <rPh sb="5" eb="6">
      <t>ヒ</t>
    </rPh>
    <rPh sb="6" eb="8">
      <t>ジュウタク</t>
    </rPh>
    <phoneticPr fontId="5"/>
  </si>
  <si>
    <t>建物用途_住宅</t>
    <rPh sb="0" eb="2">
      <t>タテモノ</t>
    </rPh>
    <rPh sb="2" eb="4">
      <t>ヨウト</t>
    </rPh>
    <rPh sb="5" eb="7">
      <t>ジュウタク</t>
    </rPh>
    <phoneticPr fontId="5"/>
  </si>
  <si>
    <t>その他</t>
    <phoneticPr fontId="5"/>
  </si>
  <si>
    <t>集会所</t>
    <phoneticPr fontId="5"/>
  </si>
  <si>
    <t>飲食店</t>
    <phoneticPr fontId="5"/>
  </si>
  <si>
    <t>学校</t>
    <phoneticPr fontId="7"/>
  </si>
  <si>
    <t>分譲集合住宅</t>
    <rPh sb="0" eb="2">
      <t>ブンジョウ</t>
    </rPh>
    <rPh sb="2" eb="4">
      <t>シュウゴウ</t>
    </rPh>
    <rPh sb="4" eb="6">
      <t>ジュウタク</t>
    </rPh>
    <phoneticPr fontId="5"/>
  </si>
  <si>
    <t>賃貸集合住宅</t>
    <rPh sb="0" eb="2">
      <t>チンタイ</t>
    </rPh>
    <rPh sb="2" eb="4">
      <t>シュウゴウ</t>
    </rPh>
    <rPh sb="4" eb="6">
      <t>ジュウタク</t>
    </rPh>
    <phoneticPr fontId="7"/>
  </si>
  <si>
    <t>戸建住宅</t>
    <rPh sb="0" eb="2">
      <t>コダ</t>
    </rPh>
    <rPh sb="2" eb="4">
      <t>ジュウタク</t>
    </rPh>
    <phoneticPr fontId="7"/>
  </si>
  <si>
    <t>用途</t>
    <phoneticPr fontId="5"/>
  </si>
  <si>
    <t>その他内容→</t>
    <rPh sb="2" eb="3">
      <t>タ</t>
    </rPh>
    <rPh sb="3" eb="5">
      <t>ナイヨウ</t>
    </rPh>
    <phoneticPr fontId="5"/>
  </si>
  <si>
    <t>※49.0[kg-CO2/GJ]（千代田区版単位一次エネルギー消費量当りのCO2排出量）</t>
    <phoneticPr fontId="5"/>
  </si>
  <si>
    <t>省CO2設備手法</t>
    <rPh sb="0" eb="1">
      <t>ショウ</t>
    </rPh>
    <rPh sb="4" eb="6">
      <t>セツビ</t>
    </rPh>
    <rPh sb="6" eb="8">
      <t>シュホウ</t>
    </rPh>
    <phoneticPr fontId="5"/>
  </si>
  <si>
    <t>未利用・再生可能エネルギー活用</t>
    <rPh sb="0" eb="3">
      <t>ミリヨウ</t>
    </rPh>
    <rPh sb="4" eb="6">
      <t>サイセイ</t>
    </rPh>
    <rPh sb="6" eb="8">
      <t>カノウ</t>
    </rPh>
    <rPh sb="13" eb="15">
      <t>カツヨウ</t>
    </rPh>
    <phoneticPr fontId="5"/>
  </si>
  <si>
    <t>地域地区</t>
    <rPh sb="0" eb="2">
      <t>チイキ</t>
    </rPh>
    <rPh sb="2" eb="4">
      <t>チク</t>
    </rPh>
    <phoneticPr fontId="5"/>
  </si>
  <si>
    <t>和泉橋地域</t>
  </si>
  <si>
    <t>万世橋地域</t>
  </si>
  <si>
    <t>富士見地域</t>
  </si>
  <si>
    <t>番町地域</t>
  </si>
  <si>
    <t>大丸有・永田町地域</t>
  </si>
  <si>
    <t>神保町地域</t>
  </si>
  <si>
    <t>神田公園地域</t>
  </si>
  <si>
    <t>省エネルギー性能</t>
    <rPh sb="0" eb="1">
      <t>ショウ</t>
    </rPh>
    <rPh sb="6" eb="8">
      <t>セイノウ</t>
    </rPh>
    <phoneticPr fontId="5"/>
  </si>
  <si>
    <t>構造、総戸数</t>
    <rPh sb="0" eb="2">
      <t>コウゾウ</t>
    </rPh>
    <rPh sb="3" eb="6">
      <t>ソウコスウ</t>
    </rPh>
    <phoneticPr fontId="5"/>
  </si>
  <si>
    <t>戸</t>
    <phoneticPr fontId="5"/>
  </si>
  <si>
    <t>→非表示</t>
    <rPh sb="1" eb="4">
      <t>ヒヒョウジ</t>
    </rPh>
    <phoneticPr fontId="5"/>
  </si>
  <si>
    <t>↓非表示</t>
    <rPh sb="1" eb="4">
      <t>ヒヒョウジ</t>
    </rPh>
    <phoneticPr fontId="5"/>
  </si>
  <si>
    <t>目標削減率</t>
  </si>
  <si>
    <t>目標削減率</t>
    <rPh sb="0" eb="2">
      <t>モクヒョウ</t>
    </rPh>
    <rPh sb="2" eb="4">
      <t>サクゲン</t>
    </rPh>
    <rPh sb="4" eb="5">
      <t>リツ</t>
    </rPh>
    <phoneticPr fontId="5"/>
  </si>
  <si>
    <t>判定削減率</t>
    <rPh sb="0" eb="2">
      <t>ハンテイ</t>
    </rPh>
    <rPh sb="2" eb="4">
      <t>サクゲン</t>
    </rPh>
    <rPh sb="4" eb="5">
      <t>リツ</t>
    </rPh>
    <phoneticPr fontId="5"/>
  </si>
  <si>
    <t>※目標削減率、判定削減率の変更対応</t>
    <rPh sb="1" eb="3">
      <t>モクヒョウ</t>
    </rPh>
    <rPh sb="3" eb="5">
      <t>サクゲン</t>
    </rPh>
    <rPh sb="5" eb="6">
      <t>リツ</t>
    </rPh>
    <rPh sb="7" eb="9">
      <t>ハンテイ</t>
    </rPh>
    <rPh sb="9" eb="11">
      <t>サクゲン</t>
    </rPh>
    <rPh sb="11" eb="12">
      <t>リツ</t>
    </rPh>
    <rPh sb="13" eb="15">
      <t>ヘンコウ</t>
    </rPh>
    <rPh sb="15" eb="17">
      <t>タイオウ</t>
    </rPh>
    <phoneticPr fontId="5"/>
  </si>
  <si>
    <t>下記のセル値を変更する</t>
    <rPh sb="0" eb="2">
      <t>カキ</t>
    </rPh>
    <rPh sb="5" eb="6">
      <t>チ</t>
    </rPh>
    <rPh sb="7" eb="9">
      <t>ヘンコウ</t>
    </rPh>
    <phoneticPr fontId="5"/>
  </si>
  <si>
    <t>判定削減率(優良)</t>
    <rPh sb="6" eb="8">
      <t>ユウリョウ</t>
    </rPh>
    <phoneticPr fontId="5"/>
  </si>
  <si>
    <t>判定削減率(特優)</t>
    <rPh sb="6" eb="7">
      <t>トク</t>
    </rPh>
    <rPh sb="7" eb="8">
      <t>ユウ</t>
    </rPh>
    <phoneticPr fontId="5"/>
  </si>
  <si>
    <t>GJ/年</t>
    <phoneticPr fontId="5"/>
  </si>
  <si>
    <t>地域</t>
    <rPh sb="0" eb="2">
      <t>チイキ</t>
    </rPh>
    <phoneticPr fontId="5"/>
  </si>
  <si>
    <t>千代田区長　殿</t>
  </si>
  <si>
    <t>１　第13条第１項の規定による届出をします。</t>
  </si>
  <si>
    <t>３　第16条第１項の規定による完了の届出をします。</t>
  </si>
  <si>
    <t>特定建築物の名称</t>
  </si>
  <si>
    <t>特定建築物の所在地</t>
  </si>
  <si>
    <t>設計者</t>
  </si>
  <si>
    <t>氏名</t>
  </si>
  <si>
    <t>住所</t>
  </si>
  <si>
    <t>名称／住所</t>
  </si>
  <si>
    <t>連絡先</t>
  </si>
  <si>
    <t>部署・担当者氏名</t>
  </si>
  <si>
    <t>電話番号</t>
  </si>
  <si>
    <t>・建築物概要</t>
  </si>
  <si>
    <t>変更前</t>
  </si>
  <si>
    <t>変更後</t>
  </si>
  <si>
    <t>添付図書</t>
  </si>
  <si>
    <t>別添のとおり</t>
  </si>
  <si>
    <t>見える化装置</t>
    <rPh sb="0" eb="1">
      <t>ミ</t>
    </rPh>
    <rPh sb="3" eb="4">
      <t>カ</t>
    </rPh>
    <rPh sb="4" eb="6">
      <t>ソウチ</t>
    </rPh>
    <phoneticPr fontId="5"/>
  </si>
  <si>
    <t>変更時</t>
    <rPh sb="0" eb="2">
      <t>ヘンコウ</t>
    </rPh>
    <rPh sb="2" eb="3">
      <t>ジ</t>
    </rPh>
    <phoneticPr fontId="5"/>
  </si>
  <si>
    <t>工事完了時</t>
    <rPh sb="0" eb="2">
      <t>コウジ</t>
    </rPh>
    <rPh sb="2" eb="4">
      <t>カンリョウ</t>
    </rPh>
    <rPh sb="4" eb="5">
      <t>ジ</t>
    </rPh>
    <phoneticPr fontId="5"/>
  </si>
  <si>
    <t>AB～幅8</t>
    <rPh sb="3" eb="4">
      <t>ハバ</t>
    </rPh>
    <phoneticPr fontId="5"/>
  </si>
  <si>
    <t>シートの保護</t>
    <rPh sb="4" eb="6">
      <t>ホゴ</t>
    </rPh>
    <phoneticPr fontId="5"/>
  </si>
  <si>
    <t>ブックの保護</t>
    <rPh sb="4" eb="6">
      <t>ホゴ</t>
    </rPh>
    <phoneticPr fontId="5"/>
  </si>
  <si>
    <t>List</t>
  </si>
  <si>
    <t>非表示エリア</t>
    <rPh sb="0" eb="3">
      <t>ヒヒョウジ</t>
    </rPh>
    <phoneticPr fontId="5"/>
  </si>
  <si>
    <t>要</t>
    <rPh sb="0" eb="1">
      <t>ヨウ</t>
    </rPh>
    <phoneticPr fontId="5"/>
  </si>
  <si>
    <t>セキュリティメモ</t>
    <phoneticPr fontId="5"/>
  </si>
  <si>
    <t>ロックされていないセルの選択範囲</t>
    <rPh sb="12" eb="14">
      <t>センタク</t>
    </rPh>
    <rPh sb="14" eb="16">
      <t>ハンイ</t>
    </rPh>
    <phoneticPr fontId="5"/>
  </si>
  <si>
    <t>オブジェクトの編集</t>
    <rPh sb="7" eb="9">
      <t>ヘンシュウ</t>
    </rPh>
    <phoneticPr fontId="5"/>
  </si>
  <si>
    <t>①</t>
    <phoneticPr fontId="5"/>
  </si>
  <si>
    <t>②</t>
    <phoneticPr fontId="5"/>
  </si>
  <si>
    <t>※ユーザに許可する操作のチェック</t>
    <rPh sb="5" eb="7">
      <t>キョカ</t>
    </rPh>
    <rPh sb="9" eb="11">
      <t>ソウサ</t>
    </rPh>
    <phoneticPr fontId="5"/>
  </si>
  <si>
    <t>要※①</t>
    <rPh sb="0" eb="1">
      <t>ヨウ</t>
    </rPh>
    <phoneticPr fontId="5"/>
  </si>
  <si>
    <t>要※①②</t>
    <rPh sb="0" eb="1">
      <t>ヨウ</t>
    </rPh>
    <phoneticPr fontId="5"/>
  </si>
  <si>
    <t>第2号様式</t>
  </si>
  <si>
    <t>第4号様式</t>
  </si>
  <si>
    <t>日</t>
    <rPh sb="0" eb="1">
      <t>ヒ</t>
    </rPh>
    <phoneticPr fontId="5"/>
  </si>
  <si>
    <t>協議の段階</t>
    <phoneticPr fontId="5"/>
  </si>
  <si>
    <t>☑ロックされていないセル範囲の選択</t>
    <rPh sb="12" eb="14">
      <t>ハンイ</t>
    </rPh>
    <rPh sb="15" eb="17">
      <t>センタク</t>
    </rPh>
    <phoneticPr fontId="5"/>
  </si>
  <si>
    <t>シートの保護</t>
    <rPh sb="4" eb="6">
      <t>ホゴ</t>
    </rPh>
    <phoneticPr fontId="5"/>
  </si>
  <si>
    <t>☑オブジェクトの編集</t>
    <rPh sb="8" eb="10">
      <t>ヘンシュウ</t>
    </rPh>
    <phoneticPr fontId="5"/>
  </si>
  <si>
    <t>35⇒20修正</t>
    <rPh sb="5" eb="7">
      <t>シュウセイ</t>
    </rPh>
    <phoneticPr fontId="5"/>
  </si>
  <si>
    <t>↑2016/9/9</t>
    <phoneticPr fontId="5"/>
  </si>
  <si>
    <t>緑の量・質の確保、生態系への配慮</t>
    <phoneticPr fontId="5"/>
  </si>
  <si>
    <t>BEI（設計値/基準値）</t>
    <phoneticPr fontId="5"/>
  </si>
  <si>
    <t>第２号様式（第13条、第15条、第16条関係）</t>
    <rPh sb="11" eb="12">
      <t>ダイ</t>
    </rPh>
    <rPh sb="14" eb="15">
      <t>ジョウ</t>
    </rPh>
    <rPh sb="16" eb="17">
      <t>ダイ</t>
    </rPh>
    <rPh sb="19" eb="20">
      <t>ジョウ</t>
    </rPh>
    <phoneticPr fontId="5"/>
  </si>
  <si>
    <t>環境評価書</t>
  </si>
  <si>
    <t>シートの非表示</t>
    <rPh sb="4" eb="5">
      <t>ヒ</t>
    </rPh>
    <rPh sb="5" eb="7">
      <t>ヒョウジ</t>
    </rPh>
    <phoneticPr fontId="5"/>
  </si>
  <si>
    <t>省CO2建築手法</t>
    <rPh sb="0" eb="1">
      <t>ショウ</t>
    </rPh>
    <rPh sb="4" eb="6">
      <t>ケンチク</t>
    </rPh>
    <rPh sb="6" eb="8">
      <t>シュホウ</t>
    </rPh>
    <phoneticPr fontId="5"/>
  </si>
  <si>
    <t>地中熱</t>
    <rPh sb="0" eb="2">
      <t>チチュウ</t>
    </rPh>
    <rPh sb="2" eb="3">
      <t>ネツ</t>
    </rPh>
    <phoneticPr fontId="5"/>
  </si>
  <si>
    <t>名前の管理</t>
    <rPh sb="0" eb="2">
      <t>ナマエ</t>
    </rPh>
    <rPh sb="3" eb="5">
      <t>カンリ</t>
    </rPh>
    <phoneticPr fontId="5"/>
  </si>
  <si>
    <t>表示させる範囲</t>
    <rPh sb="0" eb="2">
      <t>ヒョウジ</t>
    </rPh>
    <rPh sb="5" eb="7">
      <t>ハンイ</t>
    </rPh>
    <phoneticPr fontId="5"/>
  </si>
  <si>
    <t>Grade_mark_Non</t>
    <phoneticPr fontId="5"/>
  </si>
  <si>
    <t>Grade_mark_Good</t>
  </si>
  <si>
    <t>Grade_mark_Best</t>
  </si>
  <si>
    <t>CO2排出量</t>
    <phoneticPr fontId="5"/>
  </si>
  <si>
    <t>省エネルギー基準</t>
    <phoneticPr fontId="5"/>
  </si>
  <si>
    <t>過去採用マーク</t>
    <rPh sb="0" eb="2">
      <t>カコ</t>
    </rPh>
    <rPh sb="2" eb="4">
      <t>サイヨウ</t>
    </rPh>
    <phoneticPr fontId="5"/>
  </si>
  <si>
    <t>2016/09/27マーク設定</t>
    <rPh sb="13" eb="15">
      <t>セッテイ</t>
    </rPh>
    <phoneticPr fontId="5"/>
  </si>
  <si>
    <t>MJ/㎡・年</t>
    <phoneticPr fontId="5"/>
  </si>
  <si>
    <t>GJ/年</t>
  </si>
  <si>
    <t>太陽光発電等による削減量</t>
    <rPh sb="0" eb="3">
      <t>タイヨウコウ</t>
    </rPh>
    <rPh sb="3" eb="5">
      <t>ハツデン</t>
    </rPh>
    <rPh sb="5" eb="6">
      <t>トウ</t>
    </rPh>
    <rPh sb="9" eb="11">
      <t>サクゲン</t>
    </rPh>
    <rPh sb="11" eb="12">
      <t>リョウ</t>
    </rPh>
    <phoneticPr fontId="5"/>
  </si>
  <si>
    <t>基準値</t>
    <rPh sb="0" eb="3">
      <t>キジュンチ</t>
    </rPh>
    <phoneticPr fontId="5"/>
  </si>
  <si>
    <t>設計値</t>
    <rPh sb="0" eb="2">
      <t>セッケイ</t>
    </rPh>
    <rPh sb="2" eb="3">
      <t>チ</t>
    </rPh>
    <phoneticPr fontId="5"/>
  </si>
  <si>
    <t>BEI</t>
    <phoneticPr fontId="5"/>
  </si>
  <si>
    <t>暖房</t>
    <rPh sb="0" eb="2">
      <t>ダンボウ</t>
    </rPh>
    <phoneticPr fontId="5"/>
  </si>
  <si>
    <t>冷房</t>
    <rPh sb="0" eb="2">
      <t>レイボウ</t>
    </rPh>
    <phoneticPr fontId="5"/>
  </si>
  <si>
    <t>換気</t>
    <rPh sb="0" eb="2">
      <t>カンキ</t>
    </rPh>
    <phoneticPr fontId="5"/>
  </si>
  <si>
    <t>給湯</t>
  </si>
  <si>
    <t>照明</t>
  </si>
  <si>
    <t>合計（その他を除く）</t>
    <rPh sb="0" eb="2">
      <t>ゴウケイ</t>
    </rPh>
    <rPh sb="5" eb="6">
      <t>タ</t>
    </rPh>
    <rPh sb="7" eb="8">
      <t>ノゾ</t>
    </rPh>
    <phoneticPr fontId="5"/>
  </si>
  <si>
    <t>共用部</t>
    <rPh sb="0" eb="3">
      <t>キョウヨウブ</t>
    </rPh>
    <phoneticPr fontId="5"/>
  </si>
  <si>
    <t>一次エネルギー消費量[GJ/年・戸]</t>
    <rPh sb="0" eb="2">
      <t>１ジ</t>
    </rPh>
    <rPh sb="7" eb="10">
      <t>ショウヒリョウ</t>
    </rPh>
    <rPh sb="14" eb="15">
      <t>ネン</t>
    </rPh>
    <rPh sb="16" eb="17">
      <t>コ</t>
    </rPh>
    <phoneticPr fontId="5"/>
  </si>
  <si>
    <t>空調</t>
  </si>
  <si>
    <t>昇降機</t>
  </si>
  <si>
    <t>その他</t>
  </si>
  <si>
    <t>一次エネルギー消費量[GJ/年]</t>
    <phoneticPr fontId="5"/>
  </si>
  <si>
    <t>効率化設備創エネルギー量</t>
    <rPh sb="0" eb="3">
      <t>コウリツカ</t>
    </rPh>
    <rPh sb="3" eb="5">
      <t>セツビ</t>
    </rPh>
    <rPh sb="5" eb="6">
      <t>キズ</t>
    </rPh>
    <rPh sb="11" eb="12">
      <t>リョウ</t>
    </rPh>
    <phoneticPr fontId="5"/>
  </si>
  <si>
    <t>換気</t>
    <rPh sb="0" eb="2">
      <t>カンキ</t>
    </rPh>
    <phoneticPr fontId="5"/>
  </si>
  <si>
    <t>合計（その他を除く）</t>
    <phoneticPr fontId="5"/>
  </si>
  <si>
    <t>UA値：（対象床面積）</t>
    <rPh sb="2" eb="3">
      <t>チ</t>
    </rPh>
    <rPh sb="5" eb="7">
      <t>タイショウ</t>
    </rPh>
    <rPh sb="7" eb="8">
      <t>ユカ</t>
    </rPh>
    <rPh sb="8" eb="10">
      <t>メンセキ</t>
    </rPh>
    <phoneticPr fontId="5"/>
  </si>
  <si>
    <t>PAL*：（対象床面積）</t>
    <rPh sb="6" eb="8">
      <t>タイショウ</t>
    </rPh>
    <rPh sb="8" eb="9">
      <t>ユカ</t>
    </rPh>
    <phoneticPr fontId="5"/>
  </si>
  <si>
    <t>[GJ/年]</t>
    <phoneticPr fontId="5"/>
  </si>
  <si>
    <t>[t-CO2・年]←計算対象延床面積の基準値CO2排出量</t>
    <rPh sb="10" eb="12">
      <t>ケイサン</t>
    </rPh>
    <rPh sb="12" eb="14">
      <t>タイショウ</t>
    </rPh>
    <rPh sb="14" eb="15">
      <t>ノ</t>
    </rPh>
    <rPh sb="15" eb="18">
      <t>ユカメンセキ</t>
    </rPh>
    <rPh sb="19" eb="22">
      <t>キジュンチ</t>
    </rPh>
    <rPh sb="25" eb="27">
      <t>ハイシュツ</t>
    </rPh>
    <rPh sb="27" eb="28">
      <t>リョウ</t>
    </rPh>
    <phoneticPr fontId="5"/>
  </si>
  <si>
    <t>[t-CO2・年]←計算対象延床面積の設計値CO2排出量</t>
    <rPh sb="10" eb="12">
      <t>ケイサン</t>
    </rPh>
    <rPh sb="12" eb="14">
      <t>タイショウ</t>
    </rPh>
    <rPh sb="14" eb="15">
      <t>ノ</t>
    </rPh>
    <rPh sb="15" eb="18">
      <t>ユカメンセキ</t>
    </rPh>
    <rPh sb="19" eb="22">
      <t>セッケイチ</t>
    </rPh>
    <rPh sb="25" eb="27">
      <t>ハイシュツ</t>
    </rPh>
    <rPh sb="27" eb="28">
      <t>リョウ</t>
    </rPh>
    <phoneticPr fontId="5"/>
  </si>
  <si>
    <t>㎡</t>
    <phoneticPr fontId="5"/>
  </si>
  <si>
    <t>㎡ ：  計算対象</t>
    <phoneticPr fontId="5"/>
  </si>
  <si>
    <t>[t-CO2/GJ]</t>
    <phoneticPr fontId="5"/>
  </si>
  <si>
    <t>地表面または屋上に保水性の高い被覆材を採用（地表面の緑化を含む）</t>
    <rPh sb="22" eb="25">
      <t>チヒョウメン</t>
    </rPh>
    <rPh sb="26" eb="28">
      <t>リョクカ</t>
    </rPh>
    <rPh sb="29" eb="30">
      <t>フク</t>
    </rPh>
    <phoneticPr fontId="5"/>
  </si>
  <si>
    <t>雨水を浸透させる施設を設置（雨水浸透ます、透水性舗装、地表面の緑化、玉石敷き　等）</t>
    <rPh sb="14" eb="16">
      <t>ウスイ</t>
    </rPh>
    <rPh sb="16" eb="18">
      <t>シントウ</t>
    </rPh>
    <rPh sb="21" eb="24">
      <t>トウスイセイ</t>
    </rPh>
    <rPh sb="24" eb="26">
      <t>ホソウ</t>
    </rPh>
    <rPh sb="27" eb="30">
      <t>チヒョウメン</t>
    </rPh>
    <rPh sb="31" eb="33">
      <t>リョクカ</t>
    </rPh>
    <rPh sb="34" eb="36">
      <t>ギョクセキ</t>
    </rPh>
    <rPh sb="36" eb="37">
      <t>シキ</t>
    </rPh>
    <rPh sb="39" eb="40">
      <t>トウ</t>
    </rPh>
    <phoneticPr fontId="5"/>
  </si>
  <si>
    <t>受付欄</t>
    <rPh sb="0" eb="2">
      <t>ウケツケ</t>
    </rPh>
    <rPh sb="2" eb="3">
      <t>ラン</t>
    </rPh>
    <phoneticPr fontId="5"/>
  </si>
  <si>
    <t>確認欄</t>
    <rPh sb="0" eb="2">
      <t>カクニン</t>
    </rPh>
    <rPh sb="2" eb="3">
      <t>ラン</t>
    </rPh>
    <phoneticPr fontId="5"/>
  </si>
  <si>
    <t>職員記入欄</t>
    <rPh sb="2" eb="4">
      <t>キニュウ</t>
    </rPh>
    <phoneticPr fontId="5"/>
  </si>
  <si>
    <t>高効率給湯機</t>
    <rPh sb="0" eb="3">
      <t>コウコウリツ</t>
    </rPh>
    <rPh sb="3" eb="5">
      <t>キュウトウ</t>
    </rPh>
    <rPh sb="5" eb="6">
      <t>キ</t>
    </rPh>
    <phoneticPr fontId="5"/>
  </si>
  <si>
    <t>協議の段階</t>
    <rPh sb="0" eb="2">
      <t>キョウギ</t>
    </rPh>
    <rPh sb="3" eb="5">
      <t>ダンカイ</t>
    </rPh>
    <phoneticPr fontId="5"/>
  </si>
  <si>
    <t>変更時</t>
  </si>
  <si>
    <t>工事完了時</t>
  </si>
  <si>
    <t>地域冷暖房(DHC)区域</t>
    <phoneticPr fontId="5"/>
  </si>
  <si>
    <t>DHC区域内</t>
  </si>
  <si>
    <t>DHC区域に近接</t>
  </si>
  <si>
    <t>DHC区域外</t>
    <rPh sb="5" eb="6">
      <t>ガイ</t>
    </rPh>
    <phoneticPr fontId="5"/>
  </si>
  <si>
    <t>地域冷暖房(DHC)の導入</t>
  </si>
  <si>
    <t>DHCを導入</t>
  </si>
  <si>
    <t>DHCを将来導入</t>
  </si>
  <si>
    <t>既存DHCから受入</t>
  </si>
  <si>
    <t>サブプラントを設置</t>
  </si>
  <si>
    <t xml:space="preserve">DHCを導入しない </t>
  </si>
  <si>
    <t>特定電気事業等(特電)</t>
  </si>
  <si>
    <t>特電等を導入</t>
  </si>
  <si>
    <t>特電等を将来導入</t>
  </si>
  <si>
    <t>特電等を受入</t>
  </si>
  <si>
    <t>導入しない</t>
    <rPh sb="0" eb="2">
      <t>ドウニュウ</t>
    </rPh>
    <phoneticPr fontId="5"/>
  </si>
  <si>
    <t>面的エネルギー対策</t>
  </si>
  <si>
    <t>熱融通</t>
  </si>
  <si>
    <t>電力融通</t>
  </si>
  <si>
    <t>熱・電力融通</t>
    <rPh sb="2" eb="4">
      <t>デンリョク</t>
    </rPh>
    <phoneticPr fontId="5"/>
  </si>
  <si>
    <t>AEMS</t>
  </si>
  <si>
    <t>AEMSを導入</t>
    <phoneticPr fontId="5"/>
  </si>
  <si>
    <t>導入なし</t>
    <phoneticPr fontId="5"/>
  </si>
  <si>
    <t>有無</t>
    <rPh sb="0" eb="2">
      <t>ウム</t>
    </rPh>
    <phoneticPr fontId="5"/>
  </si>
  <si>
    <t>あり</t>
    <phoneticPr fontId="5"/>
  </si>
  <si>
    <t>なし</t>
    <phoneticPr fontId="5"/>
  </si>
  <si>
    <t>選択</t>
    <rPh sb="0" eb="2">
      <t>センタク</t>
    </rPh>
    <phoneticPr fontId="5"/>
  </si>
  <si>
    <t>□</t>
    <phoneticPr fontId="5"/>
  </si>
  <si>
    <t>■</t>
    <phoneticPr fontId="5"/>
  </si>
  <si>
    <t>提出日</t>
    <rPh sb="0" eb="2">
      <t>テイシュツ</t>
    </rPh>
    <rPh sb="2" eb="3">
      <t>ビ</t>
    </rPh>
    <phoneticPr fontId="5"/>
  </si>
  <si>
    <t>□</t>
  </si>
  <si>
    <t>を</t>
    <phoneticPr fontId="5"/>
  </si>
  <si>
    <t>mm）</t>
    <phoneticPr fontId="5"/>
  </si>
  <si>
    <t>を</t>
    <phoneticPr fontId="5"/>
  </si>
  <si>
    <t>mm）</t>
    <phoneticPr fontId="5"/>
  </si>
  <si>
    <t>BEI代表住戸</t>
    <rPh sb="3" eb="5">
      <t>ダイヒョウ</t>
    </rPh>
    <rPh sb="5" eb="7">
      <t>ジュウコ</t>
    </rPh>
    <phoneticPr fontId="5"/>
  </si>
  <si>
    <t>基準値</t>
    <phoneticPr fontId="5"/>
  </si>
  <si>
    <t>設計値</t>
  </si>
  <si>
    <t>計画書ステータス</t>
    <rPh sb="0" eb="3">
      <t>ケイカクショ</t>
    </rPh>
    <phoneticPr fontId="5"/>
  </si>
  <si>
    <t>（計　画）</t>
    <phoneticPr fontId="5"/>
  </si>
  <si>
    <t>（変　更）</t>
    <phoneticPr fontId="5"/>
  </si>
  <si>
    <t>（完　了）</t>
    <phoneticPr fontId="5"/>
  </si>
  <si>
    <t>届出内容</t>
    <rPh sb="0" eb="2">
      <t>トドケデ</t>
    </rPh>
    <rPh sb="2" eb="4">
      <t>ナイヨウ</t>
    </rPh>
    <phoneticPr fontId="5"/>
  </si>
  <si>
    <t>２　第15条第１項の規定による変更の届出をします。</t>
    <phoneticPr fontId="5"/>
  </si>
  <si>
    <t>公表</t>
    <rPh sb="0" eb="2">
      <t>コウヒョウ</t>
    </rPh>
    <phoneticPr fontId="5"/>
  </si>
  <si>
    <t>可</t>
    <rPh sb="0" eb="1">
      <t>カ</t>
    </rPh>
    <phoneticPr fontId="5"/>
  </si>
  <si>
    <t>不可</t>
    <rPh sb="0" eb="2">
      <t>フカ</t>
    </rPh>
    <phoneticPr fontId="5"/>
  </si>
  <si>
    <t>有無</t>
    <rPh sb="0" eb="2">
      <t>ウム</t>
    </rPh>
    <phoneticPr fontId="5"/>
  </si>
  <si>
    <t>有</t>
    <rPh sb="0" eb="1">
      <t>アリ</t>
    </rPh>
    <phoneticPr fontId="5"/>
  </si>
  <si>
    <t>無</t>
    <rPh sb="0" eb="1">
      <t>ナシ</t>
    </rPh>
    <phoneticPr fontId="5"/>
  </si>
  <si>
    <t>バージョン</t>
    <phoneticPr fontId="5"/>
  </si>
  <si>
    <t>住宅版</t>
    <rPh sb="0" eb="2">
      <t>ジュウタク</t>
    </rPh>
    <rPh sb="2" eb="3">
      <t>バン</t>
    </rPh>
    <phoneticPr fontId="5"/>
  </si>
  <si>
    <t>建物ID</t>
    <rPh sb="0" eb="2">
      <t>タテモノ</t>
    </rPh>
    <phoneticPr fontId="5"/>
  </si>
  <si>
    <t>千代田区番号</t>
    <rPh sb="0" eb="4">
      <t>チヨダク</t>
    </rPh>
    <rPh sb="4" eb="6">
      <t>バンゴウ</t>
    </rPh>
    <phoneticPr fontId="5"/>
  </si>
  <si>
    <t>協議段階</t>
    <rPh sb="0" eb="2">
      <t>キョウギ</t>
    </rPh>
    <rPh sb="2" eb="4">
      <t>ダンカイ</t>
    </rPh>
    <phoneticPr fontId="5"/>
  </si>
  <si>
    <t>建築主_氏名</t>
    <rPh sb="0" eb="2">
      <t>ケンチク</t>
    </rPh>
    <rPh sb="2" eb="3">
      <t>ヌシ</t>
    </rPh>
    <phoneticPr fontId="7"/>
  </si>
  <si>
    <t>建築主_住所</t>
    <rPh sb="0" eb="2">
      <t>ケンチク</t>
    </rPh>
    <rPh sb="2" eb="3">
      <t>ヌシ</t>
    </rPh>
    <phoneticPr fontId="7"/>
  </si>
  <si>
    <t>設計者_氏名</t>
    <phoneticPr fontId="7"/>
  </si>
  <si>
    <t>設計者_住所</t>
    <phoneticPr fontId="7"/>
  </si>
  <si>
    <t>建物_名称</t>
    <rPh sb="0" eb="2">
      <t>タテモノ</t>
    </rPh>
    <rPh sb="3" eb="5">
      <t>メイショウ</t>
    </rPh>
    <phoneticPr fontId="7"/>
  </si>
  <si>
    <t>建物_所在地</t>
    <rPh sb="0" eb="2">
      <t>タテモノ</t>
    </rPh>
    <rPh sb="3" eb="6">
      <t>ショザイチ</t>
    </rPh>
    <phoneticPr fontId="7"/>
  </si>
  <si>
    <t>ホテル</t>
  </si>
  <si>
    <t>学校</t>
  </si>
  <si>
    <t>飲食店</t>
  </si>
  <si>
    <t>集会所</t>
  </si>
  <si>
    <t>↑xls1_建物概要</t>
    <phoneticPr fontId="5"/>
  </si>
  <si>
    <t>階数・総戸数</t>
    <rPh sb="0" eb="2">
      <t>カイスウ</t>
    </rPh>
    <phoneticPr fontId="5"/>
  </si>
  <si>
    <t>↓xls2_設備概要</t>
    <phoneticPr fontId="5"/>
  </si>
  <si>
    <t>RC造</t>
  </si>
  <si>
    <t>SRC造</t>
  </si>
  <si>
    <t>S造</t>
  </si>
  <si>
    <t>木造</t>
  </si>
  <si>
    <t>その他_内容</t>
  </si>
  <si>
    <t>都市開発諸制度の適用</t>
    <phoneticPr fontId="5"/>
  </si>
  <si>
    <t>周辺の開発計画</t>
    <phoneticPr fontId="5"/>
  </si>
  <si>
    <t>専用：空調システム</t>
    <rPh sb="0" eb="2">
      <t>センヨウ</t>
    </rPh>
    <rPh sb="3" eb="5">
      <t>クウチョウ</t>
    </rPh>
    <phoneticPr fontId="5"/>
  </si>
  <si>
    <t>共用：空調システム</t>
    <rPh sb="0" eb="2">
      <t>キョウヨウ</t>
    </rPh>
    <rPh sb="3" eb="5">
      <t>クウチョウ</t>
    </rPh>
    <phoneticPr fontId="5"/>
  </si>
  <si>
    <t>↑xls2_設備概要</t>
    <phoneticPr fontId="5"/>
  </si>
  <si>
    <t>↓xls3_環境対策</t>
    <phoneticPr fontId="5"/>
  </si>
  <si>
    <t>省CO2目標率</t>
    <rPh sb="0" eb="1">
      <t>ショウ</t>
    </rPh>
    <rPh sb="4" eb="6">
      <t>モクヒョウ</t>
    </rPh>
    <rPh sb="6" eb="7">
      <t>リツ</t>
    </rPh>
    <phoneticPr fontId="5"/>
  </si>
  <si>
    <t>省CO2建築手法</t>
    <phoneticPr fontId="5"/>
  </si>
  <si>
    <t>庇・ルーバー</t>
  </si>
  <si>
    <t>創エネ手法</t>
    <phoneticPr fontId="5"/>
  </si>
  <si>
    <t>[kW]</t>
    <phoneticPr fontId="5"/>
  </si>
  <si>
    <t>その他_内容</t>
    <rPh sb="2" eb="3">
      <t>タ</t>
    </rPh>
    <rPh sb="4" eb="6">
      <t>ナイヨウ</t>
    </rPh>
    <phoneticPr fontId="5"/>
  </si>
  <si>
    <t>未利用エネ</t>
    <rPh sb="0" eb="3">
      <t>ミリヨウ</t>
    </rPh>
    <phoneticPr fontId="5"/>
  </si>
  <si>
    <t>高反射率塗料</t>
    <phoneticPr fontId="5"/>
  </si>
  <si>
    <t>雨水利用設備</t>
    <phoneticPr fontId="5"/>
  </si>
  <si>
    <t>雨水浸透施設</t>
    <phoneticPr fontId="5"/>
  </si>
  <si>
    <t>↑xls3_環境対策</t>
    <phoneticPr fontId="5"/>
  </si>
  <si>
    <t>生態系配慮_敷地内緑化</t>
  </si>
  <si>
    <t>↓xls4_建物性能</t>
    <phoneticPr fontId="5"/>
  </si>
  <si>
    <t>基準一次エネ消費量</t>
    <rPh sb="0" eb="2">
      <t>キジュン</t>
    </rPh>
    <rPh sb="2" eb="4">
      <t>イチジ</t>
    </rPh>
    <rPh sb="6" eb="9">
      <t>ショウヒリョウ</t>
    </rPh>
    <phoneticPr fontId="5"/>
  </si>
  <si>
    <t>設計一次エネ消費量</t>
    <rPh sb="0" eb="2">
      <t>セッケイ</t>
    </rPh>
    <rPh sb="2" eb="4">
      <t>イチジ</t>
    </rPh>
    <rPh sb="6" eb="9">
      <t>ショウヒリョウ</t>
    </rPh>
    <phoneticPr fontId="5"/>
  </si>
  <si>
    <t>一次エネ消費削減量</t>
    <rPh sb="0" eb="2">
      <t>イチジ</t>
    </rPh>
    <rPh sb="4" eb="6">
      <t>ショウヒ</t>
    </rPh>
    <rPh sb="6" eb="8">
      <t>サクゲン</t>
    </rPh>
    <rPh sb="8" eb="9">
      <t>リョウ</t>
    </rPh>
    <phoneticPr fontId="5"/>
  </si>
  <si>
    <t>住戸部分</t>
    <rPh sb="0" eb="2">
      <t>ジュウコ</t>
    </rPh>
    <rPh sb="2" eb="4">
      <t>ブブン</t>
    </rPh>
    <phoneticPr fontId="5"/>
  </si>
  <si>
    <t>UA代表値</t>
    <phoneticPr fontId="5"/>
  </si>
  <si>
    <t>UA最低値</t>
  </si>
  <si>
    <t>UA値：（対象床面積）</t>
    <phoneticPr fontId="5"/>
  </si>
  <si>
    <t>基準</t>
    <rPh sb="0" eb="2">
      <t>キジュン</t>
    </rPh>
    <phoneticPr fontId="5"/>
  </si>
  <si>
    <t>設計値</t>
    <rPh sb="0" eb="3">
      <t>セッケイチ</t>
    </rPh>
    <phoneticPr fontId="5"/>
  </si>
  <si>
    <t>BEI</t>
  </si>
  <si>
    <t>一次エネルギー消費量[GJ/年]</t>
  </si>
  <si>
    <t>合計（その他を除く）</t>
  </si>
  <si>
    <t>欄外</t>
    <rPh sb="0" eb="2">
      <t>ランガイ</t>
    </rPh>
    <phoneticPr fontId="5"/>
  </si>
  <si>
    <t>導入なし</t>
    <rPh sb="0" eb="2">
      <t>ドウニュウ</t>
    </rPh>
    <phoneticPr fontId="5"/>
  </si>
  <si>
    <t>[プルダウンから選択]</t>
  </si>
  <si>
    <t>AA列から右、69行から下</t>
    <rPh sb="2" eb="3">
      <t>レツ</t>
    </rPh>
    <rPh sb="5" eb="6">
      <t>ミギ</t>
    </rPh>
    <rPh sb="9" eb="10">
      <t>ギョウ</t>
    </rPh>
    <rPh sb="12" eb="13">
      <t>シタ</t>
    </rPh>
    <phoneticPr fontId="5"/>
  </si>
  <si>
    <t>設計者_氏名</t>
  </si>
  <si>
    <t>設計者_住所</t>
  </si>
  <si>
    <t>用途_分譲集合住宅</t>
  </si>
  <si>
    <t>用途_賃貸集合住宅</t>
  </si>
  <si>
    <t>用途_戸建住宅</t>
  </si>
  <si>
    <t>用途_事務所</t>
  </si>
  <si>
    <t>用途_ホテル</t>
  </si>
  <si>
    <t>用途_病院</t>
  </si>
  <si>
    <t>用途_物販店舗</t>
  </si>
  <si>
    <t>用途_学校</t>
  </si>
  <si>
    <t>用途_飲食店</t>
  </si>
  <si>
    <t>用途_集会所</t>
  </si>
  <si>
    <t>用途_その他</t>
  </si>
  <si>
    <t>予定_着手日</t>
    <rPh sb="0" eb="2">
      <t>ヨテイ</t>
    </rPh>
    <rPh sb="3" eb="5">
      <t>チャクシュ</t>
    </rPh>
    <rPh sb="5" eb="6">
      <t>ヒ</t>
    </rPh>
    <phoneticPr fontId="5"/>
  </si>
  <si>
    <t>予定_竣工日</t>
    <rPh sb="0" eb="2">
      <t>ヨテイ</t>
    </rPh>
    <rPh sb="3" eb="5">
      <t>シュンコウ</t>
    </rPh>
    <rPh sb="5" eb="6">
      <t>ヒ</t>
    </rPh>
    <phoneticPr fontId="5"/>
  </si>
  <si>
    <t>延床面積_計算対象</t>
    <rPh sb="0" eb="2">
      <t>ノベユカ</t>
    </rPh>
    <rPh sb="2" eb="4">
      <t>メンセキ</t>
    </rPh>
    <rPh sb="5" eb="7">
      <t>ケイサン</t>
    </rPh>
    <rPh sb="7" eb="9">
      <t>タイショウ</t>
    </rPh>
    <phoneticPr fontId="7"/>
  </si>
  <si>
    <t>階数_地上</t>
    <rPh sb="0" eb="2">
      <t>カイスウ</t>
    </rPh>
    <rPh sb="3" eb="5">
      <t>チジョウ</t>
    </rPh>
    <phoneticPr fontId="7"/>
  </si>
  <si>
    <t>階数_地下</t>
    <rPh sb="0" eb="2">
      <t>カイスウ</t>
    </rPh>
    <rPh sb="3" eb="5">
      <t>チカ</t>
    </rPh>
    <phoneticPr fontId="7"/>
  </si>
  <si>
    <t>総戸数</t>
    <rPh sb="0" eb="3">
      <t>ソウコスウ</t>
    </rPh>
    <phoneticPr fontId="5"/>
  </si>
  <si>
    <t>構造_RC造</t>
  </si>
  <si>
    <t>構造_SRC造</t>
  </si>
  <si>
    <t>構造_S造</t>
  </si>
  <si>
    <t>構造_木造</t>
  </si>
  <si>
    <t>構造_その他</t>
  </si>
  <si>
    <t>構造_その他_内容</t>
    <rPh sb="7" eb="9">
      <t>ナイヨウ</t>
    </rPh>
    <phoneticPr fontId="5"/>
  </si>
  <si>
    <t>対象面積1_用途</t>
    <rPh sb="0" eb="2">
      <t>タイショウ</t>
    </rPh>
    <rPh sb="2" eb="4">
      <t>メンセキ</t>
    </rPh>
    <rPh sb="6" eb="8">
      <t>ヨウト</t>
    </rPh>
    <phoneticPr fontId="5"/>
  </si>
  <si>
    <t>対象面積1_延床</t>
    <rPh sb="0" eb="2">
      <t>タイショウ</t>
    </rPh>
    <rPh sb="2" eb="4">
      <t>メンセキ</t>
    </rPh>
    <rPh sb="6" eb="8">
      <t>ノベユカ</t>
    </rPh>
    <phoneticPr fontId="5"/>
  </si>
  <si>
    <t>対象面積2_用途</t>
    <rPh sb="0" eb="2">
      <t>タイショウ</t>
    </rPh>
    <rPh sb="2" eb="4">
      <t>メンセキ</t>
    </rPh>
    <rPh sb="6" eb="8">
      <t>ヨウト</t>
    </rPh>
    <phoneticPr fontId="5"/>
  </si>
  <si>
    <t>対象面積2_延床</t>
    <rPh sb="0" eb="2">
      <t>タイショウ</t>
    </rPh>
    <rPh sb="2" eb="4">
      <t>メンセキ</t>
    </rPh>
    <rPh sb="6" eb="8">
      <t>ノベユカ</t>
    </rPh>
    <phoneticPr fontId="5"/>
  </si>
  <si>
    <t>対象面積3_用途</t>
    <rPh sb="0" eb="2">
      <t>タイショウ</t>
    </rPh>
    <rPh sb="2" eb="4">
      <t>メンセキ</t>
    </rPh>
    <rPh sb="6" eb="8">
      <t>ヨウト</t>
    </rPh>
    <phoneticPr fontId="5"/>
  </si>
  <si>
    <t>対象面積3_延床</t>
    <rPh sb="0" eb="2">
      <t>タイショウ</t>
    </rPh>
    <rPh sb="2" eb="4">
      <t>メンセキ</t>
    </rPh>
    <rPh sb="6" eb="8">
      <t>ノベユカ</t>
    </rPh>
    <phoneticPr fontId="5"/>
  </si>
  <si>
    <t>対象面積4_用途</t>
    <rPh sb="0" eb="2">
      <t>タイショウ</t>
    </rPh>
    <rPh sb="2" eb="4">
      <t>メンセキ</t>
    </rPh>
    <rPh sb="6" eb="8">
      <t>ヨウト</t>
    </rPh>
    <phoneticPr fontId="5"/>
  </si>
  <si>
    <t>対象面積4_延床</t>
    <rPh sb="0" eb="2">
      <t>タイショウ</t>
    </rPh>
    <rPh sb="2" eb="4">
      <t>メンセキ</t>
    </rPh>
    <rPh sb="6" eb="8">
      <t>ノベユカ</t>
    </rPh>
    <phoneticPr fontId="5"/>
  </si>
  <si>
    <t>制度適用_内容</t>
    <rPh sb="0" eb="2">
      <t>セイド</t>
    </rPh>
    <rPh sb="2" eb="4">
      <t>テキヨウ</t>
    </rPh>
    <rPh sb="5" eb="7">
      <t>ナイヨウ</t>
    </rPh>
    <phoneticPr fontId="5"/>
  </si>
  <si>
    <t>周辺開発計画_内容</t>
    <rPh sb="0" eb="2">
      <t>シュウヘン</t>
    </rPh>
    <rPh sb="2" eb="4">
      <t>カイハツ</t>
    </rPh>
    <rPh sb="4" eb="6">
      <t>ケイカク</t>
    </rPh>
    <rPh sb="7" eb="9">
      <t>ナイヨウ</t>
    </rPh>
    <phoneticPr fontId="5"/>
  </si>
  <si>
    <t>専用_空調_なし</t>
  </si>
  <si>
    <t>専用_空調_個別エアコン</t>
  </si>
  <si>
    <t>専用_給湯_ガス給湯機</t>
  </si>
  <si>
    <t>専用_給湯_ヒートポンプ給湯機</t>
  </si>
  <si>
    <t>専用_給湯_電気温水器</t>
  </si>
  <si>
    <t>専用_給湯_その他</t>
  </si>
  <si>
    <t>専用_給湯_その他_内容</t>
  </si>
  <si>
    <t>共用_空調_マルチエアコン</t>
  </si>
  <si>
    <t>共用_空調_個別エアコン</t>
  </si>
  <si>
    <t>共用_空調_なし</t>
  </si>
  <si>
    <t>共用_昇降機_エレベーター</t>
  </si>
  <si>
    <t>共用_昇降機_エスカレーター</t>
  </si>
  <si>
    <t>共用_受電方式_特別高圧</t>
  </si>
  <si>
    <t>共用_受電方式_高圧</t>
  </si>
  <si>
    <t>共用_受電方式_低圧</t>
  </si>
  <si>
    <t>目標率_未満時理由</t>
    <rPh sb="0" eb="2">
      <t>モクヒョウ</t>
    </rPh>
    <rPh sb="2" eb="3">
      <t>リツ</t>
    </rPh>
    <rPh sb="4" eb="6">
      <t>ミマン</t>
    </rPh>
    <rPh sb="6" eb="7">
      <t>ジ</t>
    </rPh>
    <rPh sb="7" eb="9">
      <t>リユウ</t>
    </rPh>
    <phoneticPr fontId="5"/>
  </si>
  <si>
    <t>省CO2建築手法_Low-Eガラス</t>
  </si>
  <si>
    <t>省CO2建築手法_複層ガラス</t>
  </si>
  <si>
    <t>省CO2建築手法_二重サッシ</t>
  </si>
  <si>
    <t>省CO2建築手法_外壁高断熱化</t>
  </si>
  <si>
    <t>省CO2建築手法_庇ルーバー</t>
  </si>
  <si>
    <t>省CO2設備手法_高効率エアコン</t>
  </si>
  <si>
    <t>省CO2設備手法_全熱交換器</t>
  </si>
  <si>
    <t>省CO2設備手法_自然換気</t>
  </si>
  <si>
    <t>省CO2設備手法_LED照明_範囲</t>
  </si>
  <si>
    <t>省CO2設備手法_照明制御</t>
  </si>
  <si>
    <t>省CO2設備手法_照明制御_種類</t>
  </si>
  <si>
    <t>省CO2設備手法_高効率給湯機</t>
  </si>
  <si>
    <t>省CO2設備手法_HEMS</t>
  </si>
  <si>
    <t>省CO2設備手法_その他</t>
  </si>
  <si>
    <t>省CO2設備手法_その他_内容</t>
  </si>
  <si>
    <t>創エネ手法_コージェネ</t>
  </si>
  <si>
    <t>創エネ手法_太陽光発電</t>
  </si>
  <si>
    <t>創エネ手法_太陽光発電_容量kW</t>
  </si>
  <si>
    <t>創エネ手法_その他</t>
  </si>
  <si>
    <t>創エネ手法_その他_内容</t>
  </si>
  <si>
    <t>未利用エネ_下水熱</t>
  </si>
  <si>
    <t>未利用エネ_河川水熱</t>
  </si>
  <si>
    <t>未利用エネ_地下鉄排熱</t>
  </si>
  <si>
    <t>未利用エネ_地中熱</t>
  </si>
  <si>
    <t>未利用エネ_バイオマス</t>
  </si>
  <si>
    <t>未利用エネ_太陽熱利用</t>
  </si>
  <si>
    <t>未利用エネ_その他</t>
  </si>
  <si>
    <t>未利用エネ_その他_内容</t>
  </si>
  <si>
    <t>地域CO2削減目標_per</t>
    <rPh sb="0" eb="2">
      <t>チイキ</t>
    </rPh>
    <rPh sb="5" eb="7">
      <t>サクゲン</t>
    </rPh>
    <rPh sb="7" eb="9">
      <t>モクヒョウ</t>
    </rPh>
    <phoneticPr fontId="5"/>
  </si>
  <si>
    <t>省CO2対策の概要</t>
  </si>
  <si>
    <t>非常時対応_発電機</t>
    <rPh sb="6" eb="9">
      <t>ハツデンキ</t>
    </rPh>
    <phoneticPr fontId="5"/>
  </si>
  <si>
    <t>非常時対応_その他</t>
    <rPh sb="8" eb="9">
      <t>タ</t>
    </rPh>
    <phoneticPr fontId="5"/>
  </si>
  <si>
    <t>非常時対応_その他_内容</t>
    <rPh sb="8" eb="9">
      <t>タ</t>
    </rPh>
    <rPh sb="10" eb="12">
      <t>ナイヨウ</t>
    </rPh>
    <phoneticPr fontId="5"/>
  </si>
  <si>
    <t>オゾン層保護_破壊物質_不使用</t>
  </si>
  <si>
    <t>オゾン層保護_温暖化係数小_使用</t>
  </si>
  <si>
    <t>被覆対策_被覆材</t>
  </si>
  <si>
    <t>被覆対策_屋上壁面緑化</t>
  </si>
  <si>
    <t>被覆対策_高反射率塗料</t>
  </si>
  <si>
    <t>水循環_雨水利用設備</t>
  </si>
  <si>
    <t>水循環_雨水浸透施設</t>
  </si>
  <si>
    <t>基準一次エネ消費量_GJ_年</t>
    <rPh sb="0" eb="2">
      <t>キジュン</t>
    </rPh>
    <rPh sb="2" eb="4">
      <t>イチジ</t>
    </rPh>
    <rPh sb="6" eb="9">
      <t>ショウヒリョウ</t>
    </rPh>
    <phoneticPr fontId="5"/>
  </si>
  <si>
    <t>基準一次エネ消費量_MJ_m2年</t>
    <rPh sb="0" eb="2">
      <t>キジュン</t>
    </rPh>
    <rPh sb="2" eb="4">
      <t>イチジ</t>
    </rPh>
    <rPh sb="6" eb="9">
      <t>ショウヒリョウ</t>
    </rPh>
    <phoneticPr fontId="5"/>
  </si>
  <si>
    <t>設計一次エネ消費量_GJ_年</t>
  </si>
  <si>
    <t>設計一次エネ消費量_MJ_m2年</t>
  </si>
  <si>
    <t>一次エネ消費削減量_GJ_年</t>
  </si>
  <si>
    <t>一次エネ消費削減量_MJ_m2年</t>
  </si>
  <si>
    <t>住戸_代表_UA値</t>
    <rPh sb="0" eb="2">
      <t>ジュウコ</t>
    </rPh>
    <rPh sb="8" eb="9">
      <t>チ</t>
    </rPh>
    <phoneticPr fontId="5"/>
  </si>
  <si>
    <t>住戸_代表_対象床面積_m2</t>
    <rPh sb="0" eb="2">
      <t>ジュウコ</t>
    </rPh>
    <rPh sb="3" eb="5">
      <t>ダイヒョウ</t>
    </rPh>
    <rPh sb="6" eb="8">
      <t>タイショウ</t>
    </rPh>
    <rPh sb="8" eb="9">
      <t>ユカ</t>
    </rPh>
    <rPh sb="9" eb="11">
      <t>メンセキ</t>
    </rPh>
    <phoneticPr fontId="5"/>
  </si>
  <si>
    <t>住戸_代表_暖房_一次エネ_基準_GJ_年戸</t>
    <rPh sb="6" eb="8">
      <t>ダンボウ</t>
    </rPh>
    <rPh sb="21" eb="22">
      <t>コ</t>
    </rPh>
    <phoneticPr fontId="5"/>
  </si>
  <si>
    <t>住戸_代表_暖房_一次エネ_設計値_GJ_年戸</t>
  </si>
  <si>
    <t>住戸_代表_暖房_BEI</t>
  </si>
  <si>
    <t>住戸_代表_冷房_一次エネ_基準_GJ_年戸</t>
  </si>
  <si>
    <t>住戸_代表_冷房_一次エネ_設計値_GJ_年戸</t>
  </si>
  <si>
    <t>住戸_代表_冷房_BEI</t>
  </si>
  <si>
    <t>住戸_代表_換気_一次エネ_基準_GJ_年戸</t>
  </si>
  <si>
    <t>住戸_代表_換気_一次エネ_設計値_GJ_年戸</t>
  </si>
  <si>
    <t>住戸_代表_換気_BEI</t>
  </si>
  <si>
    <t>住戸_代表_給湯_一次エネ_基準_GJ_年戸</t>
  </si>
  <si>
    <t>住戸_代表_給湯_一次エネ_設計値_GJ_年戸</t>
  </si>
  <si>
    <t>住戸_代表_給湯_BEI</t>
  </si>
  <si>
    <t>住戸_代表_照明_一次エネ_基準_GJ_年戸</t>
  </si>
  <si>
    <t>住戸_代表_照明_一次エネ_設計値_GJ_年戸</t>
  </si>
  <si>
    <t>住戸_代表_照明_BEI</t>
  </si>
  <si>
    <t>住戸_代表_削減量_一次エネ_設計値_GJ_年戸</t>
    <rPh sb="6" eb="8">
      <t>サクゲン</t>
    </rPh>
    <rPh sb="8" eb="9">
      <t>リョウ</t>
    </rPh>
    <rPh sb="9" eb="10">
      <t>ゲンリョウ</t>
    </rPh>
    <phoneticPr fontId="5"/>
  </si>
  <si>
    <t>住戸_代表_その他_一次エネ_基準_GJ_年戸</t>
  </si>
  <si>
    <t>住戸_代表_その他_一次エネ_設計値_GJ_年戸</t>
  </si>
  <si>
    <t>住戸_代表_その他_BEI</t>
  </si>
  <si>
    <t>住戸_代表_合計_除その他_一次エネ_基準_GJ_年戸</t>
  </si>
  <si>
    <t>住戸_代表_合計_除その他_一次エネ_設計値_GJ_年戸</t>
  </si>
  <si>
    <t>住戸_代表_合計_除その他_BEI</t>
  </si>
  <si>
    <t>共用_PAL_BPI</t>
    <rPh sb="0" eb="2">
      <t>キョウヨウ</t>
    </rPh>
    <phoneticPr fontId="5"/>
  </si>
  <si>
    <t>共用_対象床面積_m2</t>
    <rPh sb="0" eb="2">
      <t>キョウヨウ</t>
    </rPh>
    <rPh sb="3" eb="5">
      <t>タイショウ</t>
    </rPh>
    <rPh sb="5" eb="8">
      <t>ユカメンセキ</t>
    </rPh>
    <phoneticPr fontId="5"/>
  </si>
  <si>
    <t>共用_空調_一次エネ_基準_GJ_年</t>
  </si>
  <si>
    <t>共用_空調_一次エネ_設計値_GJ_年</t>
  </si>
  <si>
    <t>共用_空調_BEI</t>
  </si>
  <si>
    <t>共用_換気_一次エネ_基準_GJ_年</t>
  </si>
  <si>
    <t>共用_換気_一次エネ_設計値_GJ_年</t>
  </si>
  <si>
    <t>共用_換気_BEI</t>
  </si>
  <si>
    <t>共用_照明_一次エネ_基準_GJ_年</t>
  </si>
  <si>
    <t>共用_照明_一次エネ_設計値_GJ_年</t>
  </si>
  <si>
    <t>共用_照明_BEI</t>
  </si>
  <si>
    <t>共用_給湯_一次エネ_基準_GJ_年</t>
  </si>
  <si>
    <t>共用_給湯_一次エネ_設計値_GJ_年</t>
  </si>
  <si>
    <t>共用_給湯_BEI</t>
  </si>
  <si>
    <t>共用_昇降機_一次エネ_基準_GJ_年</t>
  </si>
  <si>
    <t>共用_昇降機_一次エネ_設計値_GJ_年</t>
  </si>
  <si>
    <t>共用_昇降機_BEI</t>
  </si>
  <si>
    <t>共用_効率化創エネ量_一次エネ_設計値_GJ_年</t>
  </si>
  <si>
    <t>共用_その他_一次エネ_基準_GJ_年</t>
  </si>
  <si>
    <t>共用_その他_一次エネ_設計値_GJ_年</t>
  </si>
  <si>
    <t>共用_その他_BEI</t>
  </si>
  <si>
    <t>共用_合計_除その他_一次エネ_基準_GJ_年</t>
  </si>
  <si>
    <t>共用_合計_除その他_一次エネ_設計値_GJ_年</t>
  </si>
  <si>
    <t>共用_合計_除その他_BEI</t>
  </si>
  <si>
    <t>電力需要_最大kW</t>
    <rPh sb="0" eb="2">
      <t>デンリョク</t>
    </rPh>
    <rPh sb="2" eb="4">
      <t>ジュヨウ</t>
    </rPh>
    <rPh sb="5" eb="7">
      <t>サイダイ</t>
    </rPh>
    <phoneticPr fontId="5"/>
  </si>
  <si>
    <t>省エネ性能_削減率</t>
    <rPh sb="0" eb="1">
      <t>ショウ</t>
    </rPh>
    <rPh sb="3" eb="5">
      <t>セイノウ</t>
    </rPh>
    <rPh sb="6" eb="8">
      <t>サクゲン</t>
    </rPh>
    <rPh sb="8" eb="9">
      <t>リツ</t>
    </rPh>
    <phoneticPr fontId="5"/>
  </si>
  <si>
    <t>省エネ性能_結果</t>
    <rPh sb="0" eb="1">
      <t>ショウ</t>
    </rPh>
    <rPh sb="3" eb="5">
      <t>セイノウ</t>
    </rPh>
    <rPh sb="6" eb="8">
      <t>ケッカ</t>
    </rPh>
    <phoneticPr fontId="5"/>
  </si>
  <si>
    <t>省エネ性能_CO2排出削減量_tCO2年</t>
    <rPh sb="0" eb="1">
      <t>ショウ</t>
    </rPh>
    <rPh sb="3" eb="5">
      <t>セイノウ</t>
    </rPh>
    <rPh sb="9" eb="11">
      <t>ハイシュツ</t>
    </rPh>
    <rPh sb="11" eb="13">
      <t>サクゲン</t>
    </rPh>
    <rPh sb="13" eb="14">
      <t>リョウ</t>
    </rPh>
    <rPh sb="19" eb="20">
      <t>ネン</t>
    </rPh>
    <phoneticPr fontId="5"/>
  </si>
  <si>
    <t>協議メモ</t>
    <rPh sb="0" eb="2">
      <t>キョウギ</t>
    </rPh>
    <phoneticPr fontId="5"/>
  </si>
  <si>
    <t>完了欄</t>
    <rPh sb="0" eb="2">
      <t>カンリョウ</t>
    </rPh>
    <rPh sb="2" eb="3">
      <t>ラン</t>
    </rPh>
    <phoneticPr fontId="5"/>
  </si>
  <si>
    <t>屋根断熱</t>
    <rPh sb="0" eb="2">
      <t>ヤネ</t>
    </rPh>
    <rPh sb="2" eb="4">
      <t>ダンネツ</t>
    </rPh>
    <phoneticPr fontId="5"/>
  </si>
  <si>
    <t>壁断熱</t>
    <rPh sb="0" eb="1">
      <t>カベ</t>
    </rPh>
    <rPh sb="1" eb="3">
      <t>ダンネツ</t>
    </rPh>
    <phoneticPr fontId="5"/>
  </si>
  <si>
    <t>項目名</t>
    <rPh sb="0" eb="2">
      <t>コウモク</t>
    </rPh>
    <rPh sb="2" eb="3">
      <t>メイ</t>
    </rPh>
    <phoneticPr fontId="5"/>
  </si>
  <si>
    <t>Low-E複層ガラス</t>
    <rPh sb="5" eb="7">
      <t>フクソウ</t>
    </rPh>
    <phoneticPr fontId="5"/>
  </si>
  <si>
    <t>庇・ルーバー・バルコニー</t>
    <phoneticPr fontId="5"/>
  </si>
  <si>
    <t>事前協議開始時に、”※”で示した項目は、わかる範囲で全て記入してください。</t>
    <rPh sb="13" eb="14">
      <t>シメ</t>
    </rPh>
    <rPh sb="16" eb="18">
      <t>コウモク</t>
    </rPh>
    <rPh sb="23" eb="25">
      <t>ハンイ</t>
    </rPh>
    <rPh sb="26" eb="27">
      <t>スベ</t>
    </rPh>
    <rPh sb="28" eb="30">
      <t>キニュウ</t>
    </rPh>
    <phoneticPr fontId="5"/>
  </si>
  <si>
    <t>建物性能の項目は、省エネルギー計算が完了次第記入して提出してください。</t>
    <phoneticPr fontId="5"/>
  </si>
  <si>
    <t>住宅のCO2削減目標は、経過措置として20％としております。</t>
    <rPh sb="0" eb="2">
      <t>ジュウタク</t>
    </rPh>
    <rPh sb="6" eb="8">
      <t>サクゲン</t>
    </rPh>
    <rPh sb="8" eb="10">
      <t>モクヒョウ</t>
    </rPh>
    <rPh sb="12" eb="14">
      <t>ケイカ</t>
    </rPh>
    <rPh sb="14" eb="16">
      <t>ソチ</t>
    </rPh>
    <phoneticPr fontId="5"/>
  </si>
  <si>
    <t>0</t>
    <phoneticPr fontId="5"/>
  </si>
  <si>
    <t>103</t>
    <phoneticPr fontId="5"/>
  </si>
  <si>
    <t>201</t>
    <phoneticPr fontId="5"/>
  </si>
  <si>
    <t>202</t>
    <phoneticPr fontId="5"/>
  </si>
  <si>
    <t>203</t>
    <phoneticPr fontId="5"/>
  </si>
  <si>
    <t>204</t>
    <phoneticPr fontId="5"/>
  </si>
  <si>
    <t>209</t>
    <phoneticPr fontId="5"/>
  </si>
  <si>
    <t>301</t>
    <phoneticPr fontId="5"/>
  </si>
  <si>
    <t>302</t>
    <phoneticPr fontId="5"/>
  </si>
  <si>
    <t>303</t>
    <phoneticPr fontId="5"/>
  </si>
  <si>
    <t>309</t>
    <phoneticPr fontId="5"/>
  </si>
  <si>
    <t>401</t>
    <phoneticPr fontId="5"/>
  </si>
  <si>
    <t>402</t>
    <phoneticPr fontId="5"/>
  </si>
  <si>
    <t>403</t>
    <phoneticPr fontId="5"/>
  </si>
  <si>
    <t>409</t>
    <phoneticPr fontId="5"/>
  </si>
  <si>
    <t>490</t>
    <phoneticPr fontId="5"/>
  </si>
  <si>
    <t>101</t>
    <phoneticPr fontId="5"/>
  </si>
  <si>
    <t>102</t>
    <phoneticPr fontId="5"/>
  </si>
  <si>
    <t>ランクマークメモ</t>
    <phoneticPr fontId="5"/>
  </si>
  <si>
    <t>↓【非住宅】で使用</t>
    <rPh sb="2" eb="3">
      <t>ヒ</t>
    </rPh>
    <rPh sb="3" eb="5">
      <t>ジュウタク</t>
    </rPh>
    <rPh sb="7" eb="9">
      <t>シヨウ</t>
    </rPh>
    <phoneticPr fontId="5"/>
  </si>
  <si>
    <t>↑【非住宅】で使用</t>
    <rPh sb="2" eb="3">
      <t>ヒ</t>
    </rPh>
    <rPh sb="3" eb="5">
      <t>ジュウタク</t>
    </rPh>
    <phoneticPr fontId="5"/>
  </si>
  <si>
    <t>千代田区佐﨑氏</t>
    <rPh sb="0" eb="4">
      <t>チヨダク</t>
    </rPh>
    <rPh sb="4" eb="5">
      <t>サ</t>
    </rPh>
    <rPh sb="5" eb="6">
      <t>サキ</t>
    </rPh>
    <rPh sb="6" eb="7">
      <t>シ</t>
    </rPh>
    <phoneticPr fontId="5"/>
  </si>
  <si>
    <t>Low-E複層ガラス</t>
    <phoneticPr fontId="5"/>
  </si>
  <si>
    <t>庇・ルーバー・バルコニー</t>
    <phoneticPr fontId="5"/>
  </si>
  <si>
    <t>CD表</t>
    <rPh sb="2" eb="3">
      <t>ヒョウ</t>
    </rPh>
    <phoneticPr fontId="5"/>
  </si>
  <si>
    <t>あり</t>
    <phoneticPr fontId="5"/>
  </si>
  <si>
    <t>↓2017/10/10～</t>
    <phoneticPr fontId="5"/>
  </si>
  <si>
    <t>※注意）このシートは[事前協議書]シートの右側（値収集用の列)を参照している。[事前協議書]シートに修正があった場合は、参照先を確認必須！</t>
    <rPh sb="1" eb="3">
      <t>チュウイ</t>
    </rPh>
    <rPh sb="11" eb="13">
      <t>ジゼン</t>
    </rPh>
    <rPh sb="13" eb="15">
      <t>キョウギ</t>
    </rPh>
    <rPh sb="15" eb="16">
      <t>ショ</t>
    </rPh>
    <rPh sb="21" eb="23">
      <t>ミギガワ</t>
    </rPh>
    <rPh sb="24" eb="25">
      <t>アタイ</t>
    </rPh>
    <rPh sb="25" eb="27">
      <t>シュウシュウ</t>
    </rPh>
    <rPh sb="27" eb="28">
      <t>ヨウ</t>
    </rPh>
    <rPh sb="29" eb="30">
      <t>レツ</t>
    </rPh>
    <rPh sb="32" eb="34">
      <t>サンショウ</t>
    </rPh>
    <rPh sb="50" eb="52">
      <t>シュウセイ</t>
    </rPh>
    <rPh sb="56" eb="58">
      <t>バアイ</t>
    </rPh>
    <rPh sb="60" eb="62">
      <t>サンショウ</t>
    </rPh>
    <rPh sb="62" eb="63">
      <t>サキ</t>
    </rPh>
    <rPh sb="64" eb="66">
      <t>カクニン</t>
    </rPh>
    <rPh sb="66" eb="68">
      <t>ヒッス</t>
    </rPh>
    <phoneticPr fontId="5"/>
  </si>
  <si>
    <t>制度適用_有無</t>
    <rPh sb="0" eb="2">
      <t>セイド</t>
    </rPh>
    <rPh sb="2" eb="4">
      <t>テキヨウ</t>
    </rPh>
    <rPh sb="5" eb="7">
      <t>ウム</t>
    </rPh>
    <phoneticPr fontId="5"/>
  </si>
  <si>
    <t>周辺開発計画_有無</t>
  </si>
  <si>
    <t>省CO2建築手法_外壁高断熱化_屋根CD</t>
    <rPh sb="16" eb="18">
      <t>ヤネ</t>
    </rPh>
    <phoneticPr fontId="5"/>
  </si>
  <si>
    <t>省CO2建築手法_外壁高断熱化_屋根mm</t>
    <rPh sb="16" eb="18">
      <t>ヤネ</t>
    </rPh>
    <phoneticPr fontId="5"/>
  </si>
  <si>
    <t>省CO2建築手法_外壁高断熱化_壁CD</t>
    <rPh sb="16" eb="17">
      <t>カベ</t>
    </rPh>
    <phoneticPr fontId="5"/>
  </si>
  <si>
    <t>省CO2建築手法_外壁高断熱化_壁mm</t>
    <rPh sb="16" eb="17">
      <t>カベ</t>
    </rPh>
    <phoneticPr fontId="5"/>
  </si>
  <si>
    <t>AEMS_導入CD</t>
    <phoneticPr fontId="5"/>
  </si>
  <si>
    <t>地域CO2取組_CD</t>
    <rPh sb="0" eb="2">
      <t>チイキ</t>
    </rPh>
    <rPh sb="5" eb="7">
      <t>トリクミ</t>
    </rPh>
    <phoneticPr fontId="5"/>
  </si>
  <si>
    <t>地域CO2取組_内容</t>
    <rPh sb="0" eb="2">
      <t>チイキ</t>
    </rPh>
    <rPh sb="5" eb="7">
      <t>トリクミ</t>
    </rPh>
    <rPh sb="8" eb="10">
      <t>ナイヨウ</t>
    </rPh>
    <phoneticPr fontId="5"/>
  </si>
  <si>
    <t>地域CO2削減目標_CD</t>
    <rPh sb="0" eb="2">
      <t>チイキ</t>
    </rPh>
    <rPh sb="5" eb="7">
      <t>サクゲン</t>
    </rPh>
    <rPh sb="7" eb="9">
      <t>モクヒョウ</t>
    </rPh>
    <phoneticPr fontId="5"/>
  </si>
  <si>
    <t>　☑の表示を■に変更。オブジェクトを使用しない方法にしたので、全て(建物貼付以外)のセルロックに変更。</t>
    <phoneticPr fontId="5"/>
  </si>
  <si>
    <t>xls01_建物概要</t>
  </si>
  <si>
    <t>xls02_設備概要</t>
  </si>
  <si>
    <t>xls03_環境対策</t>
  </si>
  <si>
    <t>xls04_建物性能</t>
  </si>
  <si>
    <t>xls05_備考</t>
  </si>
  <si>
    <t>シート名</t>
    <rPh sb="3" eb="4">
      <t>メイ</t>
    </rPh>
    <phoneticPr fontId="5"/>
  </si>
  <si>
    <t>備考</t>
    <rPh sb="0" eb="2">
      <t>ビコウ</t>
    </rPh>
    <phoneticPr fontId="5"/>
  </si>
  <si>
    <t>〇オブジェクト使用廃止→②不要（2017/09/13）</t>
    <rPh sb="7" eb="9">
      <t>シヨウ</t>
    </rPh>
    <rPh sb="9" eb="11">
      <t>ハイシ</t>
    </rPh>
    <rPh sb="13" eb="15">
      <t>フヨウ</t>
    </rPh>
    <phoneticPr fontId="5"/>
  </si>
  <si>
    <t>建物ID：年度YYYY+連番3桁</t>
    <rPh sb="0" eb="2">
      <t>タテモノ</t>
    </rPh>
    <rPh sb="5" eb="7">
      <t>ネンド</t>
    </rPh>
    <rPh sb="12" eb="14">
      <t>レンバン</t>
    </rPh>
    <rPh sb="15" eb="16">
      <t>ケタ</t>
    </rPh>
    <phoneticPr fontId="5"/>
  </si>
  <si>
    <t>なし</t>
  </si>
  <si>
    <t>2017999</t>
    <phoneticPr fontId="5"/>
  </si>
  <si>
    <t>Demo999</t>
    <phoneticPr fontId="5"/>
  </si>
  <si>
    <t>BEI最大住戸</t>
    <rPh sb="3" eb="4">
      <t>サイ</t>
    </rPh>
    <rPh sb="4" eb="5">
      <t>ダイ</t>
    </rPh>
    <rPh sb="5" eb="7">
      <t>ジュウコ</t>
    </rPh>
    <phoneticPr fontId="5"/>
  </si>
  <si>
    <t>建築物環境計画書</t>
    <phoneticPr fontId="5"/>
  </si>
  <si>
    <t>届出者（建築主）</t>
    <phoneticPr fontId="5"/>
  </si>
  <si>
    <t>住所</t>
    <phoneticPr fontId="5"/>
  </si>
  <si>
    <t>氏名</t>
    <phoneticPr fontId="5"/>
  </si>
  <si>
    <t>千代田区地球温暖化対策条例施行規則　　　</t>
    <phoneticPr fontId="5"/>
  </si>
  <si>
    <t>(法人にあっては名称、代表者の氏名)</t>
    <phoneticPr fontId="5"/>
  </si>
  <si>
    <t>(法人にあっては主たる事務所の所在地)</t>
    <phoneticPr fontId="5"/>
  </si>
  <si>
    <t>工事着手</t>
    <phoneticPr fontId="5"/>
  </si>
  <si>
    <t>工事完了</t>
    <phoneticPr fontId="5"/>
  </si>
  <si>
    <t>建築主の氏名の公表</t>
    <phoneticPr fontId="5"/>
  </si>
  <si>
    <t>可　・　不可</t>
    <phoneticPr fontId="5"/>
  </si>
  <si>
    <t>・環境への配慮のための措置</t>
    <phoneticPr fontId="5"/>
  </si>
  <si>
    <t>設計者の氏名の公表</t>
    <phoneticPr fontId="5"/>
  </si>
  <si>
    <t>可　・　不可</t>
  </si>
  <si>
    <t>有　・　無</t>
  </si>
  <si>
    <r>
      <t>要※①</t>
    </r>
    <r>
      <rPr>
        <strike/>
        <sz val="9"/>
        <color rgb="FFFF0000"/>
        <rFont val="ＭＳ Ｐゴシック"/>
        <family val="3"/>
        <charset val="128"/>
      </rPr>
      <t>②</t>
    </r>
    <r>
      <rPr>
        <sz val="9"/>
        <color rgb="FF0000FF"/>
        <rFont val="ＭＳ Ｐゴシック"/>
        <family val="3"/>
        <charset val="128"/>
      </rPr>
      <t>②</t>
    </r>
    <rPh sb="0" eb="1">
      <t>ヨウ</t>
    </rPh>
    <phoneticPr fontId="5"/>
  </si>
  <si>
    <t>【様式】　2017/11/09 不要</t>
    <rPh sb="1" eb="3">
      <t>ヨウシキ</t>
    </rPh>
    <rPh sb="16" eb="18">
      <t>フヨウ</t>
    </rPh>
    <phoneticPr fontId="5"/>
  </si>
  <si>
    <t>→プルダウン版却下により②保護復活(2017/11/09)</t>
    <phoneticPr fontId="5"/>
  </si>
  <si>
    <t>基準一次エネルギー消費量（その他を除く）</t>
    <rPh sb="0" eb="2">
      <t>キジュン</t>
    </rPh>
    <rPh sb="2" eb="4">
      <t>イチジ</t>
    </rPh>
    <rPh sb="9" eb="12">
      <t>ショウヒリョウ</t>
    </rPh>
    <rPh sb="15" eb="16">
      <t>タ</t>
    </rPh>
    <rPh sb="17" eb="18">
      <t>ノゾ</t>
    </rPh>
    <phoneticPr fontId="5"/>
  </si>
  <si>
    <t>設計一次エネルギー消費量（その他を除く）</t>
    <rPh sb="0" eb="2">
      <t>セッケイ</t>
    </rPh>
    <rPh sb="2" eb="4">
      <t>イチジ</t>
    </rPh>
    <rPh sb="9" eb="12">
      <t>ショウヒリョウ</t>
    </rPh>
    <rPh sb="15" eb="16">
      <t>タ</t>
    </rPh>
    <rPh sb="17" eb="18">
      <t>ノゾ</t>
    </rPh>
    <phoneticPr fontId="5"/>
  </si>
  <si>
    <t>MJ/㎡・年</t>
    <phoneticPr fontId="5"/>
  </si>
  <si>
    <t>省CO2建築手法_外壁高断熱化_屋根自由記述</t>
    <rPh sb="16" eb="18">
      <t>ヤネ</t>
    </rPh>
    <rPh sb="18" eb="20">
      <t>ジユウ</t>
    </rPh>
    <rPh sb="20" eb="22">
      <t>キジュツ</t>
    </rPh>
    <phoneticPr fontId="5"/>
  </si>
  <si>
    <t>省CO2建築手法_外壁高断熱化_壁自由記述</t>
    <rPh sb="16" eb="17">
      <t>カベ</t>
    </rPh>
    <rPh sb="17" eb="19">
      <t>ジユウ</t>
    </rPh>
    <rPh sb="19" eb="21">
      <t>キジュツ</t>
    </rPh>
    <phoneticPr fontId="5"/>
  </si>
  <si>
    <t>CD</t>
    <phoneticPr fontId="5"/>
  </si>
  <si>
    <t>mm</t>
    <phoneticPr fontId="5"/>
  </si>
  <si>
    <t>（自由記入CD）</t>
    <rPh sb="1" eb="3">
      <t>ジユウ</t>
    </rPh>
    <rPh sb="3" eb="5">
      <t>キニュウ</t>
    </rPh>
    <phoneticPr fontId="5"/>
  </si>
  <si>
    <t>空調</t>
    <rPh sb="0" eb="2">
      <t>クウチョウ</t>
    </rPh>
    <phoneticPr fontId="5"/>
  </si>
  <si>
    <t>人感センサ</t>
    <rPh sb="0" eb="2">
      <t>ジンカン</t>
    </rPh>
    <phoneticPr fontId="5"/>
  </si>
  <si>
    <t>人感センサ</t>
    <phoneticPr fontId="5"/>
  </si>
  <si>
    <t>明るさセンサ</t>
    <phoneticPr fontId="5"/>
  </si>
  <si>
    <t>明るさセンサ</t>
    <phoneticPr fontId="5"/>
  </si>
  <si>
    <t>スケジュール制御</t>
    <phoneticPr fontId="5"/>
  </si>
  <si>
    <t>給湯</t>
    <phoneticPr fontId="5"/>
  </si>
  <si>
    <t>その他</t>
    <rPh sb="2" eb="3">
      <t>タ</t>
    </rPh>
    <phoneticPr fontId="5"/>
  </si>
  <si>
    <t>2019/02/25v26項目削除</t>
    <rPh sb="13" eb="15">
      <t>コウモク</t>
    </rPh>
    <rPh sb="15" eb="17">
      <t>サクジョ</t>
    </rPh>
    <phoneticPr fontId="5"/>
  </si>
  <si>
    <t>2019/03/01v26行非表示</t>
    <rPh sb="13" eb="14">
      <t>ギョウ</t>
    </rPh>
    <rPh sb="14" eb="17">
      <t>ヒヒョウジ</t>
    </rPh>
    <phoneticPr fontId="5"/>
  </si>
  <si>
    <t>2019/03/01v26 行非表示</t>
    <rPh sb="14" eb="15">
      <t>ギョウ</t>
    </rPh>
    <rPh sb="15" eb="18">
      <t>ヒヒョウジ</t>
    </rPh>
    <phoneticPr fontId="5"/>
  </si>
  <si>
    <t>2019/03/01v26非表示対応 参照削除</t>
    <rPh sb="13" eb="16">
      <t>ヒヒョウジ</t>
    </rPh>
    <phoneticPr fontId="5"/>
  </si>
  <si>
    <t>2019/03/01v26非表示対応 参照削除</t>
    <phoneticPr fontId="5"/>
  </si>
  <si>
    <t>省CO2設備手法_LED照明</t>
    <phoneticPr fontId="5"/>
  </si>
  <si>
    <t>省CO2設備手法_人感センサ</t>
    <rPh sb="9" eb="11">
      <t>ジンカン</t>
    </rPh>
    <phoneticPr fontId="5"/>
  </si>
  <si>
    <t>省CO2設備手法_人感センサ_範囲</t>
    <rPh sb="9" eb="11">
      <t>ジンカン</t>
    </rPh>
    <phoneticPr fontId="5"/>
  </si>
  <si>
    <t>省CO2設備手法_明るさセンサ</t>
    <rPh sb="9" eb="10">
      <t>アカ</t>
    </rPh>
    <phoneticPr fontId="5"/>
  </si>
  <si>
    <t>省CO2設備手法_明るさセンサ_範囲</t>
    <rPh sb="9" eb="10">
      <t>アカ</t>
    </rPh>
    <phoneticPr fontId="5"/>
  </si>
  <si>
    <t>省CO2設備手法_スケジュール</t>
    <phoneticPr fontId="5"/>
  </si>
  <si>
    <t>省CO2設備手法_手元止水</t>
    <phoneticPr fontId="5"/>
  </si>
  <si>
    <t>省CO2設備手法_水優先吐水</t>
    <phoneticPr fontId="5"/>
  </si>
  <si>
    <t>2019/03/04mod 2→9(prg対応済)</t>
    <rPh sb="21" eb="23">
      <t>タイオウ</t>
    </rPh>
    <rPh sb="23" eb="24">
      <t>スミ</t>
    </rPh>
    <phoneticPr fontId="5"/>
  </si>
  <si>
    <t>駐車場換気量制御</t>
  </si>
  <si>
    <t>機械室換気量制御</t>
    <phoneticPr fontId="5"/>
  </si>
  <si>
    <t>全熱交換器</t>
    <rPh sb="0" eb="1">
      <t>ゼン</t>
    </rPh>
    <rPh sb="1" eb="2">
      <t>ネツ</t>
    </rPh>
    <rPh sb="2" eb="5">
      <t>コウカンキ</t>
    </rPh>
    <phoneticPr fontId="5"/>
  </si>
  <si>
    <t>自然換気(自動制御)</t>
    <phoneticPr fontId="5"/>
  </si>
  <si>
    <t>2019/03/05 v26 対象床面積 削除　千代田区様より依頼</t>
    <rPh sb="15" eb="17">
      <t>タイショウ</t>
    </rPh>
    <rPh sb="17" eb="20">
      <t>ユカメンセキ</t>
    </rPh>
    <rPh sb="21" eb="23">
      <t>サクジョ</t>
    </rPh>
    <rPh sb="24" eb="28">
      <t>チヨダク</t>
    </rPh>
    <rPh sb="28" eb="29">
      <t>サマ</t>
    </rPh>
    <rPh sb="31" eb="33">
      <t>イライ</t>
    </rPh>
    <phoneticPr fontId="5"/>
  </si>
  <si>
    <t>駐車場換気量制御</t>
    <phoneticPr fontId="5"/>
  </si>
  <si>
    <t>機械室換気量制御</t>
    <phoneticPr fontId="5"/>
  </si>
  <si>
    <t>自然換気（自動制御）</t>
    <rPh sb="0" eb="2">
      <t>シゼン</t>
    </rPh>
    <rPh sb="2" eb="4">
      <t>カンキ</t>
    </rPh>
    <rPh sb="5" eb="7">
      <t>ジドウ</t>
    </rPh>
    <rPh sb="7" eb="9">
      <t>セイギョ</t>
    </rPh>
    <phoneticPr fontId="5"/>
  </si>
  <si>
    <t>人感センサ</t>
    <rPh sb="0" eb="2">
      <t>ジンカン</t>
    </rPh>
    <phoneticPr fontId="5"/>
  </si>
  <si>
    <t>明るさセンサ</t>
    <rPh sb="0" eb="1">
      <t>アカ</t>
    </rPh>
    <phoneticPr fontId="5"/>
  </si>
  <si>
    <t>明るさセンサ</t>
    <phoneticPr fontId="5"/>
  </si>
  <si>
    <t>スケジュール制御</t>
    <rPh sb="6" eb="8">
      <t>セイギョ</t>
    </rPh>
    <phoneticPr fontId="5"/>
  </si>
  <si>
    <t>スケジュール制御</t>
    <phoneticPr fontId="5"/>
  </si>
  <si>
    <t>手元止水</t>
  </si>
  <si>
    <t>↓[環境評価書]シート表示用</t>
    <rPh sb="11" eb="14">
      <t>ヒョウジヨウ</t>
    </rPh>
    <phoneticPr fontId="5"/>
  </si>
  <si>
    <t>床暖房</t>
    <phoneticPr fontId="5"/>
  </si>
  <si>
    <t>専用_空調_セントラルエアコン</t>
    <phoneticPr fontId="5"/>
  </si>
  <si>
    <t>専用_空調_床暖房</t>
    <rPh sb="6" eb="7">
      <t>ユカ</t>
    </rPh>
    <rPh sb="7" eb="9">
      <t>ダンボウ</t>
    </rPh>
    <phoneticPr fontId="5"/>
  </si>
  <si>
    <t>駐車場換気量制御</t>
    <phoneticPr fontId="5"/>
  </si>
  <si>
    <t>←2017/9/6佐崎氏より、不要により非表示（項目は残す）</t>
    <rPh sb="9" eb="11">
      <t>ササキ</t>
    </rPh>
    <rPh sb="11" eb="12">
      <t>シ</t>
    </rPh>
    <rPh sb="15" eb="17">
      <t>フヨウ</t>
    </rPh>
    <rPh sb="20" eb="23">
      <t>ヒヒョウジ</t>
    </rPh>
    <rPh sb="24" eb="26">
      <t>コウモク</t>
    </rPh>
    <rPh sb="27" eb="28">
      <t>ノコ</t>
    </rPh>
    <phoneticPr fontId="5"/>
  </si>
  <si>
    <t>住戸_最大_UA値</t>
    <rPh sb="8" eb="9">
      <t>チ</t>
    </rPh>
    <phoneticPr fontId="4"/>
  </si>
  <si>
    <t>住戸_最大_対象床面積_m2</t>
    <rPh sb="6" eb="8">
      <t>タイショウ</t>
    </rPh>
    <rPh sb="8" eb="9">
      <t>ユカ</t>
    </rPh>
    <rPh sb="9" eb="11">
      <t>メンセキ</t>
    </rPh>
    <phoneticPr fontId="4"/>
  </si>
  <si>
    <t>住戸_最大_暖房_一次エネ_基準_GJ_年戸</t>
  </si>
  <si>
    <t>住戸_最大_暖房_一次エネ_設計値_GJ_年戸</t>
  </si>
  <si>
    <t>住戸_最大_暖房_BEI</t>
  </si>
  <si>
    <t>住戸_最大_冷房_一次エネ_基準_GJ_年戸</t>
  </si>
  <si>
    <t>住戸_最大_冷房_一次エネ_設計値_GJ_年戸</t>
  </si>
  <si>
    <t>住戸_最大_冷房_BEI</t>
  </si>
  <si>
    <t>住戸_最大_換気_一次エネ_基準_GJ_年戸</t>
  </si>
  <si>
    <t>住戸_最大_換気_一次エネ_設計値_GJ_年戸</t>
  </si>
  <si>
    <t>住戸_最大_換気_BEI</t>
  </si>
  <si>
    <t>住戸_最大_給湯_一次エネ_基準_GJ_年戸</t>
  </si>
  <si>
    <t>住戸_最大_給湯_一次エネ_設計値_GJ_年戸</t>
  </si>
  <si>
    <t>住戸_最大_給湯_BEI</t>
  </si>
  <si>
    <t>住戸_最大_照明_一次エネ_基準_GJ_年戸</t>
  </si>
  <si>
    <t>住戸_最大_照明_一次エネ_設計値_GJ_年戸</t>
  </si>
  <si>
    <t>住戸_最大_照明_BEI</t>
  </si>
  <si>
    <t>住戸_最大_削減量_一次エネ_設計値_GJ_年戸</t>
  </si>
  <si>
    <t>住戸_最大_その他_一次エネ_基準_GJ_年戸</t>
  </si>
  <si>
    <t>住戸_最大_その他_一次エネ_設計値_GJ_年戸</t>
  </si>
  <si>
    <t>住戸_最大_その他_BEI</t>
  </si>
  <si>
    <t>住戸_最大_合計_除その他_一次エネ_基準_GJ_年戸</t>
  </si>
  <si>
    <t>住戸_最大_合計_除その他_一次エネ_設計値_GJ_年戸</t>
  </si>
  <si>
    <t>住戸_最大_合計_除その他_BEI</t>
  </si>
  <si>
    <t>省CO2設備手法_駐車場換気</t>
  </si>
  <si>
    <t>省CO2設備手法_機械室換気</t>
    <rPh sb="9" eb="12">
      <t>キカイシツ</t>
    </rPh>
    <phoneticPr fontId="2"/>
  </si>
  <si>
    <t>2019/03/19手法数の増減によるレイアウトの変更対応</t>
    <rPh sb="10" eb="12">
      <t>シュホウ</t>
    </rPh>
    <rPh sb="12" eb="13">
      <t>スウ</t>
    </rPh>
    <rPh sb="14" eb="16">
      <t>ゾウゲン</t>
    </rPh>
    <rPh sb="25" eb="27">
      <t>ヘンコウ</t>
    </rPh>
    <rPh sb="27" eb="29">
      <t>タイオウ</t>
    </rPh>
    <phoneticPr fontId="5"/>
  </si>
  <si>
    <t>断熱材CD</t>
    <rPh sb="0" eb="3">
      <t>ダンネツザイ</t>
    </rPh>
    <phoneticPr fontId="5"/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</si>
  <si>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</si>
  <si>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</si>
  <si>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</si>
  <si>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</si>
  <si>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</si>
  <si>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</si>
  <si>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</si>
  <si>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</si>
  <si>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</si>
  <si>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</si>
  <si>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</si>
  <si>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</si>
  <si>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9000</t>
    <phoneticPr fontId="5"/>
  </si>
  <si>
    <t>断熱材_備考</t>
    <rPh sb="0" eb="3">
      <t>ダンネツザイ</t>
    </rPh>
    <rPh sb="4" eb="6">
      <t>ビコウ</t>
    </rPh>
    <phoneticPr fontId="5"/>
  </si>
  <si>
    <t>高効率電動機</t>
    <rPh sb="0" eb="3">
      <t>コウコウリツ</t>
    </rPh>
    <rPh sb="3" eb="6">
      <t>デンドウキ</t>
    </rPh>
    <phoneticPr fontId="5"/>
  </si>
  <si>
    <t>高効率電動機</t>
    <phoneticPr fontId="5"/>
  </si>
  <si>
    <t>省CO2設備手法_高効率電動機</t>
    <rPh sb="9" eb="15">
      <t>コウコウリツデンドウキ</t>
    </rPh>
    <phoneticPr fontId="5"/>
  </si>
  <si>
    <t>省CO2設備手法_見える化装置</t>
    <phoneticPr fontId="5"/>
  </si>
  <si>
    <t>高効率電動機</t>
    <rPh sb="0" eb="3">
      <t>コウコウリツ</t>
    </rPh>
    <rPh sb="3" eb="6">
      <t>デンドウキ</t>
    </rPh>
    <phoneticPr fontId="5"/>
  </si>
  <si>
    <t>高効率電動機</t>
    <phoneticPr fontId="5"/>
  </si>
  <si>
    <t>2019/09/18手法数の増減によるレイアウトの変更対応</t>
    <rPh sb="10" eb="12">
      <t>シュホウ</t>
    </rPh>
    <rPh sb="12" eb="13">
      <t>スウ</t>
    </rPh>
    <rPh sb="14" eb="16">
      <t>ゾウゲン</t>
    </rPh>
    <rPh sb="25" eb="27">
      <t>ヘンコウ</t>
    </rPh>
    <rPh sb="27" eb="29">
      <t>タイオウ</t>
    </rPh>
    <phoneticPr fontId="5"/>
  </si>
  <si>
    <t>改定年月：</t>
    <rPh sb="0" eb="2">
      <t>カイテイ</t>
    </rPh>
    <rPh sb="2" eb="4">
      <t>ネンゲツ</t>
    </rPh>
    <phoneticPr fontId="5"/>
  </si>
  <si>
    <t>←[事前協議書]シート記載</t>
    <rPh sb="11" eb="13">
      <t>キサイ</t>
    </rPh>
    <phoneticPr fontId="5"/>
  </si>
  <si>
    <t>省CO2設備手法_小流量シャワー</t>
    <rPh sb="9" eb="12">
      <t>ショウリュウリョウ</t>
    </rPh>
    <phoneticPr fontId="14"/>
  </si>
  <si>
    <t>2019/09/18 v28BPI削除</t>
    <rPh sb="17" eb="19">
      <t>サクジョ</t>
    </rPh>
    <phoneticPr fontId="5"/>
  </si>
  <si>
    <t>共用部計算</t>
    <rPh sb="0" eb="3">
      <t>キョウヨウブ</t>
    </rPh>
    <rPh sb="3" eb="5">
      <t>ケイサン</t>
    </rPh>
    <phoneticPr fontId="5"/>
  </si>
  <si>
    <t>対象</t>
    <rPh sb="0" eb="2">
      <t>タイショウ</t>
    </rPh>
    <phoneticPr fontId="5"/>
  </si>
  <si>
    <t>対象外</t>
    <rPh sb="0" eb="3">
      <t>タイショウガイ</t>
    </rPh>
    <phoneticPr fontId="5"/>
  </si>
  <si>
    <t>共用部の計算</t>
    <rPh sb="0" eb="3">
      <t>キョウヨウブ</t>
    </rPh>
    <rPh sb="4" eb="6">
      <t>ケイサン</t>
    </rPh>
    <phoneticPr fontId="5"/>
  </si>
  <si>
    <t>2020/3/24 v32 千代田区様よりパーセンテージ時小数点以下2位切り捨ての為、修正</t>
    <rPh sb="14" eb="18">
      <t>チヨダク</t>
    </rPh>
    <rPh sb="18" eb="19">
      <t>サマ</t>
    </rPh>
    <rPh sb="28" eb="29">
      <t>ジ</t>
    </rPh>
    <rPh sb="29" eb="32">
      <t>ショウスウテン</t>
    </rPh>
    <rPh sb="32" eb="34">
      <t>イカ</t>
    </rPh>
    <rPh sb="35" eb="36">
      <t>イ</t>
    </rPh>
    <rPh sb="36" eb="37">
      <t>キ</t>
    </rPh>
    <rPh sb="38" eb="39">
      <t>ス</t>
    </rPh>
    <rPh sb="41" eb="42">
      <t>タメ</t>
    </rPh>
    <rPh sb="43" eb="45">
      <t>シュウセイ</t>
    </rPh>
    <phoneticPr fontId="5"/>
  </si>
  <si>
    <t>事前協議開始時、事前協議時に、本書を区に提出・協議を実施し、受付印を受けてください。</t>
    <rPh sb="15" eb="17">
      <t>ホンショ</t>
    </rPh>
    <rPh sb="18" eb="19">
      <t>ク</t>
    </rPh>
    <rPh sb="20" eb="22">
      <t>テイシュツ</t>
    </rPh>
    <rPh sb="23" eb="25">
      <t>キョウギ</t>
    </rPh>
    <rPh sb="26" eb="28">
      <t>ジッシ</t>
    </rPh>
    <rPh sb="30" eb="33">
      <t>ウケツケイン</t>
    </rPh>
    <rPh sb="34" eb="35">
      <t>ウ</t>
    </rPh>
    <phoneticPr fontId="5"/>
  </si>
  <si>
    <t>千代田区低炭素助成制度</t>
    <rPh sb="0" eb="4">
      <t>チヨダク</t>
    </rPh>
    <rPh sb="4" eb="7">
      <t>テイタンソ</t>
    </rPh>
    <rPh sb="7" eb="9">
      <t>ジョセイ</t>
    </rPh>
    <rPh sb="9" eb="11">
      <t>セイド</t>
    </rPh>
    <phoneticPr fontId="5"/>
  </si>
  <si>
    <t>申請を検討している（もしくは申請予定）</t>
    <rPh sb="0" eb="2">
      <t>シンセイ</t>
    </rPh>
    <rPh sb="3" eb="5">
      <t>ケントウ</t>
    </rPh>
    <rPh sb="14" eb="16">
      <t>シンセイ</t>
    </rPh>
    <rPh sb="16" eb="18">
      <t>ヨテイ</t>
    </rPh>
    <phoneticPr fontId="5"/>
  </si>
  <si>
    <t>v35</t>
    <phoneticPr fontId="5"/>
  </si>
  <si>
    <t>「事前協議開始時」を削除</t>
    <phoneticPr fontId="5"/>
  </si>
  <si>
    <t>対応：2021/03/09</t>
    <rPh sb="0" eb="2">
      <t>タイオウ</t>
    </rPh>
    <phoneticPr fontId="5"/>
  </si>
  <si>
    <t>修正内容は、下部に記載</t>
    <rPh sb="0" eb="2">
      <t>シュウセイ</t>
    </rPh>
    <rPh sb="2" eb="4">
      <t>ナイヨウ</t>
    </rPh>
    <rPh sb="6" eb="8">
      <t>カブ</t>
    </rPh>
    <rPh sb="9" eb="11">
      <t>キサイ</t>
    </rPh>
    <phoneticPr fontId="5"/>
  </si>
  <si>
    <t>過去2v分を記載</t>
    <rPh sb="0" eb="2">
      <t>カコ</t>
    </rPh>
    <rPh sb="4" eb="5">
      <t>ブン</t>
    </rPh>
    <rPh sb="6" eb="8">
      <t>キサイ</t>
    </rPh>
    <phoneticPr fontId="5"/>
  </si>
  <si>
    <t>[第4号様式]シート削除</t>
    <rPh sb="1" eb="2">
      <t>ダイ</t>
    </rPh>
    <rPh sb="3" eb="4">
      <t>ゴウ</t>
    </rPh>
    <rPh sb="4" eb="6">
      <t>ヨウシキ</t>
    </rPh>
    <rPh sb="10" eb="12">
      <t>サクジョ</t>
    </rPh>
    <phoneticPr fontId="5"/>
  </si>
  <si>
    <t>V列から右、96行から下</t>
    <rPh sb="1" eb="2">
      <t>レツ</t>
    </rPh>
    <rPh sb="4" eb="5">
      <t>ミギ</t>
    </rPh>
    <rPh sb="8" eb="9">
      <t>ギョウ</t>
    </rPh>
    <rPh sb="11" eb="12">
      <t>シタ</t>
    </rPh>
    <phoneticPr fontId="5"/>
  </si>
  <si>
    <t>　）</t>
    <phoneticPr fontId="5"/>
  </si>
  <si>
    <t>2021/03/23v35 追加</t>
    <rPh sb="14" eb="16">
      <t>ツイカ</t>
    </rPh>
    <phoneticPr fontId="5"/>
  </si>
  <si>
    <t>2021/03/23「スケジュール制御」の(範囲：　)追加によるレイアウトの変更対応</t>
    <rPh sb="17" eb="19">
      <t>セイギョ</t>
    </rPh>
    <rPh sb="27" eb="29">
      <t>ツイカ</t>
    </rPh>
    <rPh sb="38" eb="40">
      <t>ヘンコウ</t>
    </rPh>
    <rPh sb="40" eb="42">
      <t>タイオウ</t>
    </rPh>
    <phoneticPr fontId="5"/>
  </si>
  <si>
    <t>照明：スケジュール制御の(範囲：　　)を追加</t>
    <rPh sb="0" eb="2">
      <t>ショウメイ</t>
    </rPh>
    <rPh sb="9" eb="11">
      <t>セイギョ</t>
    </rPh>
    <rPh sb="13" eb="15">
      <t>ハンイ</t>
    </rPh>
    <rPh sb="20" eb="22">
      <t>ツイカ</t>
    </rPh>
    <phoneticPr fontId="5"/>
  </si>
  <si>
    <t>[事前協議書]シート</t>
    <phoneticPr fontId="5"/>
  </si>
  <si>
    <t>[環境評価書]シート</t>
    <phoneticPr fontId="5"/>
  </si>
  <si>
    <t>□スケジュール制御の下に(範囲：　　)を行追加</t>
    <rPh sb="10" eb="11">
      <t>シタ</t>
    </rPh>
    <rPh sb="20" eb="21">
      <t>ギョウ</t>
    </rPh>
    <phoneticPr fontId="5"/>
  </si>
  <si>
    <t>対応：2021/03/23</t>
    <rPh sb="0" eb="2">
      <t>タイオウ</t>
    </rPh>
    <phoneticPr fontId="5"/>
  </si>
  <si>
    <t>対応：2021/03/24</t>
    <rPh sb="0" eb="2">
      <t>タイオウ</t>
    </rPh>
    <phoneticPr fontId="5"/>
  </si>
  <si>
    <t>「氏名が自署の場合は押印省略可（法人の場合を除く。）」追加</t>
    <rPh sb="27" eb="29">
      <t>ツイカ</t>
    </rPh>
    <phoneticPr fontId="5"/>
  </si>
  <si>
    <t>[第2号様式]シート</t>
    <phoneticPr fontId="5"/>
  </si>
  <si>
    <t>小流量シャワー（B1)</t>
    <rPh sb="0" eb="1">
      <t>ショウ</t>
    </rPh>
    <rPh sb="1" eb="3">
      <t>リュウリョウ</t>
    </rPh>
    <phoneticPr fontId="5"/>
  </si>
  <si>
    <t>水優先吐水（C1)</t>
    <rPh sb="0" eb="1">
      <t>ミズ</t>
    </rPh>
    <rPh sb="1" eb="3">
      <t>ユウセン</t>
    </rPh>
    <rPh sb="3" eb="5">
      <t>トスイ</t>
    </rPh>
    <phoneticPr fontId="5"/>
  </si>
  <si>
    <t>削減率（努力目標20%)</t>
    <rPh sb="0" eb="2">
      <t>サクゲン</t>
    </rPh>
    <rPh sb="2" eb="3">
      <t>リツ</t>
    </rPh>
    <rPh sb="4" eb="6">
      <t>ドリョク</t>
    </rPh>
    <rPh sb="6" eb="8">
      <t>モクヒョウ</t>
    </rPh>
    <phoneticPr fontId="5"/>
  </si>
  <si>
    <t>特定街区</t>
    <phoneticPr fontId="5"/>
  </si>
  <si>
    <t>備考欄</t>
    <rPh sb="0" eb="2">
      <t>ビコウ</t>
    </rPh>
    <rPh sb="2" eb="3">
      <t>ラン</t>
    </rPh>
    <phoneticPr fontId="5"/>
  </si>
  <si>
    <t>浸水対策　　　</t>
    <rPh sb="0" eb="2">
      <t>シンスイ</t>
    </rPh>
    <rPh sb="2" eb="4">
      <t>タイサク</t>
    </rPh>
    <phoneticPr fontId="5"/>
  </si>
  <si>
    <t>エリア内</t>
    <rPh sb="3" eb="4">
      <t>ナイ</t>
    </rPh>
    <phoneticPr fontId="5"/>
  </si>
  <si>
    <t>エリア外</t>
    <rPh sb="3" eb="4">
      <t>ガイ</t>
    </rPh>
    <phoneticPr fontId="5"/>
  </si>
  <si>
    <t>浸水深（エリア内時記入）</t>
    <rPh sb="8" eb="9">
      <t>ジ</t>
    </rPh>
    <phoneticPr fontId="5"/>
  </si>
  <si>
    <t>0.5m未満</t>
    <rPh sb="4" eb="6">
      <t>ミマン</t>
    </rPh>
    <phoneticPr fontId="5"/>
  </si>
  <si>
    <t>3m未満</t>
    <rPh sb="2" eb="4">
      <t>ミマン</t>
    </rPh>
    <phoneticPr fontId="5"/>
  </si>
  <si>
    <t>5m未満</t>
    <rPh sb="2" eb="4">
      <t>ミマン</t>
    </rPh>
    <phoneticPr fontId="5"/>
  </si>
  <si>
    <t>5m以上</t>
    <rPh sb="2" eb="4">
      <t>イジョウ</t>
    </rPh>
    <phoneticPr fontId="5"/>
  </si>
  <si>
    <t>実施する浸水対策</t>
    <phoneticPr fontId="5"/>
  </si>
  <si>
    <t>浸水リスクの低い場所への電気設備の設置</t>
    <rPh sb="0" eb="2">
      <t>シンスイ</t>
    </rPh>
    <rPh sb="6" eb="7">
      <t>ヒク</t>
    </rPh>
    <rPh sb="8" eb="10">
      <t>バショ</t>
    </rPh>
    <rPh sb="12" eb="14">
      <t>デンキ</t>
    </rPh>
    <rPh sb="14" eb="16">
      <t>セツビ</t>
    </rPh>
    <rPh sb="17" eb="19">
      <t>セッチ</t>
    </rPh>
    <phoneticPr fontId="5"/>
  </si>
  <si>
    <t>被覆対策</t>
    <rPh sb="0" eb="2">
      <t>ヒフク</t>
    </rPh>
    <rPh sb="2" eb="4">
      <t>タイサク</t>
    </rPh>
    <phoneticPr fontId="5"/>
  </si>
  <si>
    <t>浸水対策</t>
    <rPh sb="0" eb="2">
      <t>シンスイ</t>
    </rPh>
    <rPh sb="2" eb="4">
      <t>タイサク</t>
    </rPh>
    <phoneticPr fontId="5"/>
  </si>
  <si>
    <t>ハザードエリア内</t>
    <rPh sb="7" eb="8">
      <t>ナイ</t>
    </rPh>
    <phoneticPr fontId="5"/>
  </si>
  <si>
    <t>2022/07/27v36削除</t>
    <rPh sb="13" eb="15">
      <t>サクジョ</t>
    </rPh>
    <phoneticPr fontId="5"/>
  </si>
  <si>
    <t>竣工日</t>
    <phoneticPr fontId="5"/>
  </si>
  <si>
    <t>工事期間</t>
    <phoneticPr fontId="5"/>
  </si>
  <si>
    <t>対象延床面積</t>
    <phoneticPr fontId="5"/>
  </si>
  <si>
    <t>地上</t>
    <rPh sb="0" eb="2">
      <t>チジョウ</t>
    </rPh>
    <phoneticPr fontId="5"/>
  </si>
  <si>
    <t>地下</t>
    <rPh sb="0" eb="2">
      <t>チカ</t>
    </rPh>
    <phoneticPr fontId="5"/>
  </si>
  <si>
    <t>総戸数</t>
    <rPh sb="0" eb="1">
      <t>ソウ</t>
    </rPh>
    <rPh sb="1" eb="3">
      <t>コスウ</t>
    </rPh>
    <phoneticPr fontId="5"/>
  </si>
  <si>
    <t>用途別延床面積</t>
    <rPh sb="0" eb="3">
      <t>ヨウトベツ</t>
    </rPh>
    <rPh sb="3" eb="7">
      <t>ノベユカメンセキ</t>
    </rPh>
    <phoneticPr fontId="5"/>
  </si>
  <si>
    <t>用途1</t>
    <rPh sb="0" eb="2">
      <t>ヨウト</t>
    </rPh>
    <phoneticPr fontId="5"/>
  </si>
  <si>
    <t>面積1</t>
    <rPh sb="0" eb="2">
      <t>メンセキ</t>
    </rPh>
    <phoneticPr fontId="5"/>
  </si>
  <si>
    <t>用途2</t>
    <rPh sb="0" eb="2">
      <t>ヨウト</t>
    </rPh>
    <phoneticPr fontId="5"/>
  </si>
  <si>
    <t>面積2</t>
    <rPh sb="0" eb="2">
      <t>メンセキ</t>
    </rPh>
    <phoneticPr fontId="5"/>
  </si>
  <si>
    <t>用途3</t>
    <rPh sb="0" eb="2">
      <t>ヨウト</t>
    </rPh>
    <phoneticPr fontId="5"/>
  </si>
  <si>
    <t>面積3</t>
    <rPh sb="0" eb="2">
      <t>メンセキ</t>
    </rPh>
    <phoneticPr fontId="5"/>
  </si>
  <si>
    <t>用途4</t>
    <rPh sb="0" eb="2">
      <t>ヨウト</t>
    </rPh>
    <phoneticPr fontId="5"/>
  </si>
  <si>
    <t>面積4</t>
    <rPh sb="0" eb="2">
      <t>メンセキ</t>
    </rPh>
    <phoneticPr fontId="5"/>
  </si>
  <si>
    <t>2022/07/22項目内容変更により削除ｖ36</t>
    <rPh sb="10" eb="12">
      <t>コウモク</t>
    </rPh>
    <rPh sb="12" eb="14">
      <t>ナイヨウ</t>
    </rPh>
    <rPh sb="14" eb="16">
      <t>ヘンコウ</t>
    </rPh>
    <rPh sb="19" eb="21">
      <t>サクジョ</t>
    </rPh>
    <phoneticPr fontId="5"/>
  </si>
  <si>
    <t>再開発等促進区を定める地区計画</t>
    <phoneticPr fontId="5"/>
  </si>
  <si>
    <t>高度利用地区</t>
    <phoneticPr fontId="5"/>
  </si>
  <si>
    <t>2022/07/22追加ｖ36</t>
    <rPh sb="10" eb="12">
      <t>ツイカ</t>
    </rPh>
    <phoneticPr fontId="5"/>
  </si>
  <si>
    <t>総合設計</t>
    <phoneticPr fontId="5"/>
  </si>
  <si>
    <t>都市開発諸制度の適用_高度利用地区</t>
    <phoneticPr fontId="5"/>
  </si>
  <si>
    <t>都市開発諸制度の適用_特定街区</t>
    <phoneticPr fontId="5"/>
  </si>
  <si>
    <t>都市開発諸制度の適用_総合設計</t>
    <phoneticPr fontId="5"/>
  </si>
  <si>
    <t>なし</t>
    <phoneticPr fontId="5"/>
  </si>
  <si>
    <t>個別エアコン</t>
  </si>
  <si>
    <t>個別エアコン</t>
    <rPh sb="0" eb="2">
      <t>コベツ</t>
    </rPh>
    <phoneticPr fontId="5"/>
  </si>
  <si>
    <t>セントラルエアコン</t>
    <phoneticPr fontId="5"/>
  </si>
  <si>
    <t>床暖房</t>
    <rPh sb="0" eb="1">
      <t>ユカ</t>
    </rPh>
    <rPh sb="1" eb="3">
      <t>ダンボウ</t>
    </rPh>
    <phoneticPr fontId="5"/>
  </si>
  <si>
    <t>ガス給湯機</t>
  </si>
  <si>
    <t>ヒートポンプ給湯機</t>
  </si>
  <si>
    <t>電気温水器</t>
  </si>
  <si>
    <t>その他</t>
    <rPh sb="2" eb="3">
      <t>タ</t>
    </rPh>
    <phoneticPr fontId="5"/>
  </si>
  <si>
    <t>その他_内容</t>
    <rPh sb="2" eb="3">
      <t>タ</t>
    </rPh>
    <rPh sb="4" eb="6">
      <t>ナイヨウ</t>
    </rPh>
    <phoneticPr fontId="5"/>
  </si>
  <si>
    <t>マルチエアコン</t>
  </si>
  <si>
    <t>エレベーター</t>
  </si>
  <si>
    <t>エスカレーター</t>
  </si>
  <si>
    <t>特別高圧</t>
    <rPh sb="0" eb="2">
      <t>トクベツ</t>
    </rPh>
    <rPh sb="2" eb="4">
      <t>コウアツ</t>
    </rPh>
    <phoneticPr fontId="5"/>
  </si>
  <si>
    <t>高圧</t>
    <rPh sb="0" eb="2">
      <t>コウアツ</t>
    </rPh>
    <phoneticPr fontId="5"/>
  </si>
  <si>
    <t>低圧</t>
    <rPh sb="0" eb="2">
      <t>テイアツ</t>
    </rPh>
    <phoneticPr fontId="5"/>
  </si>
  <si>
    <t>自由記述 2019/01/30add</t>
    <rPh sb="0" eb="2">
      <t>ジユウ</t>
    </rPh>
    <rPh sb="2" eb="4">
      <t>キジュツ</t>
    </rPh>
    <phoneticPr fontId="5"/>
  </si>
  <si>
    <t>空調</t>
    <rPh sb="0" eb="2">
      <t>クウチョウ</t>
    </rPh>
    <phoneticPr fontId="5"/>
  </si>
  <si>
    <t>換気</t>
    <rPh sb="0" eb="2">
      <t>カンキ</t>
    </rPh>
    <phoneticPr fontId="5"/>
  </si>
  <si>
    <t>2019/03/01v26 11～12行非表示</t>
    <phoneticPr fontId="5"/>
  </si>
  <si>
    <t>給湯</t>
    <rPh sb="0" eb="2">
      <t>キュウトウ</t>
    </rPh>
    <phoneticPr fontId="5"/>
  </si>
  <si>
    <t>手元止水(A1)</t>
    <phoneticPr fontId="5"/>
  </si>
  <si>
    <t>2019/09/18 v28項目削除</t>
    <rPh sb="14" eb="16">
      <t>コウモク</t>
    </rPh>
    <rPh sb="16" eb="18">
      <t>サクジョ</t>
    </rPh>
    <phoneticPr fontId="5"/>
  </si>
  <si>
    <t>地域冷暖房(DHC)の受入</t>
    <rPh sb="0" eb="2">
      <t>チイキ</t>
    </rPh>
    <rPh sb="2" eb="5">
      <t>レイダンボウ</t>
    </rPh>
    <rPh sb="11" eb="13">
      <t>ウケイレ</t>
    </rPh>
    <phoneticPr fontId="5"/>
  </si>
  <si>
    <t>（区域名称：</t>
    <rPh sb="1" eb="3">
      <t>クイキ</t>
    </rPh>
    <rPh sb="3" eb="5">
      <t>メイショウ</t>
    </rPh>
    <phoneticPr fontId="5"/>
  </si>
  <si>
    <t>AEMS（エリアエネルギーマネジメントシステム）</t>
    <phoneticPr fontId="5"/>
  </si>
  <si>
    <t>面的エネルギーの活用</t>
    <phoneticPr fontId="5"/>
  </si>
  <si>
    <t>DHC受入</t>
    <phoneticPr fontId="5"/>
  </si>
  <si>
    <t>DHC受入区域名称</t>
    <rPh sb="3" eb="5">
      <t>ウケイレ</t>
    </rPh>
    <rPh sb="5" eb="7">
      <t>クイキ</t>
    </rPh>
    <rPh sb="7" eb="9">
      <t>メイショウ</t>
    </rPh>
    <phoneticPr fontId="5"/>
  </si>
  <si>
    <t>面的活用</t>
    <rPh sb="0" eb="2">
      <t>メンテキ</t>
    </rPh>
    <rPh sb="2" eb="4">
      <t>カツヨウ</t>
    </rPh>
    <phoneticPr fontId="5"/>
  </si>
  <si>
    <t>AEMS</t>
    <phoneticPr fontId="5"/>
  </si>
  <si>
    <t>面的_DHC受入</t>
    <rPh sb="6" eb="8">
      <t>ウケイレ</t>
    </rPh>
    <phoneticPr fontId="5"/>
  </si>
  <si>
    <t>面的_DHC受入_区域名称</t>
    <rPh sb="6" eb="8">
      <t>ウケイレ</t>
    </rPh>
    <rPh sb="9" eb="11">
      <t>クイキ</t>
    </rPh>
    <rPh sb="11" eb="13">
      <t>メイショウ</t>
    </rPh>
    <phoneticPr fontId="5"/>
  </si>
  <si>
    <t>面的_AEMS</t>
    <phoneticPr fontId="5"/>
  </si>
  <si>
    <t>面的_その他</t>
    <rPh sb="5" eb="6">
      <t>タ</t>
    </rPh>
    <phoneticPr fontId="5"/>
  </si>
  <si>
    <t>面的_その他_内容</t>
    <rPh sb="5" eb="6">
      <t>タ</t>
    </rPh>
    <rPh sb="7" eb="9">
      <t>ナイヨウ</t>
    </rPh>
    <phoneticPr fontId="5"/>
  </si>
  <si>
    <t>洪水ハザード</t>
    <rPh sb="0" eb="2">
      <t>コウズイ</t>
    </rPh>
    <phoneticPr fontId="5"/>
  </si>
  <si>
    <t>洪水ハザード_エリア内</t>
    <rPh sb="0" eb="2">
      <t>コウズイ</t>
    </rPh>
    <rPh sb="10" eb="11">
      <t>ナイ</t>
    </rPh>
    <phoneticPr fontId="5"/>
  </si>
  <si>
    <t>洪水ハザード_エリア外</t>
    <rPh sb="0" eb="2">
      <t>コウズイ</t>
    </rPh>
    <rPh sb="10" eb="11">
      <t>ガイ</t>
    </rPh>
    <phoneticPr fontId="5"/>
  </si>
  <si>
    <t>浸水深</t>
    <rPh sb="0" eb="2">
      <t>シンスイ</t>
    </rPh>
    <rPh sb="2" eb="3">
      <t>シン</t>
    </rPh>
    <phoneticPr fontId="5"/>
  </si>
  <si>
    <t>浸水深_0.5m未満</t>
    <rPh sb="8" eb="10">
      <t>ミマン</t>
    </rPh>
    <phoneticPr fontId="5"/>
  </si>
  <si>
    <r>
      <t>浸水深</t>
    </r>
    <r>
      <rPr>
        <sz val="9"/>
        <color theme="1"/>
        <rFont val="ＭＳ Ｐゴシック"/>
        <family val="3"/>
        <charset val="128"/>
      </rPr>
      <t>_3m未満</t>
    </r>
    <rPh sb="6" eb="8">
      <t>ミマン</t>
    </rPh>
    <phoneticPr fontId="5"/>
  </si>
  <si>
    <r>
      <t>浸水深</t>
    </r>
    <r>
      <rPr>
        <sz val="9"/>
        <color theme="1"/>
        <rFont val="ＭＳ Ｐゴシック"/>
        <family val="3"/>
        <charset val="128"/>
      </rPr>
      <t>_5m未満</t>
    </r>
    <phoneticPr fontId="5"/>
  </si>
  <si>
    <r>
      <t>浸水深</t>
    </r>
    <r>
      <rPr>
        <sz val="9"/>
        <color theme="1"/>
        <rFont val="ＭＳ Ｐゴシック"/>
        <family val="3"/>
        <charset val="128"/>
      </rPr>
      <t>_5m以上</t>
    </r>
    <phoneticPr fontId="5"/>
  </si>
  <si>
    <t>電気設備設置</t>
    <rPh sb="0" eb="2">
      <t>デンキ</t>
    </rPh>
    <rPh sb="2" eb="4">
      <t>セツビ</t>
    </rPh>
    <rPh sb="4" eb="6">
      <t>セッチ</t>
    </rPh>
    <phoneticPr fontId="5"/>
  </si>
  <si>
    <t>浸水対策_浸水リスクの低い場所への電気設備の設置</t>
    <phoneticPr fontId="5"/>
  </si>
  <si>
    <t>浸水対策_その他</t>
    <rPh sb="7" eb="8">
      <t>タ</t>
    </rPh>
    <phoneticPr fontId="5"/>
  </si>
  <si>
    <t>浸水対策_その他_内容</t>
    <rPh sb="7" eb="8">
      <t>タ</t>
    </rPh>
    <rPh sb="9" eb="11">
      <t>ナイヨウ</t>
    </rPh>
    <phoneticPr fontId="5"/>
  </si>
  <si>
    <t>被覆対策</t>
  </si>
  <si>
    <t>被覆対策</t>
    <phoneticPr fontId="5"/>
  </si>
  <si>
    <t>緑の量・質の確保、生態系への配慮</t>
  </si>
  <si>
    <t>v36</t>
    <phoneticPr fontId="5"/>
  </si>
  <si>
    <t>協議メモ</t>
    <rPh sb="0" eb="2">
      <t>キョウギ</t>
    </rPh>
    <phoneticPr fontId="5"/>
  </si>
  <si>
    <t>完了欄</t>
    <rPh sb="0" eb="2">
      <t>カンリョウ</t>
    </rPh>
    <rPh sb="2" eb="3">
      <t>ラン</t>
    </rPh>
    <phoneticPr fontId="5"/>
  </si>
  <si>
    <t>受付欄</t>
    <rPh sb="0" eb="2">
      <t>ウケツケ</t>
    </rPh>
    <rPh sb="2" eb="3">
      <t>ラン</t>
    </rPh>
    <phoneticPr fontId="5"/>
  </si>
  <si>
    <t>都市開発諸制度の適用_再開発等促進区を定める地区計画</t>
    <phoneticPr fontId="5"/>
  </si>
  <si>
    <t>戸建住宅（複合ビルの一戸を含む）</t>
    <rPh sb="0" eb="2">
      <t>コダ</t>
    </rPh>
    <rPh sb="2" eb="4">
      <t>ジュウタク</t>
    </rPh>
    <rPh sb="5" eb="7">
      <t>フクゴウ</t>
    </rPh>
    <rPh sb="10" eb="12">
      <t>イッコ</t>
    </rPh>
    <rPh sb="13" eb="14">
      <t>フク</t>
    </rPh>
    <phoneticPr fontId="7"/>
  </si>
  <si>
    <t>断熱材修正：安達さん対応済み。コードが過去と異なるのは気にしなくてよい(安達さん確認済)</t>
    <rPh sb="0" eb="3">
      <t>ダンネツザイ</t>
    </rPh>
    <rPh sb="3" eb="5">
      <t>シュウセイ</t>
    </rPh>
    <rPh sb="6" eb="8">
      <t>アダチ</t>
    </rPh>
    <rPh sb="10" eb="12">
      <t>タイオウ</t>
    </rPh>
    <rPh sb="12" eb="13">
      <t>ズ</t>
    </rPh>
    <rPh sb="19" eb="21">
      <t>カコ</t>
    </rPh>
    <rPh sb="22" eb="23">
      <t>コト</t>
    </rPh>
    <rPh sb="27" eb="28">
      <t>キ</t>
    </rPh>
    <rPh sb="36" eb="38">
      <t>アダチ</t>
    </rPh>
    <rPh sb="40" eb="42">
      <t>カクニン</t>
    </rPh>
    <rPh sb="42" eb="43">
      <t>スミ</t>
    </rPh>
    <phoneticPr fontId="5"/>
  </si>
  <si>
    <t>面的エネルギーの活用：「AEMS」だけの項目から、複数項目へ変更</t>
    <rPh sb="0" eb="2">
      <t>メンテキ</t>
    </rPh>
    <rPh sb="8" eb="10">
      <t>カツヨウ</t>
    </rPh>
    <phoneticPr fontId="5"/>
  </si>
  <si>
    <t>省CO2対策の概要：削除</t>
    <phoneticPr fontId="5"/>
  </si>
  <si>
    <t>非常時の対応：削除</t>
    <phoneticPr fontId="5"/>
  </si>
  <si>
    <t>浸水対策：追加</t>
    <phoneticPr fontId="5"/>
  </si>
  <si>
    <t>被覆対策：「敷地と建物の被覆対策」と「緑の量・質の確保、生態系への配慮」の項目をまとめた</t>
    <phoneticPr fontId="5"/>
  </si>
  <si>
    <t>対応：2022/07/28～</t>
    <rPh sb="0" eb="2">
      <t>タイオウ</t>
    </rPh>
    <phoneticPr fontId="5"/>
  </si>
  <si>
    <t>小流量シャワー</t>
    <phoneticPr fontId="5"/>
  </si>
  <si>
    <t>水優先吐水</t>
    <phoneticPr fontId="5"/>
  </si>
  <si>
    <t>←面的エネルギー活用が表示なしになったので、この表は不要(2022/08/02)</t>
    <rPh sb="1" eb="3">
      <t>メンテキ</t>
    </rPh>
    <rPh sb="8" eb="10">
      <t>カツヨウ</t>
    </rPh>
    <rPh sb="11" eb="13">
      <t>ヒョウジ</t>
    </rPh>
    <rPh sb="24" eb="25">
      <t>ヒョウ</t>
    </rPh>
    <rPh sb="26" eb="28">
      <t>フヨウ</t>
    </rPh>
    <phoneticPr fontId="5"/>
  </si>
  <si>
    <t>2022/08/02「面的エネルギー活用」表示不要(安達さん確認2022/08/01)</t>
    <rPh sb="11" eb="13">
      <t>メンテキ</t>
    </rPh>
    <rPh sb="18" eb="20">
      <t>カツヨウ</t>
    </rPh>
    <rPh sb="21" eb="23">
      <t>ヒョウジ</t>
    </rPh>
    <rPh sb="23" eb="25">
      <t>フヨウ</t>
    </rPh>
    <rPh sb="26" eb="28">
      <t>アダチ</t>
    </rPh>
    <rPh sb="30" eb="32">
      <t>カクニン</t>
    </rPh>
    <phoneticPr fontId="5"/>
  </si>
  <si>
    <t>↓[環境評価書]シート用の区分2022/08/01v36変更</t>
    <rPh sb="11" eb="12">
      <t>ヨウ</t>
    </rPh>
    <rPh sb="13" eb="15">
      <t>クブン</t>
    </rPh>
    <rPh sb="28" eb="30">
      <t>ヘンコウ</t>
    </rPh>
    <phoneticPr fontId="5"/>
  </si>
  <si>
    <t>他</t>
    <rPh sb="0" eb="1">
      <t>ホカ</t>
    </rPh>
    <phoneticPr fontId="5"/>
  </si>
  <si>
    <t>List!$P$2:$R$12</t>
    <phoneticPr fontId="5"/>
  </si>
  <si>
    <t>List!$P$13:$R$23</t>
    <phoneticPr fontId="5"/>
  </si>
  <si>
    <t>List!$P$24:$R$34</t>
    <phoneticPr fontId="5"/>
  </si>
  <si>
    <t>ハザードマップ</t>
    <phoneticPr fontId="5"/>
  </si>
  <si>
    <t>ハザードエリア外</t>
    <rPh sb="7" eb="8">
      <t>ガイ</t>
    </rPh>
    <phoneticPr fontId="5"/>
  </si>
  <si>
    <t>千代田区緑化推進要綱の基準を満足</t>
    <phoneticPr fontId="5"/>
  </si>
  <si>
    <t>※対象：敷地面積250㎡以上</t>
    <rPh sb="1" eb="3">
      <t>タイショウ</t>
    </rPh>
    <rPh sb="4" eb="6">
      <t>シキチ</t>
    </rPh>
    <rPh sb="12" eb="14">
      <t>イジョウ</t>
    </rPh>
    <phoneticPr fontId="5"/>
  </si>
  <si>
    <t>採用する
省CO2対策</t>
    <phoneticPr fontId="7"/>
  </si>
  <si>
    <t>緑の量、質の確保
生態系への配慮</t>
    <rPh sb="0" eb="1">
      <t>ミドリ</t>
    </rPh>
    <rPh sb="2" eb="3">
      <t>リョウ</t>
    </rPh>
    <rPh sb="4" eb="5">
      <t>シツ</t>
    </rPh>
    <rPh sb="6" eb="8">
      <t>カクホ</t>
    </rPh>
    <phoneticPr fontId="5"/>
  </si>
  <si>
    <t>浸水対策_出入口等における止水板の設置</t>
    <phoneticPr fontId="5"/>
  </si>
  <si>
    <t>出入口等における止水板の設置</t>
    <rPh sb="0" eb="3">
      <t>デイリグチ</t>
    </rPh>
    <rPh sb="3" eb="4">
      <t>トウ</t>
    </rPh>
    <rPh sb="8" eb="10">
      <t>シスイ</t>
    </rPh>
    <rPh sb="10" eb="11">
      <t>イタ</t>
    </rPh>
    <rPh sb="12" eb="14">
      <t>セッチ</t>
    </rPh>
    <phoneticPr fontId="5"/>
  </si>
  <si>
    <t>止水板の設置</t>
    <rPh sb="0" eb="2">
      <t>シスイ</t>
    </rPh>
    <rPh sb="2" eb="3">
      <t>イタ</t>
    </rPh>
    <rPh sb="4" eb="6">
      <t>セッチ</t>
    </rPh>
    <phoneticPr fontId="5"/>
  </si>
  <si>
    <t>面的エネルギー活用</t>
    <rPh sb="0" eb="2">
      <t>メンテキ</t>
    </rPh>
    <rPh sb="7" eb="9">
      <t>カツヨウ</t>
    </rPh>
    <phoneticPr fontId="5"/>
  </si>
  <si>
    <t>地域冷暖房(DHC)の受入</t>
    <phoneticPr fontId="5"/>
  </si>
  <si>
    <t>出入口等における止水板の設置</t>
    <phoneticPr fontId="5"/>
  </si>
  <si>
    <t>建設コスト</t>
    <rPh sb="0" eb="2">
      <t>ケンセツ</t>
    </rPh>
    <phoneticPr fontId="5"/>
  </si>
  <si>
    <t>運用上の制約</t>
    <rPh sb="0" eb="2">
      <t>ウンヨウ</t>
    </rPh>
    <rPh sb="2" eb="3">
      <t>ジョウ</t>
    </rPh>
    <rPh sb="4" eb="6">
      <t>セイヤク</t>
    </rPh>
    <phoneticPr fontId="5"/>
  </si>
  <si>
    <t>その他　（</t>
    <phoneticPr fontId="5"/>
  </si>
  <si>
    <t>）</t>
    <phoneticPr fontId="5"/>
  </si>
  <si>
    <t>削減率20％未満の場合は理由</t>
    <rPh sb="2" eb="3">
      <t>リツ</t>
    </rPh>
    <rPh sb="6" eb="8">
      <t>ミマン</t>
    </rPh>
    <rPh sb="9" eb="11">
      <t>バアイ</t>
    </rPh>
    <rPh sb="12" eb="14">
      <t>リユウ</t>
    </rPh>
    <phoneticPr fontId="5"/>
  </si>
  <si>
    <t>都市開発諸制度等の適用</t>
    <rPh sb="0" eb="2">
      <t>トシ</t>
    </rPh>
    <rPh sb="2" eb="4">
      <t>カイハツ</t>
    </rPh>
    <rPh sb="4" eb="5">
      <t>ショ</t>
    </rPh>
    <rPh sb="5" eb="7">
      <t>セイド</t>
    </rPh>
    <rPh sb="7" eb="8">
      <t>トウ</t>
    </rPh>
    <rPh sb="9" eb="11">
      <t>テキヨウ</t>
    </rPh>
    <phoneticPr fontId="7"/>
  </si>
  <si>
    <t>特定街区</t>
    <rPh sb="0" eb="2">
      <t>トクテイ</t>
    </rPh>
    <rPh sb="2" eb="4">
      <t>ガイク</t>
    </rPh>
    <phoneticPr fontId="5"/>
  </si>
  <si>
    <t>総合設計</t>
    <rPh sb="0" eb="2">
      <t>ソウゴウ</t>
    </rPh>
    <rPh sb="2" eb="4">
      <t>セッケイ</t>
    </rPh>
    <phoneticPr fontId="5"/>
  </si>
  <si>
    <t>地表面または屋上に保水性の高い被覆材を採用</t>
  </si>
  <si>
    <t>千代田区緑化推進要綱の基準を満足</t>
  </si>
  <si>
    <t>地表面または屋上に保水性の高い被覆材を採用</t>
    <phoneticPr fontId="5"/>
  </si>
  <si>
    <t>←計画時の届出の副本の受付日・番号（変更の届出をしている場合は変更時のもの）</t>
    <rPh sb="1" eb="3">
      <t>ケイカク</t>
    </rPh>
    <rPh sb="3" eb="4">
      <t>ジ</t>
    </rPh>
    <rPh sb="5" eb="7">
      <t>トドケデ</t>
    </rPh>
    <rPh sb="8" eb="10">
      <t>フクホン</t>
    </rPh>
    <rPh sb="11" eb="14">
      <t>ウケツケビ</t>
    </rPh>
    <rPh sb="15" eb="17">
      <t>バンゴウ</t>
    </rPh>
    <rPh sb="18" eb="20">
      <t>ヘンコウ</t>
    </rPh>
    <rPh sb="21" eb="23">
      <t>トドケデ</t>
    </rPh>
    <rPh sb="28" eb="30">
      <t>バアイ</t>
    </rPh>
    <rPh sb="31" eb="33">
      <t>ヘンコウ</t>
    </rPh>
    <rPh sb="33" eb="34">
      <t>ジ</t>
    </rPh>
    <phoneticPr fontId="5"/>
  </si>
  <si>
    <t>別添「事前協議書」「環境評価書」のとおり</t>
    <rPh sb="3" eb="5">
      <t>ジゼン</t>
    </rPh>
    <rPh sb="5" eb="7">
      <t>キョウギ</t>
    </rPh>
    <rPh sb="7" eb="8">
      <t>ショ</t>
    </rPh>
    <rPh sb="10" eb="12">
      <t>カンキョウ</t>
    </rPh>
    <rPh sb="12" eb="14">
      <t>ヒョウカ</t>
    </rPh>
    <rPh sb="14" eb="15">
      <t>ショ</t>
    </rPh>
    <phoneticPr fontId="5"/>
  </si>
  <si>
    <t>年</t>
    <rPh sb="0" eb="1">
      <t>ネン</t>
    </rPh>
    <phoneticPr fontId="32"/>
  </si>
  <si>
    <t>月</t>
    <rPh sb="0" eb="1">
      <t>ツキ</t>
    </rPh>
    <phoneticPr fontId="32"/>
  </si>
  <si>
    <t>日</t>
    <rPh sb="0" eb="1">
      <t>ヒ</t>
    </rPh>
    <phoneticPr fontId="32"/>
  </si>
  <si>
    <t>住所</t>
    <phoneticPr fontId="32"/>
  </si>
  <si>
    <t>氏名</t>
    <rPh sb="0" eb="2">
      <t>シメイ</t>
    </rPh>
    <phoneticPr fontId="32"/>
  </si>
  <si>
    <t>職員記入欄</t>
    <rPh sb="0" eb="2">
      <t>ショクイン</t>
    </rPh>
    <rPh sb="2" eb="4">
      <t>キニュウ</t>
    </rPh>
    <rPh sb="4" eb="5">
      <t>ラン</t>
    </rPh>
    <phoneticPr fontId="5"/>
  </si>
  <si>
    <t>確認欄</t>
    <rPh sb="0" eb="2">
      <t>カクニン</t>
    </rPh>
    <rPh sb="2" eb="3">
      <t>ラン</t>
    </rPh>
    <phoneticPr fontId="32"/>
  </si>
  <si>
    <t>千代田区大手町一丁目○番地○号</t>
  </si>
  <si>
    <t>株式会社N設計</t>
  </si>
  <si>
    <t>○○○△マンション</t>
  </si>
  <si>
    <t>千代田区九段北○丁目○番地○号</t>
  </si>
  <si>
    <t>■</t>
  </si>
  <si>
    <t>設備手法のその他</t>
    <rPh sb="0" eb="2">
      <t>セツビ</t>
    </rPh>
    <rPh sb="2" eb="4">
      <t>シュホウ</t>
    </rPh>
    <rPh sb="7" eb="8">
      <t>タ</t>
    </rPh>
    <phoneticPr fontId="4"/>
  </si>
  <si>
    <t>トイレ</t>
  </si>
  <si>
    <t>専有部、廊下</t>
  </si>
  <si>
    <t>DHC受入区域</t>
    <rPh sb="3" eb="5">
      <t>ウケイレ</t>
    </rPh>
    <rPh sb="5" eb="7">
      <t>クイキ</t>
    </rPh>
    <phoneticPr fontId="4"/>
  </si>
  <si>
    <t>面的エネルギーのその他</t>
    <rPh sb="0" eb="2">
      <t>メンテキ</t>
    </rPh>
    <rPh sb="10" eb="11">
      <t>タ</t>
    </rPh>
    <phoneticPr fontId="4"/>
  </si>
  <si>
    <r>
      <rPr>
        <sz val="7"/>
        <color rgb="FF464646"/>
        <rFont val="Meiryo UI"/>
        <family val="3"/>
        <charset val="128"/>
      </rPr>
      <t>分類</t>
    </r>
  </si>
  <si>
    <r>
      <rPr>
        <sz val="7"/>
        <color rgb="FF464646"/>
        <rFont val="Meiryo UI"/>
        <family val="3"/>
        <charset val="128"/>
      </rPr>
      <t>建材番号</t>
    </r>
  </si>
  <si>
    <r>
      <rPr>
        <sz val="7"/>
        <color rgb="FF464646"/>
        <rFont val="Meiryo UI"/>
        <family val="3"/>
        <charset val="128"/>
      </rPr>
      <t>建材名称</t>
    </r>
  </si>
  <si>
    <r>
      <rPr>
        <sz val="7"/>
        <color rgb="FF464646"/>
        <rFont val="Meiryo UI"/>
        <family val="3"/>
        <charset val="128"/>
      </rPr>
      <t xml:space="preserve">熱伝導率
</t>
    </r>
    <r>
      <rPr>
        <sz val="8"/>
        <color rgb="FF1F1F1F"/>
        <rFont val="Meiryo UI"/>
        <family val="3"/>
        <charset val="128"/>
      </rPr>
      <t>[W/mK]</t>
    </r>
  </si>
  <si>
    <r>
      <rPr>
        <sz val="7"/>
        <color rgb="FF464646"/>
        <rFont val="Meiryo UI"/>
        <family val="3"/>
        <charset val="128"/>
      </rPr>
      <t xml:space="preserve">容積比熱
</t>
    </r>
    <r>
      <rPr>
        <sz val="8"/>
        <color rgb="FF2F2F2F"/>
        <rFont val="Meiryo UI"/>
        <family val="3"/>
        <charset val="128"/>
      </rPr>
      <t>[</t>
    </r>
    <r>
      <rPr>
        <sz val="8"/>
        <rFont val="Meiryo UI"/>
        <family val="3"/>
        <charset val="128"/>
      </rPr>
      <t>J</t>
    </r>
    <r>
      <rPr>
        <sz val="8"/>
        <color rgb="FF464646"/>
        <rFont val="Meiryo UI"/>
        <family val="3"/>
        <charset val="128"/>
      </rPr>
      <t>/</t>
    </r>
    <r>
      <rPr>
        <sz val="8"/>
        <rFont val="Meiryo UI"/>
        <family val="3"/>
        <charset val="128"/>
      </rPr>
      <t>L</t>
    </r>
    <r>
      <rPr>
        <sz val="8"/>
        <color rgb="FF1F1F1F"/>
        <rFont val="Meiryo UI"/>
        <family val="3"/>
        <charset val="128"/>
      </rPr>
      <t>K</t>
    </r>
    <r>
      <rPr>
        <sz val="8"/>
        <rFont val="Meiryo UI"/>
        <family val="3"/>
        <charset val="128"/>
      </rPr>
      <t>]</t>
    </r>
  </si>
  <si>
    <r>
      <rPr>
        <sz val="7"/>
        <color rgb="FF464646"/>
        <rFont val="Meiryo UI"/>
        <family val="3"/>
        <charset val="128"/>
      </rPr>
      <t xml:space="preserve">比熱
</t>
    </r>
    <r>
      <rPr>
        <sz val="8"/>
        <color rgb="FF1F1F1F"/>
        <rFont val="Meiryo UI"/>
        <family val="3"/>
        <charset val="128"/>
      </rPr>
      <t>[J/gK]</t>
    </r>
  </si>
  <si>
    <r>
      <rPr>
        <sz val="7"/>
        <color rgb="FF464646"/>
        <rFont val="Meiryo UI"/>
        <family val="3"/>
        <charset val="128"/>
      </rPr>
      <t xml:space="preserve">密度
</t>
    </r>
    <r>
      <rPr>
        <sz val="8"/>
        <color rgb="FF1F1F1F"/>
        <rFont val="Meiryo UI"/>
        <family val="3"/>
        <charset val="128"/>
      </rPr>
      <t>[g/L]</t>
    </r>
  </si>
  <si>
    <r>
      <rPr>
        <sz val="7"/>
        <color rgb="FF464646"/>
        <rFont val="Meiryo UI"/>
        <family val="3"/>
        <charset val="128"/>
      </rPr>
      <t>繊維系断熱材</t>
    </r>
  </si>
  <si>
    <r>
      <rPr>
        <sz val="7"/>
        <color rgb="FF2F2F2F"/>
        <rFont val="Meiryo UI"/>
        <family val="3"/>
        <charset val="128"/>
      </rPr>
      <t>グラスウ</t>
    </r>
    <r>
      <rPr>
        <sz val="7"/>
        <rFont val="Meiryo UI"/>
        <family val="3"/>
        <charset val="128"/>
      </rPr>
      <t>ー</t>
    </r>
    <r>
      <rPr>
        <sz val="7"/>
        <color rgb="FF2F2F2F"/>
        <rFont val="Meiryo UI"/>
        <family val="3"/>
        <charset val="128"/>
      </rPr>
      <t>ル断熱材  10</t>
    </r>
    <r>
      <rPr>
        <sz val="8"/>
        <color rgb="FF1F1F1F"/>
        <rFont val="Meiryo UI"/>
        <family val="3"/>
        <charset val="128"/>
      </rPr>
      <t>K</t>
    </r>
    <r>
      <rPr>
        <sz val="7"/>
        <color rgb="FF464646"/>
        <rFont val="Meiryo UI"/>
        <family val="3"/>
        <charset val="128"/>
      </rPr>
      <t>相当</t>
    </r>
    <phoneticPr fontId="7"/>
  </si>
  <si>
    <r>
      <rPr>
        <sz val="7"/>
        <color rgb="FF2F2F2F"/>
        <rFont val="Meiryo UI"/>
        <family val="3"/>
        <charset val="128"/>
      </rPr>
      <t>グラスウール断熱材  16</t>
    </r>
    <r>
      <rPr>
        <sz val="8"/>
        <color rgb="FF1F1F1F"/>
        <rFont val="Meiryo UI"/>
        <family val="3"/>
        <charset val="128"/>
      </rPr>
      <t>K</t>
    </r>
    <r>
      <rPr>
        <sz val="7"/>
        <color rgb="FF464646"/>
        <rFont val="Meiryo UI"/>
        <family val="3"/>
        <charset val="128"/>
      </rPr>
      <t>相当</t>
    </r>
    <phoneticPr fontId="5"/>
  </si>
  <si>
    <r>
      <rPr>
        <sz val="7"/>
        <color rgb="FF2F2F2F"/>
        <rFont val="Meiryo UI"/>
        <family val="3"/>
        <charset val="128"/>
      </rPr>
      <t>グラスウール断熱材   20</t>
    </r>
    <r>
      <rPr>
        <sz val="8"/>
        <color rgb="FF2F2F2F"/>
        <rFont val="Meiryo UI"/>
        <family val="3"/>
        <charset val="128"/>
      </rPr>
      <t>K</t>
    </r>
    <r>
      <rPr>
        <sz val="7"/>
        <color rgb="FF2F2F2F"/>
        <rFont val="Meiryo UI"/>
        <family val="3"/>
        <charset val="128"/>
      </rPr>
      <t>相当</t>
    </r>
    <phoneticPr fontId="5"/>
  </si>
  <si>
    <r>
      <rPr>
        <sz val="7"/>
        <color rgb="FF2F2F2F"/>
        <rFont val="Meiryo UI"/>
        <family val="3"/>
        <charset val="128"/>
      </rPr>
      <t>グラスウール断熱材   24</t>
    </r>
    <r>
      <rPr>
        <sz val="8"/>
        <color rgb="FF1F1F1F"/>
        <rFont val="Meiryo UI"/>
        <family val="3"/>
        <charset val="128"/>
      </rPr>
      <t>K</t>
    </r>
    <r>
      <rPr>
        <sz val="7"/>
        <color rgb="FF464646"/>
        <rFont val="Meiryo UI"/>
        <family val="3"/>
        <charset val="128"/>
      </rPr>
      <t>相当</t>
    </r>
    <phoneticPr fontId="5"/>
  </si>
  <si>
    <r>
      <rPr>
        <sz val="7"/>
        <color rgb="FF2F2F2F"/>
        <rFont val="Meiryo UI"/>
        <family val="3"/>
        <charset val="128"/>
      </rPr>
      <t>グラスウ</t>
    </r>
    <r>
      <rPr>
        <sz val="7"/>
        <rFont val="Meiryo UI"/>
        <family val="3"/>
        <charset val="128"/>
      </rPr>
      <t>ー</t>
    </r>
    <r>
      <rPr>
        <sz val="7"/>
        <color rgb="FF1F1F1F"/>
        <rFont val="Meiryo UI"/>
        <family val="3"/>
        <charset val="128"/>
      </rPr>
      <t>ル</t>
    </r>
    <r>
      <rPr>
        <sz val="7"/>
        <color rgb="FF464646"/>
        <rFont val="Meiryo UI"/>
        <family val="3"/>
        <charset val="128"/>
      </rPr>
      <t>断熱材  32</t>
    </r>
    <r>
      <rPr>
        <sz val="8"/>
        <color rgb="FF1F1F1F"/>
        <rFont val="Meiryo UI"/>
        <family val="3"/>
        <charset val="128"/>
      </rPr>
      <t>K</t>
    </r>
    <r>
      <rPr>
        <sz val="7"/>
        <color rgb="FF464646"/>
        <rFont val="Meiryo UI"/>
        <family val="3"/>
        <charset val="128"/>
      </rPr>
      <t>相当</t>
    </r>
    <phoneticPr fontId="5"/>
  </si>
  <si>
    <r>
      <rPr>
        <sz val="7"/>
        <color rgb="FF464646"/>
        <rFont val="Meiryo UI"/>
        <family val="3"/>
        <charset val="128"/>
      </rPr>
      <t>高性能グラスウール断熱材   16</t>
    </r>
    <r>
      <rPr>
        <sz val="8"/>
        <color rgb="FF1F1F1F"/>
        <rFont val="Meiryo UI"/>
        <family val="3"/>
        <charset val="128"/>
      </rPr>
      <t>K</t>
    </r>
    <r>
      <rPr>
        <sz val="7"/>
        <color rgb="FF464646"/>
        <rFont val="Meiryo UI"/>
        <family val="3"/>
        <charset val="128"/>
      </rPr>
      <t>相当</t>
    </r>
    <phoneticPr fontId="5"/>
  </si>
  <si>
    <r>
      <rPr>
        <sz val="7"/>
        <color rgb="FF464646"/>
        <rFont val="Meiryo UI"/>
        <family val="3"/>
        <charset val="128"/>
      </rPr>
      <t xml:space="preserve">高性能グラスウール断熱材   </t>
    </r>
    <r>
      <rPr>
        <sz val="8"/>
        <color rgb="FF1F1F1F"/>
        <rFont val="Meiryo UI"/>
        <family val="3"/>
        <charset val="128"/>
      </rPr>
      <t>24K</t>
    </r>
    <r>
      <rPr>
        <sz val="7"/>
        <color rgb="FF464646"/>
        <rFont val="Meiryo UI"/>
        <family val="3"/>
        <charset val="128"/>
      </rPr>
      <t>相当</t>
    </r>
  </si>
  <si>
    <r>
      <rPr>
        <sz val="7"/>
        <color rgb="FF464646"/>
        <rFont val="Meiryo UI"/>
        <family val="3"/>
        <charset val="128"/>
      </rPr>
      <t xml:space="preserve">高性能グラスウール断熱材   </t>
    </r>
    <r>
      <rPr>
        <sz val="8"/>
        <color rgb="FF1F1F1F"/>
        <rFont val="Meiryo UI"/>
        <family val="3"/>
        <charset val="128"/>
      </rPr>
      <t>32K</t>
    </r>
    <r>
      <rPr>
        <sz val="7"/>
        <color rgb="FF464646"/>
        <rFont val="Meiryo UI"/>
        <family val="3"/>
        <charset val="128"/>
      </rPr>
      <t>相当</t>
    </r>
  </si>
  <si>
    <r>
      <rPr>
        <sz val="7"/>
        <color rgb="FF464646"/>
        <rFont val="Meiryo UI"/>
        <family val="3"/>
        <charset val="128"/>
      </rPr>
      <t xml:space="preserve">高性能グラスウール断熱材   </t>
    </r>
    <r>
      <rPr>
        <sz val="8"/>
        <color rgb="FF1F1F1F"/>
        <rFont val="Meiryo UI"/>
        <family val="3"/>
        <charset val="128"/>
      </rPr>
      <t>40K</t>
    </r>
    <r>
      <rPr>
        <sz val="7"/>
        <color rgb="FF464646"/>
        <rFont val="Meiryo UI"/>
        <family val="3"/>
        <charset val="128"/>
      </rPr>
      <t>相当</t>
    </r>
  </si>
  <si>
    <r>
      <rPr>
        <sz val="7"/>
        <color rgb="FF464646"/>
        <rFont val="Meiryo UI"/>
        <family val="3"/>
        <charset val="128"/>
      </rPr>
      <t xml:space="preserve">高性能グラスウール断熱材   </t>
    </r>
    <r>
      <rPr>
        <sz val="8"/>
        <color rgb="FF1F1F1F"/>
        <rFont val="Meiryo UI"/>
        <family val="3"/>
        <charset val="128"/>
      </rPr>
      <t>48K</t>
    </r>
    <r>
      <rPr>
        <sz val="7"/>
        <color rgb="FF464646"/>
        <rFont val="Meiryo UI"/>
        <family val="3"/>
        <charset val="128"/>
      </rPr>
      <t>相当</t>
    </r>
  </si>
  <si>
    <r>
      <rPr>
        <sz val="7"/>
        <color rgb="FF464646"/>
        <rFont val="Meiryo UI"/>
        <family val="3"/>
        <charset val="128"/>
      </rPr>
      <t xml:space="preserve">吹込み用グラスウール  </t>
    </r>
    <r>
      <rPr>
        <sz val="8"/>
        <color rgb="FF1F1F1F"/>
        <rFont val="Meiryo UI"/>
        <family val="3"/>
        <charset val="128"/>
      </rPr>
      <t>13K</t>
    </r>
    <r>
      <rPr>
        <sz val="7"/>
        <color rgb="FF1F1F1F"/>
        <rFont val="Meiryo UI"/>
        <family val="3"/>
        <charset val="128"/>
      </rPr>
      <t>相</t>
    </r>
    <r>
      <rPr>
        <sz val="7"/>
        <color rgb="FF464646"/>
        <rFont val="Meiryo UI"/>
        <family val="3"/>
        <charset val="128"/>
      </rPr>
      <t>当</t>
    </r>
  </si>
  <si>
    <r>
      <rPr>
        <sz val="7"/>
        <color rgb="FF464646"/>
        <rFont val="Meiryo UI"/>
        <family val="3"/>
        <charset val="128"/>
      </rPr>
      <t>吹込み用グラスウ</t>
    </r>
    <r>
      <rPr>
        <sz val="7"/>
        <rFont val="Meiryo UI"/>
        <family val="3"/>
        <charset val="128"/>
      </rPr>
      <t>ー</t>
    </r>
    <r>
      <rPr>
        <sz val="7"/>
        <color rgb="FF1F1F1F"/>
        <rFont val="Meiryo UI"/>
        <family val="3"/>
        <charset val="128"/>
      </rPr>
      <t xml:space="preserve">ル  </t>
    </r>
    <r>
      <rPr>
        <sz val="8"/>
        <color rgb="FF1F1F1F"/>
        <rFont val="Meiryo UI"/>
        <family val="3"/>
        <charset val="128"/>
      </rPr>
      <t>18K</t>
    </r>
    <r>
      <rPr>
        <sz val="7"/>
        <color rgb="FF464646"/>
        <rFont val="Meiryo UI"/>
        <family val="3"/>
        <charset val="128"/>
      </rPr>
      <t>相当</t>
    </r>
  </si>
  <si>
    <r>
      <rPr>
        <sz val="7"/>
        <color rgb="FF464646"/>
        <rFont val="Meiryo UI"/>
        <family val="3"/>
        <charset val="128"/>
      </rPr>
      <t xml:space="preserve">吹込み用グラスウール  </t>
    </r>
    <r>
      <rPr>
        <sz val="8"/>
        <color rgb="FF2F2F2F"/>
        <rFont val="Meiryo UI"/>
        <family val="3"/>
        <charset val="128"/>
      </rPr>
      <t>30K</t>
    </r>
    <r>
      <rPr>
        <sz val="7"/>
        <color rgb="FF2F2F2F"/>
        <rFont val="Meiryo UI"/>
        <family val="3"/>
        <charset val="128"/>
      </rPr>
      <t>相当</t>
    </r>
  </si>
  <si>
    <r>
      <rPr>
        <sz val="7"/>
        <color rgb="FF464646"/>
        <rFont val="Meiryo UI"/>
        <family val="3"/>
        <charset val="128"/>
      </rPr>
      <t xml:space="preserve">吹込み用グラスウール  </t>
    </r>
    <r>
      <rPr>
        <sz val="8"/>
        <color rgb="FF2F2F2F"/>
        <rFont val="Meiryo UI"/>
        <family val="3"/>
        <charset val="128"/>
      </rPr>
      <t>35K</t>
    </r>
    <r>
      <rPr>
        <sz val="7"/>
        <color rgb="FF2F2F2F"/>
        <rFont val="Meiryo UI"/>
        <family val="3"/>
        <charset val="128"/>
      </rPr>
      <t>相当</t>
    </r>
  </si>
  <si>
    <r>
      <rPr>
        <sz val="7"/>
        <color rgb="FF464646"/>
        <rFont val="Meiryo UI"/>
        <family val="3"/>
        <charset val="128"/>
      </rPr>
      <t>吹付けロックウール</t>
    </r>
  </si>
  <si>
    <r>
      <rPr>
        <sz val="7"/>
        <color rgb="FF2F2F2F"/>
        <rFont val="Meiryo UI"/>
        <family val="3"/>
        <charset val="128"/>
      </rPr>
      <t>ロックウ</t>
    </r>
    <r>
      <rPr>
        <sz val="7"/>
        <rFont val="Meiryo UI"/>
        <family val="3"/>
        <charset val="128"/>
      </rPr>
      <t>ー</t>
    </r>
    <r>
      <rPr>
        <sz val="7"/>
        <color rgb="FF2F2F2F"/>
        <rFont val="Meiryo UI"/>
        <family val="3"/>
        <charset val="128"/>
      </rPr>
      <t>ル断熱材（マット）</t>
    </r>
  </si>
  <si>
    <r>
      <rPr>
        <sz val="7"/>
        <color rgb="FF2F2F2F"/>
        <rFont val="Meiryo UI"/>
        <family val="3"/>
        <charset val="128"/>
      </rPr>
      <t>ロックウール断熱材（フェルト）</t>
    </r>
  </si>
  <si>
    <r>
      <rPr>
        <sz val="7"/>
        <color rgb="FF2F2F2F"/>
        <rFont val="Meiryo UI"/>
        <family val="3"/>
        <charset val="128"/>
      </rPr>
      <t>ロックウ</t>
    </r>
    <r>
      <rPr>
        <sz val="7"/>
        <rFont val="Meiryo UI"/>
        <family val="3"/>
        <charset val="128"/>
      </rPr>
      <t>ー</t>
    </r>
    <r>
      <rPr>
        <sz val="7"/>
        <color rgb="FF2F2F2F"/>
        <rFont val="Meiryo UI"/>
        <family val="3"/>
        <charset val="128"/>
      </rPr>
      <t>ル断熱材（ボ</t>
    </r>
    <r>
      <rPr>
        <sz val="7"/>
        <rFont val="Meiryo UI"/>
        <family val="3"/>
        <charset val="128"/>
      </rPr>
      <t>ー</t>
    </r>
    <r>
      <rPr>
        <sz val="7"/>
        <color rgb="FF2F2F2F"/>
        <rFont val="Meiryo UI"/>
        <family val="3"/>
        <charset val="128"/>
      </rPr>
      <t>ド）</t>
    </r>
  </si>
  <si>
    <r>
      <rPr>
        <sz val="7"/>
        <color rgb="FF464646"/>
        <rFont val="Meiryo UI"/>
        <family val="3"/>
        <charset val="128"/>
      </rPr>
      <t xml:space="preserve">吹込み用ロックウール  </t>
    </r>
    <r>
      <rPr>
        <sz val="8"/>
        <color rgb="FF1F1F1F"/>
        <rFont val="Meiryo UI"/>
        <family val="3"/>
        <charset val="128"/>
      </rPr>
      <t>25K</t>
    </r>
    <r>
      <rPr>
        <sz val="7"/>
        <color rgb="FF464646"/>
        <rFont val="Meiryo UI"/>
        <family val="3"/>
        <charset val="128"/>
      </rPr>
      <t>相当</t>
    </r>
    <phoneticPr fontId="7"/>
  </si>
  <si>
    <r>
      <rPr>
        <sz val="7"/>
        <color rgb="FF464646"/>
        <rFont val="Meiryo UI"/>
        <family val="3"/>
        <charset val="128"/>
      </rPr>
      <t xml:space="preserve">吹込み用ロックウール  </t>
    </r>
    <r>
      <rPr>
        <sz val="8"/>
        <color rgb="FF1F1F1F"/>
        <rFont val="Meiryo UI"/>
        <family val="3"/>
        <charset val="128"/>
      </rPr>
      <t>65K</t>
    </r>
    <r>
      <rPr>
        <sz val="7"/>
        <color rgb="FF464646"/>
        <rFont val="Meiryo UI"/>
        <family val="3"/>
        <charset val="128"/>
      </rPr>
      <t>相当</t>
    </r>
  </si>
  <si>
    <r>
      <rPr>
        <sz val="7"/>
        <color rgb="FF464646"/>
        <rFont val="Meiryo UI"/>
        <family val="3"/>
        <charset val="128"/>
      </rPr>
      <t xml:space="preserve">吹込み用セルローズファイバー  </t>
    </r>
    <r>
      <rPr>
        <sz val="8"/>
        <color rgb="FF2F2F2F"/>
        <rFont val="Meiryo UI"/>
        <family val="3"/>
        <charset val="128"/>
      </rPr>
      <t>25K</t>
    </r>
  </si>
  <si>
    <r>
      <rPr>
        <sz val="7"/>
        <color rgb="FF464646"/>
        <rFont val="Meiryo UI"/>
        <family val="3"/>
        <charset val="128"/>
      </rPr>
      <t>吹込み用セルロ</t>
    </r>
    <r>
      <rPr>
        <sz val="7"/>
        <rFont val="Meiryo UI"/>
        <family val="3"/>
        <charset val="128"/>
      </rPr>
      <t>ー</t>
    </r>
    <r>
      <rPr>
        <sz val="7"/>
        <color rgb="FF2F2F2F"/>
        <rFont val="Meiryo UI"/>
        <family val="3"/>
        <charset val="128"/>
      </rPr>
      <t>ズファイバ</t>
    </r>
    <r>
      <rPr>
        <sz val="7"/>
        <rFont val="Meiryo UI"/>
        <family val="3"/>
        <charset val="128"/>
      </rPr>
      <t xml:space="preserve">ー  </t>
    </r>
    <r>
      <rPr>
        <sz val="8"/>
        <color rgb="FF2F2F2F"/>
        <rFont val="Meiryo UI"/>
        <family val="3"/>
        <charset val="128"/>
      </rPr>
      <t>45K</t>
    </r>
  </si>
  <si>
    <r>
      <rPr>
        <sz val="7"/>
        <color rgb="FF464646"/>
        <rFont val="Meiryo UI"/>
        <family val="3"/>
        <charset val="128"/>
      </rPr>
      <t xml:space="preserve">吹込み用セルローズファイバー  </t>
    </r>
    <r>
      <rPr>
        <sz val="8"/>
        <color rgb="FF2F2F2F"/>
        <rFont val="Meiryo UI"/>
        <family val="3"/>
        <charset val="128"/>
      </rPr>
      <t>55K</t>
    </r>
  </si>
  <si>
    <r>
      <rPr>
        <sz val="7"/>
        <color rgb="FF464646"/>
        <rFont val="Meiryo UI"/>
        <family val="3"/>
        <charset val="128"/>
      </rPr>
      <t>発泡系断熱材</t>
    </r>
  </si>
  <si>
    <r>
      <rPr>
        <sz val="7"/>
        <color rgb="FF464646"/>
        <rFont val="Meiryo UI"/>
        <family val="3"/>
        <charset val="128"/>
      </rPr>
      <t>押出法ポ</t>
    </r>
    <r>
      <rPr>
        <sz val="7"/>
        <color rgb="FF1F1F1F"/>
        <rFont val="Meiryo UI"/>
        <family val="3"/>
        <charset val="128"/>
      </rPr>
      <t>リスチレンフ</t>
    </r>
    <r>
      <rPr>
        <sz val="7"/>
        <color rgb="FF464646"/>
        <rFont val="Meiryo UI"/>
        <family val="3"/>
        <charset val="128"/>
      </rPr>
      <t>ォ</t>
    </r>
    <r>
      <rPr>
        <sz val="7"/>
        <rFont val="Meiryo UI"/>
        <family val="3"/>
        <charset val="128"/>
      </rPr>
      <t>ー</t>
    </r>
    <r>
      <rPr>
        <sz val="7"/>
        <color rgb="FF2F2F2F"/>
        <rFont val="Meiryo UI"/>
        <family val="3"/>
        <charset val="128"/>
      </rPr>
      <t xml:space="preserve">ム  </t>
    </r>
    <r>
      <rPr>
        <sz val="7"/>
        <color rgb="FF464646"/>
        <rFont val="Meiryo UI"/>
        <family val="3"/>
        <charset val="128"/>
      </rPr>
      <t xml:space="preserve">保温板  </t>
    </r>
    <r>
      <rPr>
        <sz val="8"/>
        <color rgb="FF1F1F1F"/>
        <rFont val="Meiryo UI"/>
        <family val="3"/>
        <charset val="128"/>
      </rPr>
      <t>1</t>
    </r>
    <r>
      <rPr>
        <sz val="7"/>
        <color rgb="FF464646"/>
        <rFont val="Meiryo UI"/>
        <family val="3"/>
        <charset val="128"/>
      </rPr>
      <t>種</t>
    </r>
  </si>
  <si>
    <r>
      <rPr>
        <sz val="7"/>
        <color rgb="FF464646"/>
        <rFont val="Meiryo UI"/>
        <family val="3"/>
        <charset val="128"/>
      </rPr>
      <t xml:space="preserve">押出法ポリスチレンフォーム  保温板  </t>
    </r>
    <r>
      <rPr>
        <sz val="8"/>
        <color rgb="FF1F1F1F"/>
        <rFont val="Meiryo UI"/>
        <family val="3"/>
        <charset val="128"/>
      </rPr>
      <t>2</t>
    </r>
    <r>
      <rPr>
        <sz val="7"/>
        <color rgb="FF464646"/>
        <rFont val="Meiryo UI"/>
        <family val="3"/>
        <charset val="128"/>
      </rPr>
      <t>種</t>
    </r>
    <phoneticPr fontId="7"/>
  </si>
  <si>
    <r>
      <rPr>
        <sz val="7"/>
        <color rgb="FF464646"/>
        <rFont val="Meiryo UI"/>
        <family val="3"/>
        <charset val="128"/>
      </rPr>
      <t xml:space="preserve">押出法ポリスチレンフォーム  保温板  </t>
    </r>
    <r>
      <rPr>
        <sz val="8"/>
        <color rgb="FF2F2F2F"/>
        <rFont val="Meiryo UI"/>
        <family val="3"/>
        <charset val="128"/>
      </rPr>
      <t>3</t>
    </r>
    <r>
      <rPr>
        <sz val="7"/>
        <color rgb="FF2F2F2F"/>
        <rFont val="Meiryo UI"/>
        <family val="3"/>
        <charset val="128"/>
      </rPr>
      <t>種</t>
    </r>
  </si>
  <si>
    <r>
      <rPr>
        <sz val="8"/>
        <color rgb="FF2F2F2F"/>
        <rFont val="Meiryo UI"/>
        <family val="3"/>
        <charset val="128"/>
      </rPr>
      <t>A</t>
    </r>
    <r>
      <rPr>
        <sz val="7"/>
        <color rgb="FF2F2F2F"/>
        <rFont val="Meiryo UI"/>
        <family val="3"/>
        <charset val="128"/>
      </rPr>
      <t xml:space="preserve">種ポリエチレンフォーム  </t>
    </r>
    <r>
      <rPr>
        <sz val="7"/>
        <color rgb="FF464646"/>
        <rFont val="Meiryo UI"/>
        <family val="3"/>
        <charset val="128"/>
      </rPr>
      <t xml:space="preserve">保温板  </t>
    </r>
    <r>
      <rPr>
        <sz val="8"/>
        <color rgb="FF1F1F1F"/>
        <rFont val="Meiryo UI"/>
        <family val="3"/>
        <charset val="128"/>
      </rPr>
      <t>1</t>
    </r>
    <r>
      <rPr>
        <sz val="7"/>
        <color rgb="FF464646"/>
        <rFont val="Meiryo UI"/>
        <family val="3"/>
        <charset val="128"/>
      </rPr>
      <t>種</t>
    </r>
    <r>
      <rPr>
        <sz val="8"/>
        <color rgb="FF464646"/>
        <rFont val="Meiryo UI"/>
        <family val="3"/>
        <charset val="128"/>
      </rPr>
      <t>2</t>
    </r>
    <r>
      <rPr>
        <sz val="7"/>
        <color rgb="FF464646"/>
        <rFont val="Meiryo UI"/>
        <family val="3"/>
        <charset val="128"/>
      </rPr>
      <t>号</t>
    </r>
  </si>
  <si>
    <r>
      <rPr>
        <sz val="8"/>
        <color rgb="FF2F2F2F"/>
        <rFont val="Meiryo UI"/>
        <family val="3"/>
        <charset val="128"/>
      </rPr>
      <t>A</t>
    </r>
    <r>
      <rPr>
        <sz val="7"/>
        <color rgb="FF2F2F2F"/>
        <rFont val="Meiryo UI"/>
        <family val="3"/>
        <charset val="128"/>
      </rPr>
      <t xml:space="preserve">種ポリエチレンフォーム  </t>
    </r>
    <r>
      <rPr>
        <sz val="7"/>
        <color rgb="FF464646"/>
        <rFont val="Meiryo UI"/>
        <family val="3"/>
        <charset val="128"/>
      </rPr>
      <t xml:space="preserve">保温板  </t>
    </r>
    <r>
      <rPr>
        <sz val="8"/>
        <color rgb="FF1F1F1F"/>
        <rFont val="Meiryo UI"/>
        <family val="3"/>
        <charset val="128"/>
      </rPr>
      <t>2</t>
    </r>
    <r>
      <rPr>
        <sz val="7"/>
        <color rgb="FF464646"/>
        <rFont val="Meiryo UI"/>
        <family val="3"/>
        <charset val="128"/>
      </rPr>
      <t>種</t>
    </r>
  </si>
  <si>
    <r>
      <rPr>
        <sz val="7"/>
        <color rgb="FF2F2F2F"/>
        <rFont val="Meiryo UI"/>
        <family val="3"/>
        <charset val="128"/>
      </rPr>
      <t xml:space="preserve">ビーズ法ポリスチレンフォーム  </t>
    </r>
    <r>
      <rPr>
        <sz val="7"/>
        <color rgb="FF464646"/>
        <rFont val="Meiryo UI"/>
        <family val="3"/>
        <charset val="128"/>
      </rPr>
      <t>保温板  特号</t>
    </r>
  </si>
  <si>
    <r>
      <rPr>
        <sz val="7"/>
        <color rgb="FF2F2F2F"/>
        <rFont val="Meiryo UI"/>
        <family val="3"/>
        <charset val="128"/>
      </rPr>
      <t xml:space="preserve">ビーズ法ポリスチレンフォーム  </t>
    </r>
    <r>
      <rPr>
        <sz val="7"/>
        <color rgb="FF464646"/>
        <rFont val="Meiryo UI"/>
        <family val="3"/>
        <charset val="128"/>
      </rPr>
      <t xml:space="preserve">保温板  </t>
    </r>
    <r>
      <rPr>
        <sz val="8"/>
        <color rgb="FF1F1F1F"/>
        <rFont val="Meiryo UI"/>
        <family val="3"/>
        <charset val="128"/>
      </rPr>
      <t>1</t>
    </r>
    <r>
      <rPr>
        <sz val="7"/>
        <color rgb="FF464646"/>
        <rFont val="Meiryo UI"/>
        <family val="3"/>
        <charset val="128"/>
      </rPr>
      <t>号</t>
    </r>
  </si>
  <si>
    <r>
      <rPr>
        <sz val="7"/>
        <color rgb="FF2F2F2F"/>
        <rFont val="Meiryo UI"/>
        <family val="3"/>
        <charset val="128"/>
      </rPr>
      <t xml:space="preserve">ビーズ法ポリスチレンフォーム  </t>
    </r>
    <r>
      <rPr>
        <sz val="7"/>
        <color rgb="FF464646"/>
        <rFont val="Meiryo UI"/>
        <family val="3"/>
        <charset val="128"/>
      </rPr>
      <t xml:space="preserve">保温板  </t>
    </r>
    <r>
      <rPr>
        <sz val="8"/>
        <color rgb="FF1F1F1F"/>
        <rFont val="Meiryo UI"/>
        <family val="3"/>
        <charset val="128"/>
      </rPr>
      <t>2</t>
    </r>
    <r>
      <rPr>
        <sz val="7"/>
        <color rgb="FF464646"/>
        <rFont val="Meiryo UI"/>
        <family val="3"/>
        <charset val="128"/>
      </rPr>
      <t>号</t>
    </r>
  </si>
  <si>
    <r>
      <rPr>
        <sz val="7"/>
        <color rgb="FF2F2F2F"/>
        <rFont val="Meiryo UI"/>
        <family val="3"/>
        <charset val="128"/>
      </rPr>
      <t xml:space="preserve">ビーズ法ポリスチレンフォーム  </t>
    </r>
    <r>
      <rPr>
        <sz val="7"/>
        <color rgb="FF464646"/>
        <rFont val="Meiryo UI"/>
        <family val="3"/>
        <charset val="128"/>
      </rPr>
      <t xml:space="preserve">保温板  </t>
    </r>
    <r>
      <rPr>
        <sz val="8"/>
        <color rgb="FF2F2F2F"/>
        <rFont val="Meiryo UI"/>
        <family val="3"/>
        <charset val="128"/>
      </rPr>
      <t>3</t>
    </r>
    <r>
      <rPr>
        <sz val="7"/>
        <color rgb="FF2F2F2F"/>
        <rFont val="Meiryo UI"/>
        <family val="3"/>
        <charset val="128"/>
      </rPr>
      <t>号</t>
    </r>
  </si>
  <si>
    <r>
      <rPr>
        <sz val="7"/>
        <color rgb="FF2F2F2F"/>
        <rFont val="Meiryo UI"/>
        <family val="3"/>
        <charset val="128"/>
      </rPr>
      <t>ビーズ法ポリスチレンフォ</t>
    </r>
    <r>
      <rPr>
        <sz val="7"/>
        <rFont val="Meiryo UI"/>
        <family val="3"/>
        <charset val="128"/>
      </rPr>
      <t>ー</t>
    </r>
    <r>
      <rPr>
        <sz val="7"/>
        <color rgb="FF2F2F2F"/>
        <rFont val="Meiryo UI"/>
        <family val="3"/>
        <charset val="128"/>
      </rPr>
      <t xml:space="preserve">ム  </t>
    </r>
    <r>
      <rPr>
        <sz val="7"/>
        <color rgb="FF464646"/>
        <rFont val="Meiryo UI"/>
        <family val="3"/>
        <charset val="128"/>
      </rPr>
      <t xml:space="preserve">保温板  </t>
    </r>
    <r>
      <rPr>
        <sz val="8"/>
        <color rgb="FF2F2F2F"/>
        <rFont val="Meiryo UI"/>
        <family val="3"/>
        <charset val="128"/>
      </rPr>
      <t>4</t>
    </r>
    <r>
      <rPr>
        <sz val="7"/>
        <color rgb="FF2F2F2F"/>
        <rFont val="Meiryo UI"/>
        <family val="3"/>
        <charset val="128"/>
      </rPr>
      <t>号</t>
    </r>
  </si>
  <si>
    <r>
      <rPr>
        <sz val="7"/>
        <color rgb="FF464646"/>
        <rFont val="Meiryo UI"/>
        <family val="3"/>
        <charset val="128"/>
      </rPr>
      <t xml:space="preserve">硬質ウレタンフォーム  保温板  </t>
    </r>
    <r>
      <rPr>
        <sz val="8"/>
        <color rgb="FF1F1F1F"/>
        <rFont val="Meiryo UI"/>
        <family val="3"/>
        <charset val="128"/>
      </rPr>
      <t>2</t>
    </r>
    <r>
      <rPr>
        <sz val="7"/>
        <color rgb="FF464646"/>
        <rFont val="Meiryo UI"/>
        <family val="3"/>
        <charset val="128"/>
      </rPr>
      <t>種</t>
    </r>
    <r>
      <rPr>
        <sz val="8"/>
        <color rgb="FF1F1F1F"/>
        <rFont val="Meiryo UI"/>
        <family val="3"/>
        <charset val="128"/>
      </rPr>
      <t>1</t>
    </r>
    <r>
      <rPr>
        <sz val="7"/>
        <color rgb="FF464646"/>
        <rFont val="Meiryo UI"/>
        <family val="3"/>
        <charset val="128"/>
      </rPr>
      <t>号</t>
    </r>
  </si>
  <si>
    <r>
      <rPr>
        <sz val="7"/>
        <color rgb="FF464646"/>
        <rFont val="Meiryo UI"/>
        <family val="3"/>
        <charset val="128"/>
      </rPr>
      <t xml:space="preserve">硬質ウレタンフォーム  保温板  </t>
    </r>
    <r>
      <rPr>
        <sz val="8"/>
        <color rgb="FF1F1F1F"/>
        <rFont val="Meiryo UI"/>
        <family val="3"/>
        <charset val="128"/>
      </rPr>
      <t>2</t>
    </r>
    <r>
      <rPr>
        <sz val="7"/>
        <color rgb="FF464646"/>
        <rFont val="Meiryo UI"/>
        <family val="3"/>
        <charset val="128"/>
      </rPr>
      <t>種</t>
    </r>
    <r>
      <rPr>
        <sz val="8"/>
        <color rgb="FF1F1F1F"/>
        <rFont val="Meiryo UI"/>
        <family val="3"/>
        <charset val="128"/>
      </rPr>
      <t>2</t>
    </r>
    <r>
      <rPr>
        <sz val="7"/>
        <color rgb="FF464646"/>
        <rFont val="Meiryo UI"/>
        <family val="3"/>
        <charset val="128"/>
      </rPr>
      <t>号</t>
    </r>
  </si>
  <si>
    <r>
      <rPr>
        <sz val="7"/>
        <color rgb="FF464646"/>
        <rFont val="Meiryo UI"/>
        <family val="3"/>
        <charset val="128"/>
      </rPr>
      <t>吹付け硬質ウ</t>
    </r>
    <r>
      <rPr>
        <sz val="7"/>
        <color rgb="FF1F1F1F"/>
        <rFont val="Meiryo UI"/>
        <family val="3"/>
        <charset val="128"/>
      </rPr>
      <t>レタンフォーム</t>
    </r>
    <r>
      <rPr>
        <sz val="8"/>
        <color rgb="FF1F1F1F"/>
        <rFont val="Meiryo UI"/>
        <family val="3"/>
        <charset val="128"/>
      </rPr>
      <t>A</t>
    </r>
    <r>
      <rPr>
        <sz val="7"/>
        <color rgb="FF464646"/>
        <rFont val="Meiryo UI"/>
        <family val="3"/>
        <charset val="128"/>
      </rPr>
      <t>種</t>
    </r>
    <r>
      <rPr>
        <sz val="8"/>
        <color rgb="FF1F1F1F"/>
        <rFont val="Meiryo UI"/>
        <family val="3"/>
        <charset val="128"/>
      </rPr>
      <t>1</t>
    </r>
  </si>
  <si>
    <r>
      <rPr>
        <sz val="7"/>
        <color rgb="FF464646"/>
        <rFont val="Meiryo UI"/>
        <family val="3"/>
        <charset val="128"/>
      </rPr>
      <t>吹付け硬質ウ</t>
    </r>
    <r>
      <rPr>
        <sz val="7"/>
        <color rgb="FF1F1F1F"/>
        <rFont val="Meiryo UI"/>
        <family val="3"/>
        <charset val="128"/>
      </rPr>
      <t>レタンフォ</t>
    </r>
    <r>
      <rPr>
        <sz val="7"/>
        <rFont val="Meiryo UI"/>
        <family val="3"/>
        <charset val="128"/>
      </rPr>
      <t>ー</t>
    </r>
    <r>
      <rPr>
        <sz val="7"/>
        <color rgb="FF2F2F2F"/>
        <rFont val="Meiryo UI"/>
        <family val="3"/>
        <charset val="128"/>
      </rPr>
      <t>ム</t>
    </r>
    <r>
      <rPr>
        <sz val="8"/>
        <color rgb="FF2F2F2F"/>
        <rFont val="Meiryo UI"/>
        <family val="3"/>
        <charset val="128"/>
      </rPr>
      <t>A</t>
    </r>
    <r>
      <rPr>
        <sz val="7"/>
        <color rgb="FF2F2F2F"/>
        <rFont val="Meiryo UI"/>
        <family val="3"/>
        <charset val="128"/>
      </rPr>
      <t>種</t>
    </r>
    <r>
      <rPr>
        <sz val="8"/>
        <color rgb="FF2F2F2F"/>
        <rFont val="Meiryo UI"/>
        <family val="3"/>
        <charset val="128"/>
      </rPr>
      <t>3</t>
    </r>
  </si>
  <si>
    <r>
      <rPr>
        <sz val="7"/>
        <color rgb="FF2F2F2F"/>
        <rFont val="Meiryo UI"/>
        <family val="3"/>
        <charset val="128"/>
      </rPr>
      <t xml:space="preserve">フェノールフォーム  </t>
    </r>
    <r>
      <rPr>
        <sz val="7"/>
        <color rgb="FF464646"/>
        <rFont val="Meiryo UI"/>
        <family val="3"/>
        <charset val="128"/>
      </rPr>
      <t xml:space="preserve">保温板  </t>
    </r>
    <r>
      <rPr>
        <sz val="8"/>
        <color rgb="FF1F1F1F"/>
        <rFont val="Meiryo UI"/>
        <family val="3"/>
        <charset val="128"/>
      </rPr>
      <t>1</t>
    </r>
    <r>
      <rPr>
        <sz val="7"/>
        <color rgb="FF464646"/>
        <rFont val="Meiryo UI"/>
        <family val="3"/>
        <charset val="128"/>
      </rPr>
      <t>種</t>
    </r>
    <r>
      <rPr>
        <sz val="8"/>
        <color rgb="FF1F1F1F"/>
        <rFont val="Meiryo UI"/>
        <family val="3"/>
        <charset val="128"/>
      </rPr>
      <t>1</t>
    </r>
    <r>
      <rPr>
        <sz val="7"/>
        <color rgb="FF464646"/>
        <rFont val="Meiryo UI"/>
        <family val="3"/>
        <charset val="128"/>
      </rPr>
      <t>号</t>
    </r>
  </si>
  <si>
    <r>
      <rPr>
        <sz val="7"/>
        <color rgb="FF2F2F2F"/>
        <rFont val="Meiryo UI"/>
        <family val="3"/>
        <charset val="128"/>
      </rPr>
      <t>フェノ</t>
    </r>
    <r>
      <rPr>
        <sz val="7"/>
        <rFont val="Meiryo UI"/>
        <family val="3"/>
        <charset val="128"/>
      </rPr>
      <t>ー</t>
    </r>
    <r>
      <rPr>
        <sz val="7"/>
        <color rgb="FF2F2F2F"/>
        <rFont val="Meiryo UI"/>
        <family val="3"/>
        <charset val="128"/>
      </rPr>
      <t>ルフォ</t>
    </r>
    <r>
      <rPr>
        <sz val="7"/>
        <rFont val="Meiryo UI"/>
        <family val="3"/>
        <charset val="128"/>
      </rPr>
      <t>ー</t>
    </r>
    <r>
      <rPr>
        <sz val="7"/>
        <color rgb="FF2F2F2F"/>
        <rFont val="Meiryo UI"/>
        <family val="3"/>
        <charset val="128"/>
      </rPr>
      <t xml:space="preserve">ム  </t>
    </r>
    <r>
      <rPr>
        <sz val="7"/>
        <color rgb="FF464646"/>
        <rFont val="Meiryo UI"/>
        <family val="3"/>
        <charset val="128"/>
      </rPr>
      <t xml:space="preserve">保温板  </t>
    </r>
    <r>
      <rPr>
        <sz val="8"/>
        <color rgb="FF1F1F1F"/>
        <rFont val="Meiryo UI"/>
        <family val="3"/>
        <charset val="128"/>
      </rPr>
      <t>1</t>
    </r>
    <r>
      <rPr>
        <sz val="7"/>
        <color rgb="FF464646"/>
        <rFont val="Meiryo UI"/>
        <family val="3"/>
        <charset val="128"/>
      </rPr>
      <t>種</t>
    </r>
    <r>
      <rPr>
        <sz val="8"/>
        <color rgb="FF464646"/>
        <rFont val="Meiryo UI"/>
        <family val="3"/>
        <charset val="128"/>
      </rPr>
      <t>2</t>
    </r>
    <r>
      <rPr>
        <sz val="7"/>
        <color rgb="FF464646"/>
        <rFont val="Meiryo UI"/>
        <family val="3"/>
        <charset val="128"/>
      </rPr>
      <t>号</t>
    </r>
  </si>
  <si>
    <r>
      <rPr>
        <sz val="9"/>
        <rFont val="HG丸ｺﾞｼｯｸM-PRO"/>
        <family val="3"/>
      </rPr>
      <t>大分類</t>
    </r>
  </si>
  <si>
    <r>
      <rPr>
        <sz val="9"/>
        <rFont val="HG丸ｺﾞｼｯｸM-PRO"/>
        <family val="3"/>
      </rPr>
      <t>小分類</t>
    </r>
  </si>
  <si>
    <r>
      <rPr>
        <sz val="9"/>
        <rFont val="HG丸ｺﾞｼｯｸM-PRO"/>
        <family val="3"/>
      </rPr>
      <t xml:space="preserve">熱伝導率
</t>
    </r>
    <r>
      <rPr>
        <sz val="9"/>
        <rFont val="HG丸ｺﾞｼｯｸM-PRO"/>
        <family val="3"/>
      </rPr>
      <t>W/(m•K)</t>
    </r>
  </si>
  <si>
    <r>
      <rPr>
        <sz val="9"/>
        <rFont val="HG丸ｺﾞｼｯｸM-PRO"/>
        <family val="3"/>
      </rPr>
      <t>グラスウール断熱材通常品</t>
    </r>
  </si>
  <si>
    <r>
      <rPr>
        <sz val="9"/>
        <rFont val="HG丸ｺﾞｼｯｸM-PRO"/>
        <family val="3"/>
      </rPr>
      <t>＊</t>
    </r>
  </si>
  <si>
    <r>
      <rPr>
        <sz val="9"/>
        <rFont val="HG丸ｺﾞｼｯｸM-PRO"/>
        <family val="3"/>
      </rPr>
      <t>グラスウール断熱材１０K</t>
    </r>
  </si>
  <si>
    <r>
      <rPr>
        <sz val="9"/>
        <rFont val="HG丸ｺﾞｼｯｸM-PRO"/>
        <family val="3"/>
      </rPr>
      <t>グラスウール断熱材１２K</t>
    </r>
  </si>
  <si>
    <r>
      <rPr>
        <sz val="9"/>
        <rFont val="HG丸ｺﾞｼｯｸM-PRO"/>
        <family val="3"/>
      </rPr>
      <t>グラスウール断熱材１６K</t>
    </r>
  </si>
  <si>
    <r>
      <rPr>
        <sz val="9"/>
        <rFont val="HG丸ｺﾞｼｯｸM-PRO"/>
        <family val="3"/>
      </rPr>
      <t>グラスウール断熱材２０K</t>
    </r>
  </si>
  <si>
    <r>
      <rPr>
        <sz val="9"/>
        <rFont val="HG丸ｺﾞｼｯｸM-PRO"/>
        <family val="3"/>
      </rPr>
      <t>グラスウール断熱材２４K</t>
    </r>
  </si>
  <si>
    <r>
      <rPr>
        <sz val="9"/>
        <rFont val="HG丸ｺﾞｼｯｸM-PRO"/>
        <family val="3"/>
      </rPr>
      <t>グラスウール断熱材３２K</t>
    </r>
  </si>
  <si>
    <r>
      <rPr>
        <sz val="9"/>
        <rFont val="HG丸ｺﾞｼｯｸM-PRO"/>
        <family val="3"/>
      </rPr>
      <t>グラスウール断熱材４０K</t>
    </r>
  </si>
  <si>
    <r>
      <rPr>
        <sz val="9"/>
        <rFont val="HG丸ｺﾞｼｯｸM-PRO"/>
        <family val="3"/>
      </rPr>
      <t>グラスウール断熱材４８K</t>
    </r>
  </si>
  <si>
    <r>
      <rPr>
        <sz val="9"/>
        <rFont val="HG丸ｺﾞｼｯｸM-PRO"/>
        <family val="3"/>
      </rPr>
      <t>グラスウール断熱材６４K</t>
    </r>
  </si>
  <si>
    <r>
      <rPr>
        <sz val="9"/>
        <rFont val="HG丸ｺﾞｼｯｸM-PRO"/>
        <family val="3"/>
      </rPr>
      <t>グラスウール断熱材８０K</t>
    </r>
  </si>
  <si>
    <r>
      <rPr>
        <sz val="9"/>
        <rFont val="HG丸ｺﾞｼｯｸM-PRO"/>
        <family val="3"/>
      </rPr>
      <t>グラスウール断熱材９６K</t>
    </r>
  </si>
  <si>
    <r>
      <rPr>
        <sz val="9"/>
        <rFont val="HG丸ｺﾞｼｯｸM-PRO"/>
        <family val="3"/>
      </rPr>
      <t>グラスウール断熱材高性能品</t>
    </r>
  </si>
  <si>
    <r>
      <rPr>
        <sz val="9"/>
        <rFont val="HG丸ｺﾞｼｯｸM-PRO"/>
        <family val="3"/>
      </rPr>
      <t>高性能グラスウール断熱材１０K</t>
    </r>
  </si>
  <si>
    <r>
      <rPr>
        <sz val="9"/>
        <rFont val="HG丸ｺﾞｼｯｸM-PRO"/>
        <family val="3"/>
      </rPr>
      <t>高性能グラスウール断熱材１２K</t>
    </r>
  </si>
  <si>
    <r>
      <rPr>
        <sz val="9"/>
        <rFont val="HG丸ｺﾞｼｯｸM-PRO"/>
        <family val="3"/>
      </rPr>
      <t>高性能グラスウール断熱材１４Ｋ</t>
    </r>
  </si>
  <si>
    <r>
      <rPr>
        <sz val="9"/>
        <rFont val="HG丸ｺﾞｼｯｸM-PRO"/>
        <family val="3"/>
      </rPr>
      <t>高性能グラスウール断熱材１６K</t>
    </r>
  </si>
  <si>
    <r>
      <rPr>
        <sz val="9"/>
        <rFont val="HG丸ｺﾞｼｯｸM-PRO"/>
        <family val="3"/>
      </rPr>
      <t>高性能グラスウール断熱材２０K</t>
    </r>
  </si>
  <si>
    <r>
      <rPr>
        <sz val="9"/>
        <rFont val="HG丸ｺﾞｼｯｸM-PRO"/>
        <family val="3"/>
      </rPr>
      <t>高性能グラスウール断熱材２４K</t>
    </r>
  </si>
  <si>
    <r>
      <rPr>
        <sz val="9"/>
        <rFont val="HG丸ｺﾞｼｯｸM-PRO"/>
        <family val="3"/>
      </rPr>
      <t>高性能グラスウール断熱材２８K</t>
    </r>
  </si>
  <si>
    <r>
      <rPr>
        <sz val="9"/>
        <rFont val="HG丸ｺﾞｼｯｸM-PRO"/>
        <family val="3"/>
      </rPr>
      <t>高性能グラスウール断熱材３２K</t>
    </r>
  </si>
  <si>
    <r>
      <rPr>
        <sz val="9"/>
        <rFont val="HG丸ｺﾞｼｯｸM-PRO"/>
        <family val="3"/>
      </rPr>
      <t>高性能グラスウール断熱材３６K</t>
    </r>
  </si>
  <si>
    <r>
      <rPr>
        <sz val="9"/>
        <rFont val="HG丸ｺﾞｼｯｸM-PRO"/>
        <family val="3"/>
      </rPr>
      <t>高性能グラスウール断熱材３８K</t>
    </r>
  </si>
  <si>
    <r>
      <rPr>
        <sz val="9"/>
        <rFont val="HG丸ｺﾞｼｯｸM-PRO"/>
        <family val="3"/>
      </rPr>
      <t>高性能グラスウール断熱材４０K</t>
    </r>
  </si>
  <si>
    <r>
      <rPr>
        <sz val="9"/>
        <rFont val="HG丸ｺﾞｼｯｸM-PRO"/>
        <family val="3"/>
      </rPr>
      <t>高性能グラスウール断熱材４８K</t>
    </r>
  </si>
  <si>
    <r>
      <rPr>
        <sz val="9"/>
        <rFont val="HG丸ｺﾞｼｯｸM-PRO"/>
        <family val="3"/>
      </rPr>
      <t>吹込み用グラスウール断熱材</t>
    </r>
  </si>
  <si>
    <r>
      <rPr>
        <sz val="9"/>
        <rFont val="HG丸ｺﾞｼｯｸM-PRO"/>
        <family val="3"/>
      </rPr>
      <t>天井用</t>
    </r>
  </si>
  <si>
    <r>
      <rPr>
        <sz val="9"/>
        <rFont val="HG丸ｺﾞｼｯｸM-PRO"/>
        <family val="3"/>
      </rPr>
      <t>屋根•床•壁用</t>
    </r>
  </si>
  <si>
    <r>
      <rPr>
        <sz val="9"/>
        <rFont val="HG丸ｺﾞｼｯｸM-PRO"/>
        <family val="3"/>
      </rPr>
      <t>ロックウール断熱材</t>
    </r>
  </si>
  <si>
    <r>
      <rPr>
        <sz val="9"/>
        <rFont val="HG丸ｺﾞｼｯｸM-PRO"/>
        <family val="3"/>
      </rPr>
      <t>ロックウール断熱材•マット 24Ｋ以上</t>
    </r>
  </si>
  <si>
    <t>ロックウール断熱材•マット 30K以上</t>
    <phoneticPr fontId="5"/>
  </si>
  <si>
    <t>ロックウール断熱材•マット 40K以上</t>
    <phoneticPr fontId="5"/>
  </si>
  <si>
    <r>
      <rPr>
        <sz val="9"/>
        <rFont val="HG丸ｺﾞｼｯｸM-PRO"/>
        <family val="3"/>
      </rPr>
      <t>ロックウール断熱材•フェルト</t>
    </r>
  </si>
  <si>
    <r>
      <rPr>
        <sz val="9"/>
        <rFont val="HG丸ｺﾞｼｯｸM-PRO"/>
        <family val="3"/>
      </rPr>
      <t>ロックウール断熱材•ボード</t>
    </r>
  </si>
  <si>
    <r>
      <rPr>
        <sz val="9"/>
        <rFont val="HG丸ｺﾞｼｯｸM-PRO"/>
        <family val="3"/>
      </rPr>
      <t>吹込み用ロックウール断熱材</t>
    </r>
  </si>
  <si>
    <r>
      <rPr>
        <sz val="9"/>
        <rFont val="HG丸ｺﾞｼｯｸM-PRO"/>
        <family val="3"/>
      </rPr>
      <t>吹付けロックウール</t>
    </r>
  </si>
  <si>
    <r>
      <rPr>
        <sz val="9"/>
        <rFont val="HG丸ｺﾞｼｯｸM-PRO"/>
        <family val="3"/>
      </rPr>
      <t>吹込み用セルローズファイバー断熱材</t>
    </r>
  </si>
  <si>
    <r>
      <rPr>
        <sz val="9"/>
        <rFont val="HG丸ｺﾞｼｯｸM-PRO"/>
        <family val="3"/>
      </rPr>
      <t>天井用•屋根•床•壁用</t>
    </r>
  </si>
  <si>
    <r>
      <rPr>
        <sz val="9"/>
        <rFont val="HG丸ｺﾞｼｯｸM-PRO"/>
        <family val="3"/>
      </rPr>
      <t>押出法ポリスチレンフォーム断熱材</t>
    </r>
  </si>
  <si>
    <r>
      <rPr>
        <sz val="9"/>
        <rFont val="HG丸ｺﾞｼｯｸM-PRO"/>
        <family val="3"/>
      </rPr>
      <t>押出法ポリスチレンフォーム１種</t>
    </r>
  </si>
  <si>
    <r>
      <rPr>
        <sz val="9"/>
        <rFont val="HG丸ｺﾞｼｯｸM-PRO"/>
        <family val="3"/>
      </rPr>
      <t>押出法ポリスチレンフォーム２種</t>
    </r>
  </si>
  <si>
    <r>
      <rPr>
        <sz val="9"/>
        <rFont val="HG丸ｺﾞｼｯｸM-PRO"/>
        <family val="3"/>
      </rPr>
      <t>押出法ポリスチレンフォーム３種</t>
    </r>
  </si>
  <si>
    <r>
      <rPr>
        <sz val="9"/>
        <rFont val="HG丸ｺﾞｼｯｸM-PRO"/>
        <family val="3"/>
      </rPr>
      <t>ポリエチレンフォーム断熱材</t>
    </r>
  </si>
  <si>
    <r>
      <rPr>
        <sz val="9"/>
        <rFont val="HG丸ｺﾞｼｯｸM-PRO"/>
        <family val="3"/>
      </rPr>
      <t>A 種ポリエチレンフォーム保温板 1 種</t>
    </r>
  </si>
  <si>
    <r>
      <rPr>
        <sz val="9"/>
        <rFont val="HG丸ｺﾞｼｯｸM-PRO"/>
        <family val="3"/>
      </rPr>
      <t>A 種ポリエチレンフォーム保温板 2 種</t>
    </r>
  </si>
  <si>
    <r>
      <rPr>
        <sz val="9"/>
        <rFont val="HG丸ｺﾞｼｯｸM-PRO"/>
        <family val="3"/>
      </rPr>
      <t>A 種ポリエチレンフォーム保温板 3 種</t>
    </r>
  </si>
  <si>
    <r>
      <rPr>
        <sz val="9"/>
        <rFont val="HG丸ｺﾞｼｯｸM-PRO"/>
        <family val="3"/>
      </rPr>
      <t>ビーズ法ポリスチレンフォーム断熱材</t>
    </r>
  </si>
  <si>
    <r>
      <rPr>
        <sz val="9"/>
        <rFont val="HG丸ｺﾞｼｯｸM-PRO"/>
        <family val="3"/>
      </rPr>
      <t>ビーズ法ポリスチレンフォーム 1 号</t>
    </r>
  </si>
  <si>
    <r>
      <rPr>
        <sz val="9"/>
        <rFont val="HG丸ｺﾞｼｯｸM-PRO"/>
        <family val="3"/>
      </rPr>
      <t>ビーズ法ポリスチレンフォーム 2 号</t>
    </r>
  </si>
  <si>
    <r>
      <rPr>
        <sz val="9"/>
        <rFont val="HG丸ｺﾞｼｯｸM-PRO"/>
        <family val="3"/>
      </rPr>
      <t>ビーズ法ポリスチレンフォーム 3 号</t>
    </r>
  </si>
  <si>
    <r>
      <rPr>
        <sz val="9"/>
        <rFont val="HG丸ｺﾞｼｯｸM-PRO"/>
        <family val="3"/>
      </rPr>
      <t>ビーズ法ポリスチレンフォーム 4 号</t>
    </r>
  </si>
  <si>
    <r>
      <rPr>
        <sz val="9"/>
        <rFont val="HG丸ｺﾞｼｯｸM-PRO"/>
        <family val="3"/>
      </rPr>
      <t>硬質ウレタンフォーム断熱材</t>
    </r>
  </si>
  <si>
    <r>
      <rPr>
        <sz val="9"/>
        <rFont val="HG丸ｺﾞｼｯｸM-PRO"/>
        <family val="3"/>
      </rPr>
      <t>硬質ウレタンフォーム 1 種</t>
    </r>
  </si>
  <si>
    <r>
      <rPr>
        <sz val="9"/>
        <rFont val="HG丸ｺﾞｼｯｸM-PRO"/>
        <family val="3"/>
      </rPr>
      <t>硬質ウレタンフォーム 2 種 1 号</t>
    </r>
  </si>
  <si>
    <r>
      <rPr>
        <sz val="9"/>
        <rFont val="HG丸ｺﾞｼｯｸM-PRO"/>
        <family val="3"/>
      </rPr>
      <t>硬質ウレタンフォーム 2 種 2 号</t>
    </r>
  </si>
  <si>
    <r>
      <rPr>
        <sz val="9"/>
        <rFont val="HG丸ｺﾞｼｯｸM-PRO"/>
        <family val="3"/>
      </rPr>
      <t>硬質ウレタンフォーム 2 種 3 号</t>
    </r>
  </si>
  <si>
    <r>
      <rPr>
        <sz val="9"/>
        <rFont val="HG丸ｺﾞｼｯｸM-PRO"/>
        <family val="3"/>
      </rPr>
      <t>硬質ウレタンフォーム 2 種 4 号</t>
    </r>
  </si>
  <si>
    <r>
      <rPr>
        <sz val="9"/>
        <rFont val="HG丸ｺﾞｼｯｸM-PRO"/>
        <family val="3"/>
      </rPr>
      <t>吹付け硬質ウレタンフォーム</t>
    </r>
  </si>
  <si>
    <r>
      <rPr>
        <sz val="9"/>
        <rFont val="HG丸ｺﾞｼｯｸM-PRO"/>
        <family val="3"/>
      </rPr>
      <t>吹付け硬質ウレタンフォーム A 種１</t>
    </r>
  </si>
  <si>
    <r>
      <rPr>
        <sz val="9"/>
        <rFont val="HG丸ｺﾞｼｯｸM-PRO"/>
        <family val="3"/>
      </rPr>
      <t>吹付け硬質ウレタンフォーム A 種１H</t>
    </r>
  </si>
  <si>
    <r>
      <rPr>
        <sz val="9"/>
        <rFont val="HG丸ｺﾞｼｯｸM-PRO"/>
        <family val="3"/>
      </rPr>
      <t>吹付け硬質ウレタンフォーム A 種３</t>
    </r>
  </si>
  <si>
    <r>
      <rPr>
        <sz val="9"/>
        <rFont val="HG丸ｺﾞｼｯｸM-PRO"/>
        <family val="3"/>
      </rPr>
      <t>フェノールフォーム断熱材</t>
    </r>
  </si>
  <si>
    <r>
      <rPr>
        <sz val="9"/>
        <rFont val="HG丸ｺﾞｼｯｸM-PRO"/>
        <family val="3"/>
      </rPr>
      <t>フェノールフォーム１種</t>
    </r>
  </si>
  <si>
    <r>
      <rPr>
        <sz val="9"/>
        <rFont val="HG丸ｺﾞｼｯｸM-PRO"/>
        <family val="3"/>
      </rPr>
      <t>フェノールフォーム 2 種 1 号</t>
    </r>
  </si>
  <si>
    <r>
      <rPr>
        <sz val="9"/>
        <rFont val="HG丸ｺﾞｼｯｸM-PRO"/>
        <family val="3"/>
      </rPr>
      <t>フェノールフォーム 2 種 2 号</t>
    </r>
  </si>
  <si>
    <r>
      <rPr>
        <sz val="9"/>
        <rFont val="HG丸ｺﾞｼｯｸM-PRO"/>
        <family val="3"/>
      </rPr>
      <t>フェノールフォーム 2 種 3 号</t>
    </r>
  </si>
  <si>
    <r>
      <rPr>
        <sz val="9"/>
        <rFont val="HG丸ｺﾞｼｯｸM-PRO"/>
        <family val="3"/>
      </rPr>
      <t>フェノールフォーム 3 種 1 号</t>
    </r>
  </si>
  <si>
    <r>
      <rPr>
        <sz val="9"/>
        <rFont val="HG丸ｺﾞｼｯｸM-PRO"/>
        <family val="3"/>
      </rPr>
      <t>インシュレーションファイバー断熱材</t>
    </r>
  </si>
  <si>
    <r>
      <rPr>
        <sz val="9"/>
        <rFont val="HG丸ｺﾞｼｯｸM-PRO"/>
        <family val="3"/>
      </rPr>
      <t>ファイバーマット</t>
    </r>
  </si>
  <si>
    <r>
      <rPr>
        <sz val="9"/>
        <rFont val="HG丸ｺﾞｼｯｸM-PRO"/>
        <family val="3"/>
      </rPr>
      <t>ファイバーボード</t>
    </r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</si>
  <si>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</si>
  <si>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</si>
  <si>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</si>
  <si>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</si>
  <si>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</si>
  <si>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</si>
  <si>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</si>
  <si>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</si>
  <si>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</si>
  <si>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</si>
  <si>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</si>
  <si>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</si>
  <si>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</si>
  <si>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</si>
  <si>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</si>
  <si>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</si>
  <si>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</si>
  <si>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</si>
  <si>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</si>
  <si>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</si>
  <si>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</si>
  <si>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</si>
  <si>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</si>
  <si>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</si>
  <si>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</si>
  <si>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</si>
  <si>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</si>
  <si>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断熱材（ver.40より　モデル建物法マニュアル）</t>
    <rPh sb="0" eb="3">
      <t>ダンネツザイ</t>
    </rPh>
    <rPh sb="16" eb="19">
      <t>タテモノホウ</t>
    </rPh>
    <phoneticPr fontId="5"/>
  </si>
  <si>
    <t>R4.4時点マニュアル</t>
    <rPh sb="4" eb="6">
      <t>ジテン</t>
    </rPh>
    <phoneticPr fontId="5"/>
  </si>
  <si>
    <t>←小数点第一位切り捨て</t>
    <rPh sb="1" eb="4">
      <t>ショウスウテン</t>
    </rPh>
    <rPh sb="4" eb="5">
      <t>ダイ</t>
    </rPh>
    <rPh sb="5" eb="6">
      <t>イチ</t>
    </rPh>
    <rPh sb="6" eb="7">
      <t>イ</t>
    </rPh>
    <rPh sb="7" eb="8">
      <t>キ</t>
    </rPh>
    <rPh sb="9" eb="10">
      <t>ス</t>
    </rPh>
    <phoneticPr fontId="5"/>
  </si>
  <si>
    <t>[t-CO2・年]←計算対象延床面積の削減量CO2排出量(小数点第1位切り捨て)</t>
    <rPh sb="10" eb="12">
      <t>ケイサン</t>
    </rPh>
    <rPh sb="12" eb="14">
      <t>タイショウ</t>
    </rPh>
    <rPh sb="14" eb="15">
      <t>ノ</t>
    </rPh>
    <rPh sb="15" eb="18">
      <t>ユカメンセキ</t>
    </rPh>
    <rPh sb="19" eb="21">
      <t>サクゲン</t>
    </rPh>
    <rPh sb="21" eb="22">
      <t>リョウ</t>
    </rPh>
    <rPh sb="25" eb="27">
      <t>ハイシュツ</t>
    </rPh>
    <rPh sb="27" eb="28">
      <t>リョウ</t>
    </rPh>
    <rPh sb="29" eb="32">
      <t>ショウスウテン</t>
    </rPh>
    <rPh sb="32" eb="33">
      <t>ダイ</t>
    </rPh>
    <rPh sb="34" eb="35">
      <t>イ</t>
    </rPh>
    <rPh sb="35" eb="36">
      <t>キ</t>
    </rPh>
    <rPh sb="37" eb="38">
      <t>ス</t>
    </rPh>
    <phoneticPr fontId="5"/>
  </si>
  <si>
    <t>←小数点第一位位切り捨て</t>
    <rPh sb="1" eb="4">
      <t>ショウスウテン</t>
    </rPh>
    <rPh sb="4" eb="5">
      <t>ダイ</t>
    </rPh>
    <rPh sb="5" eb="6">
      <t>イチ</t>
    </rPh>
    <rPh sb="6" eb="7">
      <t>イ</t>
    </rPh>
    <rPh sb="7" eb="8">
      <t>イ</t>
    </rPh>
    <rPh sb="8" eb="9">
      <t>キ</t>
    </rPh>
    <rPh sb="10" eb="11">
      <t>ス</t>
    </rPh>
    <phoneticPr fontId="5"/>
  </si>
  <si>
    <t>※住宅様式では使用せず</t>
    <rPh sb="1" eb="3">
      <t>ジュウタク</t>
    </rPh>
    <rPh sb="3" eb="5">
      <t>ヨウシキ</t>
    </rPh>
    <rPh sb="7" eb="9">
      <t>シヨウ</t>
    </rPh>
    <phoneticPr fontId="5"/>
  </si>
  <si>
    <t>工事種別</t>
    <rPh sb="0" eb="4">
      <t>コウジシュベツ</t>
    </rPh>
    <phoneticPr fontId="5"/>
  </si>
  <si>
    <t>新築</t>
    <rPh sb="0" eb="2">
      <t>シンチク</t>
    </rPh>
    <phoneticPr fontId="5"/>
  </si>
  <si>
    <t>増築</t>
    <rPh sb="0" eb="2">
      <t>ゾウチク</t>
    </rPh>
    <phoneticPr fontId="5"/>
  </si>
  <si>
    <t>改築</t>
    <rPh sb="0" eb="2">
      <t>カイチク</t>
    </rPh>
    <phoneticPr fontId="5"/>
  </si>
  <si>
    <t>計画時</t>
    <rPh sb="0" eb="3">
      <t>ケイカクジ</t>
    </rPh>
    <phoneticPr fontId="5"/>
  </si>
  <si>
    <t>事前協議時</t>
    <rPh sb="0" eb="2">
      <t>ジゼン</t>
    </rPh>
    <phoneticPr fontId="5"/>
  </si>
  <si>
    <t>工事種別_新築</t>
    <rPh sb="0" eb="4">
      <t>コウジシュベツ</t>
    </rPh>
    <rPh sb="5" eb="7">
      <t>シンチク</t>
    </rPh>
    <phoneticPr fontId="5"/>
  </si>
  <si>
    <t>工事種別_増築</t>
    <rPh sb="0" eb="4">
      <t>コウジシュベツ</t>
    </rPh>
    <rPh sb="5" eb="7">
      <t>ゾウチク</t>
    </rPh>
    <phoneticPr fontId="5"/>
  </si>
  <si>
    <t>工事種別_改築</t>
    <rPh sb="0" eb="4">
      <t>コウジシュベツ</t>
    </rPh>
    <rPh sb="5" eb="7">
      <t>カイチク</t>
    </rPh>
    <phoneticPr fontId="5"/>
  </si>
  <si>
    <t>VVVF（回生なし）</t>
    <rPh sb="5" eb="7">
      <t>カイセイ</t>
    </rPh>
    <phoneticPr fontId="5"/>
  </si>
  <si>
    <t>VVVF（回生あり）</t>
    <rPh sb="5" eb="7">
      <t>カイセイ</t>
    </rPh>
    <phoneticPr fontId="5"/>
  </si>
  <si>
    <t>←2024/5/31追加</t>
    <rPh sb="10" eb="12">
      <t>ツイカ</t>
    </rPh>
    <phoneticPr fontId="5"/>
  </si>
  <si>
    <t>VVVF(回生なし)</t>
    <rPh sb="5" eb="7">
      <t>カイセイ</t>
    </rPh>
    <phoneticPr fontId="5"/>
  </si>
  <si>
    <t>VVVF(回生あり)</t>
    <rPh sb="5" eb="7">
      <t>カイセイ</t>
    </rPh>
    <phoneticPr fontId="5"/>
  </si>
  <si>
    <t>VVVF回生あり</t>
    <rPh sb="4" eb="6">
      <t>カイセイ</t>
    </rPh>
    <phoneticPr fontId="5"/>
  </si>
  <si>
    <t>手元止水</t>
    <rPh sb="0" eb="2">
      <t>テモト</t>
    </rPh>
    <rPh sb="2" eb="4">
      <t>シスイ</t>
    </rPh>
    <phoneticPr fontId="5"/>
  </si>
  <si>
    <t>小流量シャワー</t>
    <rPh sb="0" eb="1">
      <t>ショウ</t>
    </rPh>
    <rPh sb="1" eb="3">
      <t>リュウリョウ</t>
    </rPh>
    <phoneticPr fontId="5"/>
  </si>
  <si>
    <t>水優先吐水</t>
    <rPh sb="0" eb="1">
      <t>ミズ</t>
    </rPh>
    <rPh sb="1" eb="3">
      <t>ユウセン</t>
    </rPh>
    <rPh sb="3" eb="5">
      <t>トスイ</t>
    </rPh>
    <phoneticPr fontId="5"/>
  </si>
  <si>
    <t>高断熱浴槽</t>
    <rPh sb="0" eb="3">
      <t>コウダンネツ</t>
    </rPh>
    <rPh sb="3" eb="5">
      <t>ヨクソウ</t>
    </rPh>
    <phoneticPr fontId="5"/>
  </si>
  <si>
    <t>2024/8/5追加</t>
    <rPh sb="8" eb="10">
      <t>ツイカ</t>
    </rPh>
    <phoneticPr fontId="5"/>
  </si>
  <si>
    <t>ヘッダー方式(13A以下)</t>
    <rPh sb="4" eb="6">
      <t>ホウシキ</t>
    </rPh>
    <rPh sb="10" eb="12">
      <t>イカ</t>
    </rPh>
    <phoneticPr fontId="5"/>
  </si>
  <si>
    <t>高断熱浴槽</t>
    <rPh sb="0" eb="5">
      <t>コウダンネツヨクソウ</t>
    </rPh>
    <phoneticPr fontId="5"/>
  </si>
  <si>
    <t>ヘッダ方式（13A以下）</t>
    <rPh sb="3" eb="5">
      <t>ホウシキ</t>
    </rPh>
    <rPh sb="9" eb="11">
      <t>イカ</t>
    </rPh>
    <phoneticPr fontId="5"/>
  </si>
  <si>
    <t>高断熱浴槽</t>
    <rPh sb="0" eb="3">
      <t>コウダンネツ</t>
    </rPh>
    <rPh sb="3" eb="5">
      <t>ヨクソウ</t>
    </rPh>
    <phoneticPr fontId="5"/>
  </si>
  <si>
    <t>ヘッダ方式(13A以下)</t>
    <rPh sb="3" eb="5">
      <t>ホウシキ</t>
    </rPh>
    <rPh sb="9" eb="11">
      <t>イカ</t>
    </rPh>
    <phoneticPr fontId="5"/>
  </si>
  <si>
    <t>ヘッダ方式(13A以下)</t>
    <rPh sb="3" eb="5">
      <t>ホウシキ</t>
    </rPh>
    <rPh sb="9" eb="11">
      <t>イカ</t>
    </rPh>
    <phoneticPr fontId="5"/>
  </si>
  <si>
    <t>基準値</t>
    <rPh sb="0" eb="3">
      <t>キジュンチ</t>
    </rPh>
    <phoneticPr fontId="5"/>
  </si>
  <si>
    <t>設計値</t>
    <rPh sb="0" eb="3">
      <t>セッケイチ</t>
    </rPh>
    <phoneticPr fontId="5"/>
  </si>
  <si>
    <t>BEI代表住戸</t>
    <rPh sb="3" eb="5">
      <t>ダイヒョウ</t>
    </rPh>
    <rPh sb="5" eb="7">
      <t>ジュウコ</t>
    </rPh>
    <phoneticPr fontId="5"/>
  </si>
  <si>
    <t>グラフ内訳用</t>
    <rPh sb="3" eb="6">
      <t>ウチワケヨウ</t>
    </rPh>
    <phoneticPr fontId="5"/>
  </si>
  <si>
    <t>合計</t>
    <rPh sb="0" eb="2">
      <t>ゴウケイ</t>
    </rPh>
    <phoneticPr fontId="5"/>
  </si>
  <si>
    <t>初期照度補正</t>
    <rPh sb="0" eb="6">
      <t>ショキショウドホセイ</t>
    </rPh>
    <phoneticPr fontId="5"/>
  </si>
  <si>
    <t>省CO2設備手法_高断熱浴槽</t>
    <rPh sb="9" eb="14">
      <t>コウダンネツヨクソウ</t>
    </rPh>
    <phoneticPr fontId="5"/>
  </si>
  <si>
    <t>省CO2設備手法_給湯ヘッダ方式</t>
    <rPh sb="9" eb="11">
      <t>キュウトウ</t>
    </rPh>
    <rPh sb="14" eb="16">
      <t>ホウシキ</t>
    </rPh>
    <phoneticPr fontId="5"/>
  </si>
  <si>
    <t>建物全体Ua値</t>
    <rPh sb="0" eb="4">
      <t>タテモノゼンタイ</t>
    </rPh>
    <rPh sb="6" eb="7">
      <t>チ</t>
    </rPh>
    <phoneticPr fontId="5"/>
  </si>
  <si>
    <t>UA値：（住戸全体平均）</t>
    <rPh sb="2" eb="3">
      <t>チ</t>
    </rPh>
    <rPh sb="5" eb="7">
      <t>ジュウコ</t>
    </rPh>
    <rPh sb="7" eb="9">
      <t>ゼンタイ</t>
    </rPh>
    <rPh sb="9" eb="11">
      <t>ヘイキン</t>
    </rPh>
    <phoneticPr fontId="5"/>
  </si>
  <si>
    <t>基準値</t>
    <rPh sb="0" eb="2">
      <t>キジュン</t>
    </rPh>
    <rPh sb="2" eb="3">
      <t>チ</t>
    </rPh>
    <phoneticPr fontId="5"/>
  </si>
  <si>
    <t>硬質ウレタンフォーム  保温板  2種2号[0.024]</t>
  </si>
  <si>
    <t>標準かモデルかの判別は特にしない。</t>
    <rPh sb="0" eb="2">
      <t>ヒョウジュン</t>
    </rPh>
    <rPh sb="8" eb="10">
      <t>ハンベツ</t>
    </rPh>
    <rPh sb="11" eb="12">
      <t>トク</t>
    </rPh>
    <phoneticPr fontId="5"/>
  </si>
  <si>
    <t>※住宅においては非住宅のような断熱材リストは存在しないため、標準のリストを参考値として入力し、近い値を選択。</t>
    <rPh sb="1" eb="3">
      <t>ジュウタク</t>
    </rPh>
    <rPh sb="8" eb="11">
      <t>ヒジュウタク</t>
    </rPh>
    <rPh sb="15" eb="18">
      <t>ダンネツザイ</t>
    </rPh>
    <rPh sb="22" eb="24">
      <t>ソンザイ</t>
    </rPh>
    <rPh sb="30" eb="32">
      <t>ヒョウジュン</t>
    </rPh>
    <rPh sb="37" eb="39">
      <t>サンコウ</t>
    </rPh>
    <rPh sb="39" eb="40">
      <t>チ</t>
    </rPh>
    <rPh sb="43" eb="45">
      <t>ニュウリョク</t>
    </rPh>
    <rPh sb="47" eb="48">
      <t>チカ</t>
    </rPh>
    <rPh sb="49" eb="50">
      <t>アタイ</t>
    </rPh>
    <rPh sb="51" eb="53">
      <t>センタク</t>
    </rPh>
    <phoneticPr fontId="5"/>
  </si>
  <si>
    <t>備考欄(公開用)</t>
    <rPh sb="0" eb="2">
      <t>ビコウ</t>
    </rPh>
    <rPh sb="2" eb="3">
      <t>ラン</t>
    </rPh>
    <rPh sb="4" eb="7">
      <t>コウカイヨウ</t>
    </rPh>
    <phoneticPr fontId="5"/>
  </si>
  <si>
    <t>備考欄（非公開用）</t>
    <rPh sb="0" eb="2">
      <t>ビコウ</t>
    </rPh>
    <rPh sb="2" eb="3">
      <t>ラン</t>
    </rPh>
    <rPh sb="4" eb="8">
      <t>ヒコウカイヨウ</t>
    </rPh>
    <phoneticPr fontId="5"/>
  </si>
  <si>
    <t>備考欄</t>
    <rPh sb="0" eb="3">
      <t>ビコウラン</t>
    </rPh>
    <phoneticPr fontId="5"/>
  </si>
  <si>
    <t>建築面積／敷地面積</t>
    <rPh sb="0" eb="2">
      <t>ケンチク</t>
    </rPh>
    <rPh sb="2" eb="4">
      <t>メンセキ</t>
    </rPh>
    <rPh sb="5" eb="7">
      <t>シキチ</t>
    </rPh>
    <rPh sb="7" eb="9">
      <t>メンセキ</t>
    </rPh>
    <phoneticPr fontId="7"/>
  </si>
  <si>
    <t>敷地面積</t>
    <rPh sb="0" eb="4">
      <t>シキチメンセキ</t>
    </rPh>
    <phoneticPr fontId="5"/>
  </si>
  <si>
    <t>複合建築物</t>
    <rPh sb="0" eb="5">
      <t>フクゴウケンチクブツ</t>
    </rPh>
    <phoneticPr fontId="7"/>
  </si>
  <si>
    <t>複合建築物</t>
    <rPh sb="0" eb="5">
      <t>フクゴウケンチクブツ</t>
    </rPh>
    <phoneticPr fontId="5"/>
  </si>
  <si>
    <t>千代田区建築物環境計画書制度　環境評価書（複合：住宅）</t>
    <rPh sb="15" eb="17">
      <t>カンキョウ</t>
    </rPh>
    <rPh sb="17" eb="19">
      <t>ヒョウカ</t>
    </rPh>
    <rPh sb="21" eb="23">
      <t>フクゴウ</t>
    </rPh>
    <rPh sb="24" eb="26">
      <t>ジュウタク</t>
    </rPh>
    <phoneticPr fontId="5"/>
  </si>
  <si>
    <t>運用上の制約</t>
    <rPh sb="0" eb="3">
      <t>ウンヨウジョウ</t>
    </rPh>
    <rPh sb="4" eb="6">
      <t>セイヤク</t>
    </rPh>
    <phoneticPr fontId="5"/>
  </si>
  <si>
    <t>仕様基準</t>
    <rPh sb="0" eb="4">
      <t>シヨウキジュン</t>
    </rPh>
    <phoneticPr fontId="5"/>
  </si>
  <si>
    <t>Low-E複層ガラス(2017/09/6佐﨑氏:"複層"追加)</t>
    <phoneticPr fontId="5"/>
  </si>
  <si>
    <t>庇・ルーバー・バルコニー(2017/09/6佐﨑氏:"・バルコニー"追加)</t>
    <rPh sb="0" eb="1">
      <t>ヒサシ</t>
    </rPh>
    <rPh sb="22" eb="23">
      <t>サ</t>
    </rPh>
    <rPh sb="23" eb="24">
      <t>サキ</t>
    </rPh>
    <rPh sb="24" eb="25">
      <t>シ</t>
    </rPh>
    <rPh sb="34" eb="36">
      <t>ツイカ</t>
    </rPh>
    <phoneticPr fontId="5"/>
  </si>
  <si>
    <r>
      <t>事前協議書（左列）</t>
    </r>
    <r>
      <rPr>
        <sz val="11"/>
        <color theme="1" tint="0.499984740745262"/>
        <rFont val="BIZ UDPゴシック"/>
        <family val="3"/>
        <charset val="128"/>
      </rPr>
      <t>のセルはロックしない⇒[事前協議書]シートの『協議の段階』により制御</t>
    </r>
    <rPh sb="6" eb="7">
      <t>ヒダリ</t>
    </rPh>
    <rPh sb="7" eb="8">
      <t>レツ</t>
    </rPh>
    <rPh sb="21" eb="23">
      <t>ジゼン</t>
    </rPh>
    <rPh sb="23" eb="25">
      <t>キョウギ</t>
    </rPh>
    <rPh sb="25" eb="26">
      <t>ショ</t>
    </rPh>
    <rPh sb="32" eb="34">
      <t>キョウギ</t>
    </rPh>
    <rPh sb="35" eb="37">
      <t>ダンカイ</t>
    </rPh>
    <rPh sb="41" eb="43">
      <t>セイギョ</t>
    </rPh>
    <phoneticPr fontId="5"/>
  </si>
  <si>
    <r>
      <t>環境計画書（右列）</t>
    </r>
    <r>
      <rPr>
        <sz val="11"/>
        <color theme="1" tint="0.499984740745262"/>
        <rFont val="BIZ UDPゴシック"/>
        <family val="3"/>
        <charset val="128"/>
      </rPr>
      <t>のセルはロック⇒[環境計画書]（当シート）から参照（編集不可）</t>
    </r>
    <rPh sb="6" eb="7">
      <t>ミギ</t>
    </rPh>
    <rPh sb="7" eb="8">
      <t>レツ</t>
    </rPh>
    <rPh sb="18" eb="20">
      <t>カンキョウ</t>
    </rPh>
    <rPh sb="20" eb="23">
      <t>ケイカクショ</t>
    </rPh>
    <rPh sb="25" eb="26">
      <t>トウ</t>
    </rPh>
    <rPh sb="32" eb="34">
      <t>サンショウ</t>
    </rPh>
    <rPh sb="35" eb="37">
      <t>ヘンシュウ</t>
    </rPh>
    <rPh sb="37" eb="39">
      <t>フカ</t>
    </rPh>
    <phoneticPr fontId="5"/>
  </si>
  <si>
    <r>
      <t>事前協議書↓の■□</t>
    </r>
    <r>
      <rPr>
        <sz val="11"/>
        <color theme="1" tint="0.499984740745262"/>
        <rFont val="BIZ UDPゴシック"/>
        <family val="3"/>
        <charset val="128"/>
      </rPr>
      <t>は、[事前協議書]を参照し当シートで表示。</t>
    </r>
    <r>
      <rPr>
        <sz val="11"/>
        <color rgb="FFFF66FF"/>
        <rFont val="BIZ UDPゴシック"/>
        <family val="3"/>
        <charset val="128"/>
      </rPr>
      <t>ピンクの■□</t>
    </r>
    <r>
      <rPr>
        <sz val="11"/>
        <color theme="1" tint="0.499984740745262"/>
        <rFont val="BIZ UDPゴシック"/>
        <family val="3"/>
        <charset val="128"/>
      </rPr>
      <t>は、その他の内容表示用に使用している為、他とセル式が異なる。</t>
    </r>
    <rPh sb="12" eb="14">
      <t>ジゼン</t>
    </rPh>
    <rPh sb="14" eb="16">
      <t>キョウギ</t>
    </rPh>
    <rPh sb="16" eb="17">
      <t>ショ</t>
    </rPh>
    <rPh sb="19" eb="21">
      <t>サンショウ</t>
    </rPh>
    <rPh sb="22" eb="23">
      <t>トウ</t>
    </rPh>
    <rPh sb="27" eb="29">
      <t>ヒョウジ</t>
    </rPh>
    <rPh sb="40" eb="41">
      <t>タ</t>
    </rPh>
    <rPh sb="42" eb="44">
      <t>ナイヨウ</t>
    </rPh>
    <rPh sb="44" eb="47">
      <t>ヒョウジヨウ</t>
    </rPh>
    <rPh sb="48" eb="50">
      <t>シヨウ</t>
    </rPh>
    <rPh sb="54" eb="55">
      <t>タメ</t>
    </rPh>
    <rPh sb="56" eb="57">
      <t>タ</t>
    </rPh>
    <rPh sb="60" eb="61">
      <t>シキ</t>
    </rPh>
    <rPh sb="62" eb="63">
      <t>コト</t>
    </rPh>
    <phoneticPr fontId="5"/>
  </si>
  <si>
    <r>
      <rPr>
        <sz val="11"/>
        <color rgb="FF009999"/>
        <rFont val="BIZ UDPゴシック"/>
        <family val="3"/>
        <charset val="128"/>
      </rPr>
      <t>右のCD表</t>
    </r>
    <r>
      <rPr>
        <sz val="11"/>
        <color theme="0" tint="-0.499984740745262"/>
        <rFont val="BIZ UDPゴシック"/>
        <family val="3"/>
        <charset val="128"/>
      </rPr>
      <t>は、面的エネルギー活用の表示に使用。</t>
    </r>
    <r>
      <rPr>
        <sz val="11"/>
        <color theme="9" tint="-0.24994659260841701"/>
        <rFont val="BIZ UDPゴシック"/>
        <family val="3"/>
        <charset val="128"/>
      </rPr>
      <t>→不要(2022/08/02)</t>
    </r>
    <rPh sb="0" eb="1">
      <t>ミギ</t>
    </rPh>
    <rPh sb="4" eb="5">
      <t>ヒョウ</t>
    </rPh>
    <rPh sb="7" eb="9">
      <t>メンテキ</t>
    </rPh>
    <rPh sb="14" eb="16">
      <t>カツヨウ</t>
    </rPh>
    <rPh sb="17" eb="19">
      <t>ヒョウジ</t>
    </rPh>
    <rPh sb="20" eb="22">
      <t>シヨウ</t>
    </rPh>
    <phoneticPr fontId="5"/>
  </si>
  <si>
    <t>第13条第１項の規定による届出をします。</t>
  </si>
  <si>
    <t>第15条第１項の規定による変更の届出をします。</t>
  </si>
  <si>
    <t>第16条第１項の規定による完了の届出をします。</t>
  </si>
  <si>
    <t>第二号様式タイトル</t>
    <rPh sb="0" eb="3">
      <t>ダイニゴウ</t>
    </rPh>
    <rPh sb="3" eb="5">
      <t>ヨウシキ</t>
    </rPh>
    <phoneticPr fontId="5"/>
  </si>
  <si>
    <t>(計画；3、変更：4,工事完了時:5)</t>
    <rPh sb="1" eb="3">
      <t>ケイカク</t>
    </rPh>
    <rPh sb="6" eb="8">
      <t>ヘンコウ</t>
    </rPh>
    <rPh sb="11" eb="13">
      <t>コウジ</t>
    </rPh>
    <rPh sb="13" eb="16">
      <t>カンリョウジ</t>
    </rPh>
    <phoneticPr fontId="5"/>
  </si>
  <si>
    <t>仕様基準表示の設定</t>
    <rPh sb="0" eb="4">
      <t>シヨウキジュン</t>
    </rPh>
    <rPh sb="4" eb="6">
      <t>ヒョウジ</t>
    </rPh>
    <rPh sb="7" eb="9">
      <t>セッテイ</t>
    </rPh>
    <phoneticPr fontId="5"/>
  </si>
  <si>
    <t xml:space="preserve">共用部計算： </t>
    <phoneticPr fontId="5"/>
  </si>
  <si>
    <t>仕様基準(一次エネ)</t>
    <rPh sb="0" eb="4">
      <t>シヨウキジュン</t>
    </rPh>
    <rPh sb="5" eb="7">
      <t>イチジ</t>
    </rPh>
    <phoneticPr fontId="5"/>
  </si>
  <si>
    <t>小能力時高効率型コンプレッサー</t>
    <phoneticPr fontId="5"/>
  </si>
  <si>
    <t>小能力時高効率型コンプレッサー</t>
    <phoneticPr fontId="5"/>
  </si>
  <si>
    <t>建築面積</t>
    <rPh sb="0" eb="4">
      <t>ケンチクメンセキ</t>
    </rPh>
    <phoneticPr fontId="5"/>
  </si>
  <si>
    <t>非住宅と住宅の複合建築物</t>
    <rPh sb="0" eb="3">
      <t>ヒジュウタク</t>
    </rPh>
    <rPh sb="4" eb="6">
      <t>ジュウタク</t>
    </rPh>
    <rPh sb="7" eb="12">
      <t>フクゴウケンチクブツ</t>
    </rPh>
    <phoneticPr fontId="5"/>
  </si>
  <si>
    <t>ソフト面の対策</t>
    <rPh sb="3" eb="4">
      <t>メン</t>
    </rPh>
    <rPh sb="5" eb="7">
      <t>タイサク</t>
    </rPh>
    <phoneticPr fontId="5"/>
  </si>
  <si>
    <t>（</t>
    <phoneticPr fontId="5"/>
  </si>
  <si>
    <t>ソフト面_内容</t>
    <rPh sb="3" eb="4">
      <t>メン</t>
    </rPh>
    <rPh sb="5" eb="7">
      <t>ナイヨウ</t>
    </rPh>
    <phoneticPr fontId="5"/>
  </si>
  <si>
    <t>建築物上の緑化、壁面の緑化</t>
    <rPh sb="0" eb="3">
      <t>ケンチクブツ</t>
    </rPh>
    <rPh sb="3" eb="4">
      <t>ジョウ</t>
    </rPh>
    <rPh sb="5" eb="7">
      <t>リョクカ</t>
    </rPh>
    <rPh sb="8" eb="10">
      <t>ヘキメン</t>
    </rPh>
    <rPh sb="11" eb="13">
      <t>リョクカ</t>
    </rPh>
    <phoneticPr fontId="5"/>
  </si>
  <si>
    <t>緑の量・質の確保、生態系への配慮</t>
    <phoneticPr fontId="5"/>
  </si>
  <si>
    <t>ソフト面の対策</t>
    <rPh sb="3" eb="4">
      <t>メン</t>
    </rPh>
    <rPh sb="5" eb="7">
      <t>タイサク</t>
    </rPh>
    <phoneticPr fontId="5"/>
  </si>
  <si>
    <t>径の太いダクト</t>
    <rPh sb="0" eb="1">
      <t>ケイ</t>
    </rPh>
    <rPh sb="2" eb="3">
      <t>フト</t>
    </rPh>
    <phoneticPr fontId="5"/>
  </si>
  <si>
    <t>DCモータ</t>
    <phoneticPr fontId="5"/>
  </si>
  <si>
    <t>省CO2設備手法_全熱交換器</t>
    <rPh sb="9" eb="14">
      <t>ゼンネツコウカンキ</t>
    </rPh>
    <phoneticPr fontId="2"/>
  </si>
  <si>
    <t>省CO2設備手法_自然換気</t>
    <rPh sb="9" eb="13">
      <t>シゼンカンキ</t>
    </rPh>
    <phoneticPr fontId="2"/>
  </si>
  <si>
    <t>省CO2設備手法_高効率電動機</t>
    <rPh sb="9" eb="12">
      <t>コウコウリツ</t>
    </rPh>
    <rPh sb="12" eb="15">
      <t>デンドウキ</t>
    </rPh>
    <phoneticPr fontId="2"/>
  </si>
  <si>
    <t>省CO2設備手法_径の太いダクト</t>
    <rPh sb="9" eb="10">
      <t>ケイ</t>
    </rPh>
    <rPh sb="11" eb="12">
      <t>フト</t>
    </rPh>
    <phoneticPr fontId="2"/>
  </si>
  <si>
    <t>省CO2設備手法_DCモータ</t>
    <phoneticPr fontId="2"/>
  </si>
  <si>
    <t>計算書対象床面積の合計（共用部計算省略時は専有部面積を入力）</t>
    <rPh sb="0" eb="3">
      <t>ケイサンショ</t>
    </rPh>
    <rPh sb="3" eb="5">
      <t>タイショウ</t>
    </rPh>
    <rPh sb="5" eb="8">
      <t>ユカメンセキ</t>
    </rPh>
    <rPh sb="6" eb="8">
      <t>メンセキ</t>
    </rPh>
    <rPh sb="9" eb="11">
      <t>ゴウケイ</t>
    </rPh>
    <rPh sb="12" eb="15">
      <t>キョウヨウブ</t>
    </rPh>
    <rPh sb="15" eb="17">
      <t>ケイサン</t>
    </rPh>
    <rPh sb="17" eb="19">
      <t>ショウリャク</t>
    </rPh>
    <rPh sb="19" eb="20">
      <t>ジ</t>
    </rPh>
    <rPh sb="21" eb="24">
      <t>センユウブ</t>
    </rPh>
    <rPh sb="24" eb="26">
      <t>メンセキ</t>
    </rPh>
    <rPh sb="27" eb="29">
      <t>ニュウリョク</t>
    </rPh>
    <phoneticPr fontId="5"/>
  </si>
  <si>
    <t>延べ面積</t>
    <rPh sb="0" eb="1">
      <t>ノ</t>
    </rPh>
    <rPh sb="2" eb="4">
      <t>メンセキ</t>
    </rPh>
    <phoneticPr fontId="7"/>
  </si>
  <si>
    <t>延べ面積</t>
    <rPh sb="0" eb="1">
      <t>ノベ</t>
    </rPh>
    <rPh sb="2" eb="4">
      <t>メンセキ</t>
    </rPh>
    <phoneticPr fontId="5"/>
  </si>
  <si>
    <t>照明</t>
    <rPh sb="0" eb="2">
      <t>ショウメイ</t>
    </rPh>
    <phoneticPr fontId="5"/>
  </si>
  <si>
    <t>屋根高断熱化  （屋根断熱材：</t>
    <rPh sb="0" eb="2">
      <t>ヤネ</t>
    </rPh>
    <phoneticPr fontId="5"/>
  </si>
  <si>
    <t>壁高断熱化  　 （壁断熱材：</t>
    <rPh sb="0" eb="1">
      <t>カベ</t>
    </rPh>
    <rPh sb="10" eb="11">
      <t>カベ</t>
    </rPh>
    <phoneticPr fontId="5"/>
  </si>
  <si>
    <t>屋根高断熱化</t>
    <rPh sb="0" eb="2">
      <t>ヤネ</t>
    </rPh>
    <rPh sb="2" eb="5">
      <t>コウダンネツ</t>
    </rPh>
    <rPh sb="5" eb="6">
      <t>カ</t>
    </rPh>
    <phoneticPr fontId="5"/>
  </si>
  <si>
    <t>壁高断熱化</t>
    <rPh sb="0" eb="1">
      <t>カベ</t>
    </rPh>
    <rPh sb="1" eb="4">
      <t>コウダンネツ</t>
    </rPh>
    <rPh sb="4" eb="5">
      <t>カ</t>
    </rPh>
    <phoneticPr fontId="5"/>
  </si>
  <si>
    <t>屋根高断熱化</t>
    <rPh sb="0" eb="2">
      <t>ヤネ</t>
    </rPh>
    <phoneticPr fontId="5"/>
  </si>
  <si>
    <t>壁高断熱化</t>
    <phoneticPr fontId="5"/>
  </si>
  <si>
    <r>
      <t>用途別床面積の合計</t>
    </r>
    <r>
      <rPr>
        <sz val="11"/>
        <rFont val="BIZ UDPゴシック"/>
        <family val="3"/>
        <charset val="128"/>
      </rPr>
      <t xml:space="preserve">
（計算対象部分）</t>
    </r>
    <rPh sb="0" eb="2">
      <t>ヨウト</t>
    </rPh>
    <rPh sb="2" eb="3">
      <t>ベツ</t>
    </rPh>
    <rPh sb="3" eb="6">
      <t>ユカメンセキ</t>
    </rPh>
    <rPh sb="7" eb="9">
      <t>ゴウケイ</t>
    </rPh>
    <rPh sb="11" eb="13">
      <t>ケイサン</t>
    </rPh>
    <rPh sb="13" eb="15">
      <t>タイショウ</t>
    </rPh>
    <rPh sb="15" eb="17">
      <t>ブブン</t>
    </rPh>
    <phoneticPr fontId="7"/>
  </si>
  <si>
    <r>
      <t xml:space="preserve">省CO2設備手法
</t>
    </r>
    <r>
      <rPr>
        <sz val="11"/>
        <rFont val="BIZ UDPゴシック"/>
        <family val="3"/>
        <charset val="128"/>
      </rPr>
      <t>※高効率分散熱源、全熱交換器においては過半以上で採用とする。その他の項目は一部採用とする。</t>
    </r>
    <rPh sb="44" eb="46">
      <t>コウモク</t>
    </rPh>
    <phoneticPr fontId="5"/>
  </si>
  <si>
    <r>
      <rPr>
        <sz val="12"/>
        <rFont val="ＭＳ Ｐゴシック"/>
        <family val="3"/>
        <charset val="128"/>
      </rPr>
      <t>η</t>
    </r>
    <r>
      <rPr>
        <sz val="8"/>
        <rFont val="ＭＳ Ｐゴシック"/>
        <family val="3"/>
        <charset val="128"/>
      </rPr>
      <t>AC</t>
    </r>
    <phoneticPr fontId="5"/>
  </si>
  <si>
    <t>高効率エアコン：区分（い）等</t>
    <rPh sb="8" eb="10">
      <t>クブン</t>
    </rPh>
    <rPh sb="13" eb="14">
      <t>トウ</t>
    </rPh>
    <phoneticPr fontId="5"/>
  </si>
  <si>
    <t>月</t>
    <rPh sb="0" eb="1">
      <t>ツキ</t>
    </rPh>
    <phoneticPr fontId="5"/>
  </si>
  <si>
    <t>以下は完了（変更）届出時にご記入ください。</t>
    <rPh sb="0" eb="2">
      <t>イカ</t>
    </rPh>
    <rPh sb="3" eb="5">
      <t>カンリョウ</t>
    </rPh>
    <rPh sb="6" eb="8">
      <t>ヘンコウ</t>
    </rPh>
    <rPh sb="9" eb="10">
      <t>トド</t>
    </rPh>
    <rPh sb="10" eb="11">
      <t>デ</t>
    </rPh>
    <rPh sb="11" eb="12">
      <t>ジ</t>
    </rPh>
    <rPh sb="14" eb="16">
      <t>キニュウ</t>
    </rPh>
    <phoneticPr fontId="5"/>
  </si>
  <si>
    <t>受付番号</t>
    <rPh sb="0" eb="2">
      <t>ウケツケ</t>
    </rPh>
    <rPh sb="2" eb="4">
      <t>バンゴウ</t>
    </rPh>
    <phoneticPr fontId="5"/>
  </si>
  <si>
    <t>受付日：</t>
    <rPh sb="0" eb="2">
      <t>ウケツケ</t>
    </rPh>
    <rPh sb="2" eb="3">
      <t>ビ</t>
    </rPh>
    <phoneticPr fontId="5"/>
  </si>
  <si>
    <t>／受付番号：</t>
    <rPh sb="1" eb="3">
      <t>ウケツケ</t>
    </rPh>
    <rPh sb="3" eb="5">
      <t>バンゴウ</t>
    </rPh>
    <phoneticPr fontId="5"/>
  </si>
  <si>
    <t>変更の有無</t>
    <phoneticPr fontId="5"/>
  </si>
  <si>
    <t>工事完了日</t>
    <phoneticPr fontId="5"/>
  </si>
  <si>
    <t>特定建築物の管理者</t>
    <rPh sb="0" eb="5">
      <t>トクテイケンチクブツ</t>
    </rPh>
    <rPh sb="6" eb="9">
      <t>カンリシャ</t>
    </rPh>
    <phoneticPr fontId="5"/>
  </si>
  <si>
    <t>工事期間（予定）</t>
  </si>
  <si>
    <t>千代田区飯田橋一丁目○番地○号</t>
    <phoneticPr fontId="5"/>
  </si>
  <si>
    <t>入居者へ浸水リスクの周知、訓練の実施、土のう袋の準備</t>
    <phoneticPr fontId="5"/>
  </si>
  <si>
    <t>□■設計事務所　千代田区丸の内〇〇</t>
    <phoneticPr fontId="5"/>
  </si>
  <si>
    <t>設計担当　〇〇　〇〇</t>
    <rPh sb="0" eb="2">
      <t>セッケイ</t>
    </rPh>
    <rPh sb="2" eb="4">
      <t>タントウ</t>
    </rPh>
    <phoneticPr fontId="5"/>
  </si>
  <si>
    <t>０３－〇〇〇〇－〇〇〇〇</t>
    <phoneticPr fontId="5"/>
  </si>
  <si>
    <t>△▲建物管理（㈱）／千代田区神田神保町〇〇</t>
    <rPh sb="2" eb="4">
      <t>タテモノ</t>
    </rPh>
    <rPh sb="4" eb="6">
      <t>カンリ</t>
    </rPh>
    <rPh sb="10" eb="14">
      <t>チヨダク</t>
    </rPh>
    <rPh sb="14" eb="19">
      <t>カンダジンボウチョウ</t>
    </rPh>
    <phoneticPr fontId="5"/>
  </si>
  <si>
    <t>管理担当／〇〇　〇〇</t>
    <rPh sb="0" eb="2">
      <t>カンリ</t>
    </rPh>
    <rPh sb="2" eb="4">
      <t>タントウ</t>
    </rPh>
    <phoneticPr fontId="5"/>
  </si>
  <si>
    <t>完了時には高効率エアコン等を採用し、努力目標を達成した</t>
    <rPh sb="0" eb="2">
      <t>カンリョウ</t>
    </rPh>
    <rPh sb="2" eb="3">
      <t>ジ</t>
    </rPh>
    <rPh sb="5" eb="6">
      <t>コウ</t>
    </rPh>
    <rPh sb="6" eb="8">
      <t>コウリツ</t>
    </rPh>
    <rPh sb="12" eb="13">
      <t>ナド</t>
    </rPh>
    <rPh sb="14" eb="16">
      <t>サイヨウ</t>
    </rPh>
    <rPh sb="18" eb="22">
      <t>ドリョクモクヒョウ</t>
    </rPh>
    <rPh sb="23" eb="25">
      <t>タッセイ</t>
    </rPh>
    <phoneticPr fontId="5"/>
  </si>
  <si>
    <t>BEI=0.８０
別紙参照</t>
    <rPh sb="9" eb="13">
      <t>ベッシサンショウ</t>
    </rPh>
    <phoneticPr fontId="5"/>
  </si>
  <si>
    <t>BEI=0.８３
別紙参照</t>
    <rPh sb="9" eb="11">
      <t>ベッシ</t>
    </rPh>
    <rPh sb="11" eb="13">
      <t>サンショウ</t>
    </rPh>
    <phoneticPr fontId="5"/>
  </si>
  <si>
    <t>外皮性能</t>
    <rPh sb="0" eb="4">
      <t>ガイヒセイノウ</t>
    </rPh>
    <phoneticPr fontId="5"/>
  </si>
  <si>
    <r>
      <t>U</t>
    </r>
    <r>
      <rPr>
        <vertAlign val="subscript"/>
        <sz val="10"/>
        <color theme="1"/>
        <rFont val="BIZ UDPゴシック"/>
        <family val="3"/>
        <charset val="128"/>
      </rPr>
      <t>A</t>
    </r>
    <r>
      <rPr>
        <sz val="10"/>
        <color theme="1"/>
        <rFont val="BIZ UDPゴシック"/>
        <family val="3"/>
        <charset val="128"/>
      </rPr>
      <t>値（住戸全体平均）</t>
    </r>
    <phoneticPr fontId="5"/>
  </si>
  <si>
    <t>［W/㎡・K］</t>
    <phoneticPr fontId="5"/>
  </si>
  <si>
    <t>ηAC　</t>
    <phoneticPr fontId="5"/>
  </si>
  <si>
    <t>W/（㎡・K)</t>
    <phoneticPr fontId="5"/>
  </si>
  <si>
    <t>外皮性能は仕様基準等で計算</t>
    <rPh sb="0" eb="2">
      <t>ガイヒ</t>
    </rPh>
    <rPh sb="2" eb="4">
      <t>セイノウ</t>
    </rPh>
    <rPh sb="5" eb="10">
      <t>シヨウキジュントウ</t>
    </rPh>
    <rPh sb="11" eb="13">
      <t>ケイサン</t>
    </rPh>
    <phoneticPr fontId="5"/>
  </si>
  <si>
    <t>ー</t>
    <phoneticPr fontId="5"/>
  </si>
  <si>
    <t>※申請対象：延べ面積5,000㎡以下</t>
    <rPh sb="1" eb="3">
      <t>シンセイ</t>
    </rPh>
    <rPh sb="3" eb="5">
      <t>タイショウ</t>
    </rPh>
    <rPh sb="16" eb="18">
      <t>イカ</t>
    </rPh>
    <phoneticPr fontId="5"/>
  </si>
  <si>
    <t>建築物の外観パースや写真などを下記の白枠内に貼り付けてください。</t>
    <rPh sb="0" eb="3">
      <t>ケンチクブツ</t>
    </rPh>
    <rPh sb="4" eb="6">
      <t>ガイカン</t>
    </rPh>
    <rPh sb="10" eb="12">
      <t>シャシン</t>
    </rPh>
    <rPh sb="15" eb="17">
      <t>カキ</t>
    </rPh>
    <rPh sb="18" eb="19">
      <t>シロ</t>
    </rPh>
    <rPh sb="19" eb="21">
      <t>ワクナイ</t>
    </rPh>
    <rPh sb="22" eb="23">
      <t>ハ</t>
    </rPh>
    <rPh sb="24" eb="25">
      <t>ツ</t>
    </rPh>
    <phoneticPr fontId="5"/>
  </si>
  <si>
    <t>複合建築物</t>
    <rPh sb="0" eb="2">
      <t>フクゴウ</t>
    </rPh>
    <rPh sb="2" eb="5">
      <t>ケンチクブツ</t>
    </rPh>
    <phoneticPr fontId="5"/>
  </si>
  <si>
    <t>省CO2設備手法_VVVF(回生なし)</t>
    <rPh sb="14" eb="16">
      <t>カイセイ</t>
    </rPh>
    <phoneticPr fontId="5"/>
  </si>
  <si>
    <t>省CO2設備手法_VVVF（回生あり）</t>
    <rPh sb="14" eb="16">
      <t>カイセイ</t>
    </rPh>
    <phoneticPr fontId="5"/>
  </si>
  <si>
    <t>HEMS_見える化装置</t>
    <rPh sb="5" eb="6">
      <t>ミ</t>
    </rPh>
    <rPh sb="8" eb="9">
      <t>カ</t>
    </rPh>
    <rPh sb="9" eb="11">
      <t>ソウチ</t>
    </rPh>
    <phoneticPr fontId="5"/>
  </si>
  <si>
    <t>ηAC</t>
  </si>
  <si>
    <t>35%削減未達理由_コスト</t>
    <rPh sb="3" eb="5">
      <t>サクゲン</t>
    </rPh>
    <rPh sb="5" eb="7">
      <t>ミタツ</t>
    </rPh>
    <rPh sb="7" eb="9">
      <t>リユウ</t>
    </rPh>
    <phoneticPr fontId="5"/>
  </si>
  <si>
    <t>36%削減未達理由_運用上の制約</t>
    <rPh sb="3" eb="5">
      <t>サクゲン</t>
    </rPh>
    <rPh sb="5" eb="7">
      <t>ミタツ</t>
    </rPh>
    <rPh sb="7" eb="9">
      <t>リユウ</t>
    </rPh>
    <rPh sb="10" eb="13">
      <t>ウンヨウジョウ</t>
    </rPh>
    <rPh sb="14" eb="16">
      <t>セイヤク</t>
    </rPh>
    <phoneticPr fontId="5"/>
  </si>
  <si>
    <t>37%削減未達理由_仕様基準（一次エネ）</t>
    <rPh sb="3" eb="5">
      <t>サクゲン</t>
    </rPh>
    <rPh sb="5" eb="7">
      <t>ミタツ</t>
    </rPh>
    <rPh sb="7" eb="9">
      <t>リユウ</t>
    </rPh>
    <rPh sb="10" eb="12">
      <t>シヨウ</t>
    </rPh>
    <rPh sb="12" eb="14">
      <t>キジュン</t>
    </rPh>
    <rPh sb="15" eb="17">
      <t>イチジ</t>
    </rPh>
    <phoneticPr fontId="5"/>
  </si>
  <si>
    <t>千代田区低炭素助成制度申請予定</t>
    <rPh sb="0" eb="4">
      <t>チヨダク</t>
    </rPh>
    <rPh sb="4" eb="7">
      <t>テイタンソ</t>
    </rPh>
    <rPh sb="7" eb="9">
      <t>ジョセイ</t>
    </rPh>
    <rPh sb="9" eb="11">
      <t>セイド</t>
    </rPh>
    <rPh sb="11" eb="13">
      <t>シンセイ</t>
    </rPh>
    <rPh sb="13" eb="15">
      <t>ヨテイ</t>
    </rPh>
    <phoneticPr fontId="5"/>
  </si>
  <si>
    <t>低炭素助成申請</t>
    <rPh sb="0" eb="3">
      <t>テイタンソ</t>
    </rPh>
    <rPh sb="3" eb="5">
      <t>ジョセイ</t>
    </rPh>
    <rPh sb="5" eb="7">
      <t>シンセイ</t>
    </rPh>
    <phoneticPr fontId="5"/>
  </si>
  <si>
    <t>備考欄（公開用）</t>
    <rPh sb="0" eb="3">
      <t>ビコウラン</t>
    </rPh>
    <rPh sb="4" eb="7">
      <t>コウカイヨウ</t>
    </rPh>
    <phoneticPr fontId="5"/>
  </si>
  <si>
    <t>備考欄（非公開）</t>
    <rPh sb="0" eb="3">
      <t>ビコウラン</t>
    </rPh>
    <rPh sb="4" eb="7">
      <t>ヒコウカイ</t>
    </rPh>
    <phoneticPr fontId="5"/>
  </si>
  <si>
    <t>M株式会社</t>
    <phoneticPr fontId="5"/>
  </si>
  <si>
    <t>v57</t>
    <phoneticPr fontId="5"/>
  </si>
  <si>
    <t>外皮性能の平均値を算出される場合は「住宅外皮性能集計ツール」を使用ください。</t>
    <rPh sb="0" eb="2">
      <t>ガイヒ</t>
    </rPh>
    <rPh sb="2" eb="4">
      <t>セイノウ</t>
    </rPh>
    <rPh sb="5" eb="8">
      <t>ヘイキンチ</t>
    </rPh>
    <phoneticPr fontId="5"/>
  </si>
  <si>
    <t>2025.05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</si>
</sst>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176" formatCode="yyyy&quot;年&quot;m&quot;月&quot;d&quot;日&quot;;@"/>
    <numFmt numFmtId="177" formatCode="#,##0&quot; ㎡&quot;"/>
    <numFmt numFmtId="178" formatCode="0.0&quot; kW&quot;"/>
    <numFmt numFmtId="179" formatCode="#,##0_ "/>
    <numFmt numFmtId="180" formatCode="#,##0.0;[Red]\-#,##0.0"/>
    <numFmt numFmtId="181" formatCode="#,##0.0_ "/>
    <numFmt numFmtId="182" formatCode="[$-F800]dddd\,\ mmmm\ dd\,\ yyyy"/>
    <numFmt numFmtId="183" formatCode="#,##0.0"/>
    <numFmt numFmtId="184" formatCode="#,##0.00_ "/>
    <numFmt numFmtId="185" formatCode="0.00_ "/>
    <numFmt numFmtId="186" formatCode="&quot;（&quot;#,##0.00&quot;㎡）&quot;;&quot;（&quot;\-#,##0.00&quot;㎡）&quot;"/>
    <numFmt numFmtId="187" formatCode="yyyy/m/d;@"/>
    <numFmt numFmtId="188" formatCode="#,##0.00_);[Red]\(#,##0.00\)"/>
    <numFmt numFmtId="189" formatCode="0_);[Red]\(0\)"/>
    <numFmt numFmtId="190" formatCode="0.0_ "/>
    <numFmt numFmtId="191" formatCode="[$-411]ggge&quot;年&quot;m&quot;月&quot;d&quot;日&quot;;@"/>
    <numFmt numFmtId="192" formatCode="General\ &quot;㊞&quot;"/>
    <numFmt numFmtId="193" formatCode="0.000_);[Red]\(0.000\)"/>
    <numFmt numFmtId="194" formatCode="0.0"/>
    <numFmt numFmtId="195" formatCode="0.000"/>
    <numFmt numFmtId="196" formatCode="0.00_);[Red]\(0.00\)"/>
    <numFmt numFmtId="197" formatCode="0.00000"/>
  </numFmts>
  <fonts count="96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b/>
      <sz val="11"/>
      <color theme="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sz val="9"/>
      <name val="ＭＳ Ｐゴシック"/>
      <family val="2"/>
      <charset val="128"/>
    </font>
    <font>
      <sz val="9"/>
      <name val="ＭＳ Ｐゴシック"/>
      <family val="3"/>
      <charset val="128"/>
    </font>
    <font>
      <sz val="8"/>
      <color theme="1"/>
      <name val="ＭＳ Ｐゴシック"/>
      <family val="2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rgb="FF0070C0"/>
      <name val="ＭＳ Ｐゴシック"/>
      <family val="3"/>
      <charset val="128"/>
      <scheme val="minor"/>
    </font>
    <font>
      <sz val="8"/>
      <color rgb="FF0070C0"/>
      <name val="ＭＳ Ｐゴシック"/>
      <family val="2"/>
      <charset val="128"/>
    </font>
    <font>
      <sz val="8"/>
      <color rgb="FF0070C0"/>
      <name val="ＭＳ Ｐゴシック"/>
      <family val="3"/>
      <charset val="128"/>
    </font>
    <font>
      <sz val="9"/>
      <color rgb="FF009999"/>
      <name val="ＭＳ Ｐゴシック"/>
      <family val="2"/>
      <charset val="128"/>
    </font>
    <font>
      <sz val="8"/>
      <color rgb="FFFF0000"/>
      <name val="ＭＳ Ｐゴシック"/>
      <family val="2"/>
      <charset val="128"/>
    </font>
    <font>
      <b/>
      <sz val="9"/>
      <color rgb="FF0070C0"/>
      <name val="ＭＳ Ｐゴシック"/>
      <family val="3"/>
      <charset val="128"/>
    </font>
    <font>
      <sz val="9"/>
      <color theme="0" tint="-0.34998626667073579"/>
      <name val="ＭＳ Ｐゴシック"/>
      <family val="2"/>
      <charset val="128"/>
    </font>
    <font>
      <sz val="9"/>
      <color rgb="FF0070C0"/>
      <name val="ＭＳ Ｐゴシック"/>
      <family val="2"/>
      <charset val="128"/>
    </font>
    <font>
      <b/>
      <sz val="9"/>
      <color rgb="FFFF0066"/>
      <name val="ＭＳ Ｐゴシック"/>
      <family val="3"/>
      <charset val="128"/>
    </font>
    <font>
      <sz val="9"/>
      <color rgb="FFFF0000"/>
      <name val="ＭＳ Ｐゴシック"/>
      <family val="2"/>
      <charset val="128"/>
    </font>
    <font>
      <sz val="9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trike/>
      <sz val="9"/>
      <color rgb="FFFF0000"/>
      <name val="ＭＳ Ｐゴシック"/>
      <family val="3"/>
      <charset val="128"/>
    </font>
    <font>
      <sz val="9"/>
      <color rgb="FF0000FF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1"/>
      <color rgb="FFFF0000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theme="1"/>
      <name val="Times New Roman"/>
      <family val="1"/>
    </font>
    <font>
      <sz val="11"/>
      <color theme="1"/>
      <name val="Meiryo UI"/>
      <family val="3"/>
      <charset val="128"/>
    </font>
    <font>
      <sz val="7"/>
      <name val="Meiryo UI"/>
      <family val="3"/>
      <charset val="128"/>
    </font>
    <font>
      <sz val="7"/>
      <color rgb="FF464646"/>
      <name val="Meiryo UI"/>
      <family val="3"/>
      <charset val="128"/>
    </font>
    <font>
      <sz val="8"/>
      <color rgb="FF1F1F1F"/>
      <name val="Meiryo UI"/>
      <family val="3"/>
      <charset val="128"/>
    </font>
    <font>
      <sz val="8"/>
      <color rgb="FF2F2F2F"/>
      <name val="Meiryo UI"/>
      <family val="3"/>
      <charset val="128"/>
    </font>
    <font>
      <sz val="8"/>
      <name val="Meiryo UI"/>
      <family val="3"/>
      <charset val="128"/>
    </font>
    <font>
      <sz val="8"/>
      <color rgb="FF464646"/>
      <name val="Meiryo UI"/>
      <family val="3"/>
      <charset val="128"/>
    </font>
    <font>
      <sz val="10"/>
      <color rgb="FF000000"/>
      <name val="Meiryo UI"/>
      <family val="3"/>
      <charset val="128"/>
    </font>
    <font>
      <sz val="7"/>
      <color rgb="FF2F2F2F"/>
      <name val="Meiryo UI"/>
      <family val="3"/>
      <charset val="128"/>
    </font>
    <font>
      <sz val="11"/>
      <color rgb="FF2F2F2F"/>
      <name val="Meiryo UI"/>
      <family val="3"/>
      <charset val="128"/>
    </font>
    <font>
      <sz val="7"/>
      <color rgb="FF1F1F1F"/>
      <name val="Meiryo UI"/>
      <family val="3"/>
      <charset val="128"/>
    </font>
    <font>
      <sz val="7.5"/>
      <color rgb="FF1F1F1F"/>
      <name val="Meiryo UI"/>
      <family val="3"/>
      <charset val="128"/>
    </font>
    <font>
      <sz val="9"/>
      <name val="HG丸ｺﾞｼｯｸM-PRO"/>
      <family val="3"/>
      <charset val="128"/>
    </font>
    <font>
      <sz val="9"/>
      <name val="HG丸ｺﾞｼｯｸM-PRO"/>
      <family val="3"/>
    </font>
    <font>
      <sz val="9"/>
      <color rgb="FF000000"/>
      <name val="HG丸ｺﾞｼｯｸM-PRO"/>
      <family val="2"/>
    </font>
    <font>
      <sz val="11"/>
      <color rgb="FFFF0000"/>
      <name val="ＭＳ Ｐゴシック"/>
      <family val="2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4"/>
      <name val="BIZ UDPゴシック"/>
      <family val="3"/>
      <charset val="128"/>
    </font>
    <font>
      <sz val="11"/>
      <color indexed="81"/>
      <name val="BIZ UDPゴシック"/>
      <family val="3"/>
      <charset val="128"/>
    </font>
    <font>
      <sz val="1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1"/>
      <color rgb="FF9999FF"/>
      <name val="BIZ UDPゴシック"/>
      <family val="3"/>
      <charset val="128"/>
    </font>
    <font>
      <sz val="11"/>
      <color theme="9" tint="-0.249977111117893"/>
      <name val="BIZ UDPゴシック"/>
      <family val="3"/>
      <charset val="128"/>
    </font>
    <font>
      <sz val="11"/>
      <color rgb="FFFF00FF"/>
      <name val="BIZ UDPゴシック"/>
      <family val="3"/>
      <charset val="128"/>
    </font>
    <font>
      <sz val="11"/>
      <color theme="0" tint="-0.499984740745262"/>
      <name val="BIZ UDPゴシック"/>
      <family val="3"/>
      <charset val="128"/>
    </font>
    <font>
      <sz val="11"/>
      <color rgb="FF0070C0"/>
      <name val="BIZ UDPゴシック"/>
      <family val="3"/>
      <charset val="128"/>
    </font>
    <font>
      <sz val="11"/>
      <color theme="1" tint="0.499984740745262"/>
      <name val="BIZ UDPゴシック"/>
      <family val="3"/>
      <charset val="128"/>
    </font>
    <font>
      <sz val="11"/>
      <color theme="9" tint="-0.24994659260841701"/>
      <name val="BIZ UDPゴシック"/>
      <family val="3"/>
      <charset val="128"/>
    </font>
    <font>
      <sz val="11"/>
      <color theme="8" tint="-0.249977111117893"/>
      <name val="BIZ UDPゴシック"/>
      <family val="3"/>
      <charset val="128"/>
    </font>
    <font>
      <sz val="11"/>
      <color theme="0"/>
      <name val="BIZ UDPゴシック"/>
      <family val="3"/>
      <charset val="128"/>
    </font>
    <font>
      <sz val="11"/>
      <color rgb="FFFF66FF"/>
      <name val="BIZ UDPゴシック"/>
      <family val="3"/>
      <charset val="128"/>
    </font>
    <font>
      <sz val="11"/>
      <color rgb="FF009999"/>
      <name val="BIZ UDPゴシック"/>
      <family val="3"/>
      <charset val="128"/>
    </font>
    <font>
      <sz val="11"/>
      <color theme="2" tint="-9.9978637043366805E-2"/>
      <name val="BIZ UDPゴシック"/>
      <family val="3"/>
      <charset val="128"/>
    </font>
    <font>
      <sz val="11"/>
      <color theme="2" tint="-0.249977111117893"/>
      <name val="BIZ UDPゴシック"/>
      <family val="3"/>
      <charset val="128"/>
    </font>
    <font>
      <sz val="11"/>
      <color theme="0" tint="-0.34998626667073579"/>
      <name val="BIZ UDPゴシック"/>
      <family val="3"/>
      <charset val="128"/>
    </font>
    <font>
      <b/>
      <sz val="11"/>
      <color indexed="81"/>
      <name val="BIZ UDPゴシック"/>
      <family val="3"/>
      <charset val="128"/>
    </font>
    <font>
      <b/>
      <sz val="11"/>
      <color rgb="FF009999"/>
      <name val="BIZ UDPゴシック"/>
      <family val="3"/>
      <charset val="128"/>
    </font>
    <font>
      <sz val="11"/>
      <color rgb="FF9966FF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trike/>
      <sz val="11"/>
      <color theme="0" tint="-0.499984740745262"/>
      <name val="BIZ UDPゴシック"/>
      <family val="3"/>
      <charset val="128"/>
    </font>
    <font>
      <strike/>
      <sz val="11"/>
      <color rgb="FFFF0000"/>
      <name val="BIZ UDPゴシック"/>
      <family val="3"/>
      <charset val="128"/>
    </font>
    <font>
      <b/>
      <sz val="12"/>
      <color theme="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0"/>
      <color theme="1" tint="0.499984740745262"/>
      <name val="BIZ UDPゴシック"/>
      <family val="3"/>
      <charset val="128"/>
    </font>
    <font>
      <sz val="6"/>
      <color theme="1" tint="0.499984740745262"/>
      <name val="BIZ UDPゴシック"/>
      <family val="3"/>
      <charset val="128"/>
    </font>
    <font>
      <sz val="8"/>
      <color theme="0" tint="-0.499984740745262"/>
      <name val="BIZ UDP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vertAlign val="subscript"/>
      <sz val="10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0"/>
      <name val="ＭＳ Ｐゴシック"/>
      <family val="3"/>
      <charset val="128"/>
      <scheme val="minor"/>
    </font>
  </fonts>
  <fills count="31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0000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9D9D9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2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hair">
        <color indexed="64"/>
      </bottom>
      <diagonal/>
    </border>
    <border>
      <left/>
      <right style="dotted">
        <color theme="1" tint="0.34998626667073579"/>
      </right>
      <top style="hair">
        <color indexed="64"/>
      </top>
      <bottom style="hair">
        <color indexed="64"/>
      </bottom>
      <diagonal/>
    </border>
    <border>
      <left style="dotted">
        <color theme="1" tint="0.34998626667073579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rgb="FF009999"/>
      </left>
      <right style="thin">
        <color rgb="FF009999"/>
      </right>
      <top style="hair">
        <color rgb="FF009999"/>
      </top>
      <bottom style="thin">
        <color rgb="FF009999"/>
      </bottom>
      <diagonal/>
    </border>
    <border>
      <left style="thin">
        <color rgb="FF009999"/>
      </left>
      <right/>
      <top style="hair">
        <color rgb="FF009999"/>
      </top>
      <bottom style="thin">
        <color rgb="FF009999"/>
      </bottom>
      <diagonal/>
    </border>
    <border>
      <left/>
      <right style="thin">
        <color rgb="FF009999"/>
      </right>
      <top style="hair">
        <color rgb="FF009999"/>
      </top>
      <bottom style="thin">
        <color rgb="FF009999"/>
      </bottom>
      <diagonal/>
    </border>
    <border>
      <left style="thin">
        <color rgb="FF009999"/>
      </left>
      <right style="thin">
        <color rgb="FF009999"/>
      </right>
      <top/>
      <bottom style="hair">
        <color rgb="FF009999"/>
      </bottom>
      <diagonal/>
    </border>
    <border>
      <left style="thin">
        <color rgb="FF009999"/>
      </left>
      <right/>
      <top/>
      <bottom style="hair">
        <color rgb="FF009999"/>
      </bottom>
      <diagonal/>
    </border>
    <border>
      <left/>
      <right style="thin">
        <color rgb="FF009999"/>
      </right>
      <top/>
      <bottom style="hair">
        <color rgb="FF009999"/>
      </bottom>
      <diagonal/>
    </border>
    <border>
      <left style="thin">
        <color rgb="FF009999"/>
      </left>
      <right/>
      <top style="thin">
        <color rgb="FF009999"/>
      </top>
      <bottom style="thin">
        <color rgb="FF009999"/>
      </bottom>
      <diagonal/>
    </border>
    <border>
      <left/>
      <right/>
      <top style="thin">
        <color rgb="FF009999"/>
      </top>
      <bottom style="thin">
        <color rgb="FF009999"/>
      </bottom>
      <diagonal/>
    </border>
    <border>
      <left/>
      <right style="thin">
        <color rgb="FF009999"/>
      </right>
      <top style="thin">
        <color rgb="FF009999"/>
      </top>
      <bottom style="thin">
        <color rgb="FF009999"/>
      </bottom>
      <diagonal/>
    </border>
    <border>
      <left/>
      <right style="thin">
        <color indexed="64"/>
      </right>
      <top style="double">
        <color rgb="FF3F3F3F"/>
      </top>
      <bottom style="thin">
        <color indexed="64"/>
      </bottom>
      <diagonal/>
    </border>
    <border>
      <left style="thin">
        <color rgb="FF3F3F3F"/>
      </left>
      <right/>
      <top/>
      <bottom style="hair">
        <color rgb="FF3F3F3F"/>
      </bottom>
      <diagonal/>
    </border>
    <border>
      <left style="thin">
        <color rgb="FF3F3F3F"/>
      </left>
      <right/>
      <top style="hair">
        <color rgb="FF3F3F3F"/>
      </top>
      <bottom style="hair">
        <color rgb="FF3F3F3F"/>
      </bottom>
      <diagonal/>
    </border>
    <border>
      <left style="thin">
        <color rgb="FF3F3F3F"/>
      </left>
      <right/>
      <top style="hair">
        <color rgb="FF3F3F3F"/>
      </top>
      <bottom/>
      <diagonal/>
    </border>
    <border>
      <left style="thin">
        <color rgb="FF3F3F3F"/>
      </left>
      <right/>
      <top/>
      <bottom/>
      <diagonal/>
    </border>
    <border>
      <left style="thin">
        <color rgb="FF3F3F3F"/>
      </left>
      <right/>
      <top style="hair">
        <color rgb="FF3F3F3F"/>
      </top>
      <bottom style="thin">
        <color indexed="64"/>
      </bottom>
      <diagonal/>
    </border>
    <border>
      <left style="thin">
        <color indexed="64"/>
      </left>
      <right/>
      <top style="thin">
        <color rgb="FF3F3F3F"/>
      </top>
      <bottom/>
      <diagonal/>
    </border>
    <border>
      <left style="thin">
        <color rgb="FF3F3F3F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rgb="FF3F3F3F"/>
      </top>
      <bottom style="thin">
        <color indexed="64"/>
      </bottom>
      <diagonal/>
    </border>
    <border>
      <left/>
      <right/>
      <top style="double">
        <color rgb="FF3F3F3F"/>
      </top>
      <bottom style="thin">
        <color indexed="64"/>
      </bottom>
      <diagonal/>
    </border>
    <border>
      <left style="thin">
        <color rgb="FF3F3F3F"/>
      </left>
      <right/>
      <top style="thin">
        <color indexed="64"/>
      </top>
      <bottom style="hair">
        <color rgb="FF3F3F3F"/>
      </bottom>
      <diagonal/>
    </border>
    <border>
      <left/>
      <right style="thin">
        <color indexed="64"/>
      </right>
      <top style="thin">
        <color indexed="64"/>
      </top>
      <bottom style="hair">
        <color rgb="FF3F3F3F"/>
      </bottom>
      <diagonal/>
    </border>
    <border>
      <left/>
      <right style="thin">
        <color indexed="64"/>
      </right>
      <top style="hair">
        <color rgb="FF3F3F3F"/>
      </top>
      <bottom/>
      <diagonal/>
    </border>
    <border>
      <left/>
      <right style="thin">
        <color indexed="64"/>
      </right>
      <top style="hair">
        <color rgb="FF3F3F3F"/>
      </top>
      <bottom style="hair">
        <color rgb="FF3F3F3F"/>
      </bottom>
      <diagonal/>
    </border>
    <border>
      <left/>
      <right style="thin">
        <color indexed="64"/>
      </right>
      <top/>
      <bottom style="hair">
        <color rgb="FF3F3F3F"/>
      </bottom>
      <diagonal/>
    </border>
    <border>
      <left/>
      <right style="thin">
        <color indexed="64"/>
      </right>
      <top style="hair">
        <color rgb="FF3F3F3F"/>
      </top>
      <bottom style="thin">
        <color indexed="64"/>
      </bottom>
      <diagonal/>
    </border>
    <border>
      <left style="thin">
        <color indexed="64"/>
      </left>
      <right/>
      <top style="thin">
        <color rgb="FF3F3F3F"/>
      </top>
      <bottom style="hair">
        <color indexed="64"/>
      </bottom>
      <diagonal/>
    </border>
    <border>
      <left/>
      <right style="thin">
        <color indexed="64"/>
      </right>
      <top style="thin">
        <color rgb="FF3F3F3F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rgb="FF3F3F3F"/>
      </top>
      <bottom/>
      <diagonal/>
    </border>
    <border>
      <left style="thin">
        <color indexed="64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rgb="FF3F3F3F"/>
      </left>
      <right/>
      <top style="thin">
        <color rgb="FF3F3F3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3F3F3F"/>
      </left>
      <right/>
      <top style="hair">
        <color rgb="FF3F3F3F"/>
      </top>
      <bottom style="hair">
        <color indexed="64"/>
      </bottom>
      <diagonal/>
    </border>
    <border>
      <left/>
      <right style="thin">
        <color indexed="64"/>
      </right>
      <top style="hair">
        <color rgb="FF3F3F3F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3" borderId="2" applyNumberFormat="0" applyAlignment="0" applyProtection="0">
      <alignment vertical="center"/>
    </xf>
    <xf numFmtId="0" fontId="8" fillId="2" borderId="1" applyNumberFormat="0" applyAlignment="0" applyProtection="0">
      <alignment vertical="center"/>
    </xf>
    <xf numFmtId="0" fontId="1" fillId="0" borderId="0">
      <alignment vertical="center"/>
    </xf>
  </cellStyleXfs>
  <cellXfs count="92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16" fillId="0" borderId="0" xfId="0" applyFont="1">
      <alignment vertical="center"/>
    </xf>
    <xf numFmtId="0" fontId="11" fillId="0" borderId="0" xfId="0" applyFont="1">
      <alignment vertical="center"/>
    </xf>
    <xf numFmtId="0" fontId="13" fillId="0" borderId="0" xfId="0" applyFont="1" applyAlignment="1">
      <alignment vertical="center" wrapText="1"/>
    </xf>
    <xf numFmtId="0" fontId="3" fillId="7" borderId="0" xfId="0" applyFont="1" applyFill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3" fillId="0" borderId="0" xfId="0" applyFont="1">
      <alignment vertical="center"/>
    </xf>
    <xf numFmtId="0" fontId="3" fillId="0" borderId="14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14" fontId="15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20" fillId="0" borderId="0" xfId="0" applyFont="1">
      <alignment vertical="center"/>
    </xf>
    <xf numFmtId="0" fontId="22" fillId="0" borderId="0" xfId="0" applyFont="1">
      <alignment vertical="center"/>
    </xf>
    <xf numFmtId="0" fontId="9" fillId="0" borderId="0" xfId="0" applyFont="1">
      <alignment vertical="center"/>
    </xf>
    <xf numFmtId="49" fontId="3" fillId="0" borderId="0" xfId="0" applyNumberFormat="1" applyFont="1">
      <alignment vertical="center"/>
    </xf>
    <xf numFmtId="187" fontId="3" fillId="0" borderId="0" xfId="0" applyNumberFormat="1" applyFont="1">
      <alignment vertical="center"/>
    </xf>
    <xf numFmtId="49" fontId="23" fillId="0" borderId="0" xfId="0" applyNumberFormat="1" applyFont="1">
      <alignment vertical="center"/>
    </xf>
    <xf numFmtId="0" fontId="25" fillId="0" borderId="0" xfId="0" applyFont="1">
      <alignment vertical="center"/>
    </xf>
    <xf numFmtId="0" fontId="3" fillId="0" borderId="49" xfId="0" applyFont="1" applyBorder="1">
      <alignment vertical="center"/>
    </xf>
    <xf numFmtId="0" fontId="11" fillId="0" borderId="15" xfId="0" applyFont="1" applyBorder="1">
      <alignment vertical="center"/>
    </xf>
    <xf numFmtId="11" fontId="3" fillId="0" borderId="0" xfId="0" applyNumberFormat="1" applyFont="1">
      <alignment vertical="center"/>
    </xf>
    <xf numFmtId="0" fontId="12" fillId="0" borderId="15" xfId="0" applyFont="1" applyBorder="1">
      <alignment vertical="center"/>
    </xf>
    <xf numFmtId="0" fontId="3" fillId="15" borderId="0" xfId="0" applyFont="1" applyFill="1">
      <alignment vertical="center"/>
    </xf>
    <xf numFmtId="0" fontId="21" fillId="15" borderId="0" xfId="0" applyFont="1" applyFill="1">
      <alignment vertical="center"/>
    </xf>
    <xf numFmtId="0" fontId="9" fillId="15" borderId="0" xfId="0" applyFont="1" applyFill="1">
      <alignment vertical="center"/>
    </xf>
    <xf numFmtId="0" fontId="13" fillId="15" borderId="0" xfId="0" applyFont="1" applyFill="1">
      <alignment vertical="center"/>
    </xf>
    <xf numFmtId="14" fontId="18" fillId="0" borderId="0" xfId="0" applyNumberFormat="1" applyFont="1">
      <alignment vertical="center"/>
    </xf>
    <xf numFmtId="0" fontId="3" fillId="16" borderId="0" xfId="0" applyFont="1" applyFill="1">
      <alignment vertical="center"/>
    </xf>
    <xf numFmtId="0" fontId="3" fillId="17" borderId="0" xfId="0" applyFont="1" applyFill="1">
      <alignment vertical="center"/>
    </xf>
    <xf numFmtId="0" fontId="23" fillId="0" borderId="0" xfId="0" applyFont="1">
      <alignment vertical="center"/>
    </xf>
    <xf numFmtId="14" fontId="25" fillId="0" borderId="0" xfId="0" applyNumberFormat="1" applyFont="1">
      <alignment vertical="center"/>
    </xf>
    <xf numFmtId="0" fontId="10" fillId="0" borderId="0" xfId="0" applyFont="1">
      <alignment vertical="center"/>
    </xf>
    <xf numFmtId="49" fontId="13" fillId="0" borderId="0" xfId="0" applyNumberFormat="1" applyFont="1">
      <alignment vertical="center"/>
    </xf>
    <xf numFmtId="0" fontId="3" fillId="0" borderId="0" xfId="0" applyFont="1" applyAlignment="1">
      <alignment horizontal="right" shrinkToFit="1"/>
    </xf>
    <xf numFmtId="0" fontId="18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49" fontId="9" fillId="0" borderId="0" xfId="0" applyNumberFormat="1" applyFont="1">
      <alignment vertical="center"/>
    </xf>
    <xf numFmtId="0" fontId="3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3" fillId="13" borderId="0" xfId="0" applyFont="1" applyFill="1" applyAlignment="1">
      <alignment vertical="center" wrapText="1"/>
    </xf>
    <xf numFmtId="0" fontId="23" fillId="13" borderId="0" xfId="0" applyFont="1" applyFill="1" applyAlignment="1">
      <alignment vertical="center" wrapText="1"/>
    </xf>
    <xf numFmtId="0" fontId="3" fillId="16" borderId="0" xfId="0" applyFont="1" applyFill="1" applyAlignment="1">
      <alignment vertical="center" wrapText="1"/>
    </xf>
    <xf numFmtId="0" fontId="23" fillId="16" borderId="0" xfId="0" applyFont="1" applyFill="1" applyAlignment="1">
      <alignment vertical="center" wrapText="1"/>
    </xf>
    <xf numFmtId="0" fontId="3" fillId="17" borderId="0" xfId="0" applyFont="1" applyFill="1" applyAlignment="1">
      <alignment vertical="center" wrapText="1"/>
    </xf>
    <xf numFmtId="0" fontId="10" fillId="17" borderId="0" xfId="0" applyFont="1" applyFill="1" applyAlignment="1">
      <alignment vertical="center" wrapText="1"/>
    </xf>
    <xf numFmtId="0" fontId="25" fillId="0" borderId="0" xfId="2" applyFont="1">
      <alignment vertical="center"/>
    </xf>
    <xf numFmtId="0" fontId="28" fillId="0" borderId="0" xfId="0" applyFont="1">
      <alignment vertical="center"/>
    </xf>
    <xf numFmtId="0" fontId="1" fillId="0" borderId="0" xfId="5">
      <alignment vertical="center"/>
    </xf>
    <xf numFmtId="0" fontId="30" fillId="0" borderId="0" xfId="5" applyFont="1">
      <alignment vertical="center"/>
    </xf>
    <xf numFmtId="0" fontId="31" fillId="0" borderId="0" xfId="5" applyFont="1">
      <alignment vertical="center"/>
    </xf>
    <xf numFmtId="0" fontId="31" fillId="0" borderId="0" xfId="5" applyFont="1" applyProtection="1">
      <alignment vertical="center"/>
      <protection locked="0"/>
    </xf>
    <xf numFmtId="0" fontId="33" fillId="0" borderId="0" xfId="5" applyFont="1">
      <alignment vertical="center"/>
    </xf>
    <xf numFmtId="189" fontId="31" fillId="0" borderId="0" xfId="5" applyNumberFormat="1" applyFont="1" applyProtection="1">
      <alignment vertical="center"/>
      <protection locked="0"/>
    </xf>
    <xf numFmtId="0" fontId="34" fillId="0" borderId="0" xfId="5" applyFont="1" applyAlignment="1">
      <alignment vertical="top" wrapText="1"/>
    </xf>
    <xf numFmtId="0" fontId="35" fillId="0" borderId="0" xfId="5" applyFont="1" applyAlignment="1">
      <alignment vertical="center" wrapText="1"/>
    </xf>
    <xf numFmtId="0" fontId="36" fillId="0" borderId="0" xfId="5" applyFont="1" applyAlignment="1">
      <alignment vertical="center" wrapText="1"/>
    </xf>
    <xf numFmtId="0" fontId="37" fillId="0" borderId="0" xfId="5" applyFont="1" applyAlignment="1">
      <alignment vertical="center" wrapText="1"/>
    </xf>
    <xf numFmtId="0" fontId="38" fillId="0" borderId="0" xfId="0" applyFont="1">
      <alignment vertical="center"/>
    </xf>
    <xf numFmtId="193" fontId="38" fillId="0" borderId="0" xfId="0" applyNumberFormat="1" applyFont="1">
      <alignment vertical="center"/>
    </xf>
    <xf numFmtId="0" fontId="39" fillId="20" borderId="111" xfId="0" applyFont="1" applyFill="1" applyBorder="1" applyAlignment="1">
      <alignment horizontal="center" vertical="center" wrapText="1"/>
    </xf>
    <xf numFmtId="0" fontId="39" fillId="20" borderId="111" xfId="0" applyFont="1" applyFill="1" applyBorder="1" applyAlignment="1">
      <alignment horizontal="left" vertical="center" wrapText="1"/>
    </xf>
    <xf numFmtId="193" fontId="38" fillId="20" borderId="111" xfId="1" applyNumberFormat="1" applyFont="1" applyFill="1" applyBorder="1" applyAlignment="1">
      <alignment vertical="center" wrapText="1"/>
    </xf>
    <xf numFmtId="0" fontId="38" fillId="20" borderId="111" xfId="0" applyFont="1" applyFill="1" applyBorder="1" applyAlignment="1">
      <alignment horizontal="center" vertical="center" wrapText="1"/>
    </xf>
    <xf numFmtId="1" fontId="42" fillId="0" borderId="111" xfId="0" applyNumberFormat="1" applyFont="1" applyBorder="1" applyAlignment="1">
      <alignment horizontal="center" vertical="top" shrinkToFit="1"/>
    </xf>
    <xf numFmtId="0" fontId="45" fillId="0" borderId="111" xfId="0" applyFont="1" applyBorder="1" applyAlignment="1">
      <alignment horizontal="left" vertical="top" wrapText="1"/>
    </xf>
    <xf numFmtId="193" fontId="42" fillId="0" borderId="111" xfId="1" applyNumberFormat="1" applyFont="1" applyFill="1" applyBorder="1" applyAlignment="1">
      <alignment vertical="top" shrinkToFit="1"/>
    </xf>
    <xf numFmtId="1" fontId="42" fillId="0" borderId="111" xfId="0" applyNumberFormat="1" applyFont="1" applyBorder="1" applyAlignment="1">
      <alignment horizontal="right" vertical="top" shrinkToFit="1"/>
    </xf>
    <xf numFmtId="1" fontId="41" fillId="0" borderId="111" xfId="0" applyNumberFormat="1" applyFont="1" applyBorder="1" applyAlignment="1">
      <alignment horizontal="center" vertical="top" shrinkToFit="1"/>
    </xf>
    <xf numFmtId="0" fontId="38" fillId="0" borderId="111" xfId="0" applyFont="1" applyBorder="1" applyAlignment="1">
      <alignment horizontal="left" vertical="top" wrapText="1"/>
    </xf>
    <xf numFmtId="1" fontId="41" fillId="0" borderId="111" xfId="0" applyNumberFormat="1" applyFont="1" applyBorder="1" applyAlignment="1">
      <alignment horizontal="right" vertical="top" shrinkToFit="1"/>
    </xf>
    <xf numFmtId="0" fontId="47" fillId="0" borderId="111" xfId="0" applyFont="1" applyBorder="1" applyAlignment="1">
      <alignment horizontal="left" vertical="top" wrapText="1"/>
    </xf>
    <xf numFmtId="0" fontId="39" fillId="0" borderId="111" xfId="0" applyFont="1" applyBorder="1" applyAlignment="1">
      <alignment horizontal="left" vertical="top" wrapText="1"/>
    </xf>
    <xf numFmtId="194" fontId="42" fillId="0" borderId="111" xfId="0" applyNumberFormat="1" applyFont="1" applyBorder="1" applyAlignment="1">
      <alignment horizontal="right" vertical="top" shrinkToFit="1"/>
    </xf>
    <xf numFmtId="194" fontId="41" fillId="0" borderId="111" xfId="0" applyNumberFormat="1" applyFont="1" applyBorder="1" applyAlignment="1">
      <alignment horizontal="right" vertical="top" shrinkToFit="1"/>
    </xf>
    <xf numFmtId="1" fontId="49" fillId="0" borderId="111" xfId="0" applyNumberFormat="1" applyFont="1" applyBorder="1" applyAlignment="1">
      <alignment horizontal="right" vertical="top" shrinkToFit="1"/>
    </xf>
    <xf numFmtId="1" fontId="46" fillId="0" borderId="111" xfId="0" applyNumberFormat="1" applyFont="1" applyBorder="1" applyAlignment="1">
      <alignment horizontal="right" vertical="top" shrinkToFit="1"/>
    </xf>
    <xf numFmtId="0" fontId="38" fillId="0" borderId="0" xfId="0" applyFont="1" applyAlignment="1">
      <alignment horizontal="left" vertical="top"/>
    </xf>
    <xf numFmtId="193" fontId="38" fillId="0" borderId="0" xfId="1" applyNumberFormat="1" applyFont="1" applyFill="1" applyBorder="1" applyAlignment="1">
      <alignment vertical="top"/>
    </xf>
    <xf numFmtId="0" fontId="50" fillId="20" borderId="111" xfId="0" applyFont="1" applyFill="1" applyBorder="1" applyAlignment="1">
      <alignment horizontal="center" vertical="center" wrapText="1"/>
    </xf>
    <xf numFmtId="0" fontId="0" fillId="20" borderId="111" xfId="0" applyFill="1" applyBorder="1" applyAlignment="1">
      <alignment horizontal="left" vertical="top" wrapText="1" indent="1"/>
    </xf>
    <xf numFmtId="0" fontId="50" fillId="0" borderId="111" xfId="0" applyFont="1" applyBorder="1" applyAlignment="1">
      <alignment horizontal="center" vertical="top" wrapText="1"/>
    </xf>
    <xf numFmtId="0" fontId="50" fillId="0" borderId="111" xfId="0" applyFont="1" applyBorder="1" applyAlignment="1">
      <alignment horizontal="left" vertical="top" wrapText="1"/>
    </xf>
    <xf numFmtId="195" fontId="52" fillId="0" borderId="111" xfId="0" applyNumberFormat="1" applyFont="1" applyBorder="1" applyAlignment="1">
      <alignment horizontal="center" vertical="top" shrinkToFit="1"/>
    </xf>
    <xf numFmtId="0" fontId="0" fillId="0" borderId="111" xfId="0" applyBorder="1" applyAlignment="1">
      <alignment horizontal="left" vertical="center" wrapText="1"/>
    </xf>
    <xf numFmtId="0" fontId="0" fillId="0" borderId="111" xfId="0" applyBorder="1" applyAlignment="1">
      <alignment horizontal="left" wrapText="1"/>
    </xf>
    <xf numFmtId="0" fontId="51" fillId="0" borderId="111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center"/>
    </xf>
    <xf numFmtId="196" fontId="38" fillId="0" borderId="0" xfId="0" applyNumberFormat="1" applyFont="1">
      <alignment vertical="center"/>
    </xf>
    <xf numFmtId="196" fontId="38" fillId="20" borderId="111" xfId="0" applyNumberFormat="1" applyFont="1" applyFill="1" applyBorder="1" applyAlignment="1">
      <alignment horizontal="center" vertical="center" wrapText="1"/>
    </xf>
    <xf numFmtId="196" fontId="42" fillId="0" borderId="111" xfId="0" applyNumberFormat="1" applyFont="1" applyBorder="1" applyAlignment="1">
      <alignment horizontal="right" vertical="top" shrinkToFit="1"/>
    </xf>
    <xf numFmtId="196" fontId="41" fillId="0" borderId="111" xfId="0" applyNumberFormat="1" applyFont="1" applyBorder="1" applyAlignment="1">
      <alignment horizontal="right" vertical="top" shrinkToFit="1"/>
    </xf>
    <xf numFmtId="196" fontId="38" fillId="0" borderId="0" xfId="0" applyNumberFormat="1" applyFont="1" applyAlignment="1">
      <alignment horizontal="left" vertical="top"/>
    </xf>
    <xf numFmtId="0" fontId="53" fillId="0" borderId="0" xfId="0" applyFont="1">
      <alignment vertical="center"/>
    </xf>
    <xf numFmtId="0" fontId="3" fillId="26" borderId="0" xfId="0" applyFont="1" applyFill="1" applyAlignment="1">
      <alignment vertical="center" wrapText="1"/>
    </xf>
    <xf numFmtId="0" fontId="3" fillId="26" borderId="0" xfId="0" applyFont="1" applyFill="1">
      <alignment vertical="center"/>
    </xf>
    <xf numFmtId="0" fontId="3" fillId="25" borderId="0" xfId="0" applyFont="1" applyFill="1" applyAlignment="1">
      <alignment vertical="center" wrapText="1"/>
    </xf>
    <xf numFmtId="0" fontId="3" fillId="7" borderId="0" xfId="0" applyFont="1" applyFill="1" applyAlignment="1">
      <alignment vertical="center" wrapText="1"/>
    </xf>
    <xf numFmtId="0" fontId="3" fillId="27" borderId="0" xfId="0" applyFont="1" applyFill="1" applyAlignment="1">
      <alignment vertical="center" wrapText="1"/>
    </xf>
    <xf numFmtId="0" fontId="54" fillId="0" borderId="0" xfId="5" applyFont="1">
      <alignment vertical="center"/>
    </xf>
    <xf numFmtId="0" fontId="54" fillId="0" borderId="0" xfId="5" applyFont="1" applyAlignment="1">
      <alignment horizontal="right" vertical="center"/>
    </xf>
    <xf numFmtId="0" fontId="54" fillId="0" borderId="0" xfId="0" applyFont="1">
      <alignment vertical="center"/>
    </xf>
    <xf numFmtId="0" fontId="54" fillId="0" borderId="0" xfId="5" applyFont="1" applyAlignment="1">
      <alignment vertical="top" wrapText="1"/>
    </xf>
    <xf numFmtId="0" fontId="54" fillId="0" borderId="0" xfId="5" applyFont="1" applyAlignment="1">
      <alignment horizontal="left" vertical="top" wrapText="1"/>
    </xf>
    <xf numFmtId="0" fontId="54" fillId="0" borderId="0" xfId="5" applyFont="1" applyAlignment="1">
      <alignment vertical="center" wrapText="1"/>
    </xf>
    <xf numFmtId="0" fontId="54" fillId="0" borderId="0" xfId="5" applyFont="1" applyAlignment="1">
      <alignment horizontal="center" vertical="top" wrapText="1"/>
    </xf>
    <xf numFmtId="192" fontId="54" fillId="0" borderId="0" xfId="5" applyNumberFormat="1" applyFont="1" applyAlignment="1">
      <alignment horizontal="center" vertical="center" wrapText="1"/>
    </xf>
    <xf numFmtId="0" fontId="54" fillId="0" borderId="0" xfId="5" applyFont="1" applyAlignment="1">
      <alignment horizontal="center" vertical="center" wrapText="1"/>
    </xf>
    <xf numFmtId="0" fontId="54" fillId="0" borderId="0" xfId="0" applyFont="1" applyAlignment="1">
      <alignment horizontal="center" vertical="center"/>
    </xf>
    <xf numFmtId="0" fontId="54" fillId="0" borderId="17" xfId="0" applyFont="1" applyBorder="1">
      <alignment vertical="center"/>
    </xf>
    <xf numFmtId="0" fontId="54" fillId="0" borderId="18" xfId="0" applyFont="1" applyBorder="1">
      <alignment vertical="center"/>
    </xf>
    <xf numFmtId="0" fontId="54" fillId="0" borderId="19" xfId="0" applyFont="1" applyBorder="1">
      <alignment vertical="center"/>
    </xf>
    <xf numFmtId="0" fontId="54" fillId="0" borderId="35" xfId="0" applyFont="1" applyBorder="1">
      <alignment vertical="center"/>
    </xf>
    <xf numFmtId="0" fontId="54" fillId="0" borderId="20" xfId="0" applyFont="1" applyBorder="1">
      <alignment vertical="center"/>
    </xf>
    <xf numFmtId="0" fontId="54" fillId="0" borderId="21" xfId="0" applyFont="1" applyBorder="1">
      <alignment vertical="center"/>
    </xf>
    <xf numFmtId="0" fontId="54" fillId="0" borderId="30" xfId="0" applyFont="1" applyBorder="1">
      <alignment vertical="center"/>
    </xf>
    <xf numFmtId="0" fontId="54" fillId="0" borderId="31" xfId="0" applyFont="1" applyBorder="1">
      <alignment vertical="center"/>
    </xf>
    <xf numFmtId="0" fontId="54" fillId="0" borderId="22" xfId="0" applyFont="1" applyBorder="1">
      <alignment vertical="center"/>
    </xf>
    <xf numFmtId="0" fontId="54" fillId="0" borderId="23" xfId="0" applyFont="1" applyBorder="1">
      <alignment vertical="center"/>
    </xf>
    <xf numFmtId="0" fontId="54" fillId="0" borderId="24" xfId="0" applyFont="1" applyBorder="1">
      <alignment vertical="center"/>
    </xf>
    <xf numFmtId="0" fontId="54" fillId="0" borderId="18" xfId="0" applyFont="1" applyBorder="1" applyAlignment="1">
      <alignment horizontal="center" vertical="center"/>
    </xf>
    <xf numFmtId="0" fontId="54" fillId="0" borderId="50" xfId="0" applyFont="1" applyBorder="1">
      <alignment vertical="center"/>
    </xf>
    <xf numFmtId="0" fontId="54" fillId="0" borderId="20" xfId="0" applyFont="1" applyBorder="1" applyAlignment="1">
      <alignment horizontal="center" vertical="center"/>
    </xf>
    <xf numFmtId="0" fontId="54" fillId="0" borderId="9" xfId="0" applyFont="1" applyBorder="1" applyAlignment="1">
      <alignment horizontal="center" vertical="center"/>
    </xf>
    <xf numFmtId="0" fontId="54" fillId="0" borderId="8" xfId="0" applyFont="1" applyBorder="1">
      <alignment vertical="center"/>
    </xf>
    <xf numFmtId="0" fontId="54" fillId="0" borderId="9" xfId="0" applyFont="1" applyBorder="1">
      <alignment vertical="center"/>
    </xf>
    <xf numFmtId="0" fontId="54" fillId="0" borderId="10" xfId="0" applyFont="1" applyBorder="1">
      <alignment vertical="center"/>
    </xf>
    <xf numFmtId="0" fontId="54" fillId="0" borderId="4" xfId="0" applyFont="1" applyBorder="1">
      <alignment vertical="center"/>
    </xf>
    <xf numFmtId="0" fontId="54" fillId="0" borderId="5" xfId="0" applyFont="1" applyBorder="1">
      <alignment vertical="center"/>
    </xf>
    <xf numFmtId="0" fontId="58" fillId="0" borderId="35" xfId="0" applyFont="1" applyBorder="1" applyAlignment="1">
      <alignment horizontal="right" vertical="center"/>
    </xf>
    <xf numFmtId="0" fontId="54" fillId="0" borderId="21" xfId="0" applyFont="1" applyBorder="1" applyAlignment="1">
      <alignment horizontal="center" vertical="center"/>
    </xf>
    <xf numFmtId="0" fontId="59" fillId="0" borderId="0" xfId="0" applyFont="1">
      <alignment vertical="center"/>
    </xf>
    <xf numFmtId="0" fontId="60" fillId="0" borderId="0" xfId="0" applyFont="1" applyProtection="1">
      <alignment vertical="center"/>
      <protection locked="0"/>
    </xf>
    <xf numFmtId="0" fontId="61" fillId="0" borderId="0" xfId="0" applyFont="1">
      <alignment vertical="center"/>
    </xf>
    <xf numFmtId="0" fontId="62" fillId="0" borderId="0" xfId="2" applyFont="1">
      <alignment vertical="center"/>
    </xf>
    <xf numFmtId="0" fontId="58" fillId="0" borderId="30" xfId="0" applyFont="1" applyBorder="1" applyAlignment="1">
      <alignment horizontal="right" vertical="center"/>
    </xf>
    <xf numFmtId="0" fontId="63" fillId="0" borderId="0" xfId="0" applyFont="1">
      <alignment vertical="center"/>
    </xf>
    <xf numFmtId="0" fontId="54" fillId="0" borderId="0" xfId="2" applyFont="1">
      <alignment vertical="center"/>
    </xf>
    <xf numFmtId="0" fontId="58" fillId="0" borderId="22" xfId="0" applyFont="1" applyBorder="1" applyAlignment="1">
      <alignment horizontal="right" vertical="center"/>
    </xf>
    <xf numFmtId="0" fontId="54" fillId="0" borderId="23" xfId="0" applyFont="1" applyBorder="1" applyAlignment="1">
      <alignment horizontal="center" vertical="center"/>
    </xf>
    <xf numFmtId="0" fontId="54" fillId="0" borderId="24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184" fontId="54" fillId="0" borderId="20" xfId="0" applyNumberFormat="1" applyFont="1" applyBorder="1">
      <alignment vertical="center"/>
    </xf>
    <xf numFmtId="0" fontId="58" fillId="12" borderId="0" xfId="0" applyFont="1" applyFill="1">
      <alignment vertical="center"/>
    </xf>
    <xf numFmtId="184" fontId="54" fillId="0" borderId="0" xfId="0" applyNumberFormat="1" applyFont="1">
      <alignment vertical="center"/>
    </xf>
    <xf numFmtId="0" fontId="60" fillId="12" borderId="0" xfId="0" applyFont="1" applyFill="1">
      <alignment vertical="center"/>
    </xf>
    <xf numFmtId="0" fontId="66" fillId="12" borderId="0" xfId="0" applyFont="1" applyFill="1">
      <alignment vertical="center"/>
    </xf>
    <xf numFmtId="0" fontId="54" fillId="0" borderId="23" xfId="0" applyFont="1" applyBorder="1" applyAlignment="1">
      <alignment vertical="center" shrinkToFit="1"/>
    </xf>
    <xf numFmtId="0" fontId="54" fillId="0" borderId="24" xfId="0" applyFont="1" applyBorder="1" applyAlignment="1">
      <alignment vertical="center" shrinkToFit="1"/>
    </xf>
    <xf numFmtId="0" fontId="67" fillId="0" borderId="0" xfId="0" applyFont="1">
      <alignment vertical="center"/>
    </xf>
    <xf numFmtId="0" fontId="68" fillId="4" borderId="17" xfId="0" applyFont="1" applyFill="1" applyBorder="1">
      <alignment vertical="center"/>
    </xf>
    <xf numFmtId="0" fontId="68" fillId="4" borderId="18" xfId="0" applyFont="1" applyFill="1" applyBorder="1">
      <alignment vertical="center"/>
    </xf>
    <xf numFmtId="0" fontId="68" fillId="4" borderId="19" xfId="0" applyFont="1" applyFill="1" applyBorder="1">
      <alignment vertical="center"/>
    </xf>
    <xf numFmtId="0" fontId="54" fillId="0" borderId="0" xfId="0" applyFont="1" applyAlignment="1">
      <alignment vertical="center"/>
    </xf>
    <xf numFmtId="9" fontId="58" fillId="0" borderId="35" xfId="0" applyNumberFormat="1" applyFont="1" applyBorder="1" applyAlignment="1"/>
    <xf numFmtId="9" fontId="58" fillId="0" borderId="20" xfId="0" applyNumberFormat="1" applyFont="1" applyBorder="1" applyAlignment="1"/>
    <xf numFmtId="0" fontId="54" fillId="0" borderId="20" xfId="0" applyFont="1" applyBorder="1" applyAlignment="1"/>
    <xf numFmtId="9" fontId="54" fillId="0" borderId="21" xfId="0" applyNumberFormat="1" applyFont="1" applyBorder="1" applyAlignment="1"/>
    <xf numFmtId="9" fontId="54" fillId="0" borderId="35" xfId="0" applyNumberFormat="1" applyFont="1" applyBorder="1" applyAlignment="1"/>
    <xf numFmtId="9" fontId="54" fillId="0" borderId="20" xfId="0" applyNumberFormat="1" applyFont="1" applyBorder="1" applyAlignment="1"/>
    <xf numFmtId="0" fontId="54" fillId="0" borderId="0" xfId="0" applyFont="1" applyAlignment="1"/>
    <xf numFmtId="0" fontId="54" fillId="0" borderId="32" xfId="0" applyFont="1" applyBorder="1" applyAlignment="1"/>
    <xf numFmtId="9" fontId="54" fillId="0" borderId="31" xfId="0" applyNumberFormat="1" applyFont="1" applyBorder="1">
      <alignment vertical="center"/>
    </xf>
    <xf numFmtId="9" fontId="54" fillId="0" borderId="30" xfId="0" applyNumberFormat="1" applyFont="1" applyBorder="1">
      <alignment vertical="center"/>
    </xf>
    <xf numFmtId="9" fontId="54" fillId="0" borderId="0" xfId="0" applyNumberFormat="1" applyFont="1" applyAlignment="1"/>
    <xf numFmtId="9" fontId="54" fillId="0" borderId="0" xfId="0" applyNumberFormat="1" applyFont="1" applyAlignment="1">
      <alignment shrinkToFit="1"/>
    </xf>
    <xf numFmtId="0" fontId="54" fillId="25" borderId="120" xfId="0" applyFont="1" applyFill="1" applyBorder="1">
      <alignment vertical="center"/>
    </xf>
    <xf numFmtId="9" fontId="54" fillId="0" borderId="0" xfId="0" applyNumberFormat="1" applyFont="1">
      <alignment vertical="center"/>
    </xf>
    <xf numFmtId="0" fontId="54" fillId="0" borderId="0" xfId="0" applyFont="1" applyAlignment="1">
      <alignment shrinkToFit="1"/>
    </xf>
    <xf numFmtId="2" fontId="54" fillId="0" borderId="49" xfId="0" applyNumberFormat="1" applyFont="1" applyBorder="1">
      <alignment vertical="center"/>
    </xf>
    <xf numFmtId="9" fontId="54" fillId="0" borderId="31" xfId="0" applyNumberFormat="1" applyFont="1" applyBorder="1" applyAlignment="1"/>
    <xf numFmtId="9" fontId="54" fillId="0" borderId="30" xfId="0" applyNumberFormat="1" applyFont="1" applyBorder="1" applyAlignment="1"/>
    <xf numFmtId="0" fontId="54" fillId="0" borderId="0" xfId="0" applyFont="1" applyAlignment="1">
      <alignment vertical="top" wrapText="1"/>
    </xf>
    <xf numFmtId="0" fontId="54" fillId="0" borderId="0" xfId="0" applyFont="1" applyAlignment="1">
      <alignment vertical="center" shrinkToFit="1"/>
    </xf>
    <xf numFmtId="0" fontId="54" fillId="21" borderId="49" xfId="0" applyFont="1" applyFill="1" applyBorder="1">
      <alignment vertical="center"/>
    </xf>
    <xf numFmtId="38" fontId="54" fillId="0" borderId="14" xfId="1" applyFont="1" applyBorder="1">
      <alignment vertical="center"/>
    </xf>
    <xf numFmtId="38" fontId="54" fillId="0" borderId="14" xfId="0" applyNumberFormat="1" applyFont="1" applyBorder="1">
      <alignment vertical="center"/>
    </xf>
    <xf numFmtId="38" fontId="54" fillId="0" borderId="49" xfId="1" applyFont="1" applyBorder="1">
      <alignment vertical="center"/>
    </xf>
    <xf numFmtId="0" fontId="54" fillId="18" borderId="49" xfId="0" applyFont="1" applyFill="1" applyBorder="1">
      <alignment vertical="center"/>
    </xf>
    <xf numFmtId="38" fontId="54" fillId="0" borderId="15" xfId="1" applyFont="1" applyBorder="1">
      <alignment vertical="center"/>
    </xf>
    <xf numFmtId="38" fontId="54" fillId="0" borderId="15" xfId="0" applyNumberFormat="1" applyFont="1" applyBorder="1">
      <alignment vertical="center"/>
    </xf>
    <xf numFmtId="0" fontId="54" fillId="0" borderId="31" xfId="0" applyFont="1" applyBorder="1" applyAlignment="1">
      <alignment vertical="top" wrapText="1"/>
    </xf>
    <xf numFmtId="0" fontId="54" fillId="22" borderId="49" xfId="0" applyFont="1" applyFill="1" applyBorder="1">
      <alignment vertical="center"/>
    </xf>
    <xf numFmtId="38" fontId="54" fillId="0" borderId="16" xfId="1" applyFont="1" applyBorder="1">
      <alignment vertical="center"/>
    </xf>
    <xf numFmtId="0" fontId="54" fillId="0" borderId="16" xfId="0" applyFont="1" applyBorder="1">
      <alignment vertical="center"/>
    </xf>
    <xf numFmtId="0" fontId="54" fillId="0" borderId="23" xfId="0" applyFont="1" applyBorder="1" applyAlignment="1">
      <alignment vertical="top"/>
    </xf>
    <xf numFmtId="0" fontId="54" fillId="0" borderId="24" xfId="0" applyFont="1" applyBorder="1" applyAlignment="1">
      <alignment vertical="top"/>
    </xf>
    <xf numFmtId="0" fontId="54" fillId="23" borderId="49" xfId="0" applyFont="1" applyFill="1" applyBorder="1">
      <alignment vertical="center"/>
    </xf>
    <xf numFmtId="0" fontId="54" fillId="0" borderId="21" xfId="0" applyFont="1" applyBorder="1" applyAlignment="1"/>
    <xf numFmtId="0" fontId="54" fillId="24" borderId="32" xfId="0" applyFont="1" applyFill="1" applyBorder="1" applyAlignment="1"/>
    <xf numFmtId="38" fontId="54" fillId="0" borderId="117" xfId="1" applyFont="1" applyBorder="1">
      <alignment vertical="center"/>
    </xf>
    <xf numFmtId="38" fontId="54" fillId="0" borderId="117" xfId="0" applyNumberFormat="1" applyFont="1" applyBorder="1">
      <alignment vertical="center"/>
    </xf>
    <xf numFmtId="0" fontId="54" fillId="24" borderId="49" xfId="0" applyFont="1" applyFill="1" applyBorder="1" applyAlignment="1"/>
    <xf numFmtId="0" fontId="54" fillId="25" borderId="49" xfId="0" applyFont="1" applyFill="1" applyBorder="1">
      <alignment vertical="center"/>
    </xf>
    <xf numFmtId="38" fontId="54" fillId="25" borderId="49" xfId="0" applyNumberFormat="1" applyFont="1" applyFill="1" applyBorder="1">
      <alignment vertical="center"/>
    </xf>
    <xf numFmtId="38" fontId="54" fillId="0" borderId="0" xfId="0" applyNumberFormat="1" applyFont="1">
      <alignment vertical="center"/>
    </xf>
    <xf numFmtId="180" fontId="54" fillId="0" borderId="0" xfId="1" applyNumberFormat="1" applyFont="1" applyBorder="1" applyAlignment="1" applyProtection="1">
      <protection locked="0"/>
    </xf>
    <xf numFmtId="0" fontId="54" fillId="0" borderId="0" xfId="0" applyFont="1" applyAlignment="1" applyProtection="1">
      <protection locked="0"/>
    </xf>
    <xf numFmtId="0" fontId="54" fillId="0" borderId="0" xfId="0" applyFont="1" applyProtection="1">
      <alignment vertical="center"/>
      <protection locked="0"/>
    </xf>
    <xf numFmtId="0" fontId="54" fillId="0" borderId="15" xfId="0" applyFont="1" applyBorder="1">
      <alignment vertical="center"/>
    </xf>
    <xf numFmtId="14" fontId="69" fillId="0" borderId="0" xfId="0" applyNumberFormat="1" applyFont="1">
      <alignment vertical="center"/>
    </xf>
    <xf numFmtId="0" fontId="54" fillId="0" borderId="30" xfId="0" applyFont="1" applyBorder="1" applyAlignment="1">
      <alignment vertical="top" wrapText="1"/>
    </xf>
    <xf numFmtId="0" fontId="60" fillId="0" borderId="0" xfId="0" applyFont="1">
      <alignment vertical="center"/>
    </xf>
    <xf numFmtId="0" fontId="66" fillId="0" borderId="0" xfId="0" applyFont="1">
      <alignment vertical="center"/>
    </xf>
    <xf numFmtId="0" fontId="54" fillId="0" borderId="22" xfId="0" applyFont="1" applyBorder="1" applyAlignment="1">
      <alignment vertical="top" wrapText="1"/>
    </xf>
    <xf numFmtId="0" fontId="54" fillId="0" borderId="23" xfId="0" applyFont="1" applyBorder="1" applyAlignment="1">
      <alignment vertical="top" wrapText="1"/>
    </xf>
    <xf numFmtId="0" fontId="54" fillId="0" borderId="24" xfId="0" applyFont="1" applyBorder="1" applyAlignment="1">
      <alignment vertical="top" wrapText="1"/>
    </xf>
    <xf numFmtId="0" fontId="64" fillId="0" borderId="0" xfId="0" applyFont="1">
      <alignment vertical="center"/>
    </xf>
    <xf numFmtId="0" fontId="65" fillId="0" borderId="0" xfId="0" applyFont="1">
      <alignment vertical="center"/>
    </xf>
    <xf numFmtId="0" fontId="68" fillId="8" borderId="0" xfId="0" applyFont="1" applyFill="1">
      <alignment vertical="center"/>
    </xf>
    <xf numFmtId="0" fontId="54" fillId="8" borderId="0" xfId="0" applyFont="1" applyFill="1">
      <alignment vertical="center"/>
    </xf>
    <xf numFmtId="0" fontId="58" fillId="0" borderId="35" xfId="0" applyFont="1" applyBorder="1" applyAlignment="1">
      <alignment horizontal="center" vertical="center"/>
    </xf>
    <xf numFmtId="0" fontId="58" fillId="0" borderId="20" xfId="0" applyFont="1" applyBorder="1" applyAlignment="1">
      <alignment horizontal="center" vertical="center"/>
    </xf>
    <xf numFmtId="0" fontId="60" fillId="0" borderId="0" xfId="2" applyFont="1" applyAlignment="1">
      <alignment horizontal="center" vertical="center"/>
    </xf>
    <xf numFmtId="0" fontId="65" fillId="0" borderId="0" xfId="0" applyFont="1" applyAlignment="1"/>
    <xf numFmtId="0" fontId="71" fillId="0" borderId="0" xfId="0" applyFont="1" applyAlignment="1"/>
    <xf numFmtId="0" fontId="58" fillId="0" borderId="30" xfId="0" applyFont="1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4" fillId="0" borderId="31" xfId="0" applyFont="1" applyBorder="1" applyAlignment="1"/>
    <xf numFmtId="0" fontId="63" fillId="0" borderId="0" xfId="0" applyFont="1" applyAlignment="1"/>
    <xf numFmtId="0" fontId="58" fillId="0" borderId="20" xfId="0" applyFont="1" applyBorder="1">
      <alignment vertical="center"/>
    </xf>
    <xf numFmtId="0" fontId="70" fillId="0" borderId="78" xfId="0" applyFont="1" applyBorder="1">
      <alignment vertical="center"/>
    </xf>
    <xf numFmtId="0" fontId="54" fillId="0" borderId="79" xfId="0" applyFont="1" applyBorder="1">
      <alignment vertical="center"/>
    </xf>
    <xf numFmtId="0" fontId="54" fillId="0" borderId="80" xfId="0" applyFont="1" applyBorder="1">
      <alignment vertical="center"/>
    </xf>
    <xf numFmtId="0" fontId="70" fillId="0" borderId="75" xfId="0" applyFont="1" applyBorder="1">
      <alignment vertical="center"/>
    </xf>
    <xf numFmtId="0" fontId="70" fillId="0" borderId="76" xfId="0" applyFont="1" applyBorder="1">
      <alignment vertical="center"/>
    </xf>
    <xf numFmtId="0" fontId="54" fillId="0" borderId="77" xfId="0" applyFont="1" applyBorder="1" applyAlignment="1"/>
    <xf numFmtId="0" fontId="70" fillId="0" borderId="72" xfId="0" applyFont="1" applyBorder="1" applyAlignment="1">
      <alignment vertical="center" wrapText="1"/>
    </xf>
    <xf numFmtId="0" fontId="70" fillId="0" borderId="73" xfId="0" applyFont="1" applyBorder="1">
      <alignment vertical="center"/>
    </xf>
    <xf numFmtId="0" fontId="54" fillId="0" borderId="74" xfId="0" applyFont="1" applyBorder="1" applyAlignment="1"/>
    <xf numFmtId="0" fontId="54" fillId="0" borderId="31" xfId="0" applyFont="1" applyBorder="1" applyAlignment="1">
      <alignment shrinkToFit="1"/>
    </xf>
    <xf numFmtId="0" fontId="62" fillId="0" borderId="0" xfId="0" applyFont="1" applyAlignment="1" applyProtection="1">
      <alignment horizontal="center"/>
      <protection locked="0"/>
    </xf>
    <xf numFmtId="0" fontId="54" fillId="0" borderId="30" xfId="0" applyFont="1" applyBorder="1" applyAlignment="1"/>
    <xf numFmtId="0" fontId="69" fillId="0" borderId="0" xfId="0" applyFont="1" applyAlignment="1">
      <alignment horizontal="center" vertical="center"/>
    </xf>
    <xf numFmtId="0" fontId="65" fillId="0" borderId="0" xfId="2" applyFont="1" applyAlignment="1"/>
    <xf numFmtId="0" fontId="71" fillId="0" borderId="0" xfId="2" applyFont="1" applyAlignment="1"/>
    <xf numFmtId="0" fontId="54" fillId="0" borderId="22" xfId="0" applyFont="1" applyBorder="1" applyAlignment="1"/>
    <xf numFmtId="0" fontId="54" fillId="0" borderId="23" xfId="0" applyFont="1" applyBorder="1" applyAlignment="1"/>
    <xf numFmtId="0" fontId="54" fillId="0" borderId="24" xfId="0" applyFont="1" applyBorder="1" applyAlignment="1"/>
    <xf numFmtId="0" fontId="65" fillId="7" borderId="0" xfId="0" applyFont="1" applyFill="1" applyAlignment="1"/>
    <xf numFmtId="0" fontId="68" fillId="4" borderId="35" xfId="0" applyFont="1" applyFill="1" applyBorder="1">
      <alignment vertical="center"/>
    </xf>
    <xf numFmtId="0" fontId="68" fillId="4" borderId="20" xfId="0" applyFont="1" applyFill="1" applyBorder="1">
      <alignment vertical="center"/>
    </xf>
    <xf numFmtId="0" fontId="68" fillId="4" borderId="21" xfId="0" applyFont="1" applyFill="1" applyBorder="1">
      <alignment vertical="center"/>
    </xf>
    <xf numFmtId="0" fontId="71" fillId="0" borderId="0" xfId="0" applyFont="1">
      <alignment vertical="center"/>
    </xf>
    <xf numFmtId="0" fontId="72" fillId="0" borderId="0" xfId="0" applyFont="1" applyAlignment="1"/>
    <xf numFmtId="0" fontId="60" fillId="0" borderId="0" xfId="0" applyFont="1" applyAlignment="1" applyProtection="1">
      <alignment horizontal="center"/>
      <protection locked="0"/>
    </xf>
    <xf numFmtId="0" fontId="68" fillId="4" borderId="22" xfId="0" applyFont="1" applyFill="1" applyBorder="1">
      <alignment vertical="center"/>
    </xf>
    <xf numFmtId="0" fontId="68" fillId="4" borderId="23" xfId="0" applyFont="1" applyFill="1" applyBorder="1">
      <alignment vertical="center"/>
    </xf>
    <xf numFmtId="0" fontId="68" fillId="4" borderId="24" xfId="0" applyFont="1" applyFill="1" applyBorder="1">
      <alignment vertical="center"/>
    </xf>
    <xf numFmtId="0" fontId="58" fillId="0" borderId="0" xfId="0" applyFont="1" applyAlignment="1"/>
    <xf numFmtId="0" fontId="66" fillId="0" borderId="0" xfId="0" applyFont="1" applyAlignment="1"/>
    <xf numFmtId="0" fontId="59" fillId="0" borderId="0" xfId="2" applyFont="1">
      <alignment vertical="center"/>
    </xf>
    <xf numFmtId="176" fontId="54" fillId="0" borderId="0" xfId="2" applyNumberFormat="1" applyFont="1">
      <alignment vertical="center"/>
    </xf>
    <xf numFmtId="0" fontId="54" fillId="10" borderId="0" xfId="2" applyFont="1" applyFill="1">
      <alignment vertical="center"/>
    </xf>
    <xf numFmtId="0" fontId="75" fillId="0" borderId="0" xfId="2" applyFont="1">
      <alignment vertical="center"/>
    </xf>
    <xf numFmtId="0" fontId="59" fillId="0" borderId="0" xfId="2" applyFont="1" applyAlignment="1">
      <alignment horizontal="right" vertical="center"/>
    </xf>
    <xf numFmtId="49" fontId="54" fillId="11" borderId="0" xfId="2" applyNumberFormat="1" applyFont="1" applyFill="1">
      <alignment vertical="center"/>
    </xf>
    <xf numFmtId="0" fontId="76" fillId="0" borderId="0" xfId="2" applyFont="1">
      <alignment vertical="center"/>
    </xf>
    <xf numFmtId="0" fontId="54" fillId="0" borderId="17" xfId="2" applyFont="1" applyBorder="1" applyAlignment="1">
      <alignment horizontal="left" vertical="center"/>
    </xf>
    <xf numFmtId="0" fontId="78" fillId="0" borderId="90" xfId="2" applyFont="1" applyBorder="1" applyAlignment="1">
      <alignment horizontal="right" vertical="center"/>
    </xf>
    <xf numFmtId="0" fontId="63" fillId="0" borderId="0" xfId="2" applyFont="1" applyAlignment="1">
      <alignment horizontal="right" vertical="center"/>
    </xf>
    <xf numFmtId="187" fontId="63" fillId="0" borderId="69" xfId="2" applyNumberFormat="1" applyFont="1" applyBorder="1">
      <alignment vertical="center"/>
    </xf>
    <xf numFmtId="0" fontId="63" fillId="0" borderId="69" xfId="2" applyFont="1" applyBorder="1">
      <alignment vertical="center"/>
    </xf>
    <xf numFmtId="0" fontId="65" fillId="0" borderId="0" xfId="2" applyFont="1">
      <alignment vertical="center"/>
    </xf>
    <xf numFmtId="0" fontId="54" fillId="0" borderId="49" xfId="2" applyFont="1" applyBorder="1">
      <alignment vertical="center"/>
    </xf>
    <xf numFmtId="0" fontId="65" fillId="0" borderId="0" xfId="0" applyFont="1" applyAlignment="1">
      <alignment horizontal="right" vertical="center"/>
    </xf>
    <xf numFmtId="0" fontId="58" fillId="0" borderId="69" xfId="2" applyFont="1" applyBorder="1">
      <alignment vertical="center"/>
    </xf>
    <xf numFmtId="0" fontId="61" fillId="0" borderId="0" xfId="2" applyFont="1">
      <alignment vertical="center"/>
    </xf>
    <xf numFmtId="0" fontId="54" fillId="0" borderId="0" xfId="2" applyFont="1" applyAlignment="1">
      <alignment horizontal="right" vertical="center"/>
    </xf>
    <xf numFmtId="0" fontId="54" fillId="16" borderId="0" xfId="2" applyFont="1" applyFill="1">
      <alignment vertical="center"/>
    </xf>
    <xf numFmtId="0" fontId="69" fillId="0" borderId="0" xfId="2" applyFont="1" applyAlignment="1">
      <alignment horizontal="right" vertical="center"/>
    </xf>
    <xf numFmtId="0" fontId="63" fillId="0" borderId="0" xfId="0" applyFont="1" applyAlignment="1">
      <alignment horizontal="right" vertical="center"/>
    </xf>
    <xf numFmtId="0" fontId="63" fillId="0" borderId="0" xfId="2" applyFont="1">
      <alignment vertical="center"/>
    </xf>
    <xf numFmtId="0" fontId="54" fillId="0" borderId="69" xfId="2" applyFont="1" applyBorder="1">
      <alignment vertical="center"/>
    </xf>
    <xf numFmtId="0" fontId="69" fillId="16" borderId="0" xfId="2" applyFont="1" applyFill="1" applyAlignment="1">
      <alignment horizontal="right" vertical="center"/>
    </xf>
    <xf numFmtId="0" fontId="63" fillId="16" borderId="0" xfId="2" applyFont="1" applyFill="1">
      <alignment vertical="center"/>
    </xf>
    <xf numFmtId="0" fontId="54" fillId="16" borderId="69" xfId="2" applyFont="1" applyFill="1" applyBorder="1">
      <alignment vertical="center"/>
    </xf>
    <xf numFmtId="0" fontId="54" fillId="0" borderId="11" xfId="2" applyFont="1" applyBorder="1">
      <alignment vertical="center"/>
    </xf>
    <xf numFmtId="0" fontId="65" fillId="0" borderId="0" xfId="2" applyFont="1" applyAlignment="1">
      <alignment horizontal="right" vertical="center"/>
    </xf>
    <xf numFmtId="187" fontId="54" fillId="0" borderId="69" xfId="2" applyNumberFormat="1" applyFont="1" applyBorder="1">
      <alignment vertical="center"/>
    </xf>
    <xf numFmtId="0" fontId="58" fillId="0" borderId="11" xfId="2" applyFont="1" applyBorder="1" applyAlignment="1" applyProtection="1">
      <alignment horizontal="center" vertical="center"/>
      <protection locked="0"/>
    </xf>
    <xf numFmtId="0" fontId="58" fillId="0" borderId="12" xfId="2" applyFont="1" applyBorder="1">
      <alignment vertical="center"/>
    </xf>
    <xf numFmtId="188" fontId="54" fillId="0" borderId="106" xfId="2" applyNumberFormat="1" applyFont="1" applyBorder="1">
      <alignment vertical="center"/>
    </xf>
    <xf numFmtId="188" fontId="54" fillId="0" borderId="69" xfId="2" applyNumberFormat="1" applyFont="1" applyBorder="1">
      <alignment vertical="center"/>
    </xf>
    <xf numFmtId="0" fontId="64" fillId="5" borderId="0" xfId="2" applyFont="1" applyFill="1">
      <alignment vertical="center"/>
    </xf>
    <xf numFmtId="0" fontId="58" fillId="5" borderId="12" xfId="2" applyFont="1" applyFill="1" applyBorder="1" applyProtection="1">
      <alignment vertical="center"/>
      <protection locked="0"/>
    </xf>
    <xf numFmtId="0" fontId="60" fillId="0" borderId="0" xfId="2" applyFont="1" applyAlignment="1">
      <alignment horizontal="right" vertical="center"/>
    </xf>
    <xf numFmtId="189" fontId="54" fillId="0" borderId="69" xfId="2" applyNumberFormat="1" applyFont="1" applyBorder="1">
      <alignment vertical="center"/>
    </xf>
    <xf numFmtId="0" fontId="58" fillId="0" borderId="11" xfId="2" applyFont="1" applyBorder="1" applyAlignment="1">
      <alignment horizontal="left" vertical="center"/>
    </xf>
    <xf numFmtId="0" fontId="58" fillId="0" borderId="12" xfId="2" applyFont="1" applyBorder="1" applyAlignment="1">
      <alignment horizontal="left" vertical="center"/>
    </xf>
    <xf numFmtId="184" fontId="54" fillId="0" borderId="69" xfId="2" applyNumberFormat="1" applyFont="1" applyBorder="1">
      <alignment vertical="center"/>
    </xf>
    <xf numFmtId="0" fontId="69" fillId="0" borderId="0" xfId="2" applyFont="1">
      <alignment vertical="center"/>
    </xf>
    <xf numFmtId="0" fontId="63" fillId="16" borderId="0" xfId="2" applyFont="1" applyFill="1" applyAlignment="1">
      <alignment horizontal="right" vertical="center"/>
    </xf>
    <xf numFmtId="0" fontId="58" fillId="0" borderId="5" xfId="2" applyFont="1" applyBorder="1">
      <alignment vertical="center"/>
    </xf>
    <xf numFmtId="0" fontId="65" fillId="16" borderId="0" xfId="2" applyFont="1" applyFill="1">
      <alignment vertical="center"/>
    </xf>
    <xf numFmtId="0" fontId="62" fillId="0" borderId="0" xfId="2" applyFont="1" applyAlignment="1">
      <alignment horizontal="left" vertical="center"/>
    </xf>
    <xf numFmtId="0" fontId="58" fillId="0" borderId="9" xfId="2" applyFont="1" applyBorder="1" applyAlignment="1">
      <alignment horizontal="left" vertical="center"/>
    </xf>
    <xf numFmtId="0" fontId="63" fillId="16" borderId="0" xfId="0" applyFont="1" applyFill="1" applyAlignment="1">
      <alignment horizontal="right" vertical="center"/>
    </xf>
    <xf numFmtId="190" fontId="54" fillId="16" borderId="69" xfId="2" applyNumberFormat="1" applyFont="1" applyFill="1" applyBorder="1">
      <alignment vertical="center"/>
    </xf>
    <xf numFmtId="0" fontId="58" fillId="0" borderId="12" xfId="0" applyFont="1" applyBorder="1" applyAlignment="1">
      <alignment horizontal="center" vertical="center" shrinkToFit="1"/>
    </xf>
    <xf numFmtId="0" fontId="58" fillId="5" borderId="12" xfId="0" applyFont="1" applyFill="1" applyBorder="1" applyAlignment="1" applyProtection="1">
      <alignment horizontal="center" vertical="center" shrinkToFit="1"/>
      <protection locked="0"/>
    </xf>
    <xf numFmtId="0" fontId="58" fillId="0" borderId="13" xfId="2" applyFont="1" applyBorder="1">
      <alignment vertical="center"/>
    </xf>
    <xf numFmtId="0" fontId="58" fillId="0" borderId="5" xfId="0" applyFont="1" applyBorder="1" applyAlignment="1">
      <alignment horizontal="center" vertical="center" shrinkToFit="1"/>
    </xf>
    <xf numFmtId="0" fontId="58" fillId="5" borderId="5" xfId="0" applyFont="1" applyFill="1" applyBorder="1" applyAlignment="1" applyProtection="1">
      <alignment horizontal="center" vertical="center" shrinkToFit="1"/>
      <protection locked="0"/>
    </xf>
    <xf numFmtId="0" fontId="58" fillId="0" borderId="6" xfId="2" applyFont="1" applyBorder="1">
      <alignment vertical="center"/>
    </xf>
    <xf numFmtId="0" fontId="58" fillId="0" borderId="53" xfId="4" applyFont="1" applyFill="1" applyBorder="1" applyAlignment="1">
      <alignment vertical="center" wrapText="1"/>
    </xf>
    <xf numFmtId="0" fontId="73" fillId="0" borderId="0" xfId="2" applyFont="1">
      <alignment vertical="center"/>
    </xf>
    <xf numFmtId="0" fontId="63" fillId="17" borderId="0" xfId="2" applyFont="1" applyFill="1" applyAlignment="1">
      <alignment horizontal="right" vertical="center"/>
    </xf>
    <xf numFmtId="0" fontId="54" fillId="17" borderId="69" xfId="2" applyFont="1" applyFill="1" applyBorder="1">
      <alignment vertical="center"/>
    </xf>
    <xf numFmtId="0" fontId="58" fillId="0" borderId="12" xfId="2" applyFont="1" applyBorder="1" applyAlignment="1">
      <alignment horizontal="right" vertical="center"/>
    </xf>
    <xf numFmtId="0" fontId="58" fillId="0" borderId="12" xfId="2" applyFont="1" applyBorder="1" applyAlignment="1">
      <alignment horizontal="center" vertical="center"/>
    </xf>
    <xf numFmtId="0" fontId="65" fillId="0" borderId="0" xfId="2" applyFont="1" applyAlignment="1">
      <alignment horizontal="right" vertical="center" shrinkToFit="1"/>
    </xf>
    <xf numFmtId="0" fontId="54" fillId="0" borderId="0" xfId="2" applyFont="1" applyBorder="1">
      <alignment vertical="center"/>
    </xf>
    <xf numFmtId="0" fontId="58" fillId="0" borderId="5" xfId="2" applyFont="1" applyBorder="1" applyAlignment="1">
      <alignment horizontal="left" vertical="center"/>
    </xf>
    <xf numFmtId="0" fontId="58" fillId="0" borderId="43" xfId="2" applyFont="1" applyBorder="1" applyAlignment="1">
      <alignment horizontal="left" vertical="center"/>
    </xf>
    <xf numFmtId="0" fontId="58" fillId="0" borderId="0" xfId="2" applyFont="1">
      <alignment vertical="center"/>
    </xf>
    <xf numFmtId="0" fontId="58" fillId="0" borderId="9" xfId="2" applyFont="1" applyBorder="1" applyAlignment="1" applyProtection="1">
      <alignment horizontal="center" vertical="center"/>
      <protection locked="0"/>
    </xf>
    <xf numFmtId="0" fontId="58" fillId="0" borderId="47" xfId="2" applyFont="1" applyBorder="1" applyAlignment="1">
      <alignment horizontal="left" vertical="center"/>
    </xf>
    <xf numFmtId="0" fontId="65" fillId="0" borderId="105" xfId="2" applyFont="1" applyBorder="1" applyAlignment="1">
      <alignment horizontal="right" vertical="center"/>
    </xf>
    <xf numFmtId="0" fontId="54" fillId="0" borderId="106" xfId="2" applyFont="1" applyBorder="1">
      <alignment vertical="center"/>
    </xf>
    <xf numFmtId="0" fontId="54" fillId="0" borderId="107" xfId="2" applyFont="1" applyBorder="1">
      <alignment vertical="center"/>
    </xf>
    <xf numFmtId="0" fontId="65" fillId="0" borderId="108" xfId="2" applyFont="1" applyBorder="1" applyAlignment="1">
      <alignment horizontal="right" vertical="center"/>
    </xf>
    <xf numFmtId="0" fontId="54" fillId="0" borderId="109" xfId="2" applyFont="1" applyBorder="1">
      <alignment vertical="center"/>
    </xf>
    <xf numFmtId="0" fontId="65" fillId="7" borderId="0" xfId="2" applyFont="1" applyFill="1" applyAlignment="1">
      <alignment horizontal="right" vertical="center"/>
    </xf>
    <xf numFmtId="0" fontId="58" fillId="0" borderId="6" xfId="2" applyFont="1" applyBorder="1" applyAlignment="1">
      <alignment vertical="center" shrinkToFit="1"/>
    </xf>
    <xf numFmtId="0" fontId="54" fillId="16" borderId="14" xfId="2" applyFont="1" applyFill="1" applyBorder="1">
      <alignment vertical="center"/>
    </xf>
    <xf numFmtId="0" fontId="64" fillId="16" borderId="14" xfId="2" applyFont="1" applyFill="1" applyBorder="1">
      <alignment vertical="center"/>
    </xf>
    <xf numFmtId="0" fontId="54" fillId="0" borderId="15" xfId="2" applyFont="1" applyBorder="1">
      <alignment vertical="center"/>
    </xf>
    <xf numFmtId="0" fontId="64" fillId="0" borderId="15" xfId="2" applyFont="1" applyBorder="1">
      <alignment vertical="center"/>
    </xf>
    <xf numFmtId="0" fontId="54" fillId="0" borderId="16" xfId="2" applyFont="1" applyBorder="1">
      <alignment vertical="center"/>
    </xf>
    <xf numFmtId="0" fontId="64" fillId="0" borderId="16" xfId="2" applyFont="1" applyBorder="1">
      <alignment vertical="center"/>
    </xf>
    <xf numFmtId="0" fontId="54" fillId="0" borderId="0" xfId="2" applyFont="1" applyAlignment="1">
      <alignment horizontal="left" vertical="center"/>
    </xf>
    <xf numFmtId="0" fontId="73" fillId="0" borderId="0" xfId="2" applyFont="1" applyAlignment="1"/>
    <xf numFmtId="0" fontId="58" fillId="0" borderId="9" xfId="2" applyFont="1" applyBorder="1" applyAlignment="1">
      <alignment horizontal="right" vertical="center"/>
    </xf>
    <xf numFmtId="0" fontId="54" fillId="0" borderId="69" xfId="0" applyFont="1" applyBorder="1">
      <alignment vertical="center"/>
    </xf>
    <xf numFmtId="0" fontId="54" fillId="0" borderId="71" xfId="0" applyFont="1" applyBorder="1">
      <alignment vertical="center"/>
    </xf>
    <xf numFmtId="0" fontId="54" fillId="0" borderId="0" xfId="0" applyFont="1" applyBorder="1">
      <alignment vertical="center"/>
    </xf>
    <xf numFmtId="0" fontId="58" fillId="0" borderId="17" xfId="2" applyFont="1" applyBorder="1">
      <alignment vertical="center"/>
    </xf>
    <xf numFmtId="0" fontId="58" fillId="0" borderId="18" xfId="2" applyFont="1" applyBorder="1">
      <alignment vertical="center"/>
    </xf>
    <xf numFmtId="0" fontId="58" fillId="0" borderId="18" xfId="2" applyFont="1" applyBorder="1" applyAlignment="1">
      <alignment horizontal="center" vertical="center"/>
    </xf>
    <xf numFmtId="0" fontId="63" fillId="0" borderId="0" xfId="2" applyFont="1" applyAlignment="1">
      <alignment horizontal="right"/>
    </xf>
    <xf numFmtId="0" fontId="63" fillId="0" borderId="0" xfId="2" applyFont="1" applyAlignment="1"/>
    <xf numFmtId="4" fontId="58" fillId="6" borderId="62" xfId="1" applyNumberFormat="1" applyFont="1" applyFill="1" applyBorder="1" applyAlignment="1" applyProtection="1">
      <alignment vertical="center" shrinkToFit="1"/>
      <protection locked="0"/>
    </xf>
    <xf numFmtId="40" fontId="58" fillId="6" borderId="62" xfId="1" applyNumberFormat="1" applyFont="1" applyFill="1" applyBorder="1" applyAlignment="1" applyProtection="1">
      <alignment vertical="center" shrinkToFit="1"/>
      <protection locked="0"/>
    </xf>
    <xf numFmtId="4" fontId="58" fillId="0" borderId="17" xfId="1" applyNumberFormat="1" applyFont="1" applyFill="1" applyBorder="1" applyAlignment="1" applyProtection="1">
      <alignment vertical="center" shrinkToFit="1"/>
    </xf>
    <xf numFmtId="0" fontId="79" fillId="0" borderId="0" xfId="2" applyFont="1">
      <alignment vertical="center"/>
    </xf>
    <xf numFmtId="0" fontId="54" fillId="16" borderId="69" xfId="0" applyFont="1" applyFill="1" applyBorder="1">
      <alignment vertical="center"/>
    </xf>
    <xf numFmtId="40" fontId="58" fillId="7" borderId="67" xfId="1" applyNumberFormat="1" applyFont="1" applyFill="1" applyBorder="1" applyAlignment="1" applyProtection="1">
      <alignment horizontal="center" vertical="center" shrinkToFit="1"/>
    </xf>
    <xf numFmtId="40" fontId="58" fillId="7" borderId="52" xfId="1" applyNumberFormat="1" applyFont="1" applyFill="1" applyBorder="1" applyAlignment="1" applyProtection="1">
      <alignment horizontal="center" vertical="center" shrinkToFit="1"/>
    </xf>
    <xf numFmtId="40" fontId="58" fillId="7" borderId="53" xfId="1" applyNumberFormat="1" applyFont="1" applyFill="1" applyBorder="1" applyAlignment="1" applyProtection="1">
      <alignment horizontal="center" vertical="center" shrinkToFit="1"/>
    </xf>
    <xf numFmtId="0" fontId="58" fillId="0" borderId="11" xfId="2" applyFont="1" applyBorder="1">
      <alignment vertical="center"/>
    </xf>
    <xf numFmtId="183" fontId="58" fillId="6" borderId="65" xfId="1" applyNumberFormat="1" applyFont="1" applyFill="1" applyBorder="1" applyAlignment="1" applyProtection="1">
      <alignment vertical="center" shrinkToFit="1"/>
      <protection locked="0"/>
    </xf>
    <xf numFmtId="183" fontId="58" fillId="6" borderId="59" xfId="2" applyNumberFormat="1" applyFont="1" applyFill="1" applyBorder="1" applyAlignment="1" applyProtection="1">
      <alignment vertical="center" shrinkToFit="1"/>
      <protection locked="0"/>
    </xf>
    <xf numFmtId="4" fontId="58" fillId="0" borderId="60" xfId="1" applyNumberFormat="1" applyFont="1" applyFill="1" applyBorder="1" applyAlignment="1" applyProtection="1">
      <alignment vertical="center" shrinkToFit="1"/>
    </xf>
    <xf numFmtId="180" fontId="58" fillId="7" borderId="11" xfId="2" applyNumberFormat="1" applyFont="1" applyFill="1" applyBorder="1">
      <alignment vertical="center"/>
    </xf>
    <xf numFmtId="40" fontId="58" fillId="7" borderId="12" xfId="1" applyNumberFormat="1" applyFont="1" applyFill="1" applyBorder="1" applyAlignment="1" applyProtection="1">
      <alignment vertical="center" shrinkToFit="1"/>
    </xf>
    <xf numFmtId="40" fontId="58" fillId="7" borderId="13" xfId="1" applyNumberFormat="1" applyFont="1" applyFill="1" applyBorder="1" applyAlignment="1" applyProtection="1">
      <alignment vertical="center" shrinkToFit="1"/>
    </xf>
    <xf numFmtId="40" fontId="64" fillId="0" borderId="0" xfId="1" applyNumberFormat="1" applyFont="1" applyProtection="1">
      <alignment vertical="center"/>
    </xf>
    <xf numFmtId="183" fontId="58" fillId="6" borderId="65" xfId="0" applyNumberFormat="1" applyFont="1" applyFill="1" applyBorder="1" applyAlignment="1" applyProtection="1">
      <alignment vertical="center" shrinkToFit="1"/>
      <protection locked="0"/>
    </xf>
    <xf numFmtId="183" fontId="58" fillId="0" borderId="59" xfId="2" applyNumberFormat="1" applyFont="1" applyBorder="1" applyAlignment="1">
      <alignment vertical="center" shrinkToFit="1"/>
    </xf>
    <xf numFmtId="4" fontId="58" fillId="0" borderId="60" xfId="0" applyNumberFormat="1" applyFont="1" applyBorder="1" applyAlignment="1">
      <alignment vertical="center" shrinkToFit="1"/>
    </xf>
    <xf numFmtId="38" fontId="54" fillId="0" borderId="0" xfId="1" applyFont="1" applyProtection="1">
      <alignment vertical="center"/>
    </xf>
    <xf numFmtId="0" fontId="54" fillId="12" borderId="69" xfId="0" applyFont="1" applyFill="1" applyBorder="1">
      <alignment vertical="center"/>
    </xf>
    <xf numFmtId="2" fontId="58" fillId="7" borderId="12" xfId="0" applyNumberFormat="1" applyFont="1" applyFill="1" applyBorder="1" applyAlignment="1">
      <alignment vertical="center" shrinkToFit="1"/>
    </xf>
    <xf numFmtId="2" fontId="58" fillId="7" borderId="13" xfId="0" applyNumberFormat="1" applyFont="1" applyFill="1" applyBorder="1" applyAlignment="1">
      <alignment vertical="center" shrinkToFit="1"/>
    </xf>
    <xf numFmtId="183" fontId="58" fillId="0" borderId="66" xfId="1" applyNumberFormat="1" applyFont="1" applyFill="1" applyBorder="1" applyAlignment="1" applyProtection="1">
      <alignment vertical="center" shrinkToFit="1"/>
    </xf>
    <xf numFmtId="183" fontId="58" fillId="0" borderId="54" xfId="1" applyNumberFormat="1" applyFont="1" applyFill="1" applyBorder="1" applyAlignment="1" applyProtection="1">
      <alignment vertical="center" shrinkToFit="1"/>
    </xf>
    <xf numFmtId="4" fontId="58" fillId="0" borderId="55" xfId="1" applyNumberFormat="1" applyFont="1" applyFill="1" applyBorder="1" applyAlignment="1" applyProtection="1">
      <alignment vertical="center" shrinkToFit="1"/>
    </xf>
    <xf numFmtId="0" fontId="54" fillId="14" borderId="70" xfId="0" applyFont="1" applyFill="1" applyBorder="1">
      <alignment vertical="center"/>
    </xf>
    <xf numFmtId="197" fontId="54" fillId="0" borderId="0" xfId="2" applyNumberFormat="1" applyFont="1">
      <alignment vertical="center"/>
    </xf>
    <xf numFmtId="0" fontId="54" fillId="0" borderId="70" xfId="0" applyFont="1" applyBorder="1">
      <alignment vertical="center"/>
    </xf>
    <xf numFmtId="0" fontId="54" fillId="0" borderId="23" xfId="2" applyFont="1" applyBorder="1" applyAlignment="1">
      <alignment vertical="top"/>
    </xf>
    <xf numFmtId="0" fontId="54" fillId="0" borderId="25" xfId="2" applyFont="1" applyBorder="1" applyAlignment="1">
      <alignment vertical="top"/>
    </xf>
    <xf numFmtId="0" fontId="54" fillId="0" borderId="26" xfId="2" applyFont="1" applyBorder="1" applyAlignment="1">
      <alignment vertical="top"/>
    </xf>
    <xf numFmtId="0" fontId="54" fillId="0" borderId="26" xfId="2" applyFont="1" applyBorder="1" applyAlignment="1">
      <alignment horizontal="left" vertical="top"/>
    </xf>
    <xf numFmtId="0" fontId="54" fillId="0" borderId="37" xfId="2" applyFont="1" applyBorder="1" applyAlignment="1">
      <alignment vertical="top"/>
    </xf>
    <xf numFmtId="0" fontId="80" fillId="0" borderId="0" xfId="2" applyFont="1">
      <alignment vertical="center"/>
    </xf>
    <xf numFmtId="49" fontId="58" fillId="0" borderId="0" xfId="2" applyNumberFormat="1" applyFont="1" applyAlignment="1">
      <alignment horizontal="right" vertical="center"/>
    </xf>
    <xf numFmtId="0" fontId="80" fillId="0" borderId="0" xfId="2" applyFont="1" applyAlignment="1">
      <alignment horizontal="center" vertical="center"/>
    </xf>
    <xf numFmtId="14" fontId="80" fillId="0" borderId="0" xfId="2" applyNumberFormat="1" applyFont="1" applyAlignment="1">
      <alignment horizontal="center" vertical="center"/>
    </xf>
    <xf numFmtId="191" fontId="54" fillId="29" borderId="0" xfId="5" applyNumberFormat="1" applyFont="1" applyFill="1" applyAlignment="1" applyProtection="1">
      <alignment horizontal="center" vertical="center"/>
    </xf>
    <xf numFmtId="0" fontId="54" fillId="0" borderId="120" xfId="0" applyFont="1" applyBorder="1">
      <alignment vertical="center"/>
    </xf>
    <xf numFmtId="0" fontId="54" fillId="0" borderId="0" xfId="0" applyFont="1" applyAlignment="1">
      <alignment horizontal="right" vertical="center"/>
    </xf>
    <xf numFmtId="0" fontId="0" fillId="7" borderId="0" xfId="0" applyFill="1">
      <alignment vertical="center"/>
    </xf>
    <xf numFmtId="0" fontId="0" fillId="0" borderId="0" xfId="0" applyFill="1">
      <alignment vertical="center"/>
    </xf>
    <xf numFmtId="0" fontId="58" fillId="7" borderId="9" xfId="2" applyFont="1" applyFill="1" applyBorder="1" applyProtection="1">
      <alignment vertical="center"/>
    </xf>
    <xf numFmtId="0" fontId="58" fillId="0" borderId="9" xfId="2" applyFont="1" applyBorder="1" applyAlignment="1">
      <alignment vertical="center"/>
    </xf>
    <xf numFmtId="0" fontId="83" fillId="0" borderId="0" xfId="2" applyFont="1" applyAlignment="1">
      <alignment horizontal="right" vertical="center"/>
    </xf>
    <xf numFmtId="0" fontId="84" fillId="0" borderId="0" xfId="0" applyFont="1" applyAlignment="1"/>
    <xf numFmtId="0" fontId="54" fillId="0" borderId="0" xfId="0" applyFont="1" applyAlignment="1"/>
    <xf numFmtId="0" fontId="54" fillId="0" borderId="0" xfId="0" applyFont="1" applyAlignment="1"/>
    <xf numFmtId="0" fontId="85" fillId="0" borderId="0" xfId="2" applyFont="1" applyAlignment="1">
      <alignment horizontal="right" vertical="center"/>
    </xf>
    <xf numFmtId="0" fontId="58" fillId="0" borderId="0" xfId="0" applyFont="1" applyBorder="1" applyAlignment="1">
      <alignment horizontal="center" vertical="center"/>
    </xf>
    <xf numFmtId="0" fontId="54" fillId="0" borderId="0" xfId="0" applyFont="1" applyBorder="1" applyAlignment="1"/>
    <xf numFmtId="0" fontId="3" fillId="25" borderId="0" xfId="0" applyFont="1" applyFill="1">
      <alignment vertical="center"/>
    </xf>
    <xf numFmtId="0" fontId="77" fillId="0" borderId="89" xfId="4" applyFont="1" applyFill="1" applyBorder="1" applyAlignment="1">
      <alignment wrapText="1"/>
    </xf>
    <xf numFmtId="0" fontId="77" fillId="0" borderId="90" xfId="4" applyFont="1" applyFill="1" applyBorder="1" applyAlignment="1">
      <alignment wrapText="1"/>
    </xf>
    <xf numFmtId="0" fontId="77" fillId="0" borderId="81" xfId="4" applyFont="1" applyFill="1" applyBorder="1" applyAlignment="1">
      <alignment wrapText="1"/>
    </xf>
    <xf numFmtId="0" fontId="54" fillId="0" borderId="0" xfId="0" applyFont="1" applyAlignment="1"/>
    <xf numFmtId="0" fontId="58" fillId="0" borderId="23" xfId="0" applyFont="1" applyBorder="1" applyAlignment="1">
      <alignment horizontal="center" vertical="center"/>
    </xf>
    <xf numFmtId="0" fontId="58" fillId="0" borderId="12" xfId="2" applyFont="1" applyBorder="1" applyAlignment="1">
      <alignment horizontal="left" vertical="center" shrinkToFit="1"/>
    </xf>
    <xf numFmtId="0" fontId="58" fillId="0" borderId="9" xfId="2" applyFont="1" applyBorder="1" applyAlignment="1">
      <alignment vertical="center" shrinkToFit="1"/>
    </xf>
    <xf numFmtId="0" fontId="58" fillId="0" borderId="10" xfId="2" applyFont="1" applyBorder="1" applyAlignment="1">
      <alignment vertical="center" shrinkToFit="1"/>
    </xf>
    <xf numFmtId="0" fontId="58" fillId="0" borderId="12" xfId="2" applyFont="1" applyBorder="1" applyAlignment="1">
      <alignment vertical="center" shrinkToFit="1"/>
    </xf>
    <xf numFmtId="0" fontId="58" fillId="0" borderId="13" xfId="2" applyFont="1" applyBorder="1" applyAlignment="1">
      <alignment vertical="center" shrinkToFit="1"/>
    </xf>
    <xf numFmtId="0" fontId="77" fillId="0" borderId="24" xfId="4" applyFont="1" applyFill="1" applyBorder="1" applyAlignment="1">
      <alignment vertical="center" wrapText="1"/>
    </xf>
    <xf numFmtId="0" fontId="58" fillId="0" borderId="9" xfId="0" applyFont="1" applyBorder="1" applyAlignment="1">
      <alignment vertical="center" shrinkToFit="1"/>
    </xf>
    <xf numFmtId="0" fontId="77" fillId="0" borderId="23" xfId="4" applyFont="1" applyFill="1" applyBorder="1" applyAlignment="1">
      <alignment vertical="center" wrapText="1"/>
    </xf>
    <xf numFmtId="0" fontId="77" fillId="0" borderId="34" xfId="4" applyFont="1" applyFill="1" applyBorder="1" applyAlignment="1">
      <alignment vertical="center" wrapText="1"/>
    </xf>
    <xf numFmtId="0" fontId="58" fillId="0" borderId="9" xfId="2" applyFont="1" applyBorder="1" applyAlignment="1">
      <alignment horizontal="left" vertical="center" shrinkToFit="1"/>
    </xf>
    <xf numFmtId="0" fontId="58" fillId="0" borderId="12" xfId="0" applyFont="1" applyBorder="1" applyAlignment="1">
      <alignment vertical="center" shrinkToFit="1"/>
    </xf>
    <xf numFmtId="0" fontId="58" fillId="0" borderId="9" xfId="2" applyFont="1" applyBorder="1">
      <alignment vertical="center"/>
    </xf>
    <xf numFmtId="0" fontId="77" fillId="0" borderId="88" xfId="4" applyFont="1" applyFill="1" applyBorder="1" applyAlignment="1">
      <alignment vertical="center" wrapText="1"/>
    </xf>
    <xf numFmtId="0" fontId="58" fillId="0" borderId="12" xfId="2" applyFont="1" applyBorder="1" applyAlignment="1" applyProtection="1">
      <alignment horizontal="center" vertical="center"/>
      <protection locked="0"/>
    </xf>
    <xf numFmtId="58" fontId="58" fillId="0" borderId="12" xfId="2" applyNumberFormat="1" applyFont="1" applyBorder="1" applyAlignment="1">
      <alignment horizontal="left" vertical="center"/>
    </xf>
    <xf numFmtId="58" fontId="58" fillId="0" borderId="13" xfId="2" applyNumberFormat="1" applyFont="1" applyBorder="1" applyAlignment="1">
      <alignment horizontal="left" vertical="center"/>
    </xf>
    <xf numFmtId="0" fontId="58" fillId="7" borderId="12" xfId="2" applyFont="1" applyFill="1" applyBorder="1" applyAlignment="1">
      <alignment horizontal="right" vertical="center"/>
    </xf>
    <xf numFmtId="184" fontId="58" fillId="7" borderId="12" xfId="1" applyNumberFormat="1" applyFont="1" applyFill="1" applyBorder="1" applyAlignment="1" applyProtection="1">
      <alignment vertical="center"/>
      <protection locked="0"/>
    </xf>
    <xf numFmtId="0" fontId="58" fillId="7" borderId="12" xfId="2" applyFont="1" applyFill="1" applyBorder="1">
      <alignment vertical="center"/>
    </xf>
    <xf numFmtId="0" fontId="58" fillId="0" borderId="43" xfId="2" applyFont="1" applyBorder="1">
      <alignment vertical="center"/>
    </xf>
    <xf numFmtId="184" fontId="58" fillId="0" borderId="12" xfId="0" applyNumberFormat="1" applyFont="1" applyBorder="1" applyAlignment="1" applyProtection="1">
      <alignment horizontal="right" vertical="center"/>
      <protection locked="0"/>
    </xf>
    <xf numFmtId="0" fontId="58" fillId="0" borderId="47" xfId="2" applyFont="1" applyBorder="1">
      <alignment vertical="center"/>
    </xf>
    <xf numFmtId="0" fontId="58" fillId="0" borderId="47" xfId="2" applyFont="1" applyBorder="1" applyAlignment="1">
      <alignment horizontal="right" vertical="center"/>
    </xf>
    <xf numFmtId="0" fontId="58" fillId="0" borderId="48" xfId="2" applyFont="1" applyBorder="1">
      <alignment vertical="center"/>
    </xf>
    <xf numFmtId="177" fontId="58" fillId="0" borderId="12" xfId="2" applyNumberFormat="1" applyFont="1" applyBorder="1" applyAlignment="1">
      <alignment horizontal="right" vertical="center" indent="2"/>
    </xf>
    <xf numFmtId="177" fontId="58" fillId="0" borderId="13" xfId="2" applyNumberFormat="1" applyFont="1" applyBorder="1" applyAlignment="1">
      <alignment horizontal="right" vertical="center" indent="2"/>
    </xf>
    <xf numFmtId="0" fontId="58" fillId="0" borderId="5" xfId="2" applyFont="1" applyBorder="1" applyAlignment="1" applyProtection="1">
      <alignment horizontal="center" vertical="center"/>
      <protection locked="0"/>
    </xf>
    <xf numFmtId="0" fontId="58" fillId="0" borderId="5" xfId="2" applyFont="1" applyBorder="1" applyAlignment="1">
      <alignment vertical="center" shrinkToFit="1"/>
    </xf>
    <xf numFmtId="0" fontId="58" fillId="0" borderId="8" xfId="2" applyFont="1" applyBorder="1" applyAlignment="1" applyProtection="1">
      <alignment horizontal="center" vertical="center"/>
      <protection locked="0"/>
    </xf>
    <xf numFmtId="0" fontId="58" fillId="0" borderId="10" xfId="2" applyFont="1" applyBorder="1">
      <alignment vertical="center"/>
    </xf>
    <xf numFmtId="0" fontId="58" fillId="0" borderId="4" xfId="2" applyFont="1" applyBorder="1" applyAlignment="1" applyProtection="1">
      <alignment horizontal="center" vertical="center"/>
      <protection locked="0"/>
    </xf>
    <xf numFmtId="0" fontId="58" fillId="0" borderId="9" xfId="2" applyFont="1" applyBorder="1" applyAlignment="1">
      <alignment horizontal="center" vertical="center"/>
    </xf>
    <xf numFmtId="0" fontId="58" fillId="0" borderId="61" xfId="2" applyFont="1" applyBorder="1" applyAlignment="1" applyProtection="1">
      <alignment horizontal="center" vertical="center"/>
      <protection locked="0"/>
    </xf>
    <xf numFmtId="0" fontId="58" fillId="0" borderId="101" xfId="0" applyFont="1" applyBorder="1" applyAlignment="1">
      <alignment vertical="center" shrinkToFit="1"/>
    </xf>
    <xf numFmtId="178" fontId="58" fillId="0" borderId="43" xfId="2" applyNumberFormat="1" applyFont="1" applyBorder="1" applyAlignment="1">
      <alignment horizontal="left" vertical="center"/>
    </xf>
    <xf numFmtId="0" fontId="58" fillId="0" borderId="68" xfId="2" applyFont="1" applyBorder="1">
      <alignment vertical="center"/>
    </xf>
    <xf numFmtId="0" fontId="58" fillId="0" borderId="46" xfId="2" applyFont="1" applyBorder="1" applyAlignment="1" applyProtection="1">
      <alignment horizontal="center" vertical="center"/>
      <protection locked="0"/>
    </xf>
    <xf numFmtId="0" fontId="58" fillId="0" borderId="48" xfId="2" applyFont="1" applyBorder="1" applyAlignment="1">
      <alignment vertical="center" shrinkToFit="1"/>
    </xf>
    <xf numFmtId="0" fontId="58" fillId="7" borderId="9" xfId="2" applyFont="1" applyFill="1" applyBorder="1" applyAlignment="1">
      <alignment vertical="top" wrapText="1"/>
    </xf>
    <xf numFmtId="0" fontId="58" fillId="7" borderId="10" xfId="2" applyFont="1" applyFill="1" applyBorder="1" applyAlignment="1">
      <alignment vertical="top" wrapText="1"/>
    </xf>
    <xf numFmtId="0" fontId="58" fillId="7" borderId="12" xfId="2" applyFont="1" applyFill="1" applyBorder="1" applyAlignment="1">
      <alignment vertical="top" wrapText="1"/>
    </xf>
    <xf numFmtId="0" fontId="58" fillId="7" borderId="13" xfId="2" applyFont="1" applyFill="1" applyBorder="1" applyAlignment="1">
      <alignment vertical="top" wrapText="1"/>
    </xf>
    <xf numFmtId="0" fontId="58" fillId="7" borderId="9" xfId="2" applyFont="1" applyFill="1" applyBorder="1" applyAlignment="1">
      <alignment vertical="top"/>
    </xf>
    <xf numFmtId="0" fontId="58" fillId="7" borderId="10" xfId="2" applyFont="1" applyFill="1" applyBorder="1" applyAlignment="1">
      <alignment vertical="top"/>
    </xf>
    <xf numFmtId="0" fontId="58" fillId="7" borderId="12" xfId="2" applyFont="1" applyFill="1" applyBorder="1" applyAlignment="1">
      <alignment vertical="top"/>
    </xf>
    <xf numFmtId="0" fontId="58" fillId="7" borderId="13" xfId="2" applyFont="1" applyFill="1" applyBorder="1" applyAlignment="1">
      <alignment vertical="top"/>
    </xf>
    <xf numFmtId="0" fontId="58" fillId="7" borderId="47" xfId="2" applyFont="1" applyFill="1" applyBorder="1" applyAlignment="1">
      <alignment vertical="top"/>
    </xf>
    <xf numFmtId="0" fontId="58" fillId="7" borderId="5" xfId="2" applyFont="1" applyFill="1" applyBorder="1" applyAlignment="1">
      <alignment vertical="top"/>
    </xf>
    <xf numFmtId="0" fontId="58" fillId="7" borderId="6" xfId="2" applyFont="1" applyFill="1" applyBorder="1" applyAlignment="1">
      <alignment vertical="top"/>
    </xf>
    <xf numFmtId="0" fontId="58" fillId="0" borderId="17" xfId="2" applyFont="1" applyBorder="1" applyAlignment="1" applyProtection="1">
      <alignment horizontal="center" vertical="center"/>
      <protection locked="0"/>
    </xf>
    <xf numFmtId="0" fontId="58" fillId="0" borderId="18" xfId="2" applyFont="1" applyBorder="1" applyAlignment="1">
      <alignment horizontal="left" vertical="center"/>
    </xf>
    <xf numFmtId="2" fontId="58" fillId="0" borderId="18" xfId="2" applyNumberFormat="1" applyFont="1" applyBorder="1" applyAlignment="1">
      <alignment horizontal="left" vertical="center"/>
    </xf>
    <xf numFmtId="179" fontId="58" fillId="0" borderId="18" xfId="1" applyNumberFormat="1" applyFont="1" applyFill="1" applyBorder="1" applyAlignment="1" applyProtection="1">
      <alignment horizontal="left" vertical="center"/>
    </xf>
    <xf numFmtId="0" fontId="77" fillId="0" borderId="18" xfId="2" applyFont="1" applyBorder="1" applyAlignment="1">
      <alignment horizontal="left" vertical="center"/>
    </xf>
    <xf numFmtId="38" fontId="58" fillId="0" borderId="18" xfId="1" applyFont="1" applyBorder="1" applyAlignment="1" applyProtection="1">
      <alignment horizontal="left" vertical="center"/>
    </xf>
    <xf numFmtId="0" fontId="58" fillId="0" borderId="19" xfId="2" applyFont="1" applyBorder="1" applyAlignment="1">
      <alignment horizontal="left" vertical="center"/>
    </xf>
    <xf numFmtId="179" fontId="58" fillId="0" borderId="12" xfId="2" applyNumberFormat="1" applyFont="1" applyBorder="1">
      <alignment vertical="center"/>
    </xf>
    <xf numFmtId="0" fontId="58" fillId="0" borderId="46" xfId="2" applyFont="1" applyBorder="1">
      <alignment vertical="center"/>
    </xf>
    <xf numFmtId="179" fontId="58" fillId="0" borderId="47" xfId="2" applyNumberFormat="1" applyFont="1" applyBorder="1">
      <alignment vertical="center"/>
    </xf>
    <xf numFmtId="2" fontId="58" fillId="0" borderId="12" xfId="2" applyNumberFormat="1" applyFont="1" applyBorder="1" applyAlignment="1">
      <alignment horizontal="right" vertical="center"/>
    </xf>
    <xf numFmtId="179" fontId="58" fillId="0" borderId="0" xfId="2" applyNumberFormat="1" applyFont="1" applyBorder="1">
      <alignment vertical="center"/>
    </xf>
    <xf numFmtId="0" fontId="58" fillId="0" borderId="0" xfId="2" applyFont="1" applyBorder="1">
      <alignment vertical="center"/>
    </xf>
    <xf numFmtId="2" fontId="58" fillId="0" borderId="0" xfId="2" applyNumberFormat="1" applyFont="1" applyBorder="1" applyAlignment="1">
      <alignment horizontal="right" vertical="center"/>
    </xf>
    <xf numFmtId="0" fontId="86" fillId="0" borderId="0" xfId="2" applyFont="1" applyBorder="1" applyAlignment="1">
      <alignment horizontal="center" vertical="top"/>
    </xf>
    <xf numFmtId="2" fontId="58" fillId="0" borderId="5" xfId="2" applyNumberFormat="1" applyFont="1" applyBorder="1" applyAlignment="1">
      <alignment horizontal="center" vertical="center"/>
    </xf>
    <xf numFmtId="0" fontId="58" fillId="0" borderId="31" xfId="2" applyFont="1" applyBorder="1">
      <alignment vertical="center"/>
    </xf>
    <xf numFmtId="38" fontId="58" fillId="0" borderId="18" xfId="1" applyFont="1" applyBorder="1" applyAlignment="1">
      <alignment vertical="center" wrapText="1"/>
    </xf>
    <xf numFmtId="0" fontId="58" fillId="0" borderId="19" xfId="2" applyFont="1" applyBorder="1">
      <alignment vertical="center"/>
    </xf>
    <xf numFmtId="2" fontId="58" fillId="0" borderId="47" xfId="2" applyNumberFormat="1" applyFont="1" applyBorder="1" applyAlignment="1">
      <alignment horizontal="left" vertical="center"/>
    </xf>
    <xf numFmtId="2" fontId="58" fillId="0" borderId="47" xfId="2" applyNumberFormat="1" applyFont="1" applyBorder="1" applyAlignment="1">
      <alignment horizontal="right" vertical="center"/>
    </xf>
    <xf numFmtId="0" fontId="58" fillId="0" borderId="4" xfId="2" applyFont="1" applyBorder="1">
      <alignment vertical="center"/>
    </xf>
    <xf numFmtId="2" fontId="58" fillId="0" borderId="5" xfId="2" applyNumberFormat="1" applyFont="1" applyBorder="1" applyAlignment="1">
      <alignment horizontal="right" vertical="center"/>
    </xf>
    <xf numFmtId="38" fontId="58" fillId="0" borderId="5" xfId="1" applyFont="1" applyBorder="1" applyAlignment="1" applyProtection="1">
      <alignment horizontal="right" vertical="center"/>
    </xf>
    <xf numFmtId="0" fontId="58" fillId="7" borderId="8" xfId="2" applyFont="1" applyFill="1" applyBorder="1" applyAlignment="1" applyProtection="1">
      <alignment horizontal="center" vertical="center"/>
      <protection locked="0"/>
    </xf>
    <xf numFmtId="0" fontId="58" fillId="7" borderId="9" xfId="2" applyFont="1" applyFill="1" applyBorder="1" applyAlignment="1" applyProtection="1">
      <alignment horizontal="center" vertical="center"/>
      <protection locked="0"/>
    </xf>
    <xf numFmtId="0" fontId="58" fillId="7" borderId="9" xfId="2" applyFont="1" applyFill="1" applyBorder="1" applyAlignment="1" applyProtection="1">
      <alignment horizontal="center" vertical="center"/>
    </xf>
    <xf numFmtId="0" fontId="58" fillId="7" borderId="10" xfId="2" applyFont="1" applyFill="1" applyBorder="1" applyProtection="1">
      <alignment vertical="center"/>
    </xf>
    <xf numFmtId="0" fontId="58" fillId="7" borderId="4" xfId="2" applyFont="1" applyFill="1" applyBorder="1" applyAlignment="1" applyProtection="1">
      <alignment horizontal="center" vertical="center"/>
      <protection locked="0"/>
    </xf>
    <xf numFmtId="0" fontId="58" fillId="7" borderId="5" xfId="2" applyFont="1" applyFill="1" applyBorder="1">
      <alignment vertical="center"/>
    </xf>
    <xf numFmtId="0" fontId="58" fillId="7" borderId="6" xfId="2" applyFont="1" applyFill="1" applyBorder="1">
      <alignment vertical="center"/>
    </xf>
    <xf numFmtId="0" fontId="54" fillId="0" borderId="0" xfId="0" applyFont="1" applyAlignment="1">
      <alignment horizontal="center" vertical="center"/>
    </xf>
    <xf numFmtId="0" fontId="54" fillId="0" borderId="0" xfId="0" applyFont="1" applyAlignment="1">
      <alignment horizontal="right" vertical="center"/>
    </xf>
    <xf numFmtId="0" fontId="54" fillId="0" borderId="0" xfId="0" applyFont="1" applyAlignment="1">
      <alignment vertical="center" shrinkToFit="1"/>
    </xf>
    <xf numFmtId="0" fontId="54" fillId="0" borderId="20" xfId="0" applyFont="1" applyBorder="1" applyAlignment="1">
      <alignment vertical="center" shrinkToFit="1"/>
    </xf>
    <xf numFmtId="0" fontId="54" fillId="0" borderId="0" xfId="0" applyFont="1">
      <alignment vertical="center"/>
    </xf>
    <xf numFmtId="0" fontId="54" fillId="19" borderId="18" xfId="0" applyFont="1" applyFill="1" applyBorder="1" applyAlignment="1" applyProtection="1">
      <alignment horizontal="right" vertical="center" shrinkToFit="1"/>
      <protection locked="0"/>
    </xf>
    <xf numFmtId="0" fontId="54" fillId="19" borderId="9" xfId="0" applyFont="1" applyFill="1" applyBorder="1" applyAlignment="1" applyProtection="1">
      <alignment horizontal="right" vertical="center" shrinkToFit="1"/>
      <protection locked="0"/>
    </xf>
    <xf numFmtId="0" fontId="54" fillId="0" borderId="20" xfId="0" applyFont="1" applyBorder="1" applyAlignment="1">
      <alignment horizontal="center" vertical="center"/>
    </xf>
    <xf numFmtId="0" fontId="54" fillId="0" borderId="21" xfId="0" applyFont="1" applyBorder="1" applyAlignment="1">
      <alignment horizontal="center" vertical="center"/>
    </xf>
    <xf numFmtId="0" fontId="54" fillId="7" borderId="0" xfId="0" applyFont="1" applyFill="1" applyAlignment="1">
      <alignment vertical="center" shrinkToFit="1"/>
    </xf>
    <xf numFmtId="0" fontId="58" fillId="7" borderId="0" xfId="0" applyFont="1" applyFill="1" applyAlignment="1">
      <alignment horizontal="left" vertical="center" shrinkToFit="1"/>
    </xf>
    <xf numFmtId="0" fontId="54" fillId="7" borderId="0" xfId="0" applyFont="1" applyFill="1" applyAlignment="1">
      <alignment horizontal="center" vertical="center" shrinkToFit="1"/>
    </xf>
    <xf numFmtId="0" fontId="54" fillId="7" borderId="0" xfId="0" applyFont="1" applyFill="1" applyAlignment="1">
      <alignment horizontal="center" vertical="center"/>
    </xf>
    <xf numFmtId="0" fontId="54" fillId="7" borderId="18" xfId="0" applyFont="1" applyFill="1" applyBorder="1" applyAlignment="1">
      <alignment vertical="center" shrinkToFit="1"/>
    </xf>
    <xf numFmtId="0" fontId="54" fillId="7" borderId="19" xfId="0" applyFont="1" applyFill="1" applyBorder="1" applyAlignment="1">
      <alignment vertical="center" shrinkToFit="1"/>
    </xf>
    <xf numFmtId="0" fontId="58" fillId="7" borderId="17" xfId="0" applyFont="1" applyFill="1" applyBorder="1" applyAlignment="1">
      <alignment horizontal="left" vertical="center"/>
    </xf>
    <xf numFmtId="0" fontId="58" fillId="7" borderId="18" xfId="0" applyFont="1" applyFill="1" applyBorder="1" applyAlignment="1">
      <alignment horizontal="left" vertical="center"/>
    </xf>
    <xf numFmtId="0" fontId="54" fillId="0" borderId="6" xfId="0" applyFont="1" applyBorder="1">
      <alignment vertical="center"/>
    </xf>
    <xf numFmtId="0" fontId="58" fillId="7" borderId="0" xfId="0" applyFont="1" applyFill="1">
      <alignment vertical="center"/>
    </xf>
    <xf numFmtId="0" fontId="54" fillId="7" borderId="0" xfId="0" applyFont="1" applyFill="1">
      <alignment vertical="center"/>
    </xf>
    <xf numFmtId="0" fontId="54" fillId="18" borderId="0" xfId="0" applyFont="1" applyFill="1" applyAlignment="1" applyProtection="1">
      <alignment horizontal="right" vertical="center" shrinkToFit="1"/>
      <protection locked="0"/>
    </xf>
    <xf numFmtId="0" fontId="54" fillId="18" borderId="0" xfId="0" applyFont="1" applyFill="1" applyAlignment="1" applyProtection="1">
      <alignment horizontal="center" vertical="center"/>
    </xf>
    <xf numFmtId="0" fontId="54" fillId="18" borderId="20" xfId="0" applyFont="1" applyFill="1" applyBorder="1" applyAlignment="1" applyProtection="1">
      <alignment horizontal="right" vertical="center" shrinkToFit="1"/>
      <protection locked="0"/>
    </xf>
    <xf numFmtId="0" fontId="54" fillId="29" borderId="0" xfId="5" applyFont="1" applyFill="1" applyProtection="1">
      <alignment vertical="center"/>
      <protection locked="0"/>
    </xf>
    <xf numFmtId="0" fontId="54" fillId="0" borderId="0" xfId="0" applyFont="1" applyAlignment="1">
      <alignment vertical="top" wrapText="1"/>
    </xf>
    <xf numFmtId="0" fontId="0" fillId="26" borderId="0" xfId="0" applyFill="1">
      <alignment vertical="center"/>
    </xf>
    <xf numFmtId="0" fontId="93" fillId="26" borderId="0" xfId="0" applyFont="1" applyFill="1">
      <alignment vertical="center"/>
    </xf>
    <xf numFmtId="9" fontId="54" fillId="26" borderId="0" xfId="0" applyNumberFormat="1" applyFont="1" applyFill="1" applyAlignment="1" applyProtection="1">
      <protection locked="0"/>
    </xf>
    <xf numFmtId="0" fontId="95" fillId="25" borderId="0" xfId="2" applyFont="1" applyFill="1">
      <alignment vertical="center"/>
    </xf>
    <xf numFmtId="0" fontId="3" fillId="5" borderId="0" xfId="0" applyFont="1" applyFill="1" applyAlignment="1">
      <alignment vertical="center" wrapText="1"/>
    </xf>
    <xf numFmtId="180" fontId="54" fillId="0" borderId="0" xfId="0" applyNumberFormat="1" applyFont="1">
      <alignment vertical="center"/>
    </xf>
    <xf numFmtId="0" fontId="77" fillId="7" borderId="17" xfId="2" applyFont="1" applyFill="1" applyBorder="1" applyAlignment="1">
      <alignment horizontal="left" vertical="center" wrapText="1"/>
    </xf>
    <xf numFmtId="0" fontId="77" fillId="7" borderId="18" xfId="2" applyFont="1" applyFill="1" applyBorder="1" applyAlignment="1">
      <alignment horizontal="left" vertical="center" wrapText="1"/>
    </xf>
    <xf numFmtId="0" fontId="77" fillId="7" borderId="19" xfId="2" applyFont="1" applyFill="1" applyBorder="1" applyAlignment="1">
      <alignment horizontal="left" vertical="center" wrapText="1"/>
    </xf>
    <xf numFmtId="0" fontId="77" fillId="0" borderId="32" xfId="4" applyFont="1" applyFill="1" applyBorder="1" applyAlignment="1">
      <alignment vertical="center" wrapText="1"/>
    </xf>
    <xf numFmtId="0" fontId="77" fillId="0" borderId="33" xfId="4" applyFont="1" applyFill="1" applyBorder="1" applyAlignment="1">
      <alignment vertical="center" wrapText="1"/>
    </xf>
    <xf numFmtId="0" fontId="77" fillId="0" borderId="34" xfId="4" applyFont="1" applyFill="1" applyBorder="1" applyAlignment="1">
      <alignment vertical="center" wrapText="1"/>
    </xf>
    <xf numFmtId="0" fontId="77" fillId="0" borderId="110" xfId="4" applyFont="1" applyFill="1" applyBorder="1" applyAlignment="1">
      <alignment vertical="center" wrapText="1"/>
    </xf>
    <xf numFmtId="0" fontId="77" fillId="0" borderId="85" xfId="4" applyFont="1" applyFill="1" applyBorder="1" applyAlignment="1">
      <alignment vertical="center" wrapText="1"/>
    </xf>
    <xf numFmtId="0" fontId="77" fillId="0" borderId="88" xfId="4" applyFont="1" applyFill="1" applyBorder="1" applyAlignment="1">
      <alignment vertical="center" wrapText="1"/>
    </xf>
    <xf numFmtId="0" fontId="77" fillId="0" borderId="32" xfId="2" applyFont="1" applyBorder="1" applyAlignment="1">
      <alignment horizontal="left" vertical="center"/>
    </xf>
    <xf numFmtId="0" fontId="77" fillId="0" borderId="33" xfId="2" applyFont="1" applyBorder="1" applyAlignment="1">
      <alignment horizontal="left" vertical="center"/>
    </xf>
    <xf numFmtId="0" fontId="77" fillId="0" borderId="34" xfId="2" applyFont="1" applyBorder="1" applyAlignment="1">
      <alignment horizontal="left" vertical="center"/>
    </xf>
    <xf numFmtId="0" fontId="77" fillId="0" borderId="32" xfId="4" applyFont="1" applyFill="1" applyBorder="1" applyAlignment="1">
      <alignment horizontal="left" vertical="center"/>
    </xf>
    <xf numFmtId="0" fontId="77" fillId="0" borderId="33" xfId="4" applyFont="1" applyFill="1" applyBorder="1" applyAlignment="1">
      <alignment horizontal="left" vertical="center"/>
    </xf>
    <xf numFmtId="0" fontId="77" fillId="0" borderId="34" xfId="4" applyFont="1" applyFill="1" applyBorder="1" applyAlignment="1">
      <alignment horizontal="left" vertical="center"/>
    </xf>
    <xf numFmtId="0" fontId="77" fillId="0" borderId="35" xfId="4" applyFont="1" applyFill="1" applyBorder="1" applyAlignment="1">
      <alignment horizontal="left" vertical="center" wrapText="1"/>
    </xf>
    <xf numFmtId="0" fontId="77" fillId="0" borderId="30" xfId="4" applyFont="1" applyFill="1" applyBorder="1" applyAlignment="1">
      <alignment horizontal="left" vertical="center" wrapText="1"/>
    </xf>
    <xf numFmtId="0" fontId="77" fillId="0" borderId="22" xfId="4" applyFont="1" applyFill="1" applyBorder="1" applyAlignment="1">
      <alignment horizontal="left" vertical="center" wrapText="1"/>
    </xf>
    <xf numFmtId="0" fontId="77" fillId="0" borderId="17" xfId="2" applyFont="1" applyBorder="1" applyAlignment="1">
      <alignment horizontal="left" vertical="center" wrapText="1"/>
    </xf>
    <xf numFmtId="0" fontId="77" fillId="0" borderId="18" xfId="2" applyFont="1" applyBorder="1" applyAlignment="1">
      <alignment horizontal="left" vertical="center" wrapText="1"/>
    </xf>
    <xf numFmtId="0" fontId="77" fillId="0" borderId="19" xfId="2" applyFont="1" applyBorder="1" applyAlignment="1">
      <alignment horizontal="left" vertical="center" wrapText="1"/>
    </xf>
    <xf numFmtId="0" fontId="58" fillId="0" borderId="12" xfId="2" applyFont="1" applyBorder="1" applyAlignment="1">
      <alignment vertical="center" shrinkToFit="1"/>
    </xf>
    <xf numFmtId="0" fontId="58" fillId="0" borderId="101" xfId="4" applyFont="1" applyFill="1" applyBorder="1" applyAlignment="1">
      <alignment vertical="center" wrapText="1"/>
    </xf>
    <xf numFmtId="0" fontId="58" fillId="0" borderId="100" xfId="4" applyFont="1" applyFill="1" applyBorder="1" applyAlignment="1">
      <alignment vertical="center" wrapText="1"/>
    </xf>
    <xf numFmtId="0" fontId="58" fillId="0" borderId="12" xfId="0" applyFont="1" applyBorder="1" applyAlignment="1">
      <alignment vertical="center" shrinkToFit="1"/>
    </xf>
    <xf numFmtId="0" fontId="77" fillId="0" borderId="46" xfId="4" applyFont="1" applyFill="1" applyBorder="1" applyAlignment="1">
      <alignment vertical="center"/>
    </xf>
    <xf numFmtId="0" fontId="77" fillId="0" borderId="48" xfId="4" applyFont="1" applyFill="1" applyBorder="1" applyAlignment="1">
      <alignment vertical="center"/>
    </xf>
    <xf numFmtId="0" fontId="77" fillId="0" borderId="30" xfId="4" applyFont="1" applyFill="1" applyBorder="1" applyAlignment="1">
      <alignment vertical="center"/>
    </xf>
    <xf numFmtId="0" fontId="77" fillId="0" borderId="31" xfId="4" applyFont="1" applyFill="1" applyBorder="1" applyAlignment="1">
      <alignment vertical="center"/>
    </xf>
    <xf numFmtId="0" fontId="77" fillId="0" borderId="22" xfId="4" applyFont="1" applyFill="1" applyBorder="1" applyAlignment="1">
      <alignment vertical="center"/>
    </xf>
    <xf numFmtId="0" fontId="77" fillId="0" borderId="24" xfId="4" applyFont="1" applyFill="1" applyBorder="1" applyAlignment="1">
      <alignment vertical="center"/>
    </xf>
    <xf numFmtId="0" fontId="77" fillId="0" borderId="35" xfId="4" applyFont="1" applyFill="1" applyBorder="1" applyAlignment="1">
      <alignment vertical="center" wrapText="1"/>
    </xf>
    <xf numFmtId="0" fontId="77" fillId="0" borderId="21" xfId="4" applyFont="1" applyFill="1" applyBorder="1" applyAlignment="1">
      <alignment vertical="center" wrapText="1"/>
    </xf>
    <xf numFmtId="0" fontId="77" fillId="0" borderId="22" xfId="4" applyFont="1" applyFill="1" applyBorder="1" applyAlignment="1">
      <alignment vertical="center" wrapText="1"/>
    </xf>
    <xf numFmtId="0" fontId="77" fillId="0" borderId="24" xfId="4" applyFont="1" applyFill="1" applyBorder="1" applyAlignment="1">
      <alignment vertical="center" wrapText="1"/>
    </xf>
    <xf numFmtId="0" fontId="58" fillId="5" borderId="5" xfId="2" applyFont="1" applyFill="1" applyBorder="1" applyAlignment="1" applyProtection="1">
      <alignment vertical="center" shrinkToFit="1"/>
      <protection locked="0"/>
    </xf>
    <xf numFmtId="40" fontId="58" fillId="7" borderId="17" xfId="1" applyNumberFormat="1" applyFont="1" applyFill="1" applyBorder="1" applyAlignment="1" applyProtection="1">
      <alignment horizontal="left" vertical="center" shrinkToFit="1"/>
    </xf>
    <xf numFmtId="40" fontId="58" fillId="7" borderId="18" xfId="1" applyNumberFormat="1" applyFont="1" applyFill="1" applyBorder="1" applyAlignment="1" applyProtection="1">
      <alignment horizontal="left" vertical="center" shrinkToFit="1"/>
    </xf>
    <xf numFmtId="40" fontId="58" fillId="7" borderId="19" xfId="1" applyNumberFormat="1" applyFont="1" applyFill="1" applyBorder="1" applyAlignment="1" applyProtection="1">
      <alignment horizontal="left" vertical="center" shrinkToFit="1"/>
    </xf>
    <xf numFmtId="0" fontId="58" fillId="0" borderId="4" xfId="2" applyFont="1" applyBorder="1" applyAlignment="1">
      <alignment vertical="center" shrinkToFit="1"/>
    </xf>
    <xf numFmtId="0" fontId="58" fillId="0" borderId="5" xfId="0" applyFont="1" applyBorder="1" applyAlignment="1">
      <alignment vertical="center" shrinkToFit="1"/>
    </xf>
    <xf numFmtId="40" fontId="58" fillId="0" borderId="4" xfId="1" applyNumberFormat="1" applyFont="1" applyFill="1" applyBorder="1" applyAlignment="1" applyProtection="1">
      <alignment vertical="center" shrinkToFit="1"/>
    </xf>
    <xf numFmtId="0" fontId="58" fillId="0" borderId="6" xfId="0" applyFont="1" applyBorder="1" applyAlignment="1">
      <alignment vertical="center" shrinkToFit="1"/>
    </xf>
    <xf numFmtId="2" fontId="58" fillId="13" borderId="12" xfId="2" applyNumberFormat="1" applyFont="1" applyFill="1" applyBorder="1" applyAlignment="1" applyProtection="1">
      <alignment horizontal="center" vertical="center"/>
      <protection locked="0"/>
    </xf>
    <xf numFmtId="0" fontId="58" fillId="0" borderId="11" xfId="2" applyFont="1" applyBorder="1" applyAlignment="1">
      <alignment horizontal="left" vertical="center" shrinkToFit="1"/>
    </xf>
    <xf numFmtId="0" fontId="58" fillId="0" borderId="12" xfId="2" applyFont="1" applyBorder="1" applyAlignment="1">
      <alignment horizontal="left" vertical="center" shrinkToFit="1"/>
    </xf>
    <xf numFmtId="0" fontId="58" fillId="0" borderId="8" xfId="2" applyFont="1" applyBorder="1" applyAlignment="1">
      <alignment horizontal="left" vertical="center" shrinkToFit="1"/>
    </xf>
    <xf numFmtId="0" fontId="58" fillId="0" borderId="9" xfId="2" applyFont="1" applyBorder="1" applyAlignment="1">
      <alignment horizontal="left" vertical="center" shrinkToFit="1"/>
    </xf>
    <xf numFmtId="184" fontId="58" fillId="5" borderId="45" xfId="2" applyNumberFormat="1" applyFont="1" applyFill="1" applyBorder="1" applyAlignment="1" applyProtection="1">
      <alignment vertical="center" shrinkToFit="1"/>
      <protection locked="0"/>
    </xf>
    <xf numFmtId="184" fontId="58" fillId="5" borderId="12" xfId="2" applyNumberFormat="1" applyFont="1" applyFill="1" applyBorder="1" applyAlignment="1" applyProtection="1">
      <alignment vertical="center" shrinkToFit="1"/>
      <protection locked="0"/>
    </xf>
    <xf numFmtId="0" fontId="77" fillId="0" borderId="97" xfId="4" applyFont="1" applyFill="1" applyBorder="1" applyAlignment="1">
      <alignment vertical="center" wrapText="1"/>
    </xf>
    <xf numFmtId="0" fontId="58" fillId="0" borderId="98" xfId="0" applyFont="1" applyBorder="1" applyAlignment="1">
      <alignment vertical="center" wrapText="1"/>
    </xf>
    <xf numFmtId="184" fontId="58" fillId="5" borderId="12" xfId="1" applyNumberFormat="1" applyFont="1" applyFill="1" applyBorder="1" applyAlignment="1" applyProtection="1">
      <alignment vertical="center" shrinkToFit="1"/>
      <protection locked="0"/>
    </xf>
    <xf numFmtId="184" fontId="58" fillId="0" borderId="12" xfId="0" applyNumberFormat="1" applyFont="1" applyBorder="1" applyAlignment="1" applyProtection="1">
      <alignment vertical="center" shrinkToFit="1"/>
      <protection locked="0"/>
    </xf>
    <xf numFmtId="0" fontId="58" fillId="13" borderId="12" xfId="2" applyFont="1" applyFill="1" applyBorder="1" applyProtection="1">
      <alignment vertical="center"/>
      <protection locked="0"/>
    </xf>
    <xf numFmtId="0" fontId="58" fillId="13" borderId="12" xfId="0" applyFont="1" applyFill="1" applyBorder="1" applyProtection="1">
      <alignment vertical="center"/>
      <protection locked="0"/>
    </xf>
    <xf numFmtId="0" fontId="58" fillId="13" borderId="44" xfId="0" applyFont="1" applyFill="1" applyBorder="1" applyProtection="1">
      <alignment vertical="center"/>
      <protection locked="0"/>
    </xf>
    <xf numFmtId="0" fontId="58" fillId="7" borderId="47" xfId="2" applyFont="1" applyFill="1" applyBorder="1" applyAlignment="1">
      <alignment horizontal="left" vertical="center" shrinkToFit="1"/>
    </xf>
    <xf numFmtId="0" fontId="58" fillId="5" borderId="12" xfId="2" applyFont="1" applyFill="1" applyBorder="1" applyProtection="1">
      <alignment vertical="center"/>
      <protection locked="0"/>
    </xf>
    <xf numFmtId="0" fontId="77" fillId="0" borderId="82" xfId="4" applyFont="1" applyFill="1" applyBorder="1" applyAlignment="1">
      <alignment vertical="center" wrapText="1"/>
    </xf>
    <xf numFmtId="0" fontId="58" fillId="0" borderId="95" xfId="0" applyFont="1" applyBorder="1" applyAlignment="1">
      <alignment vertical="center" wrapText="1"/>
    </xf>
    <xf numFmtId="0" fontId="77" fillId="0" borderId="83" xfId="4" applyFont="1" applyFill="1" applyBorder="1" applyAlignment="1">
      <alignment vertical="center" wrapText="1"/>
    </xf>
    <xf numFmtId="0" fontId="58" fillId="0" borderId="94" xfId="0" applyFont="1" applyBorder="1" applyAlignment="1">
      <alignment vertical="center" wrapText="1"/>
    </xf>
    <xf numFmtId="0" fontId="77" fillId="0" borderId="84" xfId="4" applyFont="1" applyFill="1" applyBorder="1" applyAlignment="1">
      <alignment vertical="center" wrapText="1"/>
    </xf>
    <xf numFmtId="0" fontId="58" fillId="0" borderId="93" xfId="0" applyFont="1" applyBorder="1" applyAlignment="1">
      <alignment vertical="center" wrapText="1"/>
    </xf>
    <xf numFmtId="0" fontId="77" fillId="0" borderId="91" xfId="4" applyFont="1" applyFill="1" applyBorder="1" applyAlignment="1">
      <alignment vertical="center" wrapText="1"/>
    </xf>
    <xf numFmtId="0" fontId="77" fillId="0" borderId="92" xfId="4" applyFont="1" applyFill="1" applyBorder="1" applyAlignment="1">
      <alignment vertical="center" wrapText="1"/>
    </xf>
    <xf numFmtId="0" fontId="77" fillId="0" borderId="94" xfId="4" applyFont="1" applyFill="1" applyBorder="1" applyAlignment="1">
      <alignment vertical="center" wrapText="1"/>
    </xf>
    <xf numFmtId="0" fontId="58" fillId="0" borderId="5" xfId="2" applyFont="1" applyBorder="1" applyAlignment="1">
      <alignment horizontal="left" vertical="center" shrinkToFit="1"/>
    </xf>
    <xf numFmtId="0" fontId="54" fillId="13" borderId="17" xfId="2" applyFont="1" applyFill="1" applyBorder="1" applyAlignment="1" applyProtection="1">
      <alignment horizontal="center"/>
      <protection locked="0"/>
    </xf>
    <xf numFmtId="0" fontId="54" fillId="13" borderId="18" xfId="2" applyFont="1" applyFill="1" applyBorder="1" applyAlignment="1" applyProtection="1">
      <alignment horizontal="center"/>
      <protection locked="0"/>
    </xf>
    <xf numFmtId="0" fontId="54" fillId="13" borderId="19" xfId="2" applyFont="1" applyFill="1" applyBorder="1" applyAlignment="1" applyProtection="1">
      <alignment horizontal="center"/>
      <protection locked="0"/>
    </xf>
    <xf numFmtId="0" fontId="77" fillId="0" borderId="86" xfId="4" applyFont="1" applyFill="1" applyBorder="1" applyAlignment="1">
      <alignment vertical="center" wrapText="1"/>
    </xf>
    <xf numFmtId="0" fontId="54" fillId="0" borderId="96" xfId="0" applyFont="1" applyBorder="1" applyAlignment="1">
      <alignment vertical="center" wrapText="1"/>
    </xf>
    <xf numFmtId="0" fontId="54" fillId="0" borderId="92" xfId="0" applyFont="1" applyBorder="1" applyAlignment="1">
      <alignment vertical="center" wrapText="1"/>
    </xf>
    <xf numFmtId="0" fontId="77" fillId="0" borderId="93" xfId="4" applyFont="1" applyFill="1" applyBorder="1" applyAlignment="1">
      <alignment vertical="center" wrapText="1"/>
    </xf>
    <xf numFmtId="0" fontId="77" fillId="0" borderId="31" xfId="4" applyFont="1" applyFill="1" applyBorder="1" applyAlignment="1">
      <alignment vertical="center" wrapText="1"/>
    </xf>
    <xf numFmtId="0" fontId="77" fillId="0" borderId="95" xfId="4" applyFont="1" applyFill="1" applyBorder="1" applyAlignment="1">
      <alignment vertical="center" wrapText="1"/>
    </xf>
    <xf numFmtId="182" fontId="58" fillId="5" borderId="12" xfId="2" applyNumberFormat="1" applyFont="1" applyFill="1" applyBorder="1" applyAlignment="1" applyProtection="1">
      <alignment horizontal="center" vertical="center"/>
      <protection locked="0"/>
    </xf>
    <xf numFmtId="0" fontId="58" fillId="0" borderId="9" xfId="2" applyFont="1" applyBorder="1" applyAlignment="1">
      <alignment vertical="center" shrinkToFit="1"/>
    </xf>
    <xf numFmtId="0" fontId="77" fillId="0" borderId="102" xfId="4" applyFont="1" applyFill="1" applyBorder="1" applyAlignment="1">
      <alignment horizontal="left" vertical="center" wrapText="1" shrinkToFit="1"/>
    </xf>
    <xf numFmtId="0" fontId="77" fillId="0" borderId="93" xfId="4" applyFont="1" applyFill="1" applyBorder="1" applyAlignment="1">
      <alignment horizontal="left" vertical="center" wrapText="1" shrinkToFit="1"/>
    </xf>
    <xf numFmtId="0" fontId="77" fillId="0" borderId="103" xfId="4" applyFont="1" applyFill="1" applyBorder="1" applyAlignment="1">
      <alignment horizontal="left" vertical="center" wrapText="1" shrinkToFit="1"/>
    </xf>
    <xf numFmtId="0" fontId="77" fillId="0" borderId="104" xfId="4" applyFont="1" applyFill="1" applyBorder="1" applyAlignment="1">
      <alignment horizontal="left" vertical="center" wrapText="1" shrinkToFit="1"/>
    </xf>
    <xf numFmtId="38" fontId="58" fillId="0" borderId="17" xfId="1" applyFont="1" applyFill="1" applyBorder="1" applyAlignment="1">
      <alignment horizontal="center" vertical="center"/>
    </xf>
    <xf numFmtId="38" fontId="58" fillId="0" borderId="18" xfId="1" applyFont="1" applyFill="1" applyBorder="1" applyAlignment="1">
      <alignment horizontal="center" vertical="center"/>
    </xf>
    <xf numFmtId="38" fontId="58" fillId="0" borderId="19" xfId="1" applyFont="1" applyFill="1" applyBorder="1" applyAlignment="1">
      <alignment horizontal="center" vertical="center"/>
    </xf>
    <xf numFmtId="0" fontId="58" fillId="0" borderId="4" xfId="2" applyFont="1" applyBorder="1" applyAlignment="1">
      <alignment horizontal="left" vertical="center" shrinkToFit="1"/>
    </xf>
    <xf numFmtId="185" fontId="58" fillId="6" borderId="12" xfId="2" applyNumberFormat="1" applyFont="1" applyFill="1" applyBorder="1" applyAlignment="1" applyProtection="1">
      <alignment horizontal="center" vertical="center"/>
      <protection locked="0"/>
    </xf>
    <xf numFmtId="185" fontId="58" fillId="6" borderId="12" xfId="0" applyNumberFormat="1" applyFont="1" applyFill="1" applyBorder="1" applyAlignment="1" applyProtection="1">
      <alignment horizontal="center" vertical="center"/>
      <protection locked="0"/>
    </xf>
    <xf numFmtId="0" fontId="54" fillId="0" borderId="27" xfId="2" applyFont="1" applyBorder="1" applyAlignment="1" applyProtection="1">
      <alignment vertical="top"/>
      <protection locked="0"/>
    </xf>
    <xf numFmtId="0" fontId="54" fillId="0" borderId="0" xfId="2" applyFont="1" applyAlignment="1" applyProtection="1">
      <alignment vertical="top"/>
      <protection locked="0"/>
    </xf>
    <xf numFmtId="0" fontId="54" fillId="0" borderId="38" xfId="2" applyFont="1" applyBorder="1" applyAlignment="1" applyProtection="1">
      <alignment vertical="top"/>
      <protection locked="0"/>
    </xf>
    <xf numFmtId="0" fontId="54" fillId="0" borderId="28" xfId="2" applyFont="1" applyBorder="1" applyAlignment="1" applyProtection="1">
      <alignment vertical="top"/>
      <protection locked="0"/>
    </xf>
    <xf numFmtId="0" fontId="54" fillId="0" borderId="29" xfId="2" applyFont="1" applyBorder="1" applyAlignment="1" applyProtection="1">
      <alignment vertical="top"/>
      <protection locked="0"/>
    </xf>
    <xf numFmtId="0" fontId="54" fillId="0" borderId="39" xfId="2" applyFont="1" applyBorder="1" applyAlignment="1" applyProtection="1">
      <alignment vertical="top"/>
      <protection locked="0"/>
    </xf>
    <xf numFmtId="181" fontId="58" fillId="0" borderId="12" xfId="2" applyNumberFormat="1" applyFont="1" applyBorder="1" applyAlignment="1">
      <alignment vertical="center" shrinkToFit="1"/>
    </xf>
    <xf numFmtId="181" fontId="58" fillId="0" borderId="12" xfId="0" applyNumberFormat="1" applyFont="1" applyBorder="1" applyAlignment="1">
      <alignment vertical="center" shrinkToFit="1"/>
    </xf>
    <xf numFmtId="3" fontId="58" fillId="6" borderId="18" xfId="1" applyNumberFormat="1" applyFont="1" applyFill="1" applyBorder="1" applyAlignment="1" applyProtection="1">
      <alignment vertical="center" shrinkToFit="1"/>
      <protection locked="0"/>
    </xf>
    <xf numFmtId="40" fontId="58" fillId="7" borderId="8" xfId="1" applyNumberFormat="1" applyFont="1" applyFill="1" applyBorder="1" applyAlignment="1" applyProtection="1">
      <alignment horizontal="center" vertical="center" shrinkToFit="1"/>
    </xf>
    <xf numFmtId="40" fontId="58" fillId="7" borderId="9" xfId="1" applyNumberFormat="1" applyFont="1" applyFill="1" applyBorder="1" applyAlignment="1" applyProtection="1">
      <alignment horizontal="center" vertical="center" shrinkToFit="1"/>
    </xf>
    <xf numFmtId="40" fontId="58" fillId="7" borderId="10" xfId="1" applyNumberFormat="1" applyFont="1" applyFill="1" applyBorder="1" applyAlignment="1" applyProtection="1">
      <alignment horizontal="center" vertical="center" shrinkToFit="1"/>
    </xf>
    <xf numFmtId="186" fontId="58" fillId="6" borderId="63" xfId="1" applyNumberFormat="1" applyFont="1" applyFill="1" applyBorder="1" applyAlignment="1" applyProtection="1">
      <alignment horizontal="center" vertical="center" shrinkToFit="1"/>
      <protection locked="0"/>
    </xf>
    <xf numFmtId="186" fontId="58" fillId="6" borderId="64" xfId="1" applyNumberFormat="1" applyFont="1" applyFill="1" applyBorder="1" applyAlignment="1" applyProtection="1">
      <alignment horizontal="center" vertical="center" shrinkToFit="1"/>
      <protection locked="0"/>
    </xf>
    <xf numFmtId="186" fontId="58" fillId="0" borderId="18" xfId="1" applyNumberFormat="1" applyFont="1" applyFill="1" applyBorder="1" applyAlignment="1" applyProtection="1">
      <alignment horizontal="center" vertical="center" shrinkToFit="1"/>
    </xf>
    <xf numFmtId="186" fontId="58" fillId="0" borderId="19" xfId="1" applyNumberFormat="1" applyFont="1" applyFill="1" applyBorder="1" applyAlignment="1" applyProtection="1">
      <alignment horizontal="center" vertical="center" shrinkToFit="1"/>
    </xf>
    <xf numFmtId="0" fontId="54" fillId="0" borderId="27" xfId="2" applyFont="1" applyBorder="1" applyAlignment="1" applyProtection="1">
      <alignment horizontal="left" vertical="top"/>
      <protection locked="0"/>
    </xf>
    <xf numFmtId="0" fontId="54" fillId="0" borderId="0" xfId="2" applyFont="1" applyAlignment="1" applyProtection="1">
      <alignment horizontal="left" vertical="top"/>
      <protection locked="0"/>
    </xf>
    <xf numFmtId="0" fontId="54" fillId="0" borderId="38" xfId="2" applyFont="1" applyBorder="1" applyAlignment="1" applyProtection="1">
      <alignment horizontal="left" vertical="top"/>
      <protection locked="0"/>
    </xf>
    <xf numFmtId="0" fontId="54" fillId="0" borderId="28" xfId="2" applyFont="1" applyBorder="1" applyAlignment="1" applyProtection="1">
      <alignment horizontal="left" vertical="top"/>
      <protection locked="0"/>
    </xf>
    <xf numFmtId="0" fontId="54" fillId="0" borderId="29" xfId="2" applyFont="1" applyBorder="1" applyAlignment="1" applyProtection="1">
      <alignment horizontal="left" vertical="top"/>
      <protection locked="0"/>
    </xf>
    <xf numFmtId="0" fontId="54" fillId="0" borderId="39" xfId="2" applyFont="1" applyBorder="1" applyAlignment="1" applyProtection="1">
      <alignment horizontal="left" vertical="top"/>
      <protection locked="0"/>
    </xf>
    <xf numFmtId="179" fontId="58" fillId="0" borderId="12" xfId="0" applyNumberFormat="1" applyFont="1" applyBorder="1">
      <alignment vertical="center"/>
    </xf>
    <xf numFmtId="38" fontId="58" fillId="0" borderId="5" xfId="1" applyFont="1" applyFill="1" applyBorder="1" applyAlignment="1" applyProtection="1">
      <alignment vertical="center"/>
    </xf>
    <xf numFmtId="38" fontId="58" fillId="0" borderId="5" xfId="1" applyFont="1" applyBorder="1">
      <alignment vertical="center"/>
    </xf>
    <xf numFmtId="185" fontId="58" fillId="0" borderId="12" xfId="2" applyNumberFormat="1" applyFont="1" applyBorder="1" applyAlignment="1">
      <alignment vertical="center" shrinkToFit="1"/>
    </xf>
    <xf numFmtId="185" fontId="58" fillId="0" borderId="12" xfId="0" applyNumberFormat="1" applyFont="1" applyBorder="1" applyAlignment="1">
      <alignment vertical="center" shrinkToFit="1"/>
    </xf>
    <xf numFmtId="0" fontId="77" fillId="0" borderId="30" xfId="4" applyFont="1" applyFill="1" applyBorder="1" applyAlignment="1">
      <alignment vertical="center" wrapText="1"/>
    </xf>
    <xf numFmtId="0" fontId="58" fillId="0" borderId="11" xfId="2" applyFont="1" applyBorder="1" applyAlignment="1">
      <alignment vertical="center" shrinkToFit="1"/>
    </xf>
    <xf numFmtId="181" fontId="58" fillId="6" borderId="12" xfId="2" applyNumberFormat="1" applyFont="1" applyFill="1" applyBorder="1" applyAlignment="1" applyProtection="1">
      <alignment vertical="center" shrinkToFit="1"/>
      <protection locked="0"/>
    </xf>
    <xf numFmtId="181" fontId="58" fillId="6" borderId="12" xfId="0" applyNumberFormat="1" applyFont="1" applyFill="1" applyBorder="1" applyAlignment="1" applyProtection="1">
      <alignment vertical="center" shrinkToFit="1"/>
      <protection locked="0"/>
    </xf>
    <xf numFmtId="0" fontId="77" fillId="7" borderId="35" xfId="2" applyFont="1" applyFill="1" applyBorder="1" applyAlignment="1">
      <alignment horizontal="left" vertical="center" wrapText="1" shrinkToFit="1"/>
    </xf>
    <xf numFmtId="0" fontId="77" fillId="7" borderId="21" xfId="2" applyFont="1" applyFill="1" applyBorder="1" applyAlignment="1">
      <alignment horizontal="left" vertical="center" wrapText="1" shrinkToFit="1"/>
    </xf>
    <xf numFmtId="0" fontId="77" fillId="7" borderId="22" xfId="2" applyFont="1" applyFill="1" applyBorder="1" applyAlignment="1">
      <alignment horizontal="left" vertical="center" wrapText="1" shrinkToFit="1"/>
    </xf>
    <xf numFmtId="0" fontId="77" fillId="7" borderId="24" xfId="2" applyFont="1" applyFill="1" applyBorder="1" applyAlignment="1">
      <alignment horizontal="left" vertical="center" wrapText="1" shrinkToFit="1"/>
    </xf>
    <xf numFmtId="181" fontId="58" fillId="6" borderId="9" xfId="2" applyNumberFormat="1" applyFont="1" applyFill="1" applyBorder="1" applyAlignment="1" applyProtection="1">
      <alignment vertical="center" shrinkToFit="1"/>
      <protection locked="0"/>
    </xf>
    <xf numFmtId="0" fontId="58" fillId="7" borderId="9" xfId="2" applyFont="1" applyFill="1" applyBorder="1" applyAlignment="1">
      <alignment horizontal="left" vertical="center"/>
    </xf>
    <xf numFmtId="0" fontId="58" fillId="7" borderId="11" xfId="2" applyFont="1" applyFill="1" applyBorder="1" applyAlignment="1">
      <alignment vertical="center" shrinkToFit="1"/>
    </xf>
    <xf numFmtId="0" fontId="58" fillId="7" borderId="12" xfId="2" applyFont="1" applyFill="1" applyBorder="1" applyAlignment="1">
      <alignment vertical="center" shrinkToFit="1"/>
    </xf>
    <xf numFmtId="0" fontId="58" fillId="7" borderId="13" xfId="2" applyFont="1" applyFill="1" applyBorder="1" applyAlignment="1">
      <alignment vertical="center" shrinkToFit="1"/>
    </xf>
    <xf numFmtId="0" fontId="58" fillId="0" borderId="13" xfId="0" applyFont="1" applyBorder="1" applyAlignment="1">
      <alignment vertical="center" shrinkToFit="1"/>
    </xf>
    <xf numFmtId="0" fontId="81" fillId="9" borderId="40" xfId="3" applyFont="1" applyFill="1" applyBorder="1" applyAlignment="1">
      <alignment horizontal="center" vertical="center"/>
    </xf>
    <xf numFmtId="0" fontId="81" fillId="9" borderId="41" xfId="3" applyFont="1" applyFill="1" applyBorder="1" applyAlignment="1">
      <alignment horizontal="center" vertical="center"/>
    </xf>
    <xf numFmtId="0" fontId="81" fillId="9" borderId="42" xfId="3" applyFont="1" applyFill="1" applyBorder="1" applyAlignment="1">
      <alignment horizontal="center" vertical="center"/>
    </xf>
    <xf numFmtId="0" fontId="58" fillId="5" borderId="11" xfId="2" applyFont="1" applyFill="1" applyBorder="1" applyAlignment="1" applyProtection="1">
      <alignment horizontal="left" vertical="center" shrinkToFit="1"/>
      <protection locked="0"/>
    </xf>
    <xf numFmtId="0" fontId="58" fillId="5" borderId="12" xfId="0" applyFont="1" applyFill="1" applyBorder="1" applyAlignment="1" applyProtection="1">
      <alignment horizontal="left" vertical="center" shrinkToFit="1"/>
      <protection locked="0"/>
    </xf>
    <xf numFmtId="0" fontId="58" fillId="5" borderId="13" xfId="0" applyFont="1" applyFill="1" applyBorder="1" applyAlignment="1" applyProtection="1">
      <alignment horizontal="left" vertical="center" shrinkToFit="1"/>
      <protection locked="0"/>
    </xf>
    <xf numFmtId="0" fontId="54" fillId="5" borderId="8" xfId="2" applyFont="1" applyFill="1" applyBorder="1" applyAlignment="1" applyProtection="1">
      <alignment horizontal="left" vertical="center"/>
      <protection locked="0"/>
    </xf>
    <xf numFmtId="0" fontId="54" fillId="5" borderId="9" xfId="2" applyFont="1" applyFill="1" applyBorder="1" applyAlignment="1" applyProtection="1">
      <alignment horizontal="left" vertical="center"/>
      <protection locked="0"/>
    </xf>
    <xf numFmtId="0" fontId="54" fillId="5" borderId="10" xfId="2" applyFont="1" applyFill="1" applyBorder="1" applyAlignment="1" applyProtection="1">
      <alignment horizontal="left" vertical="center"/>
      <protection locked="0"/>
    </xf>
    <xf numFmtId="0" fontId="54" fillId="5" borderId="4" xfId="2" applyFont="1" applyFill="1" applyBorder="1" applyAlignment="1" applyProtection="1">
      <alignment horizontal="left" vertical="center"/>
      <protection locked="0"/>
    </xf>
    <xf numFmtId="0" fontId="54" fillId="5" borderId="5" xfId="0" applyFont="1" applyFill="1" applyBorder="1" applyAlignment="1" applyProtection="1">
      <alignment horizontal="left" vertical="center"/>
      <protection locked="0"/>
    </xf>
    <xf numFmtId="0" fontId="54" fillId="5" borderId="6" xfId="0" applyFont="1" applyFill="1" applyBorder="1" applyAlignment="1" applyProtection="1">
      <alignment horizontal="left" vertical="center"/>
      <protection locked="0"/>
    </xf>
    <xf numFmtId="0" fontId="54" fillId="5" borderId="9" xfId="0" applyFont="1" applyFill="1" applyBorder="1" applyAlignment="1" applyProtection="1">
      <alignment horizontal="left" vertical="center"/>
      <protection locked="0"/>
    </xf>
    <xf numFmtId="0" fontId="54" fillId="5" borderId="10" xfId="0" applyFont="1" applyFill="1" applyBorder="1" applyAlignment="1" applyProtection="1">
      <alignment horizontal="left" vertical="center"/>
      <protection locked="0"/>
    </xf>
    <xf numFmtId="0" fontId="58" fillId="13" borderId="44" xfId="2" applyFont="1" applyFill="1" applyBorder="1" applyProtection="1">
      <alignment vertical="center"/>
      <protection locked="0"/>
    </xf>
    <xf numFmtId="0" fontId="58" fillId="5" borderId="8" xfId="2" applyFont="1" applyFill="1" applyBorder="1" applyAlignment="1" applyProtection="1">
      <alignment horizontal="left" vertical="center"/>
      <protection locked="0"/>
    </xf>
    <xf numFmtId="0" fontId="58" fillId="5" borderId="9" xfId="0" applyFont="1" applyFill="1" applyBorder="1" applyAlignment="1" applyProtection="1">
      <alignment horizontal="left" vertical="center"/>
      <protection locked="0"/>
    </xf>
    <xf numFmtId="0" fontId="58" fillId="5" borderId="10" xfId="0" applyFont="1" applyFill="1" applyBorder="1" applyAlignment="1" applyProtection="1">
      <alignment horizontal="left" vertical="center"/>
      <protection locked="0"/>
    </xf>
    <xf numFmtId="0" fontId="77" fillId="0" borderId="7" xfId="4" applyFont="1" applyFill="1" applyBorder="1" applyAlignment="1">
      <alignment vertical="center" wrapText="1"/>
    </xf>
    <xf numFmtId="0" fontId="77" fillId="0" borderId="3" xfId="4" applyFont="1" applyFill="1" applyBorder="1" applyAlignment="1">
      <alignment vertical="center" wrapText="1"/>
    </xf>
    <xf numFmtId="0" fontId="77" fillId="0" borderId="118" xfId="4" applyFont="1" applyFill="1" applyBorder="1" applyAlignment="1">
      <alignment vertical="center" wrapText="1"/>
    </xf>
    <xf numFmtId="0" fontId="77" fillId="0" borderId="119" xfId="4" applyFont="1" applyFill="1" applyBorder="1" applyAlignment="1">
      <alignment vertical="center" wrapText="1"/>
    </xf>
    <xf numFmtId="0" fontId="77" fillId="0" borderId="15" xfId="4" applyFont="1" applyFill="1" applyBorder="1" applyAlignment="1">
      <alignment vertical="center" wrapText="1"/>
    </xf>
    <xf numFmtId="0" fontId="58" fillId="0" borderId="9" xfId="2" applyFont="1" applyBorder="1">
      <alignment vertical="center"/>
    </xf>
    <xf numFmtId="0" fontId="58" fillId="0" borderId="17" xfId="2" applyFont="1" applyBorder="1" applyAlignment="1">
      <alignment horizontal="left" vertical="center" shrinkToFit="1"/>
    </xf>
    <xf numFmtId="0" fontId="58" fillId="0" borderId="18" xfId="2" applyFont="1" applyBorder="1" applyAlignment="1">
      <alignment horizontal="left" vertical="center" shrinkToFit="1"/>
    </xf>
    <xf numFmtId="0" fontId="58" fillId="0" borderId="19" xfId="2" applyFont="1" applyBorder="1" applyAlignment="1">
      <alignment horizontal="left" vertical="center" shrinkToFit="1"/>
    </xf>
    <xf numFmtId="0" fontId="78" fillId="0" borderId="17" xfId="2" applyFont="1" applyBorder="1" applyAlignment="1">
      <alignment horizontal="right" vertical="center"/>
    </xf>
    <xf numFmtId="0" fontId="78" fillId="0" borderId="18" xfId="2" applyFont="1" applyBorder="1" applyAlignment="1">
      <alignment horizontal="right" vertical="center"/>
    </xf>
    <xf numFmtId="0" fontId="78" fillId="0" borderId="19" xfId="2" applyFont="1" applyBorder="1" applyAlignment="1">
      <alignment horizontal="right" vertical="center"/>
    </xf>
    <xf numFmtId="0" fontId="77" fillId="0" borderId="46" xfId="4" applyFont="1" applyFill="1" applyBorder="1" applyAlignment="1">
      <alignment vertical="center" wrapText="1"/>
    </xf>
    <xf numFmtId="0" fontId="58" fillId="0" borderId="48" xfId="0" applyFont="1" applyBorder="1" applyAlignment="1">
      <alignment vertical="center" wrapText="1"/>
    </xf>
    <xf numFmtId="0" fontId="58" fillId="0" borderId="24" xfId="0" applyFont="1" applyBorder="1" applyAlignment="1">
      <alignment vertical="center" wrapText="1"/>
    </xf>
    <xf numFmtId="0" fontId="77" fillId="0" borderId="20" xfId="4" applyFont="1" applyFill="1" applyBorder="1" applyAlignment="1">
      <alignment vertical="center" wrapText="1"/>
    </xf>
    <xf numFmtId="0" fontId="77" fillId="0" borderId="23" xfId="4" applyFont="1" applyFill="1" applyBorder="1" applyAlignment="1">
      <alignment vertical="center" wrapText="1"/>
    </xf>
    <xf numFmtId="0" fontId="58" fillId="5" borderId="47" xfId="2" applyFont="1" applyFill="1" applyBorder="1" applyAlignment="1" applyProtection="1">
      <alignment vertical="center" shrinkToFit="1"/>
      <protection locked="0"/>
    </xf>
    <xf numFmtId="0" fontId="58" fillId="5" borderId="5" xfId="2" applyFont="1" applyFill="1" applyBorder="1" applyProtection="1">
      <alignment vertical="center"/>
      <protection locked="0"/>
    </xf>
    <xf numFmtId="0" fontId="58" fillId="0" borderId="9" xfId="0" applyFont="1" applyBorder="1" applyAlignment="1">
      <alignment vertical="center" shrinkToFit="1"/>
    </xf>
    <xf numFmtId="0" fontId="58" fillId="0" borderId="10" xfId="0" applyFont="1" applyBorder="1" applyAlignment="1">
      <alignment vertical="center" shrinkToFit="1"/>
    </xf>
    <xf numFmtId="0" fontId="77" fillId="0" borderId="11" xfId="4" applyFont="1" applyFill="1" applyBorder="1" applyAlignment="1">
      <alignment vertical="center" wrapText="1"/>
    </xf>
    <xf numFmtId="0" fontId="58" fillId="0" borderId="13" xfId="0" applyFont="1" applyBorder="1" applyAlignment="1">
      <alignment vertical="center" wrapText="1"/>
    </xf>
    <xf numFmtId="176" fontId="54" fillId="5" borderId="17" xfId="2" applyNumberFormat="1" applyFont="1" applyFill="1" applyBorder="1" applyAlignment="1" applyProtection="1">
      <alignment horizontal="center"/>
      <protection locked="0"/>
    </xf>
    <xf numFmtId="176" fontId="54" fillId="5" borderId="18" xfId="2" applyNumberFormat="1" applyFont="1" applyFill="1" applyBorder="1" applyAlignment="1" applyProtection="1">
      <alignment horizontal="center"/>
      <protection locked="0"/>
    </xf>
    <xf numFmtId="176" fontId="54" fillId="5" borderId="19" xfId="2" applyNumberFormat="1" applyFont="1" applyFill="1" applyBorder="1" applyAlignment="1" applyProtection="1">
      <alignment horizontal="center"/>
      <protection locked="0"/>
    </xf>
    <xf numFmtId="0" fontId="77" fillId="0" borderId="11" xfId="4" applyFont="1" applyFill="1" applyBorder="1" applyAlignment="1">
      <alignment vertical="center"/>
    </xf>
    <xf numFmtId="0" fontId="77" fillId="0" borderId="13" xfId="4" applyFont="1" applyFill="1" applyBorder="1" applyAlignment="1">
      <alignment vertical="center"/>
    </xf>
    <xf numFmtId="0" fontId="77" fillId="0" borderId="4" xfId="4" applyFont="1" applyFill="1" applyBorder="1" applyAlignment="1">
      <alignment vertical="center" wrapText="1"/>
    </xf>
    <xf numFmtId="0" fontId="58" fillId="0" borderId="6" xfId="0" applyFont="1" applyBorder="1" applyAlignment="1">
      <alignment vertical="center" wrapText="1"/>
    </xf>
    <xf numFmtId="0" fontId="77" fillId="0" borderId="8" xfId="4" applyFont="1" applyFill="1" applyBorder="1" applyAlignment="1">
      <alignment vertical="center" wrapText="1"/>
    </xf>
    <xf numFmtId="0" fontId="58" fillId="0" borderId="10" xfId="0" applyFont="1" applyBorder="1" applyAlignment="1">
      <alignment vertical="center" wrapText="1"/>
    </xf>
    <xf numFmtId="0" fontId="58" fillId="5" borderId="12" xfId="2" applyFont="1" applyFill="1" applyBorder="1" applyAlignment="1" applyProtection="1">
      <alignment vertical="center" shrinkToFit="1"/>
      <protection locked="0"/>
    </xf>
    <xf numFmtId="0" fontId="58" fillId="13" borderId="12" xfId="0" applyFont="1" applyFill="1" applyBorder="1" applyAlignment="1" applyProtection="1">
      <alignment vertical="center" shrinkToFit="1"/>
      <protection locked="0"/>
    </xf>
    <xf numFmtId="0" fontId="58" fillId="13" borderId="5" xfId="0" applyFont="1" applyFill="1" applyBorder="1" applyAlignment="1" applyProtection="1">
      <alignment vertical="center" shrinkToFit="1"/>
      <protection locked="0"/>
    </xf>
    <xf numFmtId="0" fontId="58" fillId="5" borderId="12" xfId="0" applyFont="1" applyFill="1" applyBorder="1" applyAlignment="1" applyProtection="1">
      <alignment vertical="center" shrinkToFit="1"/>
      <protection locked="0"/>
    </xf>
    <xf numFmtId="0" fontId="58" fillId="0" borderId="12" xfId="2" applyFont="1" applyBorder="1">
      <alignment vertical="center"/>
    </xf>
    <xf numFmtId="0" fontId="77" fillId="0" borderId="10" xfId="4" applyFont="1" applyFill="1" applyBorder="1" applyAlignment="1">
      <alignment vertical="center" wrapText="1"/>
    </xf>
    <xf numFmtId="0" fontId="58" fillId="0" borderId="101" xfId="4" applyFont="1" applyFill="1" applyBorder="1" applyAlignment="1">
      <alignment horizontal="left" vertical="center" wrapText="1"/>
    </xf>
    <xf numFmtId="0" fontId="58" fillId="0" borderId="56" xfId="4" applyFont="1" applyFill="1" applyBorder="1" applyAlignment="1">
      <alignment horizontal="left" vertical="center" wrapText="1"/>
    </xf>
    <xf numFmtId="0" fontId="77" fillId="7" borderId="35" xfId="4" applyFont="1" applyFill="1" applyBorder="1" applyAlignment="1">
      <alignment vertical="center" wrapText="1"/>
    </xf>
    <xf numFmtId="0" fontId="77" fillId="7" borderId="21" xfId="4" applyFont="1" applyFill="1" applyBorder="1" applyAlignment="1">
      <alignment vertical="center" wrapText="1"/>
    </xf>
    <xf numFmtId="0" fontId="77" fillId="7" borderId="30" xfId="4" applyFont="1" applyFill="1" applyBorder="1" applyAlignment="1">
      <alignment vertical="center" wrapText="1"/>
    </xf>
    <xf numFmtId="0" fontId="77" fillId="7" borderId="31" xfId="4" applyFont="1" applyFill="1" applyBorder="1" applyAlignment="1">
      <alignment vertical="center" wrapText="1"/>
    </xf>
    <xf numFmtId="0" fontId="58" fillId="0" borderId="101" xfId="4" applyFont="1" applyFill="1" applyBorder="1" applyAlignment="1">
      <alignment vertical="center" shrinkToFit="1"/>
    </xf>
    <xf numFmtId="0" fontId="58" fillId="0" borderId="56" xfId="4" applyFont="1" applyFill="1" applyBorder="1" applyAlignment="1">
      <alignment vertical="center" shrinkToFit="1"/>
    </xf>
    <xf numFmtId="190" fontId="58" fillId="6" borderId="12" xfId="2" applyNumberFormat="1" applyFont="1" applyFill="1" applyBorder="1" applyAlignment="1" applyProtection="1">
      <alignment horizontal="center" vertical="center"/>
      <protection locked="0"/>
    </xf>
    <xf numFmtId="190" fontId="58" fillId="6" borderId="12" xfId="0" applyNumberFormat="1" applyFont="1" applyFill="1" applyBorder="1" applyAlignment="1" applyProtection="1">
      <alignment horizontal="center" vertical="center"/>
      <protection locked="0"/>
    </xf>
    <xf numFmtId="184" fontId="58" fillId="5" borderId="12" xfId="1" applyNumberFormat="1" applyFont="1" applyFill="1" applyBorder="1" applyAlignment="1" applyProtection="1">
      <alignment horizontal="center" vertical="center" shrinkToFit="1"/>
      <protection locked="0"/>
    </xf>
    <xf numFmtId="176" fontId="58" fillId="5" borderId="12" xfId="2" applyNumberFormat="1" applyFont="1" applyFill="1" applyBorder="1" applyAlignment="1" applyProtection="1">
      <alignment horizontal="center" vertical="center"/>
      <protection locked="0"/>
    </xf>
    <xf numFmtId="184" fontId="58" fillId="5" borderId="47" xfId="1" applyNumberFormat="1" applyFont="1" applyFill="1" applyBorder="1" applyAlignment="1" applyProtection="1">
      <alignment horizontal="center" vertical="center" shrinkToFit="1"/>
      <protection locked="0"/>
    </xf>
    <xf numFmtId="0" fontId="58" fillId="0" borderId="12" xfId="2" applyFont="1" applyBorder="1" applyAlignment="1">
      <alignment horizontal="left" vertical="center"/>
    </xf>
    <xf numFmtId="0" fontId="58" fillId="5" borderId="12" xfId="2" applyFont="1" applyFill="1" applyBorder="1" applyAlignment="1" applyProtection="1">
      <alignment horizontal="center" vertical="center" shrinkToFit="1"/>
      <protection locked="0"/>
    </xf>
    <xf numFmtId="0" fontId="58" fillId="5" borderId="17" xfId="2" applyFont="1" applyFill="1" applyBorder="1" applyAlignment="1" applyProtection="1">
      <alignment horizontal="left" vertical="center" wrapText="1"/>
      <protection locked="0"/>
    </xf>
    <xf numFmtId="0" fontId="58" fillId="5" borderId="18" xfId="2" applyFont="1" applyFill="1" applyBorder="1" applyAlignment="1" applyProtection="1">
      <alignment horizontal="left" vertical="center" wrapText="1"/>
      <protection locked="0"/>
    </xf>
    <xf numFmtId="0" fontId="58" fillId="5" borderId="19" xfId="2" applyFont="1" applyFill="1" applyBorder="1" applyAlignment="1" applyProtection="1">
      <alignment horizontal="left" vertical="center" wrapText="1"/>
      <protection locked="0"/>
    </xf>
    <xf numFmtId="181" fontId="58" fillId="5" borderId="9" xfId="2" applyNumberFormat="1" applyFont="1" applyFill="1" applyBorder="1" applyAlignment="1" applyProtection="1">
      <alignment horizontal="center" vertical="center"/>
      <protection locked="0"/>
    </xf>
    <xf numFmtId="0" fontId="58" fillId="0" borderId="10" xfId="2" applyFont="1" applyBorder="1" applyAlignment="1">
      <alignment vertical="center" shrinkToFit="1"/>
    </xf>
    <xf numFmtId="181" fontId="58" fillId="0" borderId="9" xfId="2" applyNumberFormat="1" applyFont="1" applyBorder="1" applyAlignment="1">
      <alignment vertical="center" shrinkToFit="1"/>
    </xf>
    <xf numFmtId="0" fontId="58" fillId="0" borderId="43" xfId="2" applyFont="1" applyBorder="1" applyAlignment="1">
      <alignment horizontal="left" vertical="center" shrinkToFit="1"/>
    </xf>
    <xf numFmtId="0" fontId="58" fillId="0" borderId="13" xfId="2" applyFont="1" applyBorder="1" applyAlignment="1">
      <alignment vertical="center" shrinkToFit="1"/>
    </xf>
    <xf numFmtId="0" fontId="77" fillId="0" borderId="87" xfId="4" applyFont="1" applyFill="1" applyBorder="1" applyAlignment="1">
      <alignment vertical="center" wrapText="1"/>
    </xf>
    <xf numFmtId="0" fontId="58" fillId="0" borderId="99" xfId="4" applyFont="1" applyFill="1" applyBorder="1" applyAlignment="1">
      <alignment vertical="center" wrapText="1"/>
    </xf>
    <xf numFmtId="0" fontId="58" fillId="0" borderId="56" xfId="4" applyFont="1" applyFill="1" applyBorder="1" applyAlignment="1">
      <alignment vertical="center" wrapText="1"/>
    </xf>
    <xf numFmtId="0" fontId="58" fillId="7" borderId="5" xfId="2" applyFont="1" applyFill="1" applyBorder="1" applyAlignment="1">
      <alignment horizontal="left" vertical="top" shrinkToFit="1"/>
    </xf>
    <xf numFmtId="0" fontId="58" fillId="5" borderId="5" xfId="2" applyFont="1" applyFill="1" applyBorder="1" applyAlignment="1" applyProtection="1">
      <alignment vertical="top" shrinkToFit="1"/>
      <protection locked="0"/>
    </xf>
    <xf numFmtId="0" fontId="94" fillId="0" borderId="0" xfId="0" applyFont="1" applyAlignment="1" applyProtection="1">
      <alignment horizontal="left" vertical="center"/>
      <protection locked="0"/>
    </xf>
    <xf numFmtId="0" fontId="54" fillId="0" borderId="30" xfId="0" applyFont="1" applyBorder="1" applyAlignment="1">
      <alignment vertical="center" shrinkToFit="1"/>
    </xf>
    <xf numFmtId="0" fontId="54" fillId="0" borderId="0" xfId="0" applyFont="1" applyAlignment="1">
      <alignment vertical="center" shrinkToFit="1"/>
    </xf>
    <xf numFmtId="0" fontId="54" fillId="0" borderId="31" xfId="0" applyFont="1" applyBorder="1" applyAlignment="1">
      <alignment vertical="center" shrinkToFit="1"/>
    </xf>
    <xf numFmtId="184" fontId="54" fillId="0" borderId="0" xfId="0" applyNumberFormat="1" applyFont="1" applyAlignment="1">
      <alignment vertical="center" shrinkToFit="1"/>
    </xf>
    <xf numFmtId="0" fontId="54" fillId="0" borderId="22" xfId="0" applyFont="1" applyBorder="1" applyAlignment="1">
      <alignment vertical="center" shrinkToFit="1"/>
    </xf>
    <xf numFmtId="0" fontId="54" fillId="0" borderId="23" xfId="0" applyFont="1" applyBorder="1" applyAlignment="1">
      <alignment vertical="center" shrinkToFit="1"/>
    </xf>
    <xf numFmtId="0" fontId="54" fillId="0" borderId="24" xfId="0" applyFont="1" applyBorder="1" applyAlignment="1">
      <alignment vertical="center" shrinkToFit="1"/>
    </xf>
    <xf numFmtId="184" fontId="54" fillId="0" borderId="35" xfId="0" applyNumberFormat="1" applyFont="1" applyBorder="1" applyAlignment="1">
      <alignment vertical="center" shrinkToFit="1"/>
    </xf>
    <xf numFmtId="0" fontId="54" fillId="0" borderId="20" xfId="0" applyFont="1" applyBorder="1" applyAlignment="1">
      <alignment vertical="center" shrinkToFit="1"/>
    </xf>
    <xf numFmtId="184" fontId="54" fillId="0" borderId="30" xfId="0" applyNumberFormat="1" applyFont="1" applyBorder="1" applyAlignment="1">
      <alignment vertical="center" shrinkToFit="1"/>
    </xf>
    <xf numFmtId="0" fontId="54" fillId="0" borderId="0" xfId="0" applyFont="1" applyAlignment="1">
      <alignment horizontal="right" vertical="center"/>
    </xf>
    <xf numFmtId="38" fontId="54" fillId="0" borderId="0" xfId="1" applyFont="1" applyBorder="1" applyAlignment="1">
      <alignment vertical="center"/>
    </xf>
    <xf numFmtId="180" fontId="54" fillId="0" borderId="0" xfId="1" applyNumberFormat="1" applyFont="1" applyBorder="1" applyAlignment="1">
      <alignment horizontal="right"/>
    </xf>
    <xf numFmtId="0" fontId="54" fillId="0" borderId="30" xfId="1" applyNumberFormat="1" applyFont="1" applyBorder="1" applyAlignment="1" applyProtection="1">
      <alignment horizontal="center" vertical="center" shrinkToFit="1"/>
    </xf>
    <xf numFmtId="0" fontId="54" fillId="0" borderId="0" xfId="1" applyNumberFormat="1" applyFont="1" applyBorder="1" applyAlignment="1" applyProtection="1">
      <alignment horizontal="center" vertical="center" shrinkToFit="1"/>
    </xf>
    <xf numFmtId="0" fontId="54" fillId="0" borderId="35" xfId="0" applyFont="1" applyBorder="1" applyAlignment="1">
      <alignment vertical="center" shrinkToFit="1"/>
    </xf>
    <xf numFmtId="0" fontId="54" fillId="0" borderId="21" xfId="0" applyFont="1" applyBorder="1" applyAlignment="1">
      <alignment vertical="center" shrinkToFit="1"/>
    </xf>
    <xf numFmtId="0" fontId="54" fillId="0" borderId="30" xfId="0" applyFont="1" applyBorder="1" applyAlignment="1">
      <alignment vertical="top" wrapText="1"/>
    </xf>
    <xf numFmtId="0" fontId="54" fillId="0" borderId="0" xfId="0" applyFont="1" applyAlignment="1">
      <alignment vertical="top" wrapText="1"/>
    </xf>
    <xf numFmtId="0" fontId="54" fillId="0" borderId="31" xfId="0" applyFont="1" applyBorder="1" applyAlignment="1">
      <alignment vertical="top" wrapText="1"/>
    </xf>
    <xf numFmtId="176" fontId="54" fillId="0" borderId="22" xfId="0" applyNumberFormat="1" applyFont="1" applyBorder="1" applyAlignment="1">
      <alignment horizontal="left" vertical="center" shrinkToFit="1"/>
    </xf>
    <xf numFmtId="0" fontId="54" fillId="0" borderId="23" xfId="0" applyFont="1" applyBorder="1" applyAlignment="1">
      <alignment horizontal="left" vertical="center" shrinkToFit="1"/>
    </xf>
    <xf numFmtId="0" fontId="54" fillId="0" borderId="24" xfId="0" applyFont="1" applyBorder="1" applyAlignment="1">
      <alignment horizontal="left" vertical="center" shrinkToFit="1"/>
    </xf>
    <xf numFmtId="0" fontId="54" fillId="0" borderId="0" xfId="0" applyFont="1" applyAlignment="1">
      <alignment shrinkToFit="1"/>
    </xf>
    <xf numFmtId="0" fontId="54" fillId="0" borderId="31" xfId="0" applyFont="1" applyBorder="1" applyAlignment="1">
      <alignment shrinkToFit="1"/>
    </xf>
    <xf numFmtId="0" fontId="54" fillId="0" borderId="23" xfId="0" applyFont="1" applyBorder="1" applyAlignment="1">
      <alignment horizontal="left" shrinkToFit="1"/>
    </xf>
    <xf numFmtId="0" fontId="54" fillId="0" borderId="24" xfId="0" applyFont="1" applyBorder="1" applyAlignment="1">
      <alignment horizontal="left" shrinkToFit="1"/>
    </xf>
    <xf numFmtId="0" fontId="65" fillId="0" borderId="0" xfId="0" applyFont="1" applyAlignment="1">
      <alignment horizontal="center" shrinkToFit="1"/>
    </xf>
    <xf numFmtId="0" fontId="54" fillId="0" borderId="0" xfId="0" applyFont="1" applyAlignment="1">
      <alignment horizontal="center" shrinkToFit="1"/>
    </xf>
    <xf numFmtId="0" fontId="54" fillId="0" borderId="31" xfId="0" applyFont="1" applyBorder="1" applyAlignment="1">
      <alignment horizontal="center" shrinkToFit="1"/>
    </xf>
    <xf numFmtId="0" fontId="58" fillId="7" borderId="0" xfId="0" applyFont="1" applyFill="1" applyAlignment="1">
      <alignment shrinkToFit="1"/>
    </xf>
    <xf numFmtId="0" fontId="58" fillId="7" borderId="31" xfId="0" applyFont="1" applyFill="1" applyBorder="1" applyAlignment="1">
      <alignment shrinkToFit="1"/>
    </xf>
    <xf numFmtId="0" fontId="54" fillId="0" borderId="0" xfId="0" applyFont="1" applyAlignment="1"/>
    <xf numFmtId="0" fontId="54" fillId="0" borderId="31" xfId="0" applyFont="1" applyBorder="1" applyAlignment="1"/>
    <xf numFmtId="0" fontId="54" fillId="0" borderId="35" xfId="0" applyFont="1" applyBorder="1" applyAlignment="1">
      <alignment horizontal="left" vertical="top" wrapText="1"/>
    </xf>
    <xf numFmtId="0" fontId="54" fillId="0" borderId="20" xfId="0" applyFont="1" applyBorder="1" applyAlignment="1">
      <alignment horizontal="left" vertical="top" wrapText="1"/>
    </xf>
    <xf numFmtId="0" fontId="54" fillId="0" borderId="21" xfId="0" applyFont="1" applyBorder="1" applyAlignment="1">
      <alignment horizontal="left" vertical="top" wrapText="1"/>
    </xf>
    <xf numFmtId="0" fontId="54" fillId="0" borderId="30" xfId="0" applyFont="1" applyBorder="1" applyAlignment="1">
      <alignment horizontal="left" vertical="top" wrapText="1"/>
    </xf>
    <xf numFmtId="0" fontId="54" fillId="0" borderId="0" xfId="0" applyFont="1" applyBorder="1" applyAlignment="1">
      <alignment horizontal="left" vertical="top" wrapText="1"/>
    </xf>
    <xf numFmtId="0" fontId="54" fillId="0" borderId="31" xfId="0" applyFont="1" applyBorder="1" applyAlignment="1">
      <alignment horizontal="left" vertical="top" wrapText="1"/>
    </xf>
    <xf numFmtId="0" fontId="54" fillId="0" borderId="22" xfId="0" applyFont="1" applyBorder="1" applyAlignment="1">
      <alignment horizontal="left" vertical="top" wrapText="1"/>
    </xf>
    <xf numFmtId="0" fontId="54" fillId="0" borderId="23" xfId="0" applyFont="1" applyBorder="1" applyAlignment="1">
      <alignment horizontal="left" vertical="top" wrapText="1"/>
    </xf>
    <xf numFmtId="0" fontId="54" fillId="0" borderId="24" xfId="0" applyFont="1" applyBorder="1" applyAlignment="1">
      <alignment horizontal="left" vertical="top" wrapText="1"/>
    </xf>
    <xf numFmtId="40" fontId="54" fillId="0" borderId="0" xfId="1" applyNumberFormat="1" applyFont="1" applyBorder="1" applyAlignment="1">
      <alignment horizontal="right"/>
    </xf>
    <xf numFmtId="38" fontId="54" fillId="0" borderId="0" xfId="1" applyFont="1" applyBorder="1" applyAlignment="1">
      <alignment horizontal="right"/>
    </xf>
    <xf numFmtId="0" fontId="55" fillId="0" borderId="0" xfId="0" applyFont="1" applyAlignment="1">
      <alignment horizontal="left" shrinkToFit="1"/>
    </xf>
    <xf numFmtId="38" fontId="54" fillId="0" borderId="0" xfId="1" applyFont="1" applyAlignment="1">
      <alignment horizontal="right"/>
    </xf>
    <xf numFmtId="0" fontId="54" fillId="0" borderId="0" xfId="0" applyFont="1" applyAlignment="1">
      <alignment horizontal="center" vertical="center"/>
    </xf>
    <xf numFmtId="2" fontId="54" fillId="0" borderId="0" xfId="0" applyNumberFormat="1" applyFont="1" applyAlignment="1">
      <alignment horizontal="right" vertical="center"/>
    </xf>
    <xf numFmtId="0" fontId="54" fillId="0" borderId="35" xfId="0" applyFont="1" applyBorder="1" applyAlignment="1">
      <alignment horizontal="center" vertical="center"/>
    </xf>
    <xf numFmtId="0" fontId="54" fillId="0" borderId="20" xfId="0" applyFont="1" applyBorder="1" applyAlignment="1">
      <alignment horizontal="center" vertical="center"/>
    </xf>
    <xf numFmtId="0" fontId="54" fillId="0" borderId="21" xfId="0" applyFont="1" applyBorder="1" applyAlignment="1">
      <alignment horizontal="center" vertical="center"/>
    </xf>
    <xf numFmtId="0" fontId="54" fillId="0" borderId="30" xfId="0" applyFont="1" applyBorder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54" fillId="0" borderId="31" xfId="0" applyFont="1" applyBorder="1" applyAlignment="1">
      <alignment horizontal="center" vertical="center"/>
    </xf>
    <xf numFmtId="0" fontId="54" fillId="0" borderId="22" xfId="0" applyFont="1" applyBorder="1" applyAlignment="1">
      <alignment horizontal="center" vertical="center"/>
    </xf>
    <xf numFmtId="0" fontId="54" fillId="0" borderId="23" xfId="0" applyFont="1" applyBorder="1" applyAlignment="1">
      <alignment horizontal="center" vertical="center"/>
    </xf>
    <xf numFmtId="0" fontId="54" fillId="0" borderId="24" xfId="0" applyFont="1" applyBorder="1" applyAlignment="1">
      <alignment horizontal="center" vertical="center"/>
    </xf>
    <xf numFmtId="0" fontId="90" fillId="0" borderId="30" xfId="0" applyFont="1" applyBorder="1" applyAlignment="1">
      <alignment horizontal="left" vertical="top" wrapText="1"/>
    </xf>
    <xf numFmtId="0" fontId="90" fillId="0" borderId="0" xfId="0" applyFont="1" applyAlignment="1">
      <alignment horizontal="left" vertical="top" wrapText="1"/>
    </xf>
    <xf numFmtId="2" fontId="54" fillId="0" borderId="0" xfId="0" applyNumberFormat="1" applyFont="1" applyAlignment="1">
      <alignment horizontal="left" vertical="top" wrapText="1"/>
    </xf>
    <xf numFmtId="0" fontId="54" fillId="0" borderId="0" xfId="0" applyFont="1" applyAlignment="1">
      <alignment horizontal="left" vertical="top" wrapText="1"/>
    </xf>
    <xf numFmtId="0" fontId="92" fillId="0" borderId="22" xfId="0" applyFont="1" applyBorder="1" applyAlignment="1">
      <alignment horizontal="left" vertical="top"/>
    </xf>
    <xf numFmtId="0" fontId="92" fillId="0" borderId="23" xfId="0" applyFont="1" applyBorder="1" applyAlignment="1">
      <alignment horizontal="left" vertical="top"/>
    </xf>
    <xf numFmtId="194" fontId="54" fillId="0" borderId="23" xfId="0" applyNumberFormat="1" applyFont="1" applyBorder="1" applyAlignment="1">
      <alignment horizontal="left" vertical="top" wrapText="1"/>
    </xf>
    <xf numFmtId="9" fontId="54" fillId="7" borderId="0" xfId="0" applyNumberFormat="1" applyFont="1" applyFill="1" applyAlignment="1" applyProtection="1">
      <alignment horizontal="center"/>
      <protection locked="0"/>
    </xf>
    <xf numFmtId="0" fontId="89" fillId="0" borderId="0" xfId="0" applyFont="1" applyAlignment="1">
      <alignment horizontal="center" vertical="center"/>
    </xf>
    <xf numFmtId="0" fontId="54" fillId="18" borderId="0" xfId="0" applyFont="1" applyFill="1" applyAlignment="1" applyProtection="1">
      <alignment horizontal="right" vertical="center" shrinkToFit="1"/>
      <protection locked="0"/>
    </xf>
    <xf numFmtId="0" fontId="54" fillId="0" borderId="0" xfId="0" applyFont="1">
      <alignment vertical="center"/>
    </xf>
    <xf numFmtId="0" fontId="54" fillId="18" borderId="0" xfId="0" applyFont="1" applyFill="1" applyAlignment="1" applyProtection="1">
      <alignment horizontal="left" vertical="top" wrapText="1"/>
      <protection locked="0"/>
    </xf>
    <xf numFmtId="0" fontId="54" fillId="0" borderId="32" xfId="0" applyFont="1" applyBorder="1" applyAlignment="1">
      <alignment horizontal="center" vertical="center" textRotation="255"/>
    </xf>
    <xf numFmtId="0" fontId="54" fillId="0" borderId="33" xfId="0" applyFont="1" applyBorder="1" applyAlignment="1">
      <alignment horizontal="center" vertical="center" textRotation="255"/>
    </xf>
    <xf numFmtId="0" fontId="54" fillId="0" borderId="34" xfId="0" applyFont="1" applyBorder="1" applyAlignment="1">
      <alignment horizontal="center" vertical="center" textRotation="255"/>
    </xf>
    <xf numFmtId="0" fontId="54" fillId="18" borderId="35" xfId="0" applyFont="1" applyFill="1" applyBorder="1" applyAlignment="1" applyProtection="1">
      <alignment vertical="top" wrapText="1"/>
      <protection locked="0"/>
    </xf>
    <xf numFmtId="0" fontId="54" fillId="18" borderId="20" xfId="0" applyFont="1" applyFill="1" applyBorder="1" applyAlignment="1" applyProtection="1">
      <alignment vertical="top"/>
      <protection locked="0"/>
    </xf>
    <xf numFmtId="0" fontId="54" fillId="18" borderId="21" xfId="0" applyFont="1" applyFill="1" applyBorder="1" applyAlignment="1" applyProtection="1">
      <alignment vertical="top"/>
      <protection locked="0"/>
    </xf>
    <xf numFmtId="0" fontId="54" fillId="18" borderId="22" xfId="0" applyFont="1" applyFill="1" applyBorder="1" applyAlignment="1" applyProtection="1">
      <alignment vertical="top"/>
      <protection locked="0"/>
    </xf>
    <xf numFmtId="0" fontId="54" fillId="18" borderId="23" xfId="0" applyFont="1" applyFill="1" applyBorder="1" applyAlignment="1" applyProtection="1">
      <alignment vertical="top"/>
      <protection locked="0"/>
    </xf>
    <xf numFmtId="0" fontId="54" fillId="18" borderId="24" xfId="0" applyFont="1" applyFill="1" applyBorder="1" applyAlignment="1" applyProtection="1">
      <alignment vertical="top"/>
      <protection locked="0"/>
    </xf>
    <xf numFmtId="0" fontId="82" fillId="0" borderId="22" xfId="0" applyFont="1" applyBorder="1">
      <alignment vertical="center"/>
    </xf>
    <xf numFmtId="0" fontId="82" fillId="0" borderId="23" xfId="0" applyFont="1" applyBorder="1">
      <alignment vertical="center"/>
    </xf>
    <xf numFmtId="0" fontId="82" fillId="0" borderId="24" xfId="0" applyFont="1" applyBorder="1">
      <alignment vertical="center"/>
    </xf>
    <xf numFmtId="0" fontId="82" fillId="0" borderId="22" xfId="0" applyFont="1" applyBorder="1" applyAlignment="1">
      <alignment vertical="center" shrinkToFit="1"/>
    </xf>
    <xf numFmtId="0" fontId="82" fillId="0" borderId="23" xfId="0" applyFont="1" applyBorder="1" applyAlignment="1">
      <alignment vertical="center" shrinkToFit="1"/>
    </xf>
    <xf numFmtId="0" fontId="82" fillId="0" borderId="24" xfId="0" applyFont="1" applyBorder="1" applyAlignment="1">
      <alignment vertical="center" shrinkToFit="1"/>
    </xf>
    <xf numFmtId="0" fontId="54" fillId="18" borderId="17" xfId="0" applyFont="1" applyFill="1" applyBorder="1" applyAlignment="1" applyProtection="1">
      <alignment vertical="center" shrinkToFit="1"/>
      <protection locked="0"/>
    </xf>
    <xf numFmtId="0" fontId="54" fillId="18" borderId="18" xfId="0" applyFont="1" applyFill="1" applyBorder="1" applyAlignment="1" applyProtection="1">
      <alignment vertical="center" shrinkToFit="1"/>
      <protection locked="0"/>
    </xf>
    <xf numFmtId="0" fontId="54" fillId="18" borderId="19" xfId="0" applyFont="1" applyFill="1" applyBorder="1" applyAlignment="1" applyProtection="1">
      <alignment vertical="center" shrinkToFit="1"/>
      <protection locked="0"/>
    </xf>
    <xf numFmtId="0" fontId="54" fillId="28" borderId="17" xfId="0" applyFont="1" applyFill="1" applyBorder="1" applyAlignment="1" applyProtection="1">
      <alignment vertical="center" shrinkToFit="1"/>
      <protection locked="0"/>
    </xf>
    <xf numFmtId="0" fontId="54" fillId="28" borderId="18" xfId="0" applyFont="1" applyFill="1" applyBorder="1" applyAlignment="1" applyProtection="1">
      <alignment vertical="center" shrinkToFit="1"/>
      <protection locked="0"/>
    </xf>
    <xf numFmtId="0" fontId="54" fillId="28" borderId="19" xfId="0" applyFont="1" applyFill="1" applyBorder="1" applyAlignment="1" applyProtection="1">
      <alignment vertical="center" shrinkToFit="1"/>
      <protection locked="0"/>
    </xf>
    <xf numFmtId="0" fontId="54" fillId="0" borderId="121" xfId="0" applyFont="1" applyBorder="1" applyAlignment="1">
      <alignment horizontal="center" vertical="center" shrinkToFit="1"/>
    </xf>
    <xf numFmtId="0" fontId="54" fillId="0" borderId="50" xfId="0" applyFont="1" applyBorder="1" applyAlignment="1">
      <alignment horizontal="center" vertical="center" shrinkToFit="1"/>
    </xf>
    <xf numFmtId="0" fontId="54" fillId="18" borderId="20" xfId="0" applyFont="1" applyFill="1" applyBorder="1" applyAlignment="1" applyProtection="1">
      <alignment horizontal="right" vertical="center" shrinkToFit="1"/>
      <protection locked="0"/>
    </xf>
    <xf numFmtId="0" fontId="54" fillId="18" borderId="121" xfId="0" applyFont="1" applyFill="1" applyBorder="1" applyAlignment="1" applyProtection="1">
      <alignment horizontal="right" vertical="center" shrinkToFit="1"/>
      <protection locked="0"/>
    </xf>
    <xf numFmtId="0" fontId="58" fillId="0" borderId="121" xfId="0" applyFont="1" applyBorder="1" applyAlignment="1">
      <alignment horizontal="left" vertical="center" shrinkToFit="1"/>
    </xf>
    <xf numFmtId="0" fontId="58" fillId="0" borderId="20" xfId="0" applyFont="1" applyBorder="1" applyAlignment="1">
      <alignment horizontal="left" vertical="center" shrinkToFit="1"/>
    </xf>
    <xf numFmtId="0" fontId="58" fillId="0" borderId="50" xfId="0" applyFont="1" applyBorder="1" applyAlignment="1">
      <alignment horizontal="left" vertical="center" shrinkToFit="1"/>
    </xf>
    <xf numFmtId="0" fontId="58" fillId="0" borderId="57" xfId="0" applyFont="1" applyBorder="1" applyAlignment="1">
      <alignment horizontal="left" vertical="center" shrinkToFit="1"/>
    </xf>
    <xf numFmtId="0" fontId="58" fillId="0" borderId="23" xfId="0" applyFont="1" applyBorder="1" applyAlignment="1">
      <alignment horizontal="left" vertical="center" shrinkToFit="1"/>
    </xf>
    <xf numFmtId="0" fontId="58" fillId="0" borderId="51" xfId="0" applyFont="1" applyBorder="1" applyAlignment="1">
      <alignment horizontal="left" vertical="center" shrinkToFit="1"/>
    </xf>
    <xf numFmtId="0" fontId="54" fillId="0" borderId="36" xfId="0" applyFont="1" applyBorder="1" applyAlignment="1">
      <alignment horizontal="center" vertical="center" shrinkToFit="1"/>
    </xf>
    <xf numFmtId="0" fontId="54" fillId="0" borderId="52" xfId="0" applyFont="1" applyBorder="1" applyAlignment="1">
      <alignment horizontal="center" vertical="center" shrinkToFit="1"/>
    </xf>
    <xf numFmtId="0" fontId="54" fillId="28" borderId="52" xfId="0" applyFont="1" applyFill="1" applyBorder="1" applyAlignment="1">
      <alignment horizontal="center" vertical="center"/>
    </xf>
    <xf numFmtId="0" fontId="54" fillId="28" borderId="53" xfId="0" applyFont="1" applyFill="1" applyBorder="1" applyAlignment="1">
      <alignment horizontal="center" vertical="center"/>
    </xf>
    <xf numFmtId="0" fontId="54" fillId="0" borderId="51" xfId="0" applyFont="1" applyBorder="1" applyAlignment="1">
      <alignment vertical="center" shrinkToFit="1"/>
    </xf>
    <xf numFmtId="0" fontId="54" fillId="0" borderId="58" xfId="0" applyFont="1" applyBorder="1" applyAlignment="1">
      <alignment horizontal="center" vertical="center" shrinkToFit="1"/>
    </xf>
    <xf numFmtId="0" fontId="54" fillId="0" borderId="54" xfId="0" applyFont="1" applyBorder="1" applyAlignment="1">
      <alignment horizontal="center" vertical="center" shrinkToFit="1"/>
    </xf>
    <xf numFmtId="0" fontId="54" fillId="28" borderId="54" xfId="0" applyFont="1" applyFill="1" applyBorder="1" applyAlignment="1">
      <alignment horizontal="center" vertical="center"/>
    </xf>
    <xf numFmtId="0" fontId="54" fillId="28" borderId="55" xfId="0" applyFont="1" applyFill="1" applyBorder="1" applyAlignment="1">
      <alignment horizontal="center" vertical="center"/>
    </xf>
    <xf numFmtId="0" fontId="54" fillId="7" borderId="0" xfId="0" applyFont="1" applyFill="1" applyAlignment="1">
      <alignment horizontal="left" vertical="center" shrinkToFit="1"/>
    </xf>
    <xf numFmtId="0" fontId="54" fillId="19" borderId="18" xfId="0" applyFont="1" applyFill="1" applyBorder="1" applyAlignment="1" applyProtection="1">
      <alignment horizontal="right" vertical="center" shrinkToFit="1"/>
      <protection locked="0"/>
    </xf>
    <xf numFmtId="0" fontId="54" fillId="7" borderId="18" xfId="0" applyFont="1" applyFill="1" applyBorder="1" applyAlignment="1">
      <alignment horizontal="left" vertical="center"/>
    </xf>
    <xf numFmtId="0" fontId="54" fillId="0" borderId="36" xfId="0" applyFont="1" applyBorder="1" applyAlignment="1">
      <alignment horizontal="center" vertical="center"/>
    </xf>
    <xf numFmtId="0" fontId="54" fillId="0" borderId="52" xfId="0" applyFont="1" applyBorder="1" applyAlignment="1">
      <alignment horizontal="center" vertical="center"/>
    </xf>
    <xf numFmtId="0" fontId="54" fillId="0" borderId="122" xfId="0" applyFont="1" applyBorder="1" applyAlignment="1">
      <alignment horizontal="center" vertical="center"/>
    </xf>
    <xf numFmtId="0" fontId="54" fillId="0" borderId="59" xfId="0" applyFont="1" applyBorder="1" applyAlignment="1">
      <alignment horizontal="center" vertical="center"/>
    </xf>
    <xf numFmtId="0" fontId="54" fillId="19" borderId="52" xfId="0" applyFont="1" applyFill="1" applyBorder="1" applyAlignment="1" applyProtection="1">
      <alignment vertical="top" wrapText="1"/>
      <protection locked="0"/>
    </xf>
    <xf numFmtId="0" fontId="54" fillId="19" borderId="53" xfId="0" applyFont="1" applyFill="1" applyBorder="1" applyAlignment="1" applyProtection="1">
      <alignment vertical="top" wrapText="1"/>
      <protection locked="0"/>
    </xf>
    <xf numFmtId="0" fontId="54" fillId="19" borderId="59" xfId="0" applyFont="1" applyFill="1" applyBorder="1" applyAlignment="1" applyProtection="1">
      <alignment vertical="top" wrapText="1"/>
      <protection locked="0"/>
    </xf>
    <xf numFmtId="0" fontId="54" fillId="19" borderId="60" xfId="0" applyFont="1" applyFill="1" applyBorder="1" applyAlignment="1" applyProtection="1">
      <alignment vertical="top" wrapText="1"/>
      <protection locked="0"/>
    </xf>
    <xf numFmtId="0" fontId="54" fillId="0" borderId="58" xfId="0" applyFont="1" applyBorder="1" applyAlignment="1">
      <alignment horizontal="center" vertical="center"/>
    </xf>
    <xf numFmtId="0" fontId="54" fillId="0" borderId="54" xfId="0" applyFont="1" applyBorder="1" applyAlignment="1">
      <alignment horizontal="center" vertical="center"/>
    </xf>
    <xf numFmtId="0" fontId="54" fillId="19" borderId="54" xfId="0" applyFont="1" applyFill="1" applyBorder="1" applyAlignment="1" applyProtection="1">
      <alignment vertical="top" wrapText="1"/>
      <protection locked="0"/>
    </xf>
    <xf numFmtId="0" fontId="54" fillId="19" borderId="55" xfId="0" applyFont="1" applyFill="1" applyBorder="1" applyAlignment="1" applyProtection="1">
      <alignment vertical="top" wrapText="1"/>
      <protection locked="0"/>
    </xf>
    <xf numFmtId="0" fontId="54" fillId="19" borderId="18" xfId="0" applyFont="1" applyFill="1" applyBorder="1" applyAlignment="1" applyProtection="1">
      <alignment horizontal="center" vertical="center"/>
      <protection locked="0"/>
    </xf>
    <xf numFmtId="0" fontId="54" fillId="19" borderId="19" xfId="0" applyFont="1" applyFill="1" applyBorder="1" applyAlignment="1" applyProtection="1">
      <alignment horizontal="center" vertical="center"/>
      <protection locked="0"/>
    </xf>
    <xf numFmtId="0" fontId="54" fillId="19" borderId="9" xfId="0" applyFont="1" applyFill="1" applyBorder="1" applyAlignment="1" applyProtection="1">
      <alignment horizontal="right" vertical="center" shrinkToFit="1"/>
      <protection locked="0"/>
    </xf>
    <xf numFmtId="0" fontId="54" fillId="0" borderId="5" xfId="0" applyFont="1" applyBorder="1" applyAlignment="1">
      <alignment horizontal="left" vertical="center" shrinkToFit="1"/>
    </xf>
    <xf numFmtId="0" fontId="54" fillId="0" borderId="6" xfId="0" applyFont="1" applyBorder="1" applyAlignment="1">
      <alignment horizontal="left" vertical="center" shrinkToFit="1"/>
    </xf>
    <xf numFmtId="0" fontId="54" fillId="0" borderId="35" xfId="0" applyFont="1" applyBorder="1" applyAlignment="1">
      <alignment horizontal="left" vertical="center"/>
    </xf>
    <xf numFmtId="0" fontId="54" fillId="0" borderId="20" xfId="0" applyFont="1" applyBorder="1" applyAlignment="1">
      <alignment horizontal="left" vertical="center"/>
    </xf>
    <xf numFmtId="0" fontId="54" fillId="0" borderId="21" xfId="0" applyFont="1" applyBorder="1" applyAlignment="1">
      <alignment horizontal="left" vertical="center"/>
    </xf>
    <xf numFmtId="0" fontId="54" fillId="0" borderId="30" xfId="0" applyFont="1" applyBorder="1" applyAlignment="1">
      <alignment horizontal="left" vertical="center"/>
    </xf>
    <xf numFmtId="0" fontId="54" fillId="0" borderId="0" xfId="0" applyFont="1" applyAlignment="1">
      <alignment horizontal="left" vertical="center"/>
    </xf>
    <xf numFmtId="0" fontId="54" fillId="0" borderId="31" xfId="0" applyFont="1" applyBorder="1" applyAlignment="1">
      <alignment horizontal="left" vertical="center"/>
    </xf>
    <xf numFmtId="0" fontId="54" fillId="0" borderId="22" xfId="0" applyFont="1" applyBorder="1" applyAlignment="1">
      <alignment horizontal="left" vertical="center"/>
    </xf>
    <xf numFmtId="0" fontId="54" fillId="0" borderId="23" xfId="0" applyFont="1" applyBorder="1" applyAlignment="1">
      <alignment horizontal="left" vertical="center"/>
    </xf>
    <xf numFmtId="0" fontId="54" fillId="0" borderId="24" xfId="0" applyFont="1" applyBorder="1" applyAlignment="1">
      <alignment horizontal="left" vertical="center"/>
    </xf>
    <xf numFmtId="0" fontId="54" fillId="19" borderId="17" xfId="0" applyFont="1" applyFill="1" applyBorder="1" applyAlignment="1" applyProtection="1">
      <alignment vertical="center" shrinkToFit="1"/>
      <protection locked="0"/>
    </xf>
    <xf numFmtId="0" fontId="54" fillId="19" borderId="18" xfId="0" applyFont="1" applyFill="1" applyBorder="1" applyAlignment="1" applyProtection="1">
      <alignment vertical="center" shrinkToFit="1"/>
      <protection locked="0"/>
    </xf>
    <xf numFmtId="0" fontId="54" fillId="19" borderId="19" xfId="0" applyFont="1" applyFill="1" applyBorder="1" applyAlignment="1" applyProtection="1">
      <alignment vertical="center" shrinkToFit="1"/>
      <protection locked="0"/>
    </xf>
    <xf numFmtId="0" fontId="54" fillId="0" borderId="17" xfId="0" applyFont="1" applyBorder="1" applyAlignment="1">
      <alignment horizontal="center" vertical="top" wrapText="1"/>
    </xf>
    <xf numFmtId="0" fontId="54" fillId="0" borderId="18" xfId="0" applyFont="1" applyBorder="1" applyAlignment="1">
      <alignment horizontal="center" vertical="top" wrapText="1"/>
    </xf>
    <xf numFmtId="0" fontId="54" fillId="0" borderId="19" xfId="0" applyFont="1" applyBorder="1" applyAlignment="1">
      <alignment horizontal="center" vertical="top" wrapText="1"/>
    </xf>
    <xf numFmtId="0" fontId="54" fillId="0" borderId="35" xfId="0" applyFont="1" applyBorder="1" applyAlignment="1" applyProtection="1">
      <alignment horizontal="left" vertical="top" wrapText="1"/>
      <protection locked="0"/>
    </xf>
    <xf numFmtId="0" fontId="54" fillId="0" borderId="20" xfId="0" applyFont="1" applyBorder="1" applyAlignment="1" applyProtection="1">
      <alignment horizontal="left" vertical="top" wrapText="1"/>
      <protection locked="0"/>
    </xf>
    <xf numFmtId="0" fontId="54" fillId="0" borderId="21" xfId="0" applyFont="1" applyBorder="1" applyAlignment="1" applyProtection="1">
      <alignment horizontal="left" vertical="top" wrapText="1"/>
      <protection locked="0"/>
    </xf>
    <xf numFmtId="0" fontId="54" fillId="0" borderId="22" xfId="0" applyFont="1" applyBorder="1" applyAlignment="1" applyProtection="1">
      <alignment horizontal="left" vertical="top" wrapText="1"/>
      <protection locked="0"/>
    </xf>
    <xf numFmtId="0" fontId="54" fillId="0" borderId="23" xfId="0" applyFont="1" applyBorder="1" applyAlignment="1" applyProtection="1">
      <alignment horizontal="left" vertical="top" wrapText="1"/>
      <protection locked="0"/>
    </xf>
    <xf numFmtId="0" fontId="54" fillId="0" borderId="24" xfId="0" applyFont="1" applyBorder="1" applyAlignment="1" applyProtection="1">
      <alignment horizontal="left" vertical="top" wrapText="1"/>
      <protection locked="0"/>
    </xf>
    <xf numFmtId="0" fontId="54" fillId="0" borderId="0" xfId="5" applyFont="1" applyAlignment="1">
      <alignment horizontal="left" vertical="center"/>
    </xf>
    <xf numFmtId="0" fontId="54" fillId="30" borderId="0" xfId="5" applyFont="1" applyFill="1" applyAlignment="1" applyProtection="1">
      <alignment horizontal="left" vertical="center" wrapText="1"/>
      <protection locked="0"/>
    </xf>
    <xf numFmtId="0" fontId="56" fillId="0" borderId="0" xfId="5" applyFont="1" applyAlignment="1">
      <alignment horizontal="right" vertical="center" wrapText="1"/>
    </xf>
    <xf numFmtId="0" fontId="54" fillId="0" borderId="35" xfId="5" applyFont="1" applyBorder="1" applyAlignment="1">
      <alignment horizontal="center" vertical="center" wrapText="1"/>
    </xf>
    <xf numFmtId="0" fontId="54" fillId="0" borderId="20" xfId="5" applyFont="1" applyBorder="1" applyAlignment="1">
      <alignment horizontal="center" vertical="center" wrapText="1"/>
    </xf>
    <xf numFmtId="0" fontId="54" fillId="0" borderId="21" xfId="5" applyFont="1" applyBorder="1" applyAlignment="1">
      <alignment horizontal="center" vertical="center" wrapText="1"/>
    </xf>
    <xf numFmtId="0" fontId="54" fillId="0" borderId="30" xfId="5" applyFont="1" applyBorder="1" applyAlignment="1">
      <alignment horizontal="center" vertical="center" wrapText="1"/>
    </xf>
    <xf numFmtId="0" fontId="54" fillId="0" borderId="0" xfId="5" applyFont="1" applyAlignment="1">
      <alignment horizontal="center" vertical="center" wrapText="1"/>
    </xf>
    <xf numFmtId="0" fontId="54" fillId="0" borderId="31" xfId="5" applyFont="1" applyBorder="1" applyAlignment="1">
      <alignment horizontal="center" vertical="center" wrapText="1"/>
    </xf>
    <xf numFmtId="0" fontId="54" fillId="0" borderId="22" xfId="5" applyFont="1" applyBorder="1" applyAlignment="1">
      <alignment horizontal="center" vertical="center" wrapText="1"/>
    </xf>
    <xf numFmtId="0" fontId="54" fillId="0" borderId="23" xfId="5" applyFont="1" applyBorder="1" applyAlignment="1">
      <alignment horizontal="center" vertical="center" wrapText="1"/>
    </xf>
    <xf numFmtId="0" fontId="54" fillId="0" borderId="24" xfId="5" applyFont="1" applyBorder="1" applyAlignment="1">
      <alignment horizontal="center" vertical="center" wrapText="1"/>
    </xf>
    <xf numFmtId="0" fontId="54" fillId="0" borderId="17" xfId="5" applyFont="1" applyBorder="1" applyAlignment="1">
      <alignment horizontal="center" vertical="center" wrapText="1"/>
    </xf>
    <xf numFmtId="0" fontId="54" fillId="0" borderId="18" xfId="5" applyFont="1" applyBorder="1" applyAlignment="1">
      <alignment horizontal="center" vertical="center" wrapText="1"/>
    </xf>
    <xf numFmtId="0" fontId="54" fillId="0" borderId="19" xfId="5" applyFont="1" applyBorder="1" applyAlignment="1">
      <alignment horizontal="center" vertical="center" wrapText="1"/>
    </xf>
    <xf numFmtId="0" fontId="54" fillId="0" borderId="49" xfId="5" applyFont="1" applyBorder="1" applyAlignment="1">
      <alignment horizontal="center" vertical="center" wrapText="1"/>
    </xf>
    <xf numFmtId="0" fontId="54" fillId="0" borderId="35" xfId="5" applyFont="1" applyBorder="1" applyAlignment="1" applyProtection="1">
      <alignment horizontal="center" vertical="center"/>
      <protection locked="0"/>
    </xf>
    <xf numFmtId="0" fontId="54" fillId="0" borderId="20" xfId="5" applyFont="1" applyBorder="1" applyAlignment="1" applyProtection="1">
      <alignment horizontal="center" vertical="center"/>
      <protection locked="0"/>
    </xf>
    <xf numFmtId="0" fontId="54" fillId="0" borderId="21" xfId="5" applyFont="1" applyBorder="1" applyAlignment="1" applyProtection="1">
      <alignment horizontal="center" vertical="center"/>
      <protection locked="0"/>
    </xf>
    <xf numFmtId="0" fontId="54" fillId="0" borderId="22" xfId="5" applyFont="1" applyBorder="1" applyAlignment="1" applyProtection="1">
      <alignment horizontal="center" vertical="center"/>
      <protection locked="0"/>
    </xf>
    <xf numFmtId="0" fontId="54" fillId="0" borderId="23" xfId="5" applyFont="1" applyBorder="1" applyAlignment="1" applyProtection="1">
      <alignment horizontal="center" vertical="center"/>
      <protection locked="0"/>
    </xf>
    <xf numFmtId="0" fontId="54" fillId="0" borderId="24" xfId="5" applyFont="1" applyBorder="1" applyAlignment="1" applyProtection="1">
      <alignment horizontal="center" vertical="center"/>
      <protection locked="0"/>
    </xf>
    <xf numFmtId="0" fontId="54" fillId="0" borderId="49" xfId="5" applyFont="1" applyBorder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54" fillId="29" borderId="0" xfId="5" applyFont="1" applyFill="1" applyAlignment="1" applyProtection="1">
      <alignment horizontal="center" vertical="center"/>
      <protection locked="0"/>
    </xf>
    <xf numFmtId="0" fontId="39" fillId="0" borderId="112" xfId="0" applyFont="1" applyBorder="1" applyAlignment="1">
      <alignment horizontal="left" vertical="center" wrapText="1" indent="1"/>
    </xf>
    <xf numFmtId="0" fontId="39" fillId="0" borderId="113" xfId="0" applyFont="1" applyBorder="1" applyAlignment="1">
      <alignment horizontal="left" vertical="center" wrapText="1" indent="1"/>
    </xf>
    <xf numFmtId="0" fontId="39" fillId="0" borderId="114" xfId="0" applyFont="1" applyBorder="1" applyAlignment="1">
      <alignment horizontal="left" vertical="center" wrapText="1" indent="1"/>
    </xf>
    <xf numFmtId="0" fontId="50" fillId="0" borderId="112" xfId="0" applyFont="1" applyBorder="1" applyAlignment="1">
      <alignment horizontal="left" vertical="center" wrapText="1"/>
    </xf>
    <xf numFmtId="0" fontId="50" fillId="0" borderId="114" xfId="0" applyFont="1" applyBorder="1" applyAlignment="1">
      <alignment horizontal="left" vertical="center" wrapText="1"/>
    </xf>
    <xf numFmtId="0" fontId="50" fillId="0" borderId="112" xfId="0" applyFont="1" applyBorder="1" applyAlignment="1">
      <alignment horizontal="left" vertical="top" wrapText="1"/>
    </xf>
    <xf numFmtId="0" fontId="50" fillId="0" borderId="113" xfId="0" applyFont="1" applyBorder="1" applyAlignment="1">
      <alignment horizontal="left" vertical="top" wrapText="1"/>
    </xf>
    <xf numFmtId="0" fontId="50" fillId="0" borderId="114" xfId="0" applyFont="1" applyBorder="1" applyAlignment="1">
      <alignment horizontal="left" vertical="top" wrapText="1"/>
    </xf>
    <xf numFmtId="0" fontId="50" fillId="20" borderId="115" xfId="0" applyFont="1" applyFill="1" applyBorder="1" applyAlignment="1">
      <alignment horizontal="center" vertical="center" wrapText="1"/>
    </xf>
    <xf numFmtId="0" fontId="50" fillId="20" borderId="116" xfId="0" applyFont="1" applyFill="1" applyBorder="1" applyAlignment="1">
      <alignment horizontal="center" vertical="center" wrapText="1"/>
    </xf>
  </cellXfs>
  <cellStyles count="6">
    <cellStyle name="チェック セル 2" xfId="3" xr:uid="{00000000-0005-0000-0000-000000000000}"/>
    <cellStyle name="桁区切り" xfId="1" builtinId="6"/>
    <cellStyle name="出力 2" xfId="4" xr:uid="{00000000-0005-0000-0000-000002000000}"/>
    <cellStyle name="標準" xfId="0" builtinId="0"/>
    <cellStyle name="標準 2" xfId="2" xr:uid="{00000000-0005-0000-0000-000004000000}"/>
    <cellStyle name="標準 3" xfId="5" xr:uid="{00000000-0005-0000-0000-000005000000}"/>
  </cellStyles>
  <dxfs count="20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/>
      </font>
      <fill>
        <patternFill patternType="none">
          <bgColor auto="1"/>
        </patternFill>
      </fill>
    </dxf>
    <dxf>
      <font>
        <color theme="0" tint="-0.34998626667073579"/>
      </font>
    </dxf>
    <dxf>
      <fill>
        <patternFill>
          <bgColor theme="1" tint="0.499984740745262"/>
        </patternFill>
      </fill>
    </dxf>
  </dxfs>
  <tableStyles count="0" defaultTableStyle="TableStyleMedium2" defaultPivotStyle="PivotStyleLight16"/>
  <colors>
    <mruColors>
      <color rgb="FFFF00FF"/>
      <color rgb="FFFFFFCC"/>
      <color rgb="FFFFCCCC"/>
      <color rgb="FFCCFFFF"/>
      <color rgb="FF0000FF"/>
      <color rgb="FF9966FF"/>
      <color rgb="FF009999"/>
      <color rgb="FF9999FF"/>
      <color rgb="FFCCFFCC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486040378604225"/>
          <c:y val="4.3869263146547037E-2"/>
          <c:w val="0.61469039520417945"/>
          <c:h val="0.865786532611482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環境評価書!$AK$22</c:f>
              <c:strCache>
                <c:ptCount val="1"/>
                <c:pt idx="0">
                  <c:v>空調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環境評価書!$AL$21:$AM$21</c:f>
              <c:strCache>
                <c:ptCount val="2"/>
                <c:pt idx="0">
                  <c:v>設計値</c:v>
                </c:pt>
                <c:pt idx="1">
                  <c:v>基準値</c:v>
                </c:pt>
              </c:strCache>
            </c:strRef>
          </c:cat>
          <c:val>
            <c:numRef>
              <c:f>環境評価書!$AL$22:$AM$22</c:f>
              <c:numCache>
                <c:formatCode>#,##0_);[Red]\(#,##0\)</c:formatCode>
                <c:ptCount val="2"/>
                <c:pt idx="0">
                  <c:v>63.190099009900997</c:v>
                </c:pt>
                <c:pt idx="1">
                  <c:v>42.547123568468422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2E-4CBA-8FE7-8EF888A6FF83}"/>
            </c:ext>
          </c:extLst>
        </c:ser>
        <c:ser>
          <c:idx val="1"/>
          <c:order val="1"/>
          <c:tx>
            <c:strRef>
              <c:f>環境評価書!$AK$23</c:f>
              <c:strCache>
                <c:ptCount val="1"/>
                <c:pt idx="0">
                  <c:v>換気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環境評価書!$AL$21:$AM$21</c:f>
              <c:strCache>
                <c:ptCount val="2"/>
                <c:pt idx="0">
                  <c:v>設計値</c:v>
                </c:pt>
                <c:pt idx="1">
                  <c:v>基準値</c:v>
                </c:pt>
              </c:strCache>
            </c:strRef>
          </c:cat>
          <c:val>
            <c:numRef>
              <c:f>環境評価書!$AL$23:$AM$23</c:f>
              <c:numCache>
                <c:formatCode>#,##0_);[Red]\(#,##0\)</c:formatCode>
                <c:ptCount val="2"/>
                <c:pt idx="0">
                  <c:v>19.627227722772275</c:v>
                </c:pt>
                <c:pt idx="1">
                  <c:v>13.529299050844436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2E-4CBA-8FE7-8EF888A6FF83}"/>
            </c:ext>
          </c:extLst>
        </c:ser>
        <c:ser>
          <c:idx val="2"/>
          <c:order val="2"/>
          <c:tx>
            <c:strRef>
              <c:f>環境評価書!$AK$24</c:f>
              <c:strCache>
                <c:ptCount val="1"/>
                <c:pt idx="0">
                  <c:v>照明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環境評価書!$AL$21:$AM$21</c:f>
              <c:strCache>
                <c:ptCount val="2"/>
                <c:pt idx="0">
                  <c:v>設計値</c:v>
                </c:pt>
                <c:pt idx="1">
                  <c:v>基準値</c:v>
                </c:pt>
              </c:strCache>
            </c:strRef>
          </c:cat>
          <c:val>
            <c:numRef>
              <c:f>環境評価書!$AL$24:$AM$24</c:f>
              <c:numCache>
                <c:formatCode>#,##0_);[Red]\(#,##0\)</c:formatCode>
                <c:ptCount val="2"/>
                <c:pt idx="0">
                  <c:v>21.063366336633667</c:v>
                </c:pt>
                <c:pt idx="1">
                  <c:v>9.0549886368700125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2E-4CBA-8FE7-8EF888A6FF83}"/>
            </c:ext>
          </c:extLst>
        </c:ser>
        <c:ser>
          <c:idx val="3"/>
          <c:order val="3"/>
          <c:tx>
            <c:strRef>
              <c:f>環境評価書!$AK$25</c:f>
              <c:strCache>
                <c:ptCount val="1"/>
                <c:pt idx="0">
                  <c:v>給湯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環境評価書!$AL$21:$AM$21</c:f>
              <c:strCache>
                <c:ptCount val="2"/>
                <c:pt idx="0">
                  <c:v>設計値</c:v>
                </c:pt>
                <c:pt idx="1">
                  <c:v>基準値</c:v>
                </c:pt>
              </c:strCache>
            </c:strRef>
          </c:cat>
          <c:val>
            <c:numRef>
              <c:f>環境評価書!$AL$25:$AM$25</c:f>
              <c:numCache>
                <c:formatCode>#,##0_);[Red]\(#,##0\)</c:formatCode>
                <c:ptCount val="2"/>
                <c:pt idx="0">
                  <c:v>64.626237623762378</c:v>
                </c:pt>
                <c:pt idx="1">
                  <c:v>62.448197495655265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F4-453F-871E-9C755B53CDC1}"/>
            </c:ext>
          </c:extLst>
        </c:ser>
        <c:ser>
          <c:idx val="4"/>
          <c:order val="4"/>
          <c:tx>
            <c:strRef>
              <c:f>環境評価書!$AK$26</c:f>
              <c:strCache>
                <c:ptCount val="1"/>
                <c:pt idx="0">
                  <c:v>昇降機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環境評価書!$AL$21:$AM$21</c:f>
              <c:strCache>
                <c:ptCount val="2"/>
                <c:pt idx="0">
                  <c:v>設計値</c:v>
                </c:pt>
                <c:pt idx="1">
                  <c:v>基準値</c:v>
                </c:pt>
              </c:strCache>
            </c:strRef>
          </c:cat>
          <c:val>
            <c:numRef>
              <c:f>環境評価書!$AL$26:$AM$26</c:f>
              <c:numCache>
                <c:formatCode>#,##0_);[Red]\(#,##0\)</c:formatCode>
                <c:ptCount val="2"/>
                <c:pt idx="0">
                  <c:v>24.893069306930695</c:v>
                </c:pt>
                <c:pt idx="1">
                  <c:v>26.420391248161845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F4-453F-871E-9C755B53CDC1}"/>
            </c:ext>
          </c:extLst>
        </c:ser>
        <c:ser>
          <c:idx val="5"/>
          <c:order val="5"/>
          <c:tx>
            <c:strRef>
              <c:f>環境評価書!$AK$27</c:f>
              <c:strCache>
                <c:ptCount val="1"/>
              </c:strCache>
            </c:strRef>
          </c:tx>
          <c:spPr>
            <a:blipFill>
              <a:blip xmlns:r="http://schemas.openxmlformats.org/officeDocument/2006/relationships" r:embed="rId1">
                <a:extLst>
                  <a:ext uri="{96DAC541-7B7A-43D3-8B79-37D633B846F1}">
                    <asvg:svgBlip xmlns:asvg="http://schemas.microsoft.com/office/drawing/2016/SVG/main" r:embed="rId2"/>
                  </a:ext>
                </a:extLst>
              </a:blip>
              <a:stretch>
                <a:fillRect/>
              </a:stretch>
            </a:blip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環境評価書!$AL$21:$AM$21</c:f>
              <c:strCache>
                <c:ptCount val="2"/>
                <c:pt idx="0">
                  <c:v>設計値</c:v>
                </c:pt>
                <c:pt idx="1">
                  <c:v>基準値</c:v>
                </c:pt>
              </c:strCache>
            </c:strRef>
          </c:cat>
          <c:val>
            <c:numRef>
              <c:f>環境評価書!$AL$27:$AM$27</c:f>
              <c:numCache>
                <c:formatCode>#,##0_);[Red]\(#,##0\)</c:formatCode>
                <c:ptCount val="2"/>
                <c:pt idx="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F4-453F-871E-9C755B53C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97835568"/>
        <c:axId val="497833216"/>
      </c:barChart>
      <c:catAx>
        <c:axId val="4978355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97833216"/>
        <c:crosses val="autoZero"/>
        <c:auto val="1"/>
        <c:lblAlgn val="ctr"/>
        <c:lblOffset val="100"/>
        <c:noMultiLvlLbl val="0"/>
      </c:catAx>
      <c:valAx>
        <c:axId val="49783321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strRef>
              <c:f>環境評価書!$AC$28</c:f>
              <c:strCache>
                <c:ptCount val="1"/>
                <c:pt idx="0">
                  <c:v>CO2排出量[t-CO2・年]</c:v>
                </c:pt>
              </c:strCache>
            </c:strRef>
          </c:tx>
          <c:layout>
            <c:manualLayout>
              <c:xMode val="edge"/>
              <c:yMode val="edge"/>
              <c:x val="3.3504923076009877E-3"/>
              <c:y val="0.12079640248692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vert="horz"/>
            <a:lstStyle/>
            <a:p>
              <a:pPr>
                <a:defRPr/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497835568"/>
        <c:crosses val="autoZero"/>
        <c:crossBetween val="between"/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9963330053294368"/>
          <c:y val="7.5127480879672207E-2"/>
          <c:w val="0.19656720823067508"/>
          <c:h val="0.85554524386506536"/>
        </c:manualLayout>
      </c:layout>
      <c:overlay val="0"/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latin typeface="BIZ UDPゴシック" panose="020B0400000000000000" pitchFamily="50" charset="-128"/>
          <a:ea typeface="BIZ UDP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  <c:userShapes r:id="rId3"/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chart" Target="../charts/chart1.xml"/><Relationship Id="rId4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8.jpg"/><Relationship Id="rId3" Type="http://schemas.openxmlformats.org/officeDocument/2006/relationships/image" Target="../media/image13.emf"/><Relationship Id="rId7" Type="http://schemas.openxmlformats.org/officeDocument/2006/relationships/image" Target="../media/image17.jpg"/><Relationship Id="rId2" Type="http://schemas.openxmlformats.org/officeDocument/2006/relationships/image" Target="../media/image12.png"/><Relationship Id="rId1" Type="http://schemas.openxmlformats.org/officeDocument/2006/relationships/image" Target="../media/image11.png"/><Relationship Id="rId6" Type="http://schemas.openxmlformats.org/officeDocument/2006/relationships/image" Target="../media/image16.emf"/><Relationship Id="rId5" Type="http://schemas.openxmlformats.org/officeDocument/2006/relationships/image" Target="../media/image15.emf"/><Relationship Id="rId4" Type="http://schemas.openxmlformats.org/officeDocument/2006/relationships/image" Target="../media/image1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88849</xdr:colOff>
      <xdr:row>60</xdr:row>
      <xdr:rowOff>49626</xdr:rowOff>
    </xdr:from>
    <xdr:to>
      <xdr:col>45</xdr:col>
      <xdr:colOff>466647</xdr:colOff>
      <xdr:row>77</xdr:row>
      <xdr:rowOff>139273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3479528" y="10431876"/>
          <a:ext cx="3779583" cy="3015183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strike="sng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2017/05/31</a:t>
          </a:r>
        </a:p>
        <a:p>
          <a:r>
            <a:rPr kumimoji="1" lang="ja-JP" altLang="en-US" sz="800" strike="sng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建物性能から、取得枠を作成する</a:t>
          </a:r>
          <a:endParaRPr kumimoji="1" lang="en-US" altLang="ja-JP" sz="800" strike="sng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800" strike="sng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右のオブジェクトのプロパティを設定するものはどうするのか、確認する事！！！</a:t>
          </a:r>
          <a:endParaRPr kumimoji="1" lang="en-US" altLang="ja-JP" sz="800" strike="sng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8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800" strike="sng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2017/06/02</a:t>
          </a:r>
          <a:r>
            <a:rPr kumimoji="1" lang="ja-JP" altLang="en-US" sz="800" strike="sng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近藤さん</a:t>
          </a:r>
          <a:endParaRPr kumimoji="1" lang="en-US" altLang="ja-JP" sz="800" strike="sng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800" strike="sng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まずは、このまま取り込めないオブジェクトは保留とする。</a:t>
          </a:r>
          <a:endParaRPr kumimoji="1" lang="en-US" altLang="ja-JP" sz="800" strike="sng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8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en-US" altLang="ja-JP" sz="800" strike="sngStrike" baseline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2017/06/21</a:t>
          </a:r>
          <a:r>
            <a:rPr kumimoji="1" lang="ja-JP" altLang="ja-JP" sz="800" strike="sngStrike" baseline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近藤さん</a:t>
          </a:r>
          <a:endParaRPr lang="ja-JP" altLang="ja-JP" sz="800" strike="sngStrike" baseline="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ja-JP" sz="800" strike="sngStrike" baseline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現行の値が拾えていないところは、手打ちでデータを回収する</a:t>
          </a:r>
          <a:endParaRPr kumimoji="1" lang="en-US" altLang="ja-JP" sz="800" strike="sngStrike" baseline="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lang="ja-JP" altLang="ja-JP" sz="900" strike="sngStrike" baseline="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2017/09/26</a:t>
          </a:r>
          <a:endParaRPr lang="ja-JP" altLang="ja-JP" sz="9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ja-JP" sz="9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項目が変更になったので、注意⇒</a:t>
          </a:r>
          <a:r>
            <a:rPr kumimoji="1" lang="en-US" altLang="ja-JP" sz="9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201710/10</a:t>
          </a:r>
          <a:r>
            <a:rPr kumimoji="1" lang="ja-JP" altLang="ja-JP" sz="9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データシート修正済</a:t>
          </a:r>
          <a:endParaRPr lang="ja-JP" altLang="ja-JP" sz="9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ja-JP" sz="9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取込ツールの修正が必要</a:t>
          </a:r>
          <a:endParaRPr lang="ja-JP" altLang="ja-JP" sz="9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ja-JP" altLang="en-US" sz="9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</xdr:col>
      <xdr:colOff>11206</xdr:colOff>
      <xdr:row>41</xdr:row>
      <xdr:rowOff>20009</xdr:rowOff>
    </xdr:from>
    <xdr:to>
      <xdr:col>1</xdr:col>
      <xdr:colOff>941294</xdr:colOff>
      <xdr:row>46</xdr:row>
      <xdr:rowOff>27215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15313" y="6510616"/>
          <a:ext cx="930088" cy="89167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lIns="0" tIns="36000" rIns="0" bIns="36000" rtlCol="0" anchor="t"/>
        <a:lstStyle/>
        <a:p>
          <a:pPr algn="ctr"/>
          <a:r>
            <a:rPr kumimoji="1" lang="en-US" altLang="ja-JP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CO2</a:t>
          </a:r>
          <a:r>
            <a:rPr kumimoji="1" lang="ja-JP" altLang="en-US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削減率</a:t>
          </a:r>
          <a:endParaRPr kumimoji="1" lang="en-US" altLang="ja-JP" sz="1100" b="1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努力目標</a:t>
          </a:r>
          <a:endParaRPr kumimoji="1" lang="en-US" altLang="ja-JP" sz="1100" b="1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</a:t>
          </a:r>
          <a:r>
            <a:rPr kumimoji="1" lang="ja-JP" altLang="en-US" sz="1100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en-US" altLang="ja-JP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20</a:t>
          </a:r>
          <a:r>
            <a:rPr kumimoji="1" lang="ja-JP" altLang="en-US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161925</xdr:colOff>
      <xdr:row>25</xdr:row>
      <xdr:rowOff>47625</xdr:rowOff>
    </xdr:from>
    <xdr:to>
      <xdr:col>24</xdr:col>
      <xdr:colOff>152400</xdr:colOff>
      <xdr:row>38</xdr:row>
      <xdr:rowOff>76200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194518</xdr:colOff>
          <xdr:row>14</xdr:row>
          <xdr:rowOff>111749</xdr:rowOff>
        </xdr:from>
        <xdr:to>
          <xdr:col>11</xdr:col>
          <xdr:colOff>117246</xdr:colOff>
          <xdr:row>23</xdr:row>
          <xdr:rowOff>97649</xdr:rowOff>
        </xdr:to>
        <xdr:pic>
          <xdr:nvPicPr>
            <xdr:cNvPr id="60" name="図 59">
              <a:extLst>
                <a:ext uri="{FF2B5EF4-FFF2-40B4-BE49-F238E27FC236}">
                  <a16:creationId xmlns:a16="http://schemas.microsoft.com/office/drawing/2014/main" id="{00000000-0008-0000-0100-00003C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Grade_mark_Disp" spid="_x0000_s2098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461343" y="1978649"/>
              <a:ext cx="1580078" cy="1548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29</xdr:col>
      <xdr:colOff>581024</xdr:colOff>
      <xdr:row>26</xdr:row>
      <xdr:rowOff>0</xdr:rowOff>
    </xdr:from>
    <xdr:to>
      <xdr:col>30</xdr:col>
      <xdr:colOff>283799</xdr:colOff>
      <xdr:row>28</xdr:row>
      <xdr:rowOff>74250</xdr:rowOff>
    </xdr:to>
    <xdr:sp macro="" textlink="">
      <xdr:nvSpPr>
        <xdr:cNvPr id="38" name="下矢印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9124949" y="3581400"/>
          <a:ext cx="360000" cy="360000"/>
        </a:xfrm>
        <a:prstGeom prst="downArrow">
          <a:avLst>
            <a:gd name="adj1" fmla="val 74772"/>
            <a:gd name="adj2" fmla="val 36395"/>
          </a:avLst>
        </a:prstGeom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74000">
              <a:srgbClr val="99CCFF"/>
            </a:gs>
            <a:gs pos="83000">
              <a:srgbClr val="99CCFF"/>
            </a:gs>
            <a:gs pos="100000">
              <a:srgbClr val="99CCFF"/>
            </a:gs>
          </a:gsLst>
          <a:lin ang="5400000" scaled="1"/>
          <a:tileRect/>
        </a:gradFill>
        <a:ln w="9525">
          <a:solidFill>
            <a:srgbClr val="0000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190500</xdr:colOff>
      <xdr:row>32</xdr:row>
      <xdr:rowOff>98716</xdr:rowOff>
    </xdr:from>
    <xdr:to>
      <xdr:col>21</xdr:col>
      <xdr:colOff>152400</xdr:colOff>
      <xdr:row>34</xdr:row>
      <xdr:rowOff>49070</xdr:rowOff>
    </xdr:to>
    <xdr:sp macro="" textlink="$AM$28">
      <xdr:nvSpPr>
        <xdr:cNvPr id="4" name="テキスト ボックス 3">
          <a:extLst>
            <a:ext uri="{FF2B5EF4-FFF2-40B4-BE49-F238E27FC236}">
              <a16:creationId xmlns:a16="http://schemas.microsoft.com/office/drawing/2014/main" id="{1EEFD5E4-E02A-CDB4-E0C0-B1E9595D0318}"/>
            </a:ext>
          </a:extLst>
        </xdr:cNvPr>
        <xdr:cNvSpPr txBox="1"/>
      </xdr:nvSpPr>
      <xdr:spPr>
        <a:xfrm>
          <a:off x="5695950" y="5299366"/>
          <a:ext cx="714375" cy="2646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B638A14-1BF6-476C-BD75-13AA760F11A0}" type="TxLink">
            <a:rPr kumimoji="1" lang="en-US" altLang="en-US" sz="1100" b="0" i="0" u="none" strike="noStrike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pPr/>
            <a:t>154.0</a:t>
          </a:fld>
          <a:endParaRPr kumimoji="1" lang="ja-JP" altLang="en-US" sz="16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16</xdr:col>
      <xdr:colOff>9525</xdr:colOff>
      <xdr:row>31</xdr:row>
      <xdr:rowOff>94040</xdr:rowOff>
    </xdr:from>
    <xdr:to>
      <xdr:col>18</xdr:col>
      <xdr:colOff>47625</xdr:colOff>
      <xdr:row>33</xdr:row>
      <xdr:rowOff>44772</xdr:rowOff>
    </xdr:to>
    <xdr:sp macro="" textlink="$AL$28">
      <xdr:nvSpPr>
        <xdr:cNvPr id="5" name="テキスト ボックス 4">
          <a:extLst>
            <a:ext uri="{FF2B5EF4-FFF2-40B4-BE49-F238E27FC236}">
              <a16:creationId xmlns:a16="http://schemas.microsoft.com/office/drawing/2014/main" id="{47DEBA90-4C83-4917-9C78-33131C9626E1}"/>
            </a:ext>
          </a:extLst>
        </xdr:cNvPr>
        <xdr:cNvSpPr txBox="1"/>
      </xdr:nvSpPr>
      <xdr:spPr>
        <a:xfrm>
          <a:off x="4448175" y="5123240"/>
          <a:ext cx="704850" cy="2936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DFD153E-A3D4-4198-A5F0-36F3252C8C79}" type="TxLink">
            <a:rPr kumimoji="1" lang="en-US" altLang="en-US" sz="1100" b="0" i="0" u="none" strike="noStrike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pPr/>
            <a:t>193.4</a:t>
          </a:fld>
          <a:endParaRPr kumimoji="1" lang="ja-JP" altLang="en-US" sz="16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14</xdr:row>
          <xdr:rowOff>47625</xdr:rowOff>
        </xdr:from>
        <xdr:to>
          <xdr:col>24</xdr:col>
          <xdr:colOff>200025</xdr:colOff>
          <xdr:row>23</xdr:row>
          <xdr:rowOff>142875</xdr:rowOff>
        </xdr:to>
        <xdr:pic>
          <xdr:nvPicPr>
            <xdr:cNvPr id="7" name="図 6">
              <a:extLst>
                <a:ext uri="{FF2B5EF4-FFF2-40B4-BE49-F238E27FC236}">
                  <a16:creationId xmlns:a16="http://schemas.microsoft.com/office/drawing/2014/main" id="{265CC65B-98E0-32F4-4FD7-8ADCCD5AA89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図形" spid="_x0000_s20990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238125" y="1905000"/>
              <a:ext cx="7200900" cy="16573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28</xdr:row>
          <xdr:rowOff>47625</xdr:rowOff>
        </xdr:from>
        <xdr:to>
          <xdr:col>12</xdr:col>
          <xdr:colOff>0</xdr:colOff>
          <xdr:row>39</xdr:row>
          <xdr:rowOff>0</xdr:rowOff>
        </xdr:to>
        <xdr:pic>
          <xdr:nvPicPr>
            <xdr:cNvPr id="6" name="図 5">
              <a:extLst>
                <a:ext uri="{FF2B5EF4-FFF2-40B4-BE49-F238E27FC236}">
                  <a16:creationId xmlns:a16="http://schemas.microsoft.com/office/drawing/2014/main" id="{BD5ABFBC-6C6C-424D-CE68-23644EE0ACB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外観写真等貼付!$B$2" spid="_x0000_s20991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219075" y="4562475"/>
              <a:ext cx="3019425" cy="18097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0.54503</cdr:x>
      <cdr:y>0.91869</cdr:y>
    </cdr:from>
    <cdr:to>
      <cdr:x>0.77608</cdr:x>
      <cdr:y>0.98986</cdr:y>
    </cdr:to>
    <cdr:sp macro="" textlink="環境評価書!$AC$29">
      <cdr:nvSpPr>
        <cdr:cNvPr id="2" name="テキスト ボックス 1"/>
        <cdr:cNvSpPr txBox="1"/>
      </cdr:nvSpPr>
      <cdr:spPr>
        <a:xfrm xmlns:a="http://schemas.openxmlformats.org/drawingml/2006/main">
          <a:off x="1820086" y="1929157"/>
          <a:ext cx="771572" cy="149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 anchor="ctr"/>
        <a:lstStyle xmlns:a="http://schemas.openxmlformats.org/drawingml/2006/main"/>
        <a:p xmlns:a="http://schemas.openxmlformats.org/drawingml/2006/main">
          <a:pPr algn="ctr"/>
          <a:fld id="{58FD00F7-AE7D-40BB-AE65-34116D94F8F8}" type="TxLink">
            <a:rPr lang="ja-JP" altLang="en-US" sz="1100" b="0" i="0" u="none" strike="noStrike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pPr algn="ctr"/>
            <a:t>設計値</a:t>
          </a:fld>
          <a:endParaRPr lang="ja-JP" altLang="en-US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cdr:txBody>
    </cdr:sp>
  </cdr:relSizeAnchor>
  <cdr:relSizeAnchor xmlns:cdr="http://schemas.openxmlformats.org/drawingml/2006/chartDrawing">
    <cdr:from>
      <cdr:x>0.20552</cdr:x>
      <cdr:y>0.91823</cdr:y>
    </cdr:from>
    <cdr:to>
      <cdr:x>0.43657</cdr:x>
      <cdr:y>0.9894</cdr:y>
    </cdr:to>
    <cdr:sp macro="" textlink="環境評価書!$AD$29">
      <cdr:nvSpPr>
        <cdr:cNvPr id="3" name="テキスト ボックス 1"/>
        <cdr:cNvSpPr txBox="1"/>
      </cdr:nvSpPr>
      <cdr:spPr>
        <a:xfrm xmlns:a="http://schemas.openxmlformats.org/drawingml/2006/main">
          <a:off x="686333" y="1928188"/>
          <a:ext cx="771573" cy="1494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E922A206-7DB4-4F53-AA23-AD2406167A2C}" type="TxLink">
            <a:rPr lang="ja-JP" altLang="en-US" sz="1100" b="0" i="0" u="none" strike="noStrike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pPr algn="ctr"/>
            <a:t>基準値</a:t>
          </a:fld>
          <a:endParaRPr lang="ja-JP" altLang="en-US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197068</xdr:colOff>
      <xdr:row>1</xdr:row>
      <xdr:rowOff>164226</xdr:rowOff>
    </xdr:from>
    <xdr:to>
      <xdr:col>10</xdr:col>
      <xdr:colOff>45983</xdr:colOff>
      <xdr:row>10</xdr:row>
      <xdr:rowOff>66481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A6B3C00-87F4-9FF5-B3CB-B3714B23F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999" y="525519"/>
          <a:ext cx="2056087" cy="138027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4</xdr:row>
      <xdr:rowOff>66675</xdr:rowOff>
    </xdr:from>
    <xdr:to>
      <xdr:col>19</xdr:col>
      <xdr:colOff>198664</xdr:colOff>
      <xdr:row>13</xdr:row>
      <xdr:rowOff>46264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20CA588-8E21-4148-A388-5F88CDC8CA0C}"/>
            </a:ext>
          </a:extLst>
        </xdr:cNvPr>
        <xdr:cNvSpPr txBox="1"/>
      </xdr:nvSpPr>
      <xdr:spPr>
        <a:xfrm>
          <a:off x="838200" y="733425"/>
          <a:ext cx="6389914" cy="1351189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36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仕様基準使用のため　　　　　　　　　削減率対象外建築物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104776</xdr:colOff>
      <xdr:row>12</xdr:row>
      <xdr:rowOff>171449</xdr:rowOff>
    </xdr:from>
    <xdr:to>
      <xdr:col>11</xdr:col>
      <xdr:colOff>248776</xdr:colOff>
      <xdr:row>16</xdr:row>
      <xdr:rowOff>25649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76B57F9E-1DE8-4E27-9C0E-DABEB29543AA}"/>
            </a:ext>
          </a:extLst>
        </xdr:cNvPr>
        <xdr:cNvSpPr>
          <a:spLocks/>
        </xdr:cNvSpPr>
      </xdr:nvSpPr>
      <xdr:spPr bwMode="auto">
        <a:xfrm>
          <a:off x="3219451" y="2266949"/>
          <a:ext cx="144000" cy="540000"/>
        </a:xfrm>
        <a:prstGeom prst="leftBracket">
          <a:avLst>
            <a:gd name="adj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123825</xdr:colOff>
      <xdr:row>12</xdr:row>
      <xdr:rowOff>171449</xdr:rowOff>
    </xdr:from>
    <xdr:to>
      <xdr:col>24</xdr:col>
      <xdr:colOff>267825</xdr:colOff>
      <xdr:row>16</xdr:row>
      <xdr:rowOff>25649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47BE3660-FF36-4787-BCA5-821E448F55BF}"/>
            </a:ext>
          </a:extLst>
        </xdr:cNvPr>
        <xdr:cNvSpPr/>
      </xdr:nvSpPr>
      <xdr:spPr>
        <a:xfrm>
          <a:off x="6829425" y="2266949"/>
          <a:ext cx="144000" cy="540000"/>
        </a:xfrm>
        <a:prstGeom prst="rightBracket">
          <a:avLst>
            <a:gd name="adj" fmla="val 48260"/>
          </a:avLst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21</xdr:col>
      <xdr:colOff>180227</xdr:colOff>
      <xdr:row>27</xdr:row>
      <xdr:rowOff>14941</xdr:rowOff>
    </xdr:from>
    <xdr:to>
      <xdr:col>22</xdr:col>
      <xdr:colOff>126298</xdr:colOff>
      <xdr:row>28</xdr:row>
      <xdr:rowOff>33229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86216BF-25BA-4C4F-8ADA-EE36B36D58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30551" y="4934323"/>
          <a:ext cx="226218" cy="219994"/>
        </a:xfrm>
        <a:prstGeom prst="rect">
          <a:avLst/>
        </a:prstGeom>
      </xdr:spPr>
    </xdr:pic>
    <xdr:clientData fLocksWithSheet="0"/>
  </xdr:twoCellAnchor>
  <xdr:twoCellAnchor editAs="oneCell">
    <xdr:from>
      <xdr:col>21</xdr:col>
      <xdr:colOff>186064</xdr:colOff>
      <xdr:row>28</xdr:row>
      <xdr:rowOff>4435</xdr:rowOff>
    </xdr:from>
    <xdr:to>
      <xdr:col>22</xdr:col>
      <xdr:colOff>132135</xdr:colOff>
      <xdr:row>29</xdr:row>
      <xdr:rowOff>14786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3FC2732D-43F8-4394-B102-950FEF618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36388" y="5125523"/>
          <a:ext cx="226218" cy="212057"/>
        </a:xfrm>
        <a:prstGeom prst="rect">
          <a:avLst/>
        </a:prstGeom>
      </xdr:spPr>
    </xdr:pic>
    <xdr:clientData fLocksWithSheet="0"/>
  </xdr:twoCellAnchor>
  <xdr:twoCellAnchor editAs="oneCell">
    <xdr:from>
      <xdr:col>2</xdr:col>
      <xdr:colOff>194702</xdr:colOff>
      <xdr:row>35</xdr:row>
      <xdr:rowOff>23811</xdr:rowOff>
    </xdr:from>
    <xdr:to>
      <xdr:col>3</xdr:col>
      <xdr:colOff>259836</xdr:colOff>
      <xdr:row>37</xdr:row>
      <xdr:rowOff>5354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D07E330C-43BC-4AC9-A3D2-F97374318A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731" y="6299105"/>
          <a:ext cx="345281" cy="317720"/>
        </a:xfrm>
        <a:prstGeom prst="rect">
          <a:avLst/>
        </a:prstGeom>
      </xdr:spPr>
    </xdr:pic>
    <xdr:clientData fLocksWithSheet="0"/>
  </xdr:twoCellAnchor>
  <xdr:twoCellAnchor>
    <xdr:from>
      <xdr:col>26</xdr:col>
      <xdr:colOff>224118</xdr:colOff>
      <xdr:row>13</xdr:row>
      <xdr:rowOff>699</xdr:rowOff>
    </xdr:from>
    <xdr:to>
      <xdr:col>34</xdr:col>
      <xdr:colOff>340378</xdr:colOff>
      <xdr:row>19</xdr:row>
      <xdr:rowOff>76340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359285C6-82F0-4C7E-AC24-3269F81A7A91}"/>
            </a:ext>
          </a:extLst>
        </xdr:cNvPr>
        <xdr:cNvSpPr/>
      </xdr:nvSpPr>
      <xdr:spPr>
        <a:xfrm>
          <a:off x="7451912" y="2230670"/>
          <a:ext cx="3522848" cy="1151405"/>
        </a:xfrm>
        <a:prstGeom prst="rect">
          <a:avLst/>
        </a:prstGeom>
        <a:solidFill>
          <a:sysClr val="window" lastClr="FF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凡例」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水色セル：事前協議書から自動転記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緑色セル：計画時に記入ください。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赤色セル：完了時に記入ください。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84667</xdr:colOff>
      <xdr:row>5</xdr:row>
      <xdr:rowOff>74084</xdr:rowOff>
    </xdr:from>
    <xdr:to>
      <xdr:col>28</xdr:col>
      <xdr:colOff>10585</xdr:colOff>
      <xdr:row>7</xdr:row>
      <xdr:rowOff>306917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1E92F2E-74A8-4BC3-A6DD-7920645B0326}"/>
            </a:ext>
          </a:extLst>
        </xdr:cNvPr>
        <xdr:cNvSpPr/>
      </xdr:nvSpPr>
      <xdr:spPr>
        <a:xfrm>
          <a:off x="6085417" y="1068917"/>
          <a:ext cx="3894668" cy="772583"/>
        </a:xfrm>
        <a:prstGeom prst="rect">
          <a:avLst/>
        </a:prstGeom>
        <a:solidFill>
          <a:sysClr val="window" lastClr="FF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凡例」</a:t>
          </a:r>
          <a:endParaRPr kumimoji="1" lang="en-US" altLang="ja-JP" sz="12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水色セル：事前協議書から自動転記</a:t>
          </a:r>
          <a:endParaRPr kumimoji="1" lang="en-US" altLang="ja-JP" sz="12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緑色セル：計画時に記入ください。</a:t>
          </a:r>
          <a:r>
            <a:rPr kumimoji="1" lang="en-US" altLang="ja-JP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</a:t>
          </a:r>
          <a:r>
            <a:rPr kumimoji="1" lang="ja-JP" altLang="en-US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複数事業者の場合</a:t>
          </a:r>
          <a:r>
            <a:rPr kumimoji="1" lang="en-US" altLang="ja-JP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229961</xdr:colOff>
      <xdr:row>10</xdr:row>
      <xdr:rowOff>142666</xdr:rowOff>
    </xdr:from>
    <xdr:to>
      <xdr:col>21</xdr:col>
      <xdr:colOff>796018</xdr:colOff>
      <xdr:row>14</xdr:row>
      <xdr:rowOff>55968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380" r="7346"/>
        <a:stretch/>
      </xdr:blipFill>
      <xdr:spPr>
        <a:xfrm>
          <a:off x="9831161" y="1571416"/>
          <a:ext cx="566057" cy="484802"/>
        </a:xfrm>
        <a:prstGeom prst="rect">
          <a:avLst/>
        </a:prstGeom>
      </xdr:spPr>
    </xdr:pic>
    <xdr:clientData/>
  </xdr:twoCellAnchor>
  <xdr:twoCellAnchor editAs="oneCell">
    <xdr:from>
      <xdr:col>21</xdr:col>
      <xdr:colOff>229961</xdr:colOff>
      <xdr:row>7</xdr:row>
      <xdr:rowOff>36739</xdr:rowOff>
    </xdr:from>
    <xdr:to>
      <xdr:col>21</xdr:col>
      <xdr:colOff>795161</xdr:colOff>
      <xdr:row>10</xdr:row>
      <xdr:rowOff>94114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31161" y="1036864"/>
          <a:ext cx="565200" cy="486000"/>
        </a:xfrm>
        <a:prstGeom prst="rect">
          <a:avLst/>
        </a:prstGeom>
      </xdr:spPr>
    </xdr:pic>
    <xdr:clientData/>
  </xdr:twoCellAnchor>
  <xdr:twoCellAnchor editAs="oneCell">
    <xdr:from>
      <xdr:col>21</xdr:col>
      <xdr:colOff>168494</xdr:colOff>
      <xdr:row>15</xdr:row>
      <xdr:rowOff>76200</xdr:rowOff>
    </xdr:from>
    <xdr:to>
      <xdr:col>21</xdr:col>
      <xdr:colOff>886244</xdr:colOff>
      <xdr:row>18</xdr:row>
      <xdr:rowOff>25013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69694" y="2219325"/>
          <a:ext cx="717750" cy="377438"/>
        </a:xfrm>
        <a:prstGeom prst="rect">
          <a:avLst/>
        </a:prstGeom>
      </xdr:spPr>
    </xdr:pic>
    <xdr:clientData/>
  </xdr:twoCellAnchor>
  <xdr:twoCellAnchor editAs="oneCell">
    <xdr:from>
      <xdr:col>21</xdr:col>
      <xdr:colOff>949544</xdr:colOff>
      <xdr:row>15</xdr:row>
      <xdr:rowOff>63721</xdr:rowOff>
    </xdr:from>
    <xdr:to>
      <xdr:col>22</xdr:col>
      <xdr:colOff>667169</xdr:colOff>
      <xdr:row>18</xdr:row>
      <xdr:rowOff>24909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550744" y="2206846"/>
          <a:ext cx="717750" cy="389813"/>
        </a:xfrm>
        <a:prstGeom prst="rect">
          <a:avLst/>
        </a:prstGeom>
      </xdr:spPr>
    </xdr:pic>
    <xdr:clientData/>
  </xdr:twoCellAnchor>
  <xdr:twoCellAnchor editAs="oneCell">
    <xdr:from>
      <xdr:col>21</xdr:col>
      <xdr:colOff>142875</xdr:colOff>
      <xdr:row>21</xdr:row>
      <xdr:rowOff>28574</xdr:rowOff>
    </xdr:from>
    <xdr:to>
      <xdr:col>21</xdr:col>
      <xdr:colOff>952875</xdr:colOff>
      <xdr:row>23</xdr:row>
      <xdr:rowOff>138824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44075" y="3028949"/>
          <a:ext cx="810000" cy="3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133350</xdr:colOff>
      <xdr:row>18</xdr:row>
      <xdr:rowOff>38100</xdr:rowOff>
    </xdr:from>
    <xdr:to>
      <xdr:col>21</xdr:col>
      <xdr:colOff>934350</xdr:colOff>
      <xdr:row>20</xdr:row>
      <xdr:rowOff>139350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4550" y="2609850"/>
          <a:ext cx="801000" cy="38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66675</xdr:colOff>
      <xdr:row>12</xdr:row>
      <xdr:rowOff>19050</xdr:rowOff>
    </xdr:from>
    <xdr:to>
      <xdr:col>18</xdr:col>
      <xdr:colOff>19050</xdr:colOff>
      <xdr:row>22</xdr:row>
      <xdr:rowOff>123825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35025" y="1733550"/>
          <a:ext cx="1581150" cy="153352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15</xdr:col>
      <xdr:colOff>76200</xdr:colOff>
      <xdr:row>23</xdr:row>
      <xdr:rowOff>85724</xdr:rowOff>
    </xdr:from>
    <xdr:to>
      <xdr:col>18</xdr:col>
      <xdr:colOff>33338</xdr:colOff>
      <xdr:row>34</xdr:row>
      <xdr:rowOff>47624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44550" y="3371849"/>
          <a:ext cx="1585913" cy="1533525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01095790/Desktop/&#26368;&#32066;&#29256;/&#9314;&#21315;&#20195;&#30000;&#21306;_&#20107;&#21069;&#21332;&#35696;&#26360;&#12304;&#38750;&#20303;&#23429;&#29256;&#12305;v55&#12469;&#12531;&#12503;&#12523;_R7.04&#20197;&#38477;v14_2503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3348/Desktop/NSRI&#12472;&#12519;&#12502;/&#9632;05_&#21315;&#20195;&#30000;&#21306;&#26989;&#21209;/2024_&#21315;&#20195;&#30000;&#21306;/99_&#20107;&#21069;&#21332;&#35696;&#27096;&#24335;&#12539;&#12497;&#12531;&#12501;&#31561;/&#9733;&#20107;&#21069;&#21332;&#35696;&#27096;&#24335;_&#26368;&#26032;&#29256;(&#26356;&#26032;&#24460;&#26087;&#12487;&#12540;&#12479;&#21066;&#38500;&#65281;)/&#9316;&#21315;&#20195;&#30000;&#21306;_&#20107;&#21069;&#21332;&#35696;&#26360;&#12304;&#20303;&#23429;&#29256;&#12305;v55_R7.04&#20197;&#38477;v14_2503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前協議書"/>
      <sheetName val="環境評価書"/>
      <sheetName val="外観写真等貼付"/>
      <sheetName val="第2号様式 "/>
      <sheetName val="第2号様式（事業者連名用別紙）"/>
      <sheetName val="List"/>
      <sheetName val="標準入力法_断熱材"/>
      <sheetName val="モデル建物法_断熱材"/>
      <sheetName val="xls11_建物概要"/>
      <sheetName val="xls12_設備概要"/>
      <sheetName val="xls13_環境対策"/>
      <sheetName val="xls14_建物性能"/>
      <sheetName val="xls15_備考"/>
    </sheetNames>
    <sheetDataSet>
      <sheetData sheetId="0" refreshError="1"/>
      <sheetData sheetId="1">
        <row r="14">
          <cell r="AB14" t="str">
            <v>Grade_mark_Best</v>
          </cell>
        </row>
      </sheetData>
      <sheetData sheetId="2" refreshError="1"/>
      <sheetData sheetId="3" refreshError="1"/>
      <sheetData sheetId="4" refreshError="1"/>
      <sheetData sheetId="5">
        <row r="2">
          <cell r="A2">
            <v>2</v>
          </cell>
          <cell r="B2" t="str">
            <v>[プルダウンから選択]</v>
          </cell>
          <cell r="C2" t="str">
            <v>事務所</v>
          </cell>
          <cell r="E2" t="str">
            <v>0101</v>
          </cell>
          <cell r="F2" t="str">
            <v>モデル_グラスウール断熱材１０K[0.05]</v>
          </cell>
          <cell r="J2" t="str">
            <v>努力目標達成</v>
          </cell>
          <cell r="K2">
            <v>35</v>
          </cell>
          <cell r="M2">
            <v>20</v>
          </cell>
          <cell r="N2" t="str">
            <v>Grade_mark_Non</v>
          </cell>
          <cell r="O2" t="str">
            <v>なし</v>
          </cell>
          <cell r="W2" t="str">
            <v>モデル建物法</v>
          </cell>
        </row>
        <row r="3">
          <cell r="A3">
            <v>2</v>
          </cell>
          <cell r="B3" t="str">
            <v>事前協議時</v>
          </cell>
          <cell r="C3" t="str">
            <v>ホテル</v>
          </cell>
          <cell r="E3" t="str">
            <v>0102</v>
          </cell>
          <cell r="F3" t="str">
            <v>モデル_グラスウール断熱材１２K[0.045]</v>
          </cell>
          <cell r="J3" t="str">
            <v>努力目標未達</v>
          </cell>
          <cell r="M3">
            <v>35</v>
          </cell>
          <cell r="N3" t="str">
            <v>Grade_mark_Good</v>
          </cell>
          <cell r="O3" t="str">
            <v>優良環境建築</v>
          </cell>
          <cell r="W3" t="str">
            <v>モデル建物法（小規模版）</v>
          </cell>
        </row>
        <row r="4">
          <cell r="A4">
            <v>3</v>
          </cell>
          <cell r="B4" t="str">
            <v>計画時</v>
          </cell>
          <cell r="C4" t="str">
            <v>病院</v>
          </cell>
          <cell r="E4" t="str">
            <v>0103</v>
          </cell>
          <cell r="F4" t="str">
            <v>モデル_グラスウール断熱材１６K[0.045]</v>
          </cell>
          <cell r="N4" t="str">
            <v>Grade_mark_Best</v>
          </cell>
          <cell r="O4" t="str">
            <v>特別優良環境建築</v>
          </cell>
          <cell r="W4" t="str">
            <v>標準入力法・主要室入力法</v>
          </cell>
        </row>
        <row r="5">
          <cell r="A5">
            <v>4</v>
          </cell>
          <cell r="B5" t="str">
            <v>変更時</v>
          </cell>
          <cell r="C5" t="str">
            <v>物販店舗</v>
          </cell>
          <cell r="E5" t="str">
            <v>0104</v>
          </cell>
          <cell r="F5" t="str">
            <v>モデル_グラスウール断熱材２０K[0.042]</v>
          </cell>
          <cell r="W5" t="str">
            <v>BEST</v>
          </cell>
        </row>
        <row r="6">
          <cell r="A6">
            <v>5</v>
          </cell>
          <cell r="B6" t="str">
            <v>工事完了時</v>
          </cell>
          <cell r="C6" t="str">
            <v>学校</v>
          </cell>
          <cell r="E6" t="str">
            <v>0105</v>
          </cell>
          <cell r="F6" t="str">
            <v>モデル_グラスウール断熱材２４K[0.038]</v>
          </cell>
        </row>
        <row r="7">
          <cell r="C7" t="str">
            <v>飲食店</v>
          </cell>
          <cell r="E7" t="str">
            <v>0106</v>
          </cell>
          <cell r="F7" t="str">
            <v>モデル_グラスウール断熱材３２K[0.036]</v>
          </cell>
        </row>
        <row r="8">
          <cell r="C8" t="str">
            <v>集会所</v>
          </cell>
          <cell r="E8" t="str">
            <v>0107</v>
          </cell>
          <cell r="F8" t="str">
            <v>モデル_グラスウール断熱材４０K[0.036]</v>
          </cell>
        </row>
        <row r="9">
          <cell r="C9" t="str">
            <v>住宅</v>
          </cell>
          <cell r="E9" t="str">
            <v>0108</v>
          </cell>
          <cell r="F9" t="str">
            <v>モデル_グラスウール断熱材４８K[0.035]</v>
          </cell>
          <cell r="W9">
            <v>0.15</v>
          </cell>
        </row>
        <row r="10">
          <cell r="C10" t="str">
            <v>その他</v>
          </cell>
          <cell r="E10" t="str">
            <v>0109</v>
          </cell>
          <cell r="F10" t="str">
            <v>モデル_グラスウール断熱材６４K[0.035]</v>
          </cell>
        </row>
        <row r="11">
          <cell r="E11" t="str">
            <v>0110</v>
          </cell>
          <cell r="F11" t="str">
            <v>モデル_グラスウール断熱材８０K[0.033]</v>
          </cell>
        </row>
        <row r="12">
          <cell r="E12" t="str">
            <v>0111</v>
          </cell>
          <cell r="F12" t="str">
            <v>モデル_グラスウール断熱材９６K[0.033]</v>
          </cell>
          <cell r="J12" t="str">
            <v>□</v>
          </cell>
          <cell r="W12" t="str">
            <v>「基準一次エネルギー消費量合計値（その他を除く）」と「消費先別の一次エネルギー消費量基準値の合計（その他を除く）」の値がことなっていますので、数値を見直してください。</v>
          </cell>
        </row>
        <row r="13">
          <cell r="E13" t="str">
            <v>0112</v>
          </cell>
          <cell r="F13" t="str">
            <v>モデル_高性能グラスウール断熱材１０K[0.047]</v>
          </cell>
          <cell r="J13" t="str">
            <v>■</v>
          </cell>
          <cell r="W13" t="str">
            <v>「設計一次エネルギー消費量合計値（その他を除く）」と「消費先別の一次エネルギー消費量設計値の合計（その他を除く）」の値がことなっていますので、数値を見直してください。</v>
          </cell>
        </row>
        <row r="14">
          <cell r="E14" t="str">
            <v>0113</v>
          </cell>
          <cell r="F14" t="str">
            <v>モデル_高性能グラスウール断熱材１２K[0.043]</v>
          </cell>
          <cell r="W14" t="str">
            <v>設計値および基準値の「一次エネルギー消費量合計値（その他を除く）」と「消費先別の一次エネルギー消費量の合計（その他を除く）」の値がことなっていますので、数値を見直してください。</v>
          </cell>
        </row>
        <row r="15">
          <cell r="E15" t="str">
            <v>0114</v>
          </cell>
          <cell r="F15" t="str">
            <v>モデル_高性能グラスウール断熱材１４Ｋ[0.038]</v>
          </cell>
        </row>
        <row r="16">
          <cell r="E16" t="str">
            <v>0115</v>
          </cell>
          <cell r="F16" t="str">
            <v>モデル_高性能グラスウール断熱材１６K[0.038]</v>
          </cell>
        </row>
        <row r="17">
          <cell r="E17" t="str">
            <v>0116</v>
          </cell>
          <cell r="F17" t="str">
            <v>モデル_高性能グラスウール断熱材２０K[0.038]</v>
          </cell>
        </row>
        <row r="18">
          <cell r="E18" t="str">
            <v>0117</v>
          </cell>
          <cell r="F18" t="str">
            <v>モデル_高性能グラスウール断熱材２４K[0.036]</v>
          </cell>
        </row>
        <row r="19">
          <cell r="E19" t="str">
            <v>0118</v>
          </cell>
          <cell r="F19" t="str">
            <v>モデル_高性能グラスウール断熱材２８K[0.036]</v>
          </cell>
        </row>
        <row r="20">
          <cell r="E20" t="str">
            <v>0119</v>
          </cell>
          <cell r="F20" t="str">
            <v>モデル_高性能グラスウール断熱材３２K[0.035]</v>
          </cell>
        </row>
        <row r="21">
          <cell r="E21" t="str">
            <v>0120</v>
          </cell>
          <cell r="F21" t="str">
            <v>モデル_高性能グラスウール断熱材３６K[0.034]</v>
          </cell>
        </row>
        <row r="22">
          <cell r="E22" t="str">
            <v>0121</v>
          </cell>
          <cell r="F22" t="str">
            <v>モデル_高性能グラスウール断熱材３８K[0.034]</v>
          </cell>
        </row>
        <row r="23">
          <cell r="E23" t="str">
            <v>0122</v>
          </cell>
          <cell r="F23" t="str">
            <v>モデル_高性能グラスウール断熱材４０K[0.034]</v>
          </cell>
        </row>
        <row r="24">
          <cell r="E24" t="str">
            <v>0123</v>
          </cell>
          <cell r="F24" t="str">
            <v>モデル_高性能グラスウール断熱材４８K[0.033]</v>
          </cell>
        </row>
        <row r="25">
          <cell r="E25" t="str">
            <v>0124</v>
          </cell>
          <cell r="F25" t="str">
            <v>モデル_天井用[0.052]</v>
          </cell>
        </row>
        <row r="26">
          <cell r="E26" t="str">
            <v>0125</v>
          </cell>
          <cell r="F26" t="str">
            <v>モデル_屋根•床•壁用[0.04]</v>
          </cell>
        </row>
        <row r="27">
          <cell r="E27" t="str">
            <v>0126</v>
          </cell>
          <cell r="F27" t="str">
            <v>モデル_ロックウール断熱材•マット 24Ｋ以上[0.039]</v>
          </cell>
        </row>
        <row r="28">
          <cell r="E28" t="str">
            <v>0127</v>
          </cell>
          <cell r="F28" t="str">
            <v>モデル_ロックウール断熱材•マット 30K以上[0.038]</v>
          </cell>
        </row>
        <row r="29">
          <cell r="E29" t="str">
            <v>0128</v>
          </cell>
          <cell r="F29" t="str">
            <v>モデル_ロックウール断熱材•マット 40K以上[0.037]</v>
          </cell>
        </row>
        <row r="30">
          <cell r="E30" t="str">
            <v>0129</v>
          </cell>
          <cell r="F30" t="str">
            <v>モデル_ロックウール断熱材•フェルト[0.038]</v>
          </cell>
        </row>
        <row r="31">
          <cell r="E31" t="str">
            <v>0130</v>
          </cell>
          <cell r="F31" t="str">
            <v>モデル_ロックウール断熱材•ボード[0.036]</v>
          </cell>
        </row>
        <row r="32">
          <cell r="E32" t="str">
            <v>0131</v>
          </cell>
          <cell r="F32" t="str">
            <v>モデル_天井用[0.047]</v>
          </cell>
        </row>
        <row r="33">
          <cell r="E33" t="str">
            <v>0132</v>
          </cell>
          <cell r="F33" t="str">
            <v>モデル_屋根•床•壁用[0.038]</v>
          </cell>
        </row>
        <row r="34">
          <cell r="E34" t="str">
            <v>0133</v>
          </cell>
          <cell r="F34" t="str">
            <v>モデル_吹付けロックウール[0.064]</v>
          </cell>
        </row>
        <row r="35">
          <cell r="E35" t="str">
            <v>0134</v>
          </cell>
          <cell r="F35" t="str">
            <v>モデル_天井用•屋根•床•壁用[0.04]</v>
          </cell>
        </row>
        <row r="36">
          <cell r="E36" t="str">
            <v>0135</v>
          </cell>
          <cell r="F36" t="str">
            <v>モデル_押出法ポリスチレンフォーム１種[0.04]</v>
          </cell>
        </row>
        <row r="37">
          <cell r="E37" t="str">
            <v>0136</v>
          </cell>
          <cell r="F37" t="str">
            <v>モデル_押出法ポリスチレンフォーム２種[0.034]</v>
          </cell>
        </row>
        <row r="38">
          <cell r="E38" t="str">
            <v>0137</v>
          </cell>
          <cell r="F38" t="str">
            <v>モデル_押出法ポリスチレンフォーム３種[0.028]</v>
          </cell>
        </row>
        <row r="39">
          <cell r="E39" t="str">
            <v>0138</v>
          </cell>
          <cell r="F39" t="str">
            <v>モデル_A 種ポリエチレンフォーム保温板 1 種[0.042]</v>
          </cell>
        </row>
        <row r="40">
          <cell r="E40" t="str">
            <v>0139</v>
          </cell>
          <cell r="F40" t="str">
            <v>モデル_A 種ポリエチレンフォーム保温板 2 種[0.038]</v>
          </cell>
        </row>
        <row r="41">
          <cell r="E41" t="str">
            <v>0140</v>
          </cell>
          <cell r="F41" t="str">
            <v>モデル_A 種ポリエチレンフォーム保温板 3 種[0.034]</v>
          </cell>
        </row>
        <row r="42">
          <cell r="E42" t="str">
            <v>0141</v>
          </cell>
          <cell r="F42" t="str">
            <v>モデル_ビーズ法ポリスチレンフォーム 1 号[0.034]</v>
          </cell>
        </row>
        <row r="43">
          <cell r="E43" t="str">
            <v>0142</v>
          </cell>
          <cell r="F43" t="str">
            <v>モデル_ビーズ法ポリスチレンフォーム 2 号[0.036]</v>
          </cell>
        </row>
        <row r="44">
          <cell r="E44" t="str">
            <v>0143</v>
          </cell>
          <cell r="F44" t="str">
            <v>モデル_ビーズ法ポリスチレンフォーム 3 号[0.038]</v>
          </cell>
        </row>
        <row r="45">
          <cell r="E45" t="str">
            <v>0144</v>
          </cell>
          <cell r="F45" t="str">
            <v>モデル_ビーズ法ポリスチレンフォーム 4 号[0.041]</v>
          </cell>
        </row>
        <row r="46">
          <cell r="E46" t="str">
            <v>0145</v>
          </cell>
          <cell r="F46" t="str">
            <v>モデル_硬質ウレタンフォーム 1 種[0.029]</v>
          </cell>
        </row>
        <row r="47">
          <cell r="E47" t="str">
            <v>0146</v>
          </cell>
          <cell r="F47" t="str">
            <v>モデル_硬質ウレタンフォーム 2 種 1 号[0.023]</v>
          </cell>
        </row>
        <row r="48">
          <cell r="E48" t="str">
            <v>0147</v>
          </cell>
          <cell r="F48" t="str">
            <v>モデル_硬質ウレタンフォーム 2 種 2 号[0.024]</v>
          </cell>
        </row>
        <row r="49">
          <cell r="E49" t="str">
            <v>0148</v>
          </cell>
          <cell r="F49" t="str">
            <v>モデル_硬質ウレタンフォーム 2 種 3 号[0.027]</v>
          </cell>
        </row>
        <row r="50">
          <cell r="E50" t="str">
            <v>0149</v>
          </cell>
          <cell r="F50" t="str">
            <v>モデル_硬質ウレタンフォーム 2 種 4 号[0.028]</v>
          </cell>
        </row>
        <row r="51">
          <cell r="E51" t="str">
            <v>0150</v>
          </cell>
          <cell r="F51" t="str">
            <v>モデル_吹付け硬質ウレタンフォーム A 種１[0.034]</v>
          </cell>
        </row>
        <row r="52">
          <cell r="E52" t="str">
            <v>0151</v>
          </cell>
          <cell r="F52" t="str">
            <v>モデル_吹付け硬質ウレタンフォーム A 種１H[0.026]</v>
          </cell>
        </row>
        <row r="53">
          <cell r="E53" t="str">
            <v>0152</v>
          </cell>
          <cell r="F53" t="str">
            <v>モデル_吹付け硬質ウレタンフォーム A 種３[0.04]</v>
          </cell>
        </row>
        <row r="54">
          <cell r="E54" t="str">
            <v>0153</v>
          </cell>
          <cell r="F54" t="str">
            <v>モデル_フェノールフォーム１種[0.022]</v>
          </cell>
        </row>
        <row r="55">
          <cell r="E55" t="str">
            <v>0154</v>
          </cell>
          <cell r="F55" t="str">
            <v>モデル_フェノールフォーム 2 種 1 号[0.036]</v>
          </cell>
        </row>
        <row r="56">
          <cell r="E56" t="str">
            <v>0155</v>
          </cell>
          <cell r="F56" t="str">
            <v>モデル_フェノールフォーム 2 種 2 号[0.034]</v>
          </cell>
        </row>
        <row r="57">
          <cell r="E57" t="str">
            <v>0156</v>
          </cell>
          <cell r="F57" t="str">
            <v>モデル_フェノールフォーム 2 種 3 号[0.028]</v>
          </cell>
        </row>
        <row r="58">
          <cell r="E58" t="str">
            <v>0157</v>
          </cell>
          <cell r="F58" t="str">
            <v>モデル_フェノールフォーム 3 種 1 号[0.035]</v>
          </cell>
        </row>
        <row r="59">
          <cell r="E59" t="str">
            <v>0158</v>
          </cell>
          <cell r="F59" t="str">
            <v>モデル_ファイバーマット[0.04]</v>
          </cell>
        </row>
        <row r="60">
          <cell r="E60" t="str">
            <v>0159</v>
          </cell>
          <cell r="F60" t="str">
            <v>モデル_ファイバーボード[0.052]</v>
          </cell>
        </row>
        <row r="61">
          <cell r="E61" t="str">
            <v>0201</v>
          </cell>
          <cell r="F61" t="str">
            <v>標準_グラスウール断熱材  10K相当[0.05]</v>
          </cell>
        </row>
        <row r="62">
          <cell r="E62" t="str">
            <v>0202</v>
          </cell>
          <cell r="F62" t="str">
            <v>標準_グラスウール断熱材  16K相当[0.045]</v>
          </cell>
        </row>
        <row r="63">
          <cell r="E63" t="str">
            <v>0203</v>
          </cell>
          <cell r="F63" t="str">
            <v>標準_グラスウール断熱材   20K相当[0.042]</v>
          </cell>
        </row>
        <row r="64">
          <cell r="E64" t="str">
            <v>0204</v>
          </cell>
          <cell r="F64" t="str">
            <v>標準_グラスウール断熱材   24K相当[0.038]</v>
          </cell>
        </row>
        <row r="65">
          <cell r="E65" t="str">
            <v>0205</v>
          </cell>
          <cell r="F65" t="str">
            <v>標準_グラスウール断熱材  32K相当[0.036]</v>
          </cell>
        </row>
        <row r="66">
          <cell r="E66" t="str">
            <v>0206</v>
          </cell>
          <cell r="F66" t="str">
            <v>標準_高性能グラスウール断熱材   16K相当[0.038]</v>
          </cell>
        </row>
        <row r="67">
          <cell r="E67" t="str">
            <v>0207</v>
          </cell>
          <cell r="F67" t="str">
            <v>標準_高性能グラスウール断熱材   24K相当[0.036]</v>
          </cell>
        </row>
        <row r="68">
          <cell r="E68" t="str">
            <v>0208</v>
          </cell>
          <cell r="F68" t="str">
            <v>標準_高性能グラスウール断熱材   32K相当[0.035]</v>
          </cell>
        </row>
        <row r="69">
          <cell r="E69" t="str">
            <v>0209</v>
          </cell>
          <cell r="F69" t="str">
            <v>標準_高性能グラスウール断熱材   40K相当[0.034]</v>
          </cell>
        </row>
        <row r="70">
          <cell r="E70" t="str">
            <v>0210</v>
          </cell>
          <cell r="F70" t="str">
            <v>標準_高性能グラスウール断熱材   48K相当[0.033]</v>
          </cell>
        </row>
        <row r="71">
          <cell r="E71" t="str">
            <v>0211</v>
          </cell>
          <cell r="F71" t="str">
            <v>標準_吹込み用グラスウール  13K相当[0.052]</v>
          </cell>
        </row>
        <row r="72">
          <cell r="E72" t="str">
            <v>0212</v>
          </cell>
          <cell r="F72" t="str">
            <v>標準_吹込み用グラスウール  18K相当[0.052]</v>
          </cell>
        </row>
        <row r="73">
          <cell r="E73" t="str">
            <v>0213</v>
          </cell>
          <cell r="F73" t="str">
            <v>標準_吹込み用グラスウール  30K相当[0.04]</v>
          </cell>
        </row>
        <row r="74">
          <cell r="E74" t="str">
            <v>0214</v>
          </cell>
          <cell r="F74" t="str">
            <v>標準_吹込み用グラスウール  35K相当[0.04]</v>
          </cell>
        </row>
        <row r="75">
          <cell r="E75" t="str">
            <v>0215</v>
          </cell>
          <cell r="F75" t="str">
            <v>標準_吹付けロックウール[0.064]</v>
          </cell>
        </row>
        <row r="76">
          <cell r="E76" t="str">
            <v>0216</v>
          </cell>
          <cell r="F76" t="str">
            <v>標準_ロックウール断熱材（マット）[0.038]</v>
          </cell>
        </row>
        <row r="77">
          <cell r="E77" t="str">
            <v>0217</v>
          </cell>
          <cell r="F77" t="str">
            <v>標準_ロックウール断熱材（フェルト）[0.038]</v>
          </cell>
        </row>
        <row r="78">
          <cell r="E78" t="str">
            <v>0218</v>
          </cell>
          <cell r="F78" t="str">
            <v>標準_ロックウール断熱材（ボード）[0.036]</v>
          </cell>
        </row>
        <row r="79">
          <cell r="E79" t="str">
            <v>0219</v>
          </cell>
          <cell r="F79" t="str">
            <v>標準_吹込み用ロックウール  25K相当[0.047]</v>
          </cell>
        </row>
        <row r="80">
          <cell r="E80" t="str">
            <v>0220</v>
          </cell>
          <cell r="F80" t="str">
            <v>標準_吹込み用ロックウール  65K相当[0.039]</v>
          </cell>
        </row>
        <row r="81">
          <cell r="E81" t="str">
            <v>0221</v>
          </cell>
          <cell r="F81" t="str">
            <v>標準_吹込み用セルローズファイバー  25K[0.04]</v>
          </cell>
        </row>
        <row r="82">
          <cell r="E82" t="str">
            <v>0222</v>
          </cell>
          <cell r="F82" t="str">
            <v>標準_吹込み用セルローズファイバー  45K[0.04]</v>
          </cell>
        </row>
        <row r="83">
          <cell r="E83" t="str">
            <v>0223</v>
          </cell>
          <cell r="F83" t="str">
            <v>標準_吹込み用セルローズファイバー  55K[0.04]</v>
          </cell>
        </row>
        <row r="84">
          <cell r="E84" t="str">
            <v>0224</v>
          </cell>
          <cell r="F84" t="str">
            <v>標準_押出法ポリスチレンフォーム  保温板  1種[0.04]</v>
          </cell>
        </row>
        <row r="85">
          <cell r="E85" t="str">
            <v>0225</v>
          </cell>
          <cell r="F85" t="str">
            <v>標準_押出法ポリスチレンフォーム  保温板  2種[0.034]</v>
          </cell>
        </row>
        <row r="86">
          <cell r="E86" t="str">
            <v>0226</v>
          </cell>
          <cell r="F86" t="str">
            <v>標準_押出法ポリスチレンフォーム  保温板  3種[0.028]</v>
          </cell>
        </row>
        <row r="87">
          <cell r="E87" t="str">
            <v>0227</v>
          </cell>
          <cell r="F87" t="str">
            <v>標準_A種ポリエチレンフォーム  保温板  1種2号[0.042]</v>
          </cell>
        </row>
        <row r="88">
          <cell r="E88" t="str">
            <v>0228</v>
          </cell>
          <cell r="F88" t="str">
            <v>標準_A種ポリエチレンフォーム  保温板  2種[0.038]</v>
          </cell>
        </row>
        <row r="89">
          <cell r="E89" t="str">
            <v>0229</v>
          </cell>
          <cell r="F89" t="str">
            <v>標準_ビーズ法ポリスチレンフォーム  保温板  特号[0.034]</v>
          </cell>
        </row>
        <row r="90">
          <cell r="E90" t="str">
            <v>0230</v>
          </cell>
          <cell r="F90" t="str">
            <v>標準_ビーズ法ポリスチレンフォーム  保温板  1号[0.036]</v>
          </cell>
        </row>
        <row r="91">
          <cell r="E91" t="str">
            <v>0231</v>
          </cell>
          <cell r="F91" t="str">
            <v>標準_ビーズ法ポリスチレンフォーム  保温板  2号[0.037]</v>
          </cell>
        </row>
        <row r="92">
          <cell r="E92" t="str">
            <v>0232</v>
          </cell>
          <cell r="F92" t="str">
            <v>標準_ビーズ法ポリスチレンフォーム  保温板  3号[0.04]</v>
          </cell>
        </row>
        <row r="93">
          <cell r="E93" t="str">
            <v>0233</v>
          </cell>
          <cell r="F93" t="str">
            <v>標準_ビーズ法ポリスチレンフォーム  保温板  4号[0.043]</v>
          </cell>
        </row>
        <row r="94">
          <cell r="E94" t="str">
            <v>0234</v>
          </cell>
          <cell r="F94" t="str">
            <v>標準_硬質ウレタンフォーム  保温板  2種1号[0.023]</v>
          </cell>
        </row>
        <row r="95">
          <cell r="E95" t="str">
            <v>0235</v>
          </cell>
          <cell r="F95" t="str">
            <v>標準_硬質ウレタンフォーム  保温板  2種2号[0.024]</v>
          </cell>
        </row>
        <row r="96">
          <cell r="E96" t="str">
            <v>0236</v>
          </cell>
          <cell r="F96" t="str">
            <v>標準_吹付け硬質ウレタンフォームA種1[0.034]</v>
          </cell>
        </row>
        <row r="97">
          <cell r="E97" t="str">
            <v>0237</v>
          </cell>
          <cell r="F97" t="str">
            <v>標準_吹付け硬質ウレタンフォームA種3[0.04]</v>
          </cell>
        </row>
        <row r="98">
          <cell r="E98" t="str">
            <v>0238</v>
          </cell>
          <cell r="F98" t="str">
            <v>標準_フェノールフォーム  保温板  1種1号[0.022]</v>
          </cell>
        </row>
        <row r="99">
          <cell r="E99" t="str">
            <v>0239</v>
          </cell>
          <cell r="F99" t="str">
            <v>標準_フェノールフォーム  保温板  1種2号[0.022]</v>
          </cell>
        </row>
        <row r="101">
          <cell r="E101" t="str">
            <v>9000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前協議書"/>
      <sheetName val="環境評価書"/>
      <sheetName val="仕様基準時の表示"/>
      <sheetName val="外観写真等貼付"/>
      <sheetName val="第2号様式 "/>
      <sheetName val="第2号様式（事業者連名用別紙）"/>
      <sheetName val="List"/>
      <sheetName val="標準入力法_断熱材"/>
      <sheetName val="モデル建物法_断熱材"/>
      <sheetName val="xls01_建物概要"/>
      <sheetName val="xls02_設備概要"/>
      <sheetName val="xls03_環境対策"/>
      <sheetName val="xls04_建物性能"/>
      <sheetName val="xls05_備考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D2" t="str">
            <v>分譲集合住宅</v>
          </cell>
        </row>
        <row r="3">
          <cell r="D3" t="str">
            <v>賃貸集合住宅</v>
          </cell>
        </row>
        <row r="4">
          <cell r="D4" t="str">
            <v>戸建住宅</v>
          </cell>
        </row>
        <row r="5">
          <cell r="D5" t="str">
            <v>事務所</v>
          </cell>
        </row>
        <row r="6">
          <cell r="D6" t="str">
            <v>ホテル</v>
          </cell>
        </row>
        <row r="7">
          <cell r="D7" t="str">
            <v>病院</v>
          </cell>
        </row>
        <row r="8">
          <cell r="D8" t="str">
            <v>物販店舗</v>
          </cell>
        </row>
        <row r="9">
          <cell r="D9" t="str">
            <v>学校</v>
          </cell>
        </row>
        <row r="10">
          <cell r="D10" t="str">
            <v>飲食店</v>
          </cell>
        </row>
        <row r="11">
          <cell r="D11" t="str">
            <v>集会所</v>
          </cell>
        </row>
        <row r="12">
          <cell r="D12" t="str">
            <v>その他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Q108"/>
  <sheetViews>
    <sheetView showGridLines="0" tabSelected="1" zoomScaleNormal="100" zoomScaleSheetLayoutView="85" workbookViewId="0">
      <selection activeCell="E3" sqref="E3:H3"/>
    </sheetView>
  </sheetViews>
  <sheetFormatPr defaultColWidth="0" defaultRowHeight="13.5" zeroHeight="1"/>
  <cols>
    <col min="1" max="1" width="2.625" style="145" customWidth="1"/>
    <col min="2" max="2" width="12.625" style="145" customWidth="1"/>
    <col min="3" max="3" width="14.625" style="145" customWidth="1"/>
    <col min="4" max="4" width="7.625" style="145" customWidth="1"/>
    <col min="5" max="6" width="6.375" style="145" customWidth="1"/>
    <col min="7" max="7" width="6.5" style="145" customWidth="1"/>
    <col min="8" max="8" width="8.25" style="145" customWidth="1"/>
    <col min="9" max="9" width="5.625" style="145" customWidth="1"/>
    <col min="10" max="10" width="6.25" style="145" customWidth="1"/>
    <col min="11" max="11" width="6.375" style="145" customWidth="1"/>
    <col min="12" max="12" width="5.75" style="145" customWidth="1"/>
    <col min="13" max="15" width="5.125" style="145" customWidth="1"/>
    <col min="16" max="16" width="5.25" style="145" customWidth="1"/>
    <col min="17" max="17" width="5.875" style="145" customWidth="1"/>
    <col min="18" max="19" width="6" style="145" customWidth="1"/>
    <col min="20" max="20" width="5.125" style="145" customWidth="1"/>
    <col min="21" max="21" width="2.625" style="145" customWidth="1"/>
    <col min="22" max="22" width="10.25" style="145" hidden="1" customWidth="1"/>
    <col min="23" max="24" width="17.625" style="145" hidden="1" customWidth="1"/>
    <col min="25" max="34" width="8.625" style="145" hidden="1" customWidth="1"/>
    <col min="35" max="16384" width="9" style="145" hidden="1"/>
  </cols>
  <sheetData>
    <row r="1" spans="2:40" ht="8.1" customHeight="1" thickBot="1">
      <c r="Q1" s="260"/>
      <c r="R1" s="260"/>
      <c r="S1" s="260"/>
      <c r="T1" s="260"/>
      <c r="V1" s="139" t="s">
        <v>186</v>
      </c>
      <c r="AC1" s="261"/>
      <c r="AD1" s="261"/>
      <c r="AE1" s="261"/>
      <c r="AF1" s="261"/>
      <c r="AG1" s="261"/>
      <c r="AH1" s="261"/>
      <c r="AI1" s="261"/>
      <c r="AJ1" s="261"/>
      <c r="AK1" s="261"/>
      <c r="AL1" s="261"/>
      <c r="AM1" s="261"/>
      <c r="AN1" s="261"/>
    </row>
    <row r="2" spans="2:40" ht="16.5" customHeight="1" thickTop="1" thickBot="1">
      <c r="B2" s="650" t="s">
        <v>132</v>
      </c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  <c r="S2" s="651"/>
      <c r="T2" s="652"/>
      <c r="V2" s="145" t="s">
        <v>43</v>
      </c>
      <c r="Z2" s="142" t="s">
        <v>236</v>
      </c>
      <c r="AC2" s="262" t="s">
        <v>344</v>
      </c>
      <c r="AD2" s="263" t="s">
        <v>345</v>
      </c>
      <c r="AE2" s="264" t="s">
        <v>609</v>
      </c>
      <c r="AF2" s="259" t="s">
        <v>346</v>
      </c>
      <c r="AG2" s="264" t="s">
        <v>610</v>
      </c>
      <c r="AH2" s="265" t="s">
        <v>607</v>
      </c>
    </row>
    <row r="3" spans="2:40" ht="14.1" customHeight="1" thickTop="1">
      <c r="B3" s="403" t="s">
        <v>322</v>
      </c>
      <c r="C3" s="404"/>
      <c r="D3" s="405"/>
      <c r="E3" s="691">
        <v>46275</v>
      </c>
      <c r="F3" s="692"/>
      <c r="G3" s="692"/>
      <c r="H3" s="693"/>
      <c r="I3" s="677" t="s">
        <v>291</v>
      </c>
      <c r="J3" s="678"/>
      <c r="K3" s="678"/>
      <c r="L3" s="679"/>
      <c r="M3" s="588" t="s">
        <v>1076</v>
      </c>
      <c r="N3" s="589"/>
      <c r="O3" s="589"/>
      <c r="P3" s="590"/>
      <c r="Q3" s="266"/>
      <c r="R3" s="267" t="s">
        <v>1071</v>
      </c>
      <c r="S3" s="588" t="s">
        <v>1072</v>
      </c>
      <c r="T3" s="590"/>
      <c r="U3" s="145" t="s">
        <v>44</v>
      </c>
      <c r="W3" s="145">
        <f>INDEX(List_Kyogi_Dankai_CD,MATCH($M$3,List_Kyogi_Dankai,0))</f>
        <v>2</v>
      </c>
      <c r="Z3" s="145" t="s">
        <v>235</v>
      </c>
      <c r="AD3" s="268" t="s">
        <v>322</v>
      </c>
      <c r="AE3" s="269">
        <f>IF(LEN($E$3)&gt;0,$E$3,"")</f>
        <v>46275</v>
      </c>
      <c r="AF3" s="268" t="s">
        <v>347</v>
      </c>
      <c r="AG3" s="270">
        <f>$W$3</f>
        <v>2</v>
      </c>
      <c r="AH3" s="271" t="s">
        <v>1072</v>
      </c>
      <c r="AI3" s="272">
        <f>IF($S$3=AH3,1,0)</f>
        <v>1</v>
      </c>
    </row>
    <row r="4" spans="2:40" ht="13.5" customHeight="1">
      <c r="B4" s="522" t="s">
        <v>0</v>
      </c>
      <c r="C4" s="584" t="s">
        <v>1</v>
      </c>
      <c r="D4" s="585"/>
      <c r="E4" s="656" t="s">
        <v>1206</v>
      </c>
      <c r="F4" s="657"/>
      <c r="G4" s="657"/>
      <c r="H4" s="657"/>
      <c r="I4" s="657"/>
      <c r="J4" s="657"/>
      <c r="K4" s="657"/>
      <c r="L4" s="657"/>
      <c r="M4" s="657"/>
      <c r="N4" s="657"/>
      <c r="O4" s="657"/>
      <c r="P4" s="657"/>
      <c r="Q4" s="657"/>
      <c r="R4" s="657"/>
      <c r="S4" s="657"/>
      <c r="T4" s="658"/>
      <c r="U4" s="145" t="s">
        <v>44</v>
      </c>
      <c r="AD4" s="273" t="s">
        <v>348</v>
      </c>
      <c r="AE4" s="274" t="str">
        <f>IF(LEN(TRIM($E$4))&gt;0,TRIM($E$4),"")</f>
        <v>M株式会社</v>
      </c>
      <c r="AH4" s="271" t="s">
        <v>1073</v>
      </c>
      <c r="AI4" s="272">
        <f t="shared" ref="AI4:AI5" si="0">IF($S$3=AH4,1,0)</f>
        <v>0</v>
      </c>
    </row>
    <row r="5" spans="2:40">
      <c r="B5" s="524"/>
      <c r="C5" s="591" t="s">
        <v>2</v>
      </c>
      <c r="D5" s="592"/>
      <c r="E5" s="659" t="s">
        <v>906</v>
      </c>
      <c r="F5" s="660"/>
      <c r="G5" s="660"/>
      <c r="H5" s="660"/>
      <c r="I5" s="660"/>
      <c r="J5" s="660"/>
      <c r="K5" s="660"/>
      <c r="L5" s="660"/>
      <c r="M5" s="660"/>
      <c r="N5" s="660"/>
      <c r="O5" s="660"/>
      <c r="P5" s="660"/>
      <c r="Q5" s="660"/>
      <c r="R5" s="660"/>
      <c r="S5" s="660"/>
      <c r="T5" s="661"/>
      <c r="U5" s="145" t="s">
        <v>44</v>
      </c>
      <c r="Y5" s="275" t="s">
        <v>83</v>
      </c>
      <c r="AD5" s="273" t="s">
        <v>349</v>
      </c>
      <c r="AE5" s="274" t="str">
        <f>IF(LEN(TRIM($E$5))&gt;0,TRIM($E$5),"")</f>
        <v>千代田区大手町一丁目○番地○号</v>
      </c>
      <c r="AH5" s="271" t="s">
        <v>1074</v>
      </c>
      <c r="AI5" s="272">
        <f t="shared" si="0"/>
        <v>0</v>
      </c>
    </row>
    <row r="6" spans="2:40">
      <c r="B6" s="668" t="s">
        <v>3</v>
      </c>
      <c r="C6" s="584" t="s">
        <v>1</v>
      </c>
      <c r="D6" s="593"/>
      <c r="E6" s="656" t="s">
        <v>907</v>
      </c>
      <c r="F6" s="662"/>
      <c r="G6" s="662"/>
      <c r="H6" s="662"/>
      <c r="I6" s="662"/>
      <c r="J6" s="662"/>
      <c r="K6" s="662"/>
      <c r="L6" s="662"/>
      <c r="M6" s="662"/>
      <c r="N6" s="662"/>
      <c r="O6" s="662"/>
      <c r="P6" s="662"/>
      <c r="Q6" s="662"/>
      <c r="R6" s="662"/>
      <c r="S6" s="662"/>
      <c r="T6" s="663"/>
      <c r="U6" s="145" t="s">
        <v>44</v>
      </c>
      <c r="V6" s="276" t="s">
        <v>170</v>
      </c>
      <c r="W6" s="145">
        <f>IF(E10=Val_Selected,1,0)</f>
        <v>0</v>
      </c>
      <c r="X6" s="145" t="str">
        <f>IF($W6=1,$F$10,"")</f>
        <v/>
      </c>
      <c r="AD6" s="273" t="s">
        <v>350</v>
      </c>
      <c r="AE6" s="274" t="str">
        <f>IF(LEN(TRIM($E$6))&gt;0,TRIM($E$6),"")</f>
        <v>株式会社N設計</v>
      </c>
    </row>
    <row r="7" spans="2:40">
      <c r="B7" s="669"/>
      <c r="C7" s="591" t="s">
        <v>2</v>
      </c>
      <c r="D7" s="592"/>
      <c r="E7" s="659" t="s">
        <v>1175</v>
      </c>
      <c r="F7" s="660"/>
      <c r="G7" s="660"/>
      <c r="H7" s="660"/>
      <c r="I7" s="660"/>
      <c r="J7" s="660"/>
      <c r="K7" s="660"/>
      <c r="L7" s="660"/>
      <c r="M7" s="660"/>
      <c r="N7" s="660"/>
      <c r="O7" s="660"/>
      <c r="P7" s="660"/>
      <c r="Q7" s="660"/>
      <c r="R7" s="660"/>
      <c r="S7" s="660"/>
      <c r="T7" s="661"/>
      <c r="U7" s="145" t="s">
        <v>44</v>
      </c>
      <c r="W7" s="145">
        <f>IF(I10=Val_Selected,1,0)</f>
        <v>1</v>
      </c>
      <c r="X7" s="145" t="str">
        <f>IF(LEN($X6)&gt;0, IF($W7=1, $X6 &amp; ", " &amp; $J$10,$X6), IF($W7=1,$J$10,""))</f>
        <v>賃貸集合住宅</v>
      </c>
      <c r="AD7" s="273" t="s">
        <v>351</v>
      </c>
      <c r="AE7" s="274" t="str">
        <f>IF(LEN(TRIM($E$7))&gt;0,TRIM($E$7),"")</f>
        <v>千代田区飯田橋一丁目○番地○号</v>
      </c>
    </row>
    <row r="8" spans="2:40">
      <c r="B8" s="525" t="s">
        <v>4</v>
      </c>
      <c r="C8" s="584" t="s">
        <v>101</v>
      </c>
      <c r="D8" s="585"/>
      <c r="E8" s="665" t="s">
        <v>908</v>
      </c>
      <c r="F8" s="666"/>
      <c r="G8" s="666"/>
      <c r="H8" s="666"/>
      <c r="I8" s="666"/>
      <c r="J8" s="666"/>
      <c r="K8" s="666"/>
      <c r="L8" s="666"/>
      <c r="M8" s="666"/>
      <c r="N8" s="666"/>
      <c r="O8" s="666"/>
      <c r="P8" s="666"/>
      <c r="Q8" s="666"/>
      <c r="R8" s="666"/>
      <c r="S8" s="666"/>
      <c r="T8" s="667"/>
      <c r="U8" s="145" t="s">
        <v>44</v>
      </c>
      <c r="W8" s="145">
        <f>IF(M10=Val_Selected,1,0)</f>
        <v>0</v>
      </c>
      <c r="X8" s="145" t="str">
        <f>IF(LEN($X7)&gt;0, IF($W8=1, $X7 &amp; ", " &amp; $N$10,$X7), IF($W8=1,$N$10,""))</f>
        <v>賃貸集合住宅</v>
      </c>
      <c r="AD8" s="273" t="s">
        <v>352</v>
      </c>
      <c r="AE8" s="274" t="str">
        <f>IF(LEN(TRIM($E$8))&gt;0,TRIM($E$8),"")</f>
        <v>○○○△マンション</v>
      </c>
    </row>
    <row r="9" spans="2:40" ht="13.5" customHeight="1">
      <c r="B9" s="526"/>
      <c r="C9" s="580" t="s">
        <v>103</v>
      </c>
      <c r="D9" s="586"/>
      <c r="E9" s="653" t="s">
        <v>909</v>
      </c>
      <c r="F9" s="654"/>
      <c r="G9" s="654"/>
      <c r="H9" s="654"/>
      <c r="I9" s="654"/>
      <c r="J9" s="654"/>
      <c r="K9" s="654"/>
      <c r="L9" s="654"/>
      <c r="M9" s="654"/>
      <c r="N9" s="654"/>
      <c r="O9" s="654"/>
      <c r="P9" s="654"/>
      <c r="Q9" s="654"/>
      <c r="R9" s="654"/>
      <c r="S9" s="654"/>
      <c r="T9" s="655"/>
      <c r="U9" s="145" t="s">
        <v>44</v>
      </c>
      <c r="W9" s="277">
        <f>IF(E11=Val_Selected,1,0)</f>
        <v>0</v>
      </c>
      <c r="X9" s="277" t="str">
        <f>IF(LEN($X8)&gt;0, IF($W9=1, $X8 &amp; ", " &amp; $F$11,$X8), IF($W9=1,$R$10,""))</f>
        <v>賃貸集合住宅</v>
      </c>
      <c r="AD9" s="273" t="s">
        <v>353</v>
      </c>
      <c r="AE9" s="274" t="str">
        <f>IF(LEN(TRIM($E$9))&gt;0,TRIM($E$9),"")</f>
        <v>千代田区九段北○丁目○番地○号</v>
      </c>
      <c r="AH9" s="273" t="s">
        <v>196</v>
      </c>
      <c r="AI9" s="274"/>
      <c r="AJ9" s="142" t="s">
        <v>777</v>
      </c>
    </row>
    <row r="10" spans="2:40">
      <c r="B10" s="526"/>
      <c r="C10" s="582" t="s">
        <v>5</v>
      </c>
      <c r="D10" s="594"/>
      <c r="E10" s="288" t="s">
        <v>323</v>
      </c>
      <c r="F10" s="289" t="s">
        <v>167</v>
      </c>
      <c r="G10" s="289"/>
      <c r="H10" s="289"/>
      <c r="I10" s="421" t="s">
        <v>910</v>
      </c>
      <c r="J10" s="289" t="s">
        <v>168</v>
      </c>
      <c r="K10" s="289"/>
      <c r="L10" s="289"/>
      <c r="M10" s="421" t="s">
        <v>323</v>
      </c>
      <c r="N10" s="289" t="s">
        <v>857</v>
      </c>
      <c r="O10" s="289"/>
      <c r="P10" s="289"/>
      <c r="Q10" s="289"/>
      <c r="R10" s="289"/>
      <c r="S10" s="289"/>
      <c r="T10" s="309"/>
      <c r="U10" s="145" t="s">
        <v>44</v>
      </c>
      <c r="W10" s="277">
        <f>IF(I11=Val_Selected,1,0)</f>
        <v>0</v>
      </c>
      <c r="X10" s="277" t="str">
        <f>IF(LEN($X9)&gt;0, IF($W10=1, $X9 &amp; ", " &amp; $J$11,$X9), IF($W10=1,$J$11,""))</f>
        <v>賃貸集合住宅</v>
      </c>
      <c r="AB10" s="278" t="s">
        <v>820</v>
      </c>
      <c r="AD10" s="279" t="s">
        <v>21</v>
      </c>
      <c r="AE10" s="280" t="s">
        <v>158</v>
      </c>
      <c r="AF10" s="281">
        <f>$W$6</f>
        <v>0</v>
      </c>
      <c r="AG10" s="280" t="s">
        <v>168</v>
      </c>
      <c r="AH10" s="281">
        <f>$W$7</f>
        <v>1</v>
      </c>
      <c r="AI10" s="280" t="s">
        <v>169</v>
      </c>
      <c r="AJ10" s="281">
        <f>$W$8</f>
        <v>0</v>
      </c>
    </row>
    <row r="11" spans="2:40" ht="13.5" hidden="1" customHeight="1">
      <c r="B11" s="526"/>
      <c r="C11" s="526"/>
      <c r="D11" s="595"/>
      <c r="E11" s="288" t="s">
        <v>323</v>
      </c>
      <c r="F11" s="289" t="s">
        <v>105</v>
      </c>
      <c r="G11" s="289"/>
      <c r="H11" s="289"/>
      <c r="I11" s="421" t="s">
        <v>323</v>
      </c>
      <c r="J11" s="289" t="s">
        <v>51</v>
      </c>
      <c r="K11" s="289"/>
      <c r="L11" s="289"/>
      <c r="M11" s="421" t="s">
        <v>323</v>
      </c>
      <c r="N11" s="289" t="s">
        <v>106</v>
      </c>
      <c r="O11" s="289"/>
      <c r="P11" s="289"/>
      <c r="Q11" s="421" t="s">
        <v>323</v>
      </c>
      <c r="R11" s="289" t="s">
        <v>107</v>
      </c>
      <c r="S11" s="289"/>
      <c r="T11" s="309"/>
      <c r="U11" s="145" t="s">
        <v>44</v>
      </c>
      <c r="W11" s="277">
        <f>IF(M11=Val_Selected,1,0)</f>
        <v>0</v>
      </c>
      <c r="X11" s="277" t="str">
        <f>IF(LEN($X10)&gt;0, IF($W11=1, $X10 &amp; ", " &amp; $N$11,$X10), IF($W11=1,$N$11,""))</f>
        <v>賃貸集合住宅</v>
      </c>
      <c r="AB11" s="282" t="s">
        <v>648</v>
      </c>
      <c r="AD11" s="279" t="s">
        <v>21</v>
      </c>
      <c r="AE11" s="283" t="s">
        <v>105</v>
      </c>
      <c r="AF11" s="284"/>
      <c r="AG11" s="283" t="s">
        <v>354</v>
      </c>
      <c r="AH11" s="284"/>
      <c r="AI11" s="283" t="s">
        <v>106</v>
      </c>
      <c r="AJ11" s="284"/>
      <c r="AK11" s="283" t="s">
        <v>107</v>
      </c>
      <c r="AL11" s="284"/>
      <c r="AM11" s="142" t="s">
        <v>649</v>
      </c>
    </row>
    <row r="12" spans="2:40" ht="13.5" hidden="1" customHeight="1">
      <c r="B12" s="526"/>
      <c r="C12" s="578"/>
      <c r="D12" s="596"/>
      <c r="E12" s="288" t="s">
        <v>323</v>
      </c>
      <c r="F12" s="289" t="s">
        <v>166</v>
      </c>
      <c r="G12" s="289"/>
      <c r="H12" s="411"/>
      <c r="I12" s="421" t="s">
        <v>323</v>
      </c>
      <c r="J12" s="289" t="s">
        <v>165</v>
      </c>
      <c r="K12" s="411"/>
      <c r="L12" s="411"/>
      <c r="M12" s="421" t="s">
        <v>323</v>
      </c>
      <c r="N12" s="289" t="s">
        <v>164</v>
      </c>
      <c r="O12" s="411"/>
      <c r="P12" s="411"/>
      <c r="Q12" s="421" t="s">
        <v>323</v>
      </c>
      <c r="R12" s="289" t="s">
        <v>163</v>
      </c>
      <c r="S12" s="411"/>
      <c r="T12" s="412"/>
      <c r="U12" s="145" t="s">
        <v>44</v>
      </c>
      <c r="W12" s="277">
        <f>IF(Q11=Val_Selected,1,0)</f>
        <v>0</v>
      </c>
      <c r="X12" s="277" t="str">
        <f>IF(LEN($X11)&gt;0, IF($W12=1, $X11 &amp; ", " &amp; $R$11,$X11), IF($W12=1,$R$11,""))</f>
        <v>賃貸集合住宅</v>
      </c>
      <c r="AB12" s="277"/>
      <c r="AE12" s="283" t="s">
        <v>355</v>
      </c>
      <c r="AF12" s="284"/>
      <c r="AG12" s="283" t="s">
        <v>356</v>
      </c>
      <c r="AH12" s="284"/>
      <c r="AI12" s="283" t="s">
        <v>357</v>
      </c>
      <c r="AJ12" s="284"/>
      <c r="AK12" s="283" t="s">
        <v>272</v>
      </c>
      <c r="AL12" s="284"/>
    </row>
    <row r="13" spans="2:40" ht="13.5" customHeight="1">
      <c r="B13" s="526"/>
      <c r="C13" s="580" t="str">
        <f>IF($W$3=5,"工事期間","工事期間（予定）")</f>
        <v>工事期間（予定）</v>
      </c>
      <c r="D13" s="586"/>
      <c r="E13" s="358" t="s">
        <v>6</v>
      </c>
      <c r="F13" s="289"/>
      <c r="G13" s="289"/>
      <c r="H13" s="597">
        <v>45900</v>
      </c>
      <c r="I13" s="597"/>
      <c r="J13" s="597"/>
      <c r="K13" s="289"/>
      <c r="L13" s="289"/>
      <c r="M13" s="289" t="s">
        <v>26</v>
      </c>
      <c r="N13" s="289"/>
      <c r="O13" s="717">
        <v>46265</v>
      </c>
      <c r="P13" s="717"/>
      <c r="Q13" s="717"/>
      <c r="R13" s="717"/>
      <c r="S13" s="422"/>
      <c r="T13" s="423"/>
      <c r="U13" s="145" t="s">
        <v>44</v>
      </c>
      <c r="W13" s="277">
        <f>IF(E12=Val_Selected,1,0)</f>
        <v>0</v>
      </c>
      <c r="X13" s="277" t="str">
        <f>IF(LEN($X12)&gt;0, IF($W13=1, $X12 &amp; ", " &amp; $F$12,$X12), IF($W13=1,$F$12,""))</f>
        <v>賃貸集合住宅</v>
      </c>
      <c r="AD13" s="286" t="s">
        <v>779</v>
      </c>
      <c r="AE13" s="268" t="s">
        <v>619</v>
      </c>
      <c r="AF13" s="287">
        <f>IF(LEN($H$13)&gt;0,$H$13,"")</f>
        <v>45900</v>
      </c>
      <c r="AG13" s="271" t="s">
        <v>778</v>
      </c>
      <c r="AH13" s="287">
        <f>IF(LEN($O$13)&gt;0,$O$13,"")</f>
        <v>46265</v>
      </c>
    </row>
    <row r="14" spans="2:40" ht="13.5" customHeight="1">
      <c r="B14" s="526"/>
      <c r="C14" s="670" t="s">
        <v>1116</v>
      </c>
      <c r="D14" s="671"/>
      <c r="E14" s="288" t="s">
        <v>323</v>
      </c>
      <c r="F14" s="289" t="s">
        <v>1138</v>
      </c>
      <c r="G14" s="289"/>
      <c r="H14" s="289"/>
      <c r="I14" s="424"/>
      <c r="J14" s="425"/>
      <c r="K14" s="425"/>
      <c r="L14" s="426"/>
      <c r="M14" s="289"/>
      <c r="N14" s="289"/>
      <c r="O14" s="427"/>
      <c r="P14" s="427"/>
      <c r="Q14" s="427"/>
      <c r="R14" s="289"/>
      <c r="S14" s="289"/>
      <c r="T14" s="309"/>
      <c r="U14" s="145" t="s">
        <v>44</v>
      </c>
      <c r="W14" s="277">
        <f>IF(I12=Val_Selected,1,0)</f>
        <v>0</v>
      </c>
      <c r="X14" s="277" t="str">
        <f>IF(LEN($X13)&gt;0, IF($W14=1, $X13 &amp; ", " &amp; $J$12,$X13), IF($W14=1,$J$12,""))</f>
        <v>賃貸集合住宅</v>
      </c>
      <c r="AD14" s="271" t="s">
        <v>1117</v>
      </c>
      <c r="AE14" s="281">
        <f>IF(E14=Val_Selected,1,0)</f>
        <v>0</v>
      </c>
    </row>
    <row r="15" spans="2:40" ht="13.5" customHeight="1">
      <c r="B15" s="526"/>
      <c r="C15" s="672" t="s">
        <v>1114</v>
      </c>
      <c r="D15" s="672"/>
      <c r="E15" s="323" t="s">
        <v>1137</v>
      </c>
      <c r="F15" s="428"/>
      <c r="G15" s="716">
        <v>1000</v>
      </c>
      <c r="H15" s="716"/>
      <c r="I15" s="716"/>
      <c r="J15" s="429" t="s">
        <v>8</v>
      </c>
      <c r="K15" s="323"/>
      <c r="L15" s="430" t="s">
        <v>1115</v>
      </c>
      <c r="M15" s="718">
        <v>1500</v>
      </c>
      <c r="N15" s="718"/>
      <c r="O15" s="718"/>
      <c r="P15" s="429" t="s">
        <v>8</v>
      </c>
      <c r="Q15" s="323"/>
      <c r="R15" s="323"/>
      <c r="S15" s="429"/>
      <c r="T15" s="431"/>
      <c r="U15" s="145" t="s">
        <v>44</v>
      </c>
      <c r="W15" s="277">
        <f>IF(M12=Val_Selected,1,0)</f>
        <v>0</v>
      </c>
      <c r="X15" s="277" t="str">
        <f>IF(LEN($X14)&gt;0, IF($W15=1, $X14 &amp; ", " &amp; $N$12,$X14), IF($W15=1,$N$12,""))</f>
        <v>賃貸集合住宅</v>
      </c>
      <c r="AD15" s="268" t="s">
        <v>9</v>
      </c>
      <c r="AE15" s="290">
        <f>IF(LEN($G$15)&gt;0,$G$15,"")</f>
        <v>1000</v>
      </c>
      <c r="AF15" s="268" t="s">
        <v>7</v>
      </c>
      <c r="AG15" s="291">
        <f>IF(LEN($M$15)&gt;0,$M$15,"")</f>
        <v>1500</v>
      </c>
    </row>
    <row r="16" spans="2:40" ht="13.5" customHeight="1">
      <c r="B16" s="526"/>
      <c r="C16" s="578" t="s">
        <v>1153</v>
      </c>
      <c r="D16" s="579"/>
      <c r="E16" s="358" t="s">
        <v>1154</v>
      </c>
      <c r="F16" s="289"/>
      <c r="G16" s="571">
        <v>5000</v>
      </c>
      <c r="H16" s="572"/>
      <c r="I16" s="289" t="s">
        <v>8</v>
      </c>
      <c r="J16" s="564" t="s">
        <v>1152</v>
      </c>
      <c r="K16" s="564"/>
      <c r="L16" s="564"/>
      <c r="M16" s="564"/>
      <c r="N16" s="564"/>
      <c r="O16" s="564"/>
      <c r="P16" s="564"/>
      <c r="Q16" s="564"/>
      <c r="R16" s="571">
        <v>5000</v>
      </c>
      <c r="S16" s="572"/>
      <c r="T16" s="309" t="s">
        <v>8</v>
      </c>
      <c r="U16" s="145" t="s">
        <v>44</v>
      </c>
      <c r="W16" s="277">
        <f>IF(Q12=Val_Selected,1,0)</f>
        <v>0</v>
      </c>
      <c r="X16" s="292" t="str">
        <f>IF(LEN($X15)&gt;0, IF($W16=1, $X15 &amp; ", " &amp; $R$12,$X15), IF($W16=1,$R$12,""))</f>
        <v>賃貸集合住宅</v>
      </c>
      <c r="AD16" s="268" t="s">
        <v>10</v>
      </c>
      <c r="AE16" s="291">
        <f>IF(LEN($G$16)&gt;0,$G$16,"")</f>
        <v>5000</v>
      </c>
      <c r="AF16" s="271" t="s">
        <v>780</v>
      </c>
      <c r="AG16" s="291">
        <f>IF(LEN($R$16)&gt;0,$R$16,"")</f>
        <v>5000</v>
      </c>
    </row>
    <row r="17" spans="2:43" ht="13.5" customHeight="1">
      <c r="B17" s="526"/>
      <c r="C17" s="580" t="s">
        <v>11</v>
      </c>
      <c r="D17" s="581"/>
      <c r="E17" s="296" t="s">
        <v>49</v>
      </c>
      <c r="F17" s="293">
        <v>5</v>
      </c>
      <c r="G17" s="297" t="s">
        <v>48</v>
      </c>
      <c r="H17" s="289"/>
      <c r="I17" s="289"/>
      <c r="J17" s="289" t="s">
        <v>50</v>
      </c>
      <c r="K17" s="293">
        <v>0</v>
      </c>
      <c r="L17" s="289" t="s">
        <v>48</v>
      </c>
      <c r="M17" s="297"/>
      <c r="N17" s="297"/>
      <c r="O17" s="317" t="s">
        <v>133</v>
      </c>
      <c r="P17" s="293">
        <v>50</v>
      </c>
      <c r="Q17" s="289" t="s">
        <v>134</v>
      </c>
      <c r="R17" s="289"/>
      <c r="S17" s="289"/>
      <c r="T17" s="309"/>
      <c r="U17" s="145" t="s">
        <v>44</v>
      </c>
      <c r="V17" s="276" t="s">
        <v>64</v>
      </c>
      <c r="AC17" s="294" t="s">
        <v>358</v>
      </c>
      <c r="AD17" s="268" t="s">
        <v>359</v>
      </c>
      <c r="AE17" s="286" t="s">
        <v>781</v>
      </c>
      <c r="AF17" s="295">
        <f>IF(LEN($F$17)&gt;0,$F$17,"")</f>
        <v>5</v>
      </c>
      <c r="AG17" s="286" t="s">
        <v>782</v>
      </c>
      <c r="AH17" s="295">
        <f>IF(LEN($K$17)&gt;0,$K$17,"")</f>
        <v>0</v>
      </c>
      <c r="AI17" s="286" t="s">
        <v>783</v>
      </c>
      <c r="AJ17" s="295">
        <f>IF(LEN($P$17)&gt;0,$P$17,"")</f>
        <v>50</v>
      </c>
    </row>
    <row r="18" spans="2:43" ht="13.5" customHeight="1">
      <c r="B18" s="526"/>
      <c r="C18" s="582" t="s">
        <v>12</v>
      </c>
      <c r="D18" s="583"/>
      <c r="E18" s="288" t="s">
        <v>910</v>
      </c>
      <c r="F18" s="289" t="s">
        <v>52</v>
      </c>
      <c r="G18" s="289"/>
      <c r="H18" s="289"/>
      <c r="I18" s="421" t="s">
        <v>323</v>
      </c>
      <c r="J18" s="289" t="s">
        <v>54</v>
      </c>
      <c r="K18" s="289"/>
      <c r="L18" s="289"/>
      <c r="M18" s="421" t="s">
        <v>323</v>
      </c>
      <c r="N18" s="289" t="s">
        <v>56</v>
      </c>
      <c r="O18" s="289"/>
      <c r="P18" s="289"/>
      <c r="Q18" s="289"/>
      <c r="R18" s="289"/>
      <c r="S18" s="289"/>
      <c r="T18" s="309"/>
      <c r="U18" s="145" t="s">
        <v>44</v>
      </c>
      <c r="W18" s="145">
        <f>IF(E18=Val_Selected,1,0)</f>
        <v>1</v>
      </c>
      <c r="X18" s="145" t="str">
        <f>IF($W18=1,$F$18,"")</f>
        <v>ＲＣ造</v>
      </c>
      <c r="AC18" s="294" t="s">
        <v>360</v>
      </c>
      <c r="AD18" s="279" t="s">
        <v>64</v>
      </c>
      <c r="AE18" s="268" t="s">
        <v>361</v>
      </c>
      <c r="AF18" s="281">
        <f>$W$18</f>
        <v>1</v>
      </c>
      <c r="AG18" s="268" t="s">
        <v>362</v>
      </c>
      <c r="AH18" s="281">
        <f>$W$19</f>
        <v>0</v>
      </c>
      <c r="AI18" s="268" t="s">
        <v>363</v>
      </c>
      <c r="AJ18" s="281">
        <f>$W$20</f>
        <v>0</v>
      </c>
    </row>
    <row r="19" spans="2:43" ht="13.5" customHeight="1">
      <c r="B19" s="526"/>
      <c r="C19" s="578"/>
      <c r="D19" s="579"/>
      <c r="E19" s="288" t="s">
        <v>323</v>
      </c>
      <c r="F19" s="289" t="s">
        <v>53</v>
      </c>
      <c r="G19" s="289"/>
      <c r="H19" s="289"/>
      <c r="I19" s="421" t="s">
        <v>323</v>
      </c>
      <c r="J19" s="289" t="s">
        <v>82</v>
      </c>
      <c r="K19" s="289"/>
      <c r="L19" s="577"/>
      <c r="M19" s="577"/>
      <c r="N19" s="577"/>
      <c r="O19" s="577"/>
      <c r="P19" s="577"/>
      <c r="Q19" s="577"/>
      <c r="R19" s="577"/>
      <c r="S19" s="577"/>
      <c r="T19" s="412" t="s">
        <v>84</v>
      </c>
      <c r="U19" s="145" t="s">
        <v>44</v>
      </c>
      <c r="W19" s="145">
        <f>IF(I18=Val_Selected,1,0)</f>
        <v>0</v>
      </c>
      <c r="X19" s="145" t="str">
        <f>IF(LEN($X18)&gt;0, IF($W19=1, $X18 &amp; ", " &amp; $J$18,$X18), IF($W19=1,$J$18,""))</f>
        <v>ＲＣ造</v>
      </c>
      <c r="AE19" s="268" t="s">
        <v>364</v>
      </c>
      <c r="AF19" s="281">
        <f>$W$21</f>
        <v>0</v>
      </c>
      <c r="AG19" s="268" t="s">
        <v>272</v>
      </c>
      <c r="AH19" s="281">
        <f>$W$22</f>
        <v>0</v>
      </c>
      <c r="AI19" s="268" t="s">
        <v>365</v>
      </c>
      <c r="AJ19" s="274" t="str">
        <f>IF(LEN(TRIM($L$19))&gt;0,TRIM($L$19),"")</f>
        <v/>
      </c>
    </row>
    <row r="20" spans="2:43" ht="13.5" customHeight="1">
      <c r="B20" s="526"/>
      <c r="C20" s="582" t="s">
        <v>1162</v>
      </c>
      <c r="D20" s="583"/>
      <c r="E20" s="296" t="s">
        <v>13</v>
      </c>
      <c r="F20" s="573" t="s">
        <v>159</v>
      </c>
      <c r="G20" s="573"/>
      <c r="H20" s="664"/>
      <c r="I20" s="567">
        <v>5000</v>
      </c>
      <c r="J20" s="572"/>
      <c r="K20" s="289" t="s">
        <v>58</v>
      </c>
      <c r="L20" s="297" t="s">
        <v>13</v>
      </c>
      <c r="M20" s="573"/>
      <c r="N20" s="574"/>
      <c r="O20" s="575"/>
      <c r="P20" s="567"/>
      <c r="Q20" s="572"/>
      <c r="R20" s="289" t="s">
        <v>58</v>
      </c>
      <c r="S20" s="432"/>
      <c r="T20" s="433"/>
      <c r="U20" s="145" t="s">
        <v>44</v>
      </c>
      <c r="W20" s="145">
        <f>IF(M18=Val_Selected,1,0)</f>
        <v>0</v>
      </c>
      <c r="X20" s="145" t="str">
        <f>IF(LEN($X19)&gt;0, IF($W20=1, $X19 &amp; ", " &amp; $N$18,$X19), IF($W20=1,$N$18,""))</f>
        <v>ＲＣ造</v>
      </c>
      <c r="AD20" s="286" t="s">
        <v>784</v>
      </c>
      <c r="AE20" s="268" t="s">
        <v>785</v>
      </c>
      <c r="AF20" s="274" t="str">
        <f>IF(LEN($F$20)&gt;0,$F$20,"")</f>
        <v>賃貸集合住宅</v>
      </c>
      <c r="AG20" s="268" t="s">
        <v>786</v>
      </c>
      <c r="AH20" s="298">
        <f>IF(LEN($I$20)&gt;0,$I$20,"")</f>
        <v>5000</v>
      </c>
      <c r="AI20" s="268" t="s">
        <v>787</v>
      </c>
      <c r="AJ20" s="274" t="str">
        <f>IF(LEN($M$20)&gt;0,$M$20,"")</f>
        <v/>
      </c>
      <c r="AK20" s="268" t="s">
        <v>788</v>
      </c>
      <c r="AL20" s="298" t="str">
        <f>IF(LEN($P$20)&gt;0,$P$20,"")</f>
        <v/>
      </c>
    </row>
    <row r="21" spans="2:43" ht="13.5" customHeight="1">
      <c r="B21" s="526"/>
      <c r="C21" s="578"/>
      <c r="D21" s="579"/>
      <c r="E21" s="296" t="s">
        <v>13</v>
      </c>
      <c r="F21" s="573"/>
      <c r="G21" s="574"/>
      <c r="H21" s="575"/>
      <c r="I21" s="567"/>
      <c r="J21" s="572"/>
      <c r="K21" s="289" t="s">
        <v>58</v>
      </c>
      <c r="L21" s="297" t="s">
        <v>13</v>
      </c>
      <c r="M21" s="573"/>
      <c r="N21" s="574"/>
      <c r="O21" s="575"/>
      <c r="P21" s="567"/>
      <c r="Q21" s="568"/>
      <c r="R21" s="289" t="s">
        <v>58</v>
      </c>
      <c r="S21" s="432"/>
      <c r="T21" s="433"/>
      <c r="U21" s="145" t="s">
        <v>44</v>
      </c>
      <c r="W21" s="145">
        <f>IF(E19=Val_Selected,1,0)</f>
        <v>0</v>
      </c>
      <c r="X21" s="145" t="str">
        <f>IF(LEN($X20)&gt;0, IF($W21=1, $X20 &amp; ", " &amp; $F$19,$X20), IF($W21=1,$F$19,""))</f>
        <v>ＲＣ造</v>
      </c>
      <c r="AE21" s="268" t="s">
        <v>789</v>
      </c>
      <c r="AF21" s="274" t="str">
        <f>IF(LEN($F$21)&gt;0,$F$21,"")</f>
        <v/>
      </c>
      <c r="AG21" s="268" t="s">
        <v>790</v>
      </c>
      <c r="AH21" s="298" t="str">
        <f>IF(LEN($I$21)&gt;0,$I$21,"")</f>
        <v/>
      </c>
      <c r="AI21" s="268" t="s">
        <v>791</v>
      </c>
      <c r="AJ21" s="274" t="str">
        <f>IF(LEN($M$21)&gt;0,$M$21,"")</f>
        <v/>
      </c>
      <c r="AK21" s="268" t="s">
        <v>792</v>
      </c>
      <c r="AL21" s="298" t="str">
        <f>IF(LEN($P$21)&gt;0,$P$21,"")</f>
        <v/>
      </c>
    </row>
    <row r="22" spans="2:43" ht="13.5" customHeight="1">
      <c r="B22" s="526"/>
      <c r="C22" s="599" t="s">
        <v>891</v>
      </c>
      <c r="D22" s="600"/>
      <c r="E22" s="288" t="s">
        <v>323</v>
      </c>
      <c r="F22" s="576" t="s">
        <v>794</v>
      </c>
      <c r="G22" s="576"/>
      <c r="H22" s="576"/>
      <c r="I22" s="576"/>
      <c r="J22" s="576"/>
      <c r="K22" s="576"/>
      <c r="L22" s="421" t="s">
        <v>323</v>
      </c>
      <c r="M22" s="727" t="s">
        <v>795</v>
      </c>
      <c r="N22" s="727"/>
      <c r="O22" s="727"/>
      <c r="P22" s="411"/>
      <c r="Q22" s="421" t="s">
        <v>323</v>
      </c>
      <c r="R22" s="289" t="s">
        <v>892</v>
      </c>
      <c r="S22" s="411"/>
      <c r="T22" s="309"/>
      <c r="U22" s="145" t="s">
        <v>44</v>
      </c>
      <c r="W22" s="145">
        <f>IF(I19=Val_Selected,1,0)</f>
        <v>0</v>
      </c>
      <c r="X22" s="292" t="str">
        <f>IF(LEN($X21)&gt;0, IF($W22=1, $X21 &amp; ", " &amp; $Y$5 &amp; $X$23,$X21), IF($W22=1,$Y$5&amp; $X$23,""))</f>
        <v>ＲＣ造</v>
      </c>
      <c r="AA22" s="145" t="e">
        <f>List_DannetsuZaiCD</f>
        <v>#VALUE!</v>
      </c>
      <c r="AD22" s="279"/>
      <c r="AE22" s="286" t="s">
        <v>794</v>
      </c>
      <c r="AF22" s="281">
        <f>IF(E22=Val_Selected,1,0)</f>
        <v>0</v>
      </c>
      <c r="AG22" s="271" t="s">
        <v>795</v>
      </c>
      <c r="AH22" s="281">
        <f>IF(L22=Val_Selected,1,0)</f>
        <v>0</v>
      </c>
      <c r="AI22" s="299" t="s">
        <v>796</v>
      </c>
      <c r="AK22" s="300" t="s">
        <v>366</v>
      </c>
      <c r="AL22" s="284"/>
      <c r="AM22" s="284"/>
      <c r="AN22" s="300" t="s">
        <v>367</v>
      </c>
      <c r="AO22" s="284"/>
      <c r="AP22" s="284"/>
      <c r="AQ22" s="299" t="s">
        <v>793</v>
      </c>
    </row>
    <row r="23" spans="2:43" ht="13.5" customHeight="1">
      <c r="B23" s="527"/>
      <c r="C23" s="601"/>
      <c r="D23" s="602"/>
      <c r="E23" s="288" t="s">
        <v>323</v>
      </c>
      <c r="F23" s="587" t="s">
        <v>893</v>
      </c>
      <c r="G23" s="587"/>
      <c r="H23" s="587"/>
      <c r="I23" s="434" t="s">
        <v>323</v>
      </c>
      <c r="J23" s="301" t="s">
        <v>82</v>
      </c>
      <c r="K23" s="435"/>
      <c r="L23" s="577"/>
      <c r="M23" s="577"/>
      <c r="N23" s="577"/>
      <c r="O23" s="577"/>
      <c r="P23" s="577"/>
      <c r="Q23" s="577"/>
      <c r="R23" s="577"/>
      <c r="S23" s="577"/>
      <c r="T23" s="412" t="s">
        <v>84</v>
      </c>
      <c r="U23" s="145" t="s">
        <v>44</v>
      </c>
      <c r="W23" s="276" t="s">
        <v>171</v>
      </c>
      <c r="X23" s="145" t="str">
        <f>IF(LEN(TRIM($L$19))&gt;0, "（" &amp; TRIM($L$19) &amp; "）","")</f>
        <v/>
      </c>
      <c r="AE23" s="286" t="s">
        <v>762</v>
      </c>
      <c r="AF23" s="281">
        <f>IF(Q22=Val_Selected,1,0)</f>
        <v>0</v>
      </c>
      <c r="AG23" s="271" t="s">
        <v>797</v>
      </c>
      <c r="AH23" s="281">
        <f>IF(E23=Val_Selected,1,0)</f>
        <v>0</v>
      </c>
      <c r="AI23" s="286" t="s">
        <v>63</v>
      </c>
      <c r="AJ23" s="281">
        <f>IF(I23=Val_Selected,1,0)</f>
        <v>0</v>
      </c>
    </row>
    <row r="24" spans="2:43" ht="13.5" customHeight="1">
      <c r="B24" s="522" t="s">
        <v>138</v>
      </c>
      <c r="C24" s="569" t="s">
        <v>14</v>
      </c>
      <c r="D24" s="570"/>
      <c r="E24" s="436" t="s">
        <v>323</v>
      </c>
      <c r="F24" s="419" t="s">
        <v>139</v>
      </c>
      <c r="G24" s="419"/>
      <c r="H24" s="419"/>
      <c r="I24" s="324" t="s">
        <v>910</v>
      </c>
      <c r="J24" s="673" t="s">
        <v>135</v>
      </c>
      <c r="K24" s="673"/>
      <c r="L24" s="673"/>
      <c r="M24" s="324" t="s">
        <v>323</v>
      </c>
      <c r="N24" s="598" t="s">
        <v>136</v>
      </c>
      <c r="O24" s="598"/>
      <c r="P24" s="598"/>
      <c r="Q24" s="324" t="s">
        <v>323</v>
      </c>
      <c r="R24" s="419" t="s">
        <v>675</v>
      </c>
      <c r="S24" s="419"/>
      <c r="T24" s="437"/>
      <c r="U24" s="145" t="s">
        <v>44</v>
      </c>
      <c r="AD24" s="268" t="s">
        <v>368</v>
      </c>
      <c r="AE24" s="286" t="s">
        <v>801</v>
      </c>
      <c r="AF24" s="281">
        <f t="shared" ref="AF24:AF28" si="1">IF(E24=Val_Selected,1,0)</f>
        <v>0</v>
      </c>
      <c r="AG24" s="286" t="s">
        <v>803</v>
      </c>
      <c r="AH24" s="281">
        <f>IF(I24=Val_Selected,1,0)</f>
        <v>1</v>
      </c>
      <c r="AI24" s="271" t="s">
        <v>804</v>
      </c>
      <c r="AJ24" s="281">
        <f>IF(M24=Val_Selected,1,0)</f>
        <v>0</v>
      </c>
      <c r="AK24" s="271" t="s">
        <v>805</v>
      </c>
      <c r="AL24" s="281">
        <f>IF(Q24=Val_Selected,1,0)</f>
        <v>0</v>
      </c>
    </row>
    <row r="25" spans="2:43" ht="13.5" customHeight="1">
      <c r="B25" s="523"/>
      <c r="C25" s="680" t="s">
        <v>140</v>
      </c>
      <c r="D25" s="681"/>
      <c r="E25" s="288" t="s">
        <v>323</v>
      </c>
      <c r="F25" s="289" t="s">
        <v>141</v>
      </c>
      <c r="G25" s="289"/>
      <c r="H25" s="289"/>
      <c r="I25" s="421" t="s">
        <v>323</v>
      </c>
      <c r="J25" s="540" t="s">
        <v>142</v>
      </c>
      <c r="K25" s="540"/>
      <c r="L25" s="540"/>
      <c r="M25" s="421" t="s">
        <v>323</v>
      </c>
      <c r="N25" s="289" t="s">
        <v>143</v>
      </c>
      <c r="O25" s="289"/>
      <c r="P25" s="289"/>
      <c r="Q25" s="289"/>
      <c r="R25" s="289"/>
      <c r="S25" s="289"/>
      <c r="T25" s="309"/>
      <c r="U25" s="145" t="s">
        <v>44</v>
      </c>
      <c r="AD25" s="268" t="s">
        <v>140</v>
      </c>
      <c r="AE25" s="286" t="s">
        <v>806</v>
      </c>
      <c r="AF25" s="281">
        <f t="shared" si="1"/>
        <v>0</v>
      </c>
      <c r="AG25" s="271" t="s">
        <v>807</v>
      </c>
      <c r="AH25" s="281">
        <f>IF(I25=Val_Selected,1,0)</f>
        <v>0</v>
      </c>
      <c r="AI25" s="271" t="s">
        <v>808</v>
      </c>
      <c r="AJ25" s="281">
        <f>IF(M25=Val_Selected,1,0)</f>
        <v>0</v>
      </c>
    </row>
    <row r="26" spans="2:43" ht="13.5" customHeight="1">
      <c r="B26" s="524"/>
      <c r="C26" s="552"/>
      <c r="D26" s="682"/>
      <c r="E26" s="438" t="s">
        <v>910</v>
      </c>
      <c r="F26" s="301" t="s">
        <v>82</v>
      </c>
      <c r="G26" s="301"/>
      <c r="H26" s="686" t="s">
        <v>911</v>
      </c>
      <c r="I26" s="686"/>
      <c r="J26" s="686"/>
      <c r="K26" s="686"/>
      <c r="L26" s="686"/>
      <c r="M26" s="686"/>
      <c r="N26" s="686"/>
      <c r="O26" s="686"/>
      <c r="P26" s="686"/>
      <c r="Q26" s="686"/>
      <c r="R26" s="686"/>
      <c r="S26" s="686"/>
      <c r="T26" s="332" t="s">
        <v>84</v>
      </c>
      <c r="U26" s="145" t="s">
        <v>44</v>
      </c>
      <c r="AE26" s="286" t="s">
        <v>809</v>
      </c>
      <c r="AF26" s="281">
        <f t="shared" si="1"/>
        <v>1</v>
      </c>
      <c r="AG26" s="286" t="s">
        <v>810</v>
      </c>
      <c r="AH26" s="281" t="str">
        <f>IF(LEN(TRIM($H$26))&gt;0,TRIM($H$26),"")</f>
        <v>設備手法のその他</v>
      </c>
    </row>
    <row r="27" spans="2:43" ht="13.5" customHeight="1">
      <c r="B27" s="522" t="s">
        <v>137</v>
      </c>
      <c r="C27" s="698" t="s">
        <v>14</v>
      </c>
      <c r="D27" s="699"/>
      <c r="E27" s="436" t="s">
        <v>910</v>
      </c>
      <c r="F27" s="419" t="s">
        <v>149</v>
      </c>
      <c r="G27" s="419"/>
      <c r="H27" s="419"/>
      <c r="I27" s="324" t="s">
        <v>323</v>
      </c>
      <c r="J27" s="419" t="s">
        <v>135</v>
      </c>
      <c r="K27" s="419"/>
      <c r="L27" s="419"/>
      <c r="M27" s="324" t="s">
        <v>323</v>
      </c>
      <c r="N27" s="323" t="s">
        <v>608</v>
      </c>
      <c r="O27" s="323"/>
      <c r="P27" s="439"/>
      <c r="Q27" s="419"/>
      <c r="R27" s="323"/>
      <c r="S27" s="419"/>
      <c r="T27" s="410"/>
      <c r="U27" s="145" t="s">
        <v>144</v>
      </c>
      <c r="AD27" s="268" t="s">
        <v>369</v>
      </c>
      <c r="AE27" s="271" t="s">
        <v>811</v>
      </c>
      <c r="AF27" s="281">
        <f t="shared" si="1"/>
        <v>1</v>
      </c>
      <c r="AG27" s="271" t="s">
        <v>802</v>
      </c>
      <c r="AH27" s="281">
        <f>IF(I27=Val_Selected,1,0)</f>
        <v>0</v>
      </c>
      <c r="AI27" s="276" t="s">
        <v>801</v>
      </c>
      <c r="AJ27" s="281">
        <f>IF(M27=Val_Selected,1,0)</f>
        <v>0</v>
      </c>
    </row>
    <row r="28" spans="2:43" ht="13.5" customHeight="1">
      <c r="B28" s="523"/>
      <c r="C28" s="689" t="s">
        <v>145</v>
      </c>
      <c r="D28" s="690"/>
      <c r="E28" s="288" t="s">
        <v>910</v>
      </c>
      <c r="F28" s="289" t="s">
        <v>146</v>
      </c>
      <c r="G28" s="289"/>
      <c r="H28" s="289"/>
      <c r="I28" s="421" t="s">
        <v>323</v>
      </c>
      <c r="J28" s="289" t="s">
        <v>147</v>
      </c>
      <c r="K28" s="289"/>
      <c r="L28" s="289"/>
      <c r="M28" s="289"/>
      <c r="N28" s="289"/>
      <c r="O28" s="289"/>
      <c r="P28" s="289"/>
      <c r="Q28" s="289"/>
      <c r="R28" s="289"/>
      <c r="S28" s="289"/>
      <c r="T28" s="412"/>
      <c r="U28" s="145" t="s">
        <v>144</v>
      </c>
      <c r="AB28" s="278"/>
      <c r="AC28" s="294" t="s">
        <v>370</v>
      </c>
      <c r="AD28" s="268" t="s">
        <v>145</v>
      </c>
      <c r="AE28" s="271" t="s">
        <v>812</v>
      </c>
      <c r="AF28" s="281">
        <f t="shared" si="1"/>
        <v>1</v>
      </c>
      <c r="AG28" s="271" t="s">
        <v>813</v>
      </c>
      <c r="AH28" s="281">
        <f>IF(I28=Val_Selected,1,0)</f>
        <v>0</v>
      </c>
    </row>
    <row r="29" spans="2:43" ht="13.5" hidden="1" customHeight="1">
      <c r="B29" s="416"/>
      <c r="C29" s="696" t="s">
        <v>15</v>
      </c>
      <c r="D29" s="697"/>
      <c r="E29" s="438" t="s">
        <v>323</v>
      </c>
      <c r="F29" s="301" t="s">
        <v>73</v>
      </c>
      <c r="G29" s="301"/>
      <c r="H29" s="301"/>
      <c r="I29" s="434" t="s">
        <v>323</v>
      </c>
      <c r="J29" s="301" t="s">
        <v>74</v>
      </c>
      <c r="K29" s="301"/>
      <c r="L29" s="301"/>
      <c r="M29" s="301"/>
      <c r="N29" s="434" t="s">
        <v>323</v>
      </c>
      <c r="O29" s="301" t="s">
        <v>75</v>
      </c>
      <c r="P29" s="301"/>
      <c r="Q29" s="301"/>
      <c r="R29" s="301"/>
      <c r="S29" s="301"/>
      <c r="T29" s="312"/>
      <c r="U29" s="145" t="s">
        <v>44</v>
      </c>
      <c r="AB29" s="282" t="s">
        <v>647</v>
      </c>
      <c r="AC29" s="294" t="s">
        <v>370</v>
      </c>
      <c r="AD29" s="300" t="s">
        <v>15</v>
      </c>
      <c r="AE29" s="302" t="s">
        <v>814</v>
      </c>
      <c r="AF29" s="284"/>
      <c r="AG29" s="302" t="s">
        <v>815</v>
      </c>
      <c r="AH29" s="284"/>
      <c r="AI29" s="302" t="s">
        <v>816</v>
      </c>
      <c r="AJ29" s="284"/>
      <c r="AK29" s="303" t="s">
        <v>650</v>
      </c>
    </row>
    <row r="30" spans="2:43" ht="13.5" customHeight="1">
      <c r="B30" s="522" t="s">
        <v>878</v>
      </c>
      <c r="C30" s="708" t="s">
        <v>245</v>
      </c>
      <c r="D30" s="709"/>
      <c r="E30" s="436" t="s">
        <v>910</v>
      </c>
      <c r="F30" s="566" t="s">
        <v>555</v>
      </c>
      <c r="G30" s="687"/>
      <c r="H30" s="687"/>
      <c r="I30" s="324" t="s">
        <v>910</v>
      </c>
      <c r="J30" s="304" t="s">
        <v>148</v>
      </c>
      <c r="K30" s="419"/>
      <c r="L30" s="304"/>
      <c r="M30" s="324" t="s">
        <v>910</v>
      </c>
      <c r="N30" s="304" t="s">
        <v>151</v>
      </c>
      <c r="O30" s="419"/>
      <c r="P30" s="324" t="s">
        <v>910</v>
      </c>
      <c r="Q30" s="566" t="s">
        <v>556</v>
      </c>
      <c r="R30" s="687"/>
      <c r="S30" s="687"/>
      <c r="T30" s="688"/>
      <c r="U30" s="145" t="s">
        <v>44</v>
      </c>
      <c r="AC30" s="294" t="s">
        <v>371</v>
      </c>
      <c r="AD30" s="268" t="s">
        <v>373</v>
      </c>
      <c r="AE30" s="280" t="s">
        <v>60</v>
      </c>
      <c r="AF30" s="281">
        <f>IF(E30=Val_Selected,1,0)</f>
        <v>1</v>
      </c>
      <c r="AG30" s="280" t="s">
        <v>148</v>
      </c>
      <c r="AH30" s="281">
        <f>IF(I30=Val_Selected,1,0)</f>
        <v>1</v>
      </c>
      <c r="AI30" s="280" t="s">
        <v>151</v>
      </c>
      <c r="AJ30" s="281">
        <f>IF(M30=Val_Selected,1,0)</f>
        <v>1</v>
      </c>
      <c r="AK30" s="145" t="s">
        <v>374</v>
      </c>
      <c r="AL30" s="281">
        <f>IF(P30=Val_Selected,1,0)</f>
        <v>1</v>
      </c>
      <c r="AN30" s="305" t="s">
        <v>372</v>
      </c>
      <c r="AO30" s="306" t="e">
        <f>IF(LEN(#REF!)&gt;0,#REF!,"")</f>
        <v>#REF!</v>
      </c>
      <c r="AP30" s="284" t="e">
        <f>IF(LEN(TRIM(#REF!))&gt;0,TRIM(#REF!),"")</f>
        <v>#REF!</v>
      </c>
      <c r="AQ30" s="142" t="s">
        <v>777</v>
      </c>
    </row>
    <row r="31" spans="2:43" ht="13.5" customHeight="1">
      <c r="B31" s="523"/>
      <c r="C31" s="710"/>
      <c r="D31" s="711"/>
      <c r="E31" s="288" t="s">
        <v>910</v>
      </c>
      <c r="F31" s="564" t="s">
        <v>1156</v>
      </c>
      <c r="G31" s="543"/>
      <c r="H31" s="543"/>
      <c r="I31" s="543"/>
      <c r="J31" s="543"/>
      <c r="K31" s="701" t="s">
        <v>1108</v>
      </c>
      <c r="L31" s="701"/>
      <c r="M31" s="701"/>
      <c r="N31" s="701"/>
      <c r="O31" s="701"/>
      <c r="P31" s="701"/>
      <c r="Q31" s="701"/>
      <c r="R31" s="307" t="s">
        <v>324</v>
      </c>
      <c r="S31" s="308">
        <v>75</v>
      </c>
      <c r="T31" s="309" t="s">
        <v>325</v>
      </c>
      <c r="U31" s="145" t="s">
        <v>44</v>
      </c>
      <c r="AE31" s="268" t="s">
        <v>1158</v>
      </c>
      <c r="AF31" s="281">
        <f>IF(E31=Val_Selected,1,0)</f>
        <v>1</v>
      </c>
      <c r="AG31" s="268" t="s">
        <v>552</v>
      </c>
      <c r="AH31" s="268" t="s">
        <v>635</v>
      </c>
      <c r="AI31" s="281" t="str">
        <f>IF(LEN($K$31)&gt;0,IFERROR(INDEX(List_DannetsuZaiCD,MATCH($K$31,List_DannetsuZai,0)),Val_DannetsuZaiCD_Free),"")</f>
        <v>0204</v>
      </c>
      <c r="AJ31" s="268" t="s">
        <v>636</v>
      </c>
      <c r="AK31" s="281" t="str">
        <f>IF(LEN(TRIM($S$31))&gt;0,TRIM($S$31),"")</f>
        <v>75</v>
      </c>
      <c r="AL31" s="280" t="s">
        <v>817</v>
      </c>
      <c r="AM31" s="281" t="str">
        <f>IF($AI$31=Val_DannetsuZaiCD_Free,$K$31,"")</f>
        <v>硬質ウレタンフォーム  保温板  2種2号[0.024]</v>
      </c>
    </row>
    <row r="32" spans="2:43" ht="13.5" customHeight="1">
      <c r="B32" s="523"/>
      <c r="C32" s="710"/>
      <c r="D32" s="711"/>
      <c r="E32" s="288" t="s">
        <v>910</v>
      </c>
      <c r="F32" s="564" t="s">
        <v>1157</v>
      </c>
      <c r="G32" s="543"/>
      <c r="H32" s="543"/>
      <c r="I32" s="543"/>
      <c r="J32" s="543"/>
      <c r="K32" s="702" t="s">
        <v>1108</v>
      </c>
      <c r="L32" s="702"/>
      <c r="M32" s="702"/>
      <c r="N32" s="702"/>
      <c r="O32" s="702"/>
      <c r="P32" s="702"/>
      <c r="Q32" s="702"/>
      <c r="R32" s="310" t="s">
        <v>326</v>
      </c>
      <c r="S32" s="311">
        <v>50</v>
      </c>
      <c r="T32" s="312" t="s">
        <v>327</v>
      </c>
      <c r="U32" s="145" t="s">
        <v>44</v>
      </c>
      <c r="AE32" s="268" t="s">
        <v>1159</v>
      </c>
      <c r="AF32" s="281">
        <f>IF(E32=Val_Selected,1,0)</f>
        <v>1</v>
      </c>
      <c r="AG32" s="268" t="s">
        <v>553</v>
      </c>
      <c r="AH32" s="268" t="s">
        <v>635</v>
      </c>
      <c r="AI32" s="281" t="str">
        <f>IF(LEN($K$32)&gt;0,IFERROR(INDEX(List_DannetsuZaiCD,MATCH($K$32,List_DannetsuZai,0)),Val_DannetsuZaiCD_Free),"")</f>
        <v>0204</v>
      </c>
      <c r="AJ32" s="268" t="s">
        <v>636</v>
      </c>
      <c r="AK32" s="281" t="str">
        <f>IF(LEN(TRIM($S$32))&gt;0,TRIM($S$32),"")</f>
        <v>50</v>
      </c>
      <c r="AL32" s="280" t="s">
        <v>817</v>
      </c>
      <c r="AM32" s="281" t="str">
        <f>IF($AI$32=Val_DannetsuZaiCD_Free,$K$32,"")</f>
        <v>硬質ウレタンフォーム  保温板  2種2号[0.024]</v>
      </c>
    </row>
    <row r="33" spans="2:38" ht="13.5" customHeight="1">
      <c r="B33" s="523"/>
      <c r="C33" s="729" t="s">
        <v>1163</v>
      </c>
      <c r="D33" s="313" t="s">
        <v>638</v>
      </c>
      <c r="E33" s="436" t="s">
        <v>910</v>
      </c>
      <c r="F33" s="394" t="s">
        <v>1165</v>
      </c>
      <c r="G33" s="414"/>
      <c r="H33" s="414"/>
      <c r="I33" s="439"/>
      <c r="J33" s="598"/>
      <c r="K33" s="687"/>
      <c r="L33" s="687"/>
      <c r="M33" s="324" t="s">
        <v>323</v>
      </c>
      <c r="N33" s="394" t="s">
        <v>1135</v>
      </c>
      <c r="O33" s="394"/>
      <c r="P33" s="394"/>
      <c r="Q33" s="439"/>
      <c r="R33" s="409"/>
      <c r="S33" s="409"/>
      <c r="T33" s="410"/>
      <c r="U33" s="145" t="s">
        <v>44</v>
      </c>
      <c r="AD33" s="286" t="s">
        <v>818</v>
      </c>
      <c r="AE33" s="268" t="s">
        <v>61</v>
      </c>
      <c r="AF33" s="281">
        <f t="shared" ref="AF33:AF46" si="2">IF(E33=Val_Selected,1,0)</f>
        <v>1</v>
      </c>
      <c r="AI33" s="395" t="s">
        <v>1135</v>
      </c>
      <c r="AJ33" s="281">
        <f>IF(M33=Val_Selected,1,0)</f>
        <v>0</v>
      </c>
    </row>
    <row r="34" spans="2:38" ht="13.5" customHeight="1">
      <c r="B34" s="523"/>
      <c r="C34" s="636"/>
      <c r="D34" s="712" t="s">
        <v>264</v>
      </c>
      <c r="E34" s="440" t="s">
        <v>323</v>
      </c>
      <c r="F34" s="540" t="s">
        <v>678</v>
      </c>
      <c r="G34" s="540"/>
      <c r="H34" s="540"/>
      <c r="I34" s="421" t="s">
        <v>323</v>
      </c>
      <c r="J34" s="540" t="s">
        <v>661</v>
      </c>
      <c r="K34" s="540"/>
      <c r="L34" s="540"/>
      <c r="M34" s="421" t="s">
        <v>910</v>
      </c>
      <c r="N34" s="540" t="s">
        <v>662</v>
      </c>
      <c r="O34" s="540"/>
      <c r="P34" s="540"/>
      <c r="Q34" s="421" t="s">
        <v>910</v>
      </c>
      <c r="R34" s="540" t="s">
        <v>663</v>
      </c>
      <c r="S34" s="540"/>
      <c r="T34" s="728"/>
      <c r="U34" s="145" t="s">
        <v>44</v>
      </c>
      <c r="AD34" s="286" t="s">
        <v>819</v>
      </c>
      <c r="AE34" s="268" t="s">
        <v>660</v>
      </c>
      <c r="AF34" s="281">
        <f t="shared" si="2"/>
        <v>0</v>
      </c>
      <c r="AG34" s="280" t="s">
        <v>661</v>
      </c>
      <c r="AH34" s="281">
        <f>IF(I34=Val_Selected,1,0)</f>
        <v>0</v>
      </c>
      <c r="AI34" s="268" t="s">
        <v>152</v>
      </c>
      <c r="AJ34" s="281">
        <f>IF(M34=Val_Selected,1,0)</f>
        <v>1</v>
      </c>
      <c r="AK34" s="268" t="s">
        <v>59</v>
      </c>
      <c r="AL34" s="281">
        <f>IF(Q34=Val_Selected,1,0)</f>
        <v>1</v>
      </c>
    </row>
    <row r="35" spans="2:38" ht="13.5" customHeight="1">
      <c r="B35" s="523"/>
      <c r="C35" s="636"/>
      <c r="D35" s="713"/>
      <c r="E35" s="440" t="s">
        <v>323</v>
      </c>
      <c r="F35" s="540" t="s">
        <v>722</v>
      </c>
      <c r="G35" s="540"/>
      <c r="H35" s="540"/>
      <c r="I35" s="421" t="s">
        <v>323</v>
      </c>
      <c r="J35" s="540" t="s">
        <v>1145</v>
      </c>
      <c r="K35" s="540"/>
      <c r="L35" s="540"/>
      <c r="M35" s="421" t="s">
        <v>323</v>
      </c>
      <c r="N35" s="540" t="s">
        <v>1146</v>
      </c>
      <c r="O35" s="540"/>
      <c r="P35" s="540"/>
      <c r="Q35" s="411"/>
      <c r="R35" s="411"/>
      <c r="S35" s="411"/>
      <c r="T35" s="412"/>
      <c r="U35" s="145" t="s">
        <v>44</v>
      </c>
      <c r="W35" s="314" t="s">
        <v>674</v>
      </c>
      <c r="AC35" s="268"/>
      <c r="AE35" s="315" t="s">
        <v>723</v>
      </c>
      <c r="AF35" s="316">
        <f t="shared" si="2"/>
        <v>0</v>
      </c>
      <c r="AG35" s="280" t="s">
        <v>1145</v>
      </c>
      <c r="AH35" s="281">
        <f>IF(I35=Val_Selected,1,0)</f>
        <v>0</v>
      </c>
      <c r="AI35" s="268" t="s">
        <v>1146</v>
      </c>
      <c r="AJ35" s="281">
        <f>IF(M35=Val_Selected,1,0)</f>
        <v>0</v>
      </c>
    </row>
    <row r="36" spans="2:38" ht="13.5" customHeight="1">
      <c r="B36" s="523"/>
      <c r="C36" s="636"/>
      <c r="D36" s="730" t="s">
        <v>1155</v>
      </c>
      <c r="E36" s="288" t="s">
        <v>910</v>
      </c>
      <c r="F36" s="289" t="s">
        <v>639</v>
      </c>
      <c r="G36" s="418"/>
      <c r="H36" s="317" t="s">
        <v>157</v>
      </c>
      <c r="I36" s="700" t="s">
        <v>912</v>
      </c>
      <c r="J36" s="700"/>
      <c r="K36" s="700"/>
      <c r="L36" s="700"/>
      <c r="M36" s="700"/>
      <c r="N36" s="700"/>
      <c r="O36" s="700"/>
      <c r="P36" s="700"/>
      <c r="Q36" s="700"/>
      <c r="R36" s="700"/>
      <c r="S36" s="700"/>
      <c r="T36" s="412" t="s">
        <v>84</v>
      </c>
      <c r="U36" s="145" t="s">
        <v>44</v>
      </c>
      <c r="W36" s="292" t="str">
        <f>IF(LEN(TRIM($I$36))&gt;0, "（範囲：" &amp; TRIM($I$36) &amp; "）","")</f>
        <v>（範囲：トイレ）</v>
      </c>
      <c r="AE36" s="286" t="s">
        <v>640</v>
      </c>
      <c r="AF36" s="281">
        <f t="shared" si="2"/>
        <v>1</v>
      </c>
      <c r="AG36" s="281" t="str">
        <f>IF(LEN(TRIM($I$36))&gt;0,TRIM($I$36),"")</f>
        <v>トイレ</v>
      </c>
    </row>
    <row r="37" spans="2:38" ht="13.5" customHeight="1">
      <c r="B37" s="523"/>
      <c r="C37" s="636"/>
      <c r="D37" s="730"/>
      <c r="E37" s="421" t="s">
        <v>910</v>
      </c>
      <c r="F37" s="564" t="s">
        <v>641</v>
      </c>
      <c r="G37" s="564"/>
      <c r="H37" s="317" t="s">
        <v>157</v>
      </c>
      <c r="I37" s="700" t="s">
        <v>913</v>
      </c>
      <c r="J37" s="700"/>
      <c r="K37" s="700"/>
      <c r="L37" s="700"/>
      <c r="M37" s="700"/>
      <c r="N37" s="700"/>
      <c r="O37" s="700"/>
      <c r="P37" s="700"/>
      <c r="Q37" s="700"/>
      <c r="R37" s="700"/>
      <c r="S37" s="700"/>
      <c r="T37" s="412" t="s">
        <v>748</v>
      </c>
      <c r="U37" s="145" t="s">
        <v>44</v>
      </c>
      <c r="W37" s="292" t="str">
        <f>IF(LEN(TRIM($I$37))&gt;0, "（範囲：" &amp; TRIM($I$37) &amp; "）","")</f>
        <v>（範囲：専有部、廊下）</v>
      </c>
      <c r="AE37" s="286" t="s">
        <v>642</v>
      </c>
      <c r="AF37" s="281">
        <f t="shared" si="2"/>
        <v>1</v>
      </c>
      <c r="AG37" s="281" t="str">
        <f>IF(LEN(TRIM($I$37))&gt;0,TRIM($I$37),"")</f>
        <v>専有部、廊下</v>
      </c>
      <c r="AI37" s="268"/>
      <c r="AJ37" s="268"/>
      <c r="AK37" s="268"/>
    </row>
    <row r="38" spans="2:38" ht="13.5" customHeight="1">
      <c r="B38" s="523"/>
      <c r="C38" s="636"/>
      <c r="D38" s="731"/>
      <c r="E38" s="421" t="s">
        <v>910</v>
      </c>
      <c r="F38" s="540" t="s">
        <v>643</v>
      </c>
      <c r="G38" s="543"/>
      <c r="H38" s="543"/>
      <c r="I38" s="318" t="s">
        <v>157</v>
      </c>
      <c r="J38" s="703"/>
      <c r="K38" s="703"/>
      <c r="L38" s="703"/>
      <c r="M38" s="703"/>
      <c r="N38" s="703"/>
      <c r="O38" s="703"/>
      <c r="P38" s="703"/>
      <c r="Q38" s="703"/>
      <c r="R38" s="703"/>
      <c r="S38" s="703"/>
      <c r="T38" s="412" t="s">
        <v>84</v>
      </c>
      <c r="U38" s="145" t="s">
        <v>44</v>
      </c>
      <c r="W38" s="292" t="str">
        <f>IF(LEN(TRIM($J$38))&gt;0, "（範囲：" &amp; TRIM($J$38) &amp; "）","")</f>
        <v/>
      </c>
      <c r="X38" s="299" t="s">
        <v>749</v>
      </c>
      <c r="AE38" s="286" t="s">
        <v>643</v>
      </c>
      <c r="AF38" s="281">
        <f t="shared" si="2"/>
        <v>1</v>
      </c>
      <c r="AG38" s="281" t="str">
        <f>IF(LEN(TRIM($J$38))&gt;0,TRIM($J$38),"")</f>
        <v/>
      </c>
      <c r="AH38" s="300" t="s">
        <v>62</v>
      </c>
      <c r="AI38" s="284"/>
      <c r="AJ38" s="284"/>
      <c r="AK38" s="299" t="s">
        <v>646</v>
      </c>
    </row>
    <row r="39" spans="2:38" ht="13.5" customHeight="1">
      <c r="B39" s="523"/>
      <c r="C39" s="636"/>
      <c r="D39" s="706" t="s">
        <v>644</v>
      </c>
      <c r="E39" s="288" t="s">
        <v>910</v>
      </c>
      <c r="F39" s="540" t="s">
        <v>290</v>
      </c>
      <c r="G39" s="540"/>
      <c r="H39" s="540"/>
      <c r="I39" s="421" t="s">
        <v>323</v>
      </c>
      <c r="J39" s="540" t="s">
        <v>1086</v>
      </c>
      <c r="K39" s="540"/>
      <c r="L39" s="540"/>
      <c r="M39" s="421" t="s">
        <v>910</v>
      </c>
      <c r="N39" s="647" t="s">
        <v>1087</v>
      </c>
      <c r="O39" s="647"/>
      <c r="P39" s="647"/>
      <c r="Q39" s="421" t="s">
        <v>323</v>
      </c>
      <c r="R39" s="540" t="s">
        <v>1088</v>
      </c>
      <c r="S39" s="543"/>
      <c r="T39" s="649"/>
      <c r="U39" s="145" t="s">
        <v>44</v>
      </c>
      <c r="AD39" s="286" t="s">
        <v>821</v>
      </c>
      <c r="AE39" s="268" t="s">
        <v>290</v>
      </c>
      <c r="AF39" s="281">
        <f t="shared" si="2"/>
        <v>1</v>
      </c>
      <c r="AG39" s="286" t="s">
        <v>822</v>
      </c>
      <c r="AH39" s="281">
        <f>IF(I39=Val_Selected,1,0)</f>
        <v>0</v>
      </c>
      <c r="AI39" s="286" t="s">
        <v>759</v>
      </c>
      <c r="AJ39" s="281">
        <f>IF(M39=Val_Selected,1,0)</f>
        <v>1</v>
      </c>
      <c r="AK39" s="319" t="s">
        <v>760</v>
      </c>
      <c r="AL39" s="281">
        <f>IF(Q39=Val_Selected,1,0)</f>
        <v>0</v>
      </c>
    </row>
    <row r="40" spans="2:38" ht="13.5" customHeight="1">
      <c r="B40" s="523"/>
      <c r="C40" s="636"/>
      <c r="D40" s="707"/>
      <c r="E40" s="288" t="s">
        <v>910</v>
      </c>
      <c r="F40" s="564" t="s">
        <v>1089</v>
      </c>
      <c r="G40" s="564"/>
      <c r="H40" s="564"/>
      <c r="I40" s="421" t="s">
        <v>323</v>
      </c>
      <c r="J40" s="564" t="s">
        <v>1091</v>
      </c>
      <c r="K40" s="564"/>
      <c r="L40" s="564"/>
      <c r="M40" s="421"/>
      <c r="N40" s="540"/>
      <c r="O40" s="540"/>
      <c r="P40" s="540"/>
      <c r="Q40" s="421"/>
      <c r="R40" s="540"/>
      <c r="S40" s="543"/>
      <c r="T40" s="649"/>
      <c r="U40" s="145" t="s">
        <v>44</v>
      </c>
      <c r="W40" s="142" t="s">
        <v>1090</v>
      </c>
      <c r="AD40" s="286"/>
      <c r="AE40" s="268" t="s">
        <v>1092</v>
      </c>
      <c r="AF40" s="281">
        <f>IF(E40=Val_Selected,1,0)</f>
        <v>1</v>
      </c>
      <c r="AG40" s="286" t="s">
        <v>1093</v>
      </c>
      <c r="AH40" s="281">
        <f>IF(I40=Val_Selected,1,0)</f>
        <v>0</v>
      </c>
      <c r="AI40" s="286"/>
      <c r="AJ40" s="281"/>
      <c r="AK40" s="319"/>
      <c r="AL40" s="320"/>
    </row>
    <row r="41" spans="2:38" ht="13.5" customHeight="1">
      <c r="B41" s="523"/>
      <c r="C41" s="636"/>
      <c r="D41" s="441" t="s">
        <v>145</v>
      </c>
      <c r="E41" s="288" t="s">
        <v>910</v>
      </c>
      <c r="F41" s="564" t="s">
        <v>1080</v>
      </c>
      <c r="G41" s="564"/>
      <c r="H41" s="564"/>
      <c r="I41" s="421" t="s">
        <v>323</v>
      </c>
      <c r="J41" s="564" t="s">
        <v>1081</v>
      </c>
      <c r="K41" s="564"/>
      <c r="L41" s="564"/>
      <c r="M41" s="421"/>
      <c r="N41" s="564"/>
      <c r="O41" s="564"/>
      <c r="P41" s="564"/>
      <c r="Q41" s="318"/>
      <c r="R41" s="411"/>
      <c r="S41" s="411"/>
      <c r="T41" s="412"/>
      <c r="U41" s="145" t="s">
        <v>44</v>
      </c>
      <c r="AD41" s="286"/>
      <c r="AE41" s="222" t="s">
        <v>145</v>
      </c>
      <c r="AF41" s="281">
        <f>IF(E41=Val_Selected,1,0)</f>
        <v>1</v>
      </c>
      <c r="AG41" s="222" t="s">
        <v>1085</v>
      </c>
      <c r="AH41" s="281">
        <f>IF(I41=Val_Selected,1,0)</f>
        <v>0</v>
      </c>
      <c r="AI41" s="222"/>
      <c r="AJ41" s="281"/>
      <c r="AK41" s="299" t="s">
        <v>1082</v>
      </c>
      <c r="AL41" s="320"/>
    </row>
    <row r="42" spans="2:38" ht="13.5" customHeight="1">
      <c r="B42" s="523"/>
      <c r="C42" s="636"/>
      <c r="D42" s="541" t="s">
        <v>645</v>
      </c>
      <c r="E42" s="421" t="s">
        <v>910</v>
      </c>
      <c r="F42" s="297" t="s">
        <v>156</v>
      </c>
      <c r="G42" s="297"/>
      <c r="H42" s="297"/>
      <c r="I42" s="297"/>
      <c r="J42" s="297"/>
      <c r="K42" s="297"/>
      <c r="L42" s="325"/>
      <c r="M42" s="325"/>
      <c r="N42" s="325"/>
      <c r="O42" s="325"/>
      <c r="P42" s="325"/>
      <c r="Q42" s="429"/>
      <c r="R42" s="429"/>
      <c r="S42" s="429"/>
      <c r="T42" s="431"/>
      <c r="U42" s="145" t="s">
        <v>44</v>
      </c>
      <c r="AE42" s="268" t="s">
        <v>155</v>
      </c>
      <c r="AF42" s="281">
        <f t="shared" si="2"/>
        <v>1</v>
      </c>
      <c r="AG42" s="300" t="s">
        <v>214</v>
      </c>
      <c r="AH42" s="284"/>
      <c r="AI42" s="299" t="s">
        <v>823</v>
      </c>
      <c r="AJ42" s="286"/>
    </row>
    <row r="43" spans="2:38" ht="13.5" customHeight="1">
      <c r="B43" s="523"/>
      <c r="C43" s="552"/>
      <c r="D43" s="542"/>
      <c r="E43" s="438" t="s">
        <v>323</v>
      </c>
      <c r="F43" s="321" t="s">
        <v>78</v>
      </c>
      <c r="G43" s="321"/>
      <c r="H43" s="554"/>
      <c r="I43" s="554"/>
      <c r="J43" s="554"/>
      <c r="K43" s="554"/>
      <c r="L43" s="554"/>
      <c r="M43" s="554"/>
      <c r="N43" s="554"/>
      <c r="O43" s="554"/>
      <c r="P43" s="554"/>
      <c r="Q43" s="554"/>
      <c r="R43" s="554"/>
      <c r="S43" s="554"/>
      <c r="T43" s="332" t="s">
        <v>84</v>
      </c>
      <c r="U43" s="145" t="s">
        <v>44</v>
      </c>
      <c r="W43" s="292" t="str">
        <f>IF(LEN(TRIM($H$43))&gt;0, "（" &amp; TRIM($H$43) &amp; "）","")</f>
        <v/>
      </c>
      <c r="AD43" s="286" t="s">
        <v>809</v>
      </c>
      <c r="AE43" s="268" t="s">
        <v>63</v>
      </c>
      <c r="AF43" s="281">
        <f t="shared" si="2"/>
        <v>0</v>
      </c>
      <c r="AG43" s="145" t="s">
        <v>810</v>
      </c>
      <c r="AH43" s="281" t="str">
        <f>IF(LEN(TRIM($H$43))&gt;0,TRIM($H$43),"")</f>
        <v/>
      </c>
    </row>
    <row r="44" spans="2:38" ht="13.5" customHeight="1">
      <c r="B44" s="523"/>
      <c r="C44" s="550" t="s">
        <v>20</v>
      </c>
      <c r="D44" s="551"/>
      <c r="E44" s="324" t="s">
        <v>910</v>
      </c>
      <c r="F44" s="304" t="s">
        <v>66</v>
      </c>
      <c r="G44" s="322"/>
      <c r="H44" s="724">
        <v>10</v>
      </c>
      <c r="I44" s="724"/>
      <c r="J44" s="322" t="s">
        <v>67</v>
      </c>
      <c r="K44" s="323"/>
      <c r="L44" s="323"/>
      <c r="M44" s="324" t="s">
        <v>910</v>
      </c>
      <c r="N44" s="322" t="s">
        <v>65</v>
      </c>
      <c r="O44" s="323"/>
      <c r="P44" s="323"/>
      <c r="Q44" s="427"/>
      <c r="R44" s="427"/>
      <c r="S44" s="442"/>
      <c r="T44" s="443"/>
      <c r="U44" s="145" t="s">
        <v>44</v>
      </c>
      <c r="AD44" s="268" t="s">
        <v>375</v>
      </c>
      <c r="AE44" s="280" t="s">
        <v>72</v>
      </c>
      <c r="AF44" s="281">
        <f>IF(M44=Val_Selected,1,0)</f>
        <v>1</v>
      </c>
      <c r="AG44" s="280" t="s">
        <v>66</v>
      </c>
      <c r="AH44" s="281">
        <f>IF(E44=Val_Selected,1,0)</f>
        <v>1</v>
      </c>
      <c r="AI44" s="268" t="s">
        <v>376</v>
      </c>
      <c r="AJ44" s="281">
        <f>IF(LEN($H$44)&gt;0,$H$44,"")</f>
        <v>10</v>
      </c>
      <c r="AL44" s="299"/>
    </row>
    <row r="45" spans="2:38" ht="13.5" customHeight="1">
      <c r="B45" s="523"/>
      <c r="C45" s="552"/>
      <c r="D45" s="553"/>
      <c r="E45" s="444" t="s">
        <v>323</v>
      </c>
      <c r="F45" s="325" t="s">
        <v>78</v>
      </c>
      <c r="G45" s="325"/>
      <c r="H45" s="685"/>
      <c r="I45" s="685"/>
      <c r="J45" s="685"/>
      <c r="K45" s="685"/>
      <c r="L45" s="685"/>
      <c r="M45" s="685"/>
      <c r="N45" s="685"/>
      <c r="O45" s="685"/>
      <c r="P45" s="685"/>
      <c r="Q45" s="685"/>
      <c r="R45" s="685"/>
      <c r="S45" s="685"/>
      <c r="T45" s="445" t="s">
        <v>84</v>
      </c>
      <c r="U45" s="145" t="s">
        <v>44</v>
      </c>
      <c r="W45" s="292" t="str">
        <f>IF(LEN(TRIM($H$45))&gt;0, "（" &amp; TRIM($H$45) &amp; "）","")</f>
        <v/>
      </c>
      <c r="AE45" s="280" t="s">
        <v>63</v>
      </c>
      <c r="AF45" s="281">
        <f t="shared" si="2"/>
        <v>0</v>
      </c>
      <c r="AG45" s="280" t="s">
        <v>377</v>
      </c>
      <c r="AH45" s="281" t="str">
        <f>IF(LEN(TRIM($H$45))&gt;0,TRIM($H$45),"")</f>
        <v/>
      </c>
    </row>
    <row r="46" spans="2:38" ht="13.5" customHeight="1">
      <c r="B46" s="523"/>
      <c r="C46" s="550" t="s">
        <v>36</v>
      </c>
      <c r="D46" s="551"/>
      <c r="E46" s="436" t="s">
        <v>910</v>
      </c>
      <c r="F46" s="419" t="s">
        <v>35</v>
      </c>
      <c r="G46" s="419"/>
      <c r="H46" s="419"/>
      <c r="I46" s="324" t="s">
        <v>323</v>
      </c>
      <c r="J46" s="304" t="s">
        <v>69</v>
      </c>
      <c r="K46" s="419"/>
      <c r="L46" s="304"/>
      <c r="M46" s="324" t="s">
        <v>323</v>
      </c>
      <c r="N46" s="304" t="s">
        <v>71</v>
      </c>
      <c r="O46" s="417"/>
      <c r="P46" s="304"/>
      <c r="Q46" s="324" t="s">
        <v>323</v>
      </c>
      <c r="R46" s="304" t="s">
        <v>246</v>
      </c>
      <c r="S46" s="304"/>
      <c r="T46" s="437"/>
      <c r="U46" s="145" t="s">
        <v>44</v>
      </c>
      <c r="AD46" s="268" t="s">
        <v>378</v>
      </c>
      <c r="AE46" s="280" t="s">
        <v>35</v>
      </c>
      <c r="AF46" s="281">
        <f t="shared" si="2"/>
        <v>1</v>
      </c>
      <c r="AG46" s="280" t="s">
        <v>69</v>
      </c>
      <c r="AH46" s="281">
        <f>IF(I46=Val_Selected,1,0)</f>
        <v>0</v>
      </c>
      <c r="AI46" s="280" t="s">
        <v>71</v>
      </c>
      <c r="AJ46" s="281">
        <f>IF(M46=Val_Selected,1,0)</f>
        <v>0</v>
      </c>
      <c r="AK46" s="280" t="s">
        <v>246</v>
      </c>
      <c r="AL46" s="281">
        <f>IF(Q46=Val_Selected,1,0)</f>
        <v>0</v>
      </c>
    </row>
    <row r="47" spans="2:38" ht="13.5" customHeight="1">
      <c r="B47" s="523"/>
      <c r="C47" s="552"/>
      <c r="D47" s="553"/>
      <c r="E47" s="438" t="s">
        <v>910</v>
      </c>
      <c r="F47" s="321" t="s">
        <v>70</v>
      </c>
      <c r="G47" s="321"/>
      <c r="H47" s="301"/>
      <c r="I47" s="434" t="s">
        <v>323</v>
      </c>
      <c r="J47" s="321" t="s">
        <v>78</v>
      </c>
      <c r="K47" s="301"/>
      <c r="L47" s="686"/>
      <c r="M47" s="686"/>
      <c r="N47" s="686"/>
      <c r="O47" s="686"/>
      <c r="P47" s="686"/>
      <c r="Q47" s="686"/>
      <c r="R47" s="686"/>
      <c r="S47" s="686"/>
      <c r="T47" s="332" t="s">
        <v>84</v>
      </c>
      <c r="U47" s="145" t="s">
        <v>44</v>
      </c>
      <c r="W47" s="292" t="str">
        <f>IF(LEN(TRIM($L$47))&gt;0, "（" &amp; TRIM($L$47) &amp; "）","")</f>
        <v/>
      </c>
      <c r="AE47" s="283" t="s">
        <v>68</v>
      </c>
      <c r="AF47" s="284"/>
      <c r="AG47" s="280" t="s">
        <v>70</v>
      </c>
      <c r="AH47" s="281">
        <f>IF(E47=Val_Selected,1,0)</f>
        <v>1</v>
      </c>
      <c r="AI47" s="280" t="s">
        <v>63</v>
      </c>
      <c r="AJ47" s="281">
        <f>IF(I47=Val_Selected,1,0)</f>
        <v>0</v>
      </c>
      <c r="AK47" s="280" t="s">
        <v>377</v>
      </c>
      <c r="AL47" s="281" t="str">
        <f>IF(LEN($L$47)&gt;0,TRIM($L$47),"")</f>
        <v/>
      </c>
    </row>
    <row r="48" spans="2:38" ht="13.5" customHeight="1">
      <c r="B48" s="523"/>
      <c r="C48" s="550" t="s">
        <v>827</v>
      </c>
      <c r="D48" s="551"/>
      <c r="E48" s="288" t="s">
        <v>910</v>
      </c>
      <c r="F48" s="297" t="s">
        <v>824</v>
      </c>
      <c r="G48" s="289"/>
      <c r="H48" s="289"/>
      <c r="I48" s="289"/>
      <c r="J48" s="289" t="s">
        <v>825</v>
      </c>
      <c r="K48" s="289"/>
      <c r="L48" s="577" t="s">
        <v>914</v>
      </c>
      <c r="M48" s="577"/>
      <c r="N48" s="577"/>
      <c r="O48" s="577"/>
      <c r="P48" s="577"/>
      <c r="Q48" s="577"/>
      <c r="R48" s="577"/>
      <c r="S48" s="577"/>
      <c r="T48" s="412" t="s">
        <v>84</v>
      </c>
      <c r="U48" s="145" t="s">
        <v>44</v>
      </c>
      <c r="AD48" s="268" t="s">
        <v>830</v>
      </c>
      <c r="AE48" s="286" t="s">
        <v>828</v>
      </c>
      <c r="AF48" s="281">
        <f>IF(E48=Val_Selected,1,0)</f>
        <v>1</v>
      </c>
      <c r="AG48" s="271" t="s">
        <v>829</v>
      </c>
      <c r="AH48" s="281" t="str">
        <f>IF(LEN($L$48)&gt;0,TRIM($L$48),"")</f>
        <v>DHC受入区域</v>
      </c>
      <c r="AI48" s="280"/>
      <c r="AK48" s="280"/>
    </row>
    <row r="49" spans="2:38" ht="13.5" customHeight="1">
      <c r="B49" s="523"/>
      <c r="C49" s="636"/>
      <c r="D49" s="595"/>
      <c r="E49" s="421" t="s">
        <v>323</v>
      </c>
      <c r="F49" s="297" t="s">
        <v>826</v>
      </c>
      <c r="G49" s="289"/>
      <c r="H49" s="289"/>
      <c r="I49" s="289"/>
      <c r="J49" s="289"/>
      <c r="K49" s="289"/>
      <c r="L49" s="411"/>
      <c r="M49" s="289"/>
      <c r="N49" s="289"/>
      <c r="O49" s="289"/>
      <c r="P49" s="289"/>
      <c r="Q49" s="289"/>
      <c r="R49" s="289"/>
      <c r="S49" s="289"/>
      <c r="T49" s="412"/>
      <c r="U49" s="145" t="s">
        <v>44</v>
      </c>
      <c r="AE49" s="286" t="s">
        <v>831</v>
      </c>
      <c r="AF49" s="281">
        <f>IF(E49=Val_Selected,1,0)</f>
        <v>0</v>
      </c>
      <c r="AG49" s="280"/>
      <c r="AI49" s="280"/>
      <c r="AK49" s="280"/>
    </row>
    <row r="50" spans="2:38" ht="13.5" customHeight="1">
      <c r="B50" s="524"/>
      <c r="C50" s="552"/>
      <c r="D50" s="553"/>
      <c r="E50" s="438" t="s">
        <v>910</v>
      </c>
      <c r="F50" s="321" t="s">
        <v>82</v>
      </c>
      <c r="G50" s="301"/>
      <c r="H50" s="686" t="s">
        <v>915</v>
      </c>
      <c r="I50" s="686"/>
      <c r="J50" s="686"/>
      <c r="K50" s="686"/>
      <c r="L50" s="686"/>
      <c r="M50" s="686"/>
      <c r="N50" s="686"/>
      <c r="O50" s="686"/>
      <c r="P50" s="686"/>
      <c r="Q50" s="686"/>
      <c r="R50" s="686"/>
      <c r="S50" s="686"/>
      <c r="T50" s="332" t="s">
        <v>84</v>
      </c>
      <c r="U50" s="145" t="s">
        <v>44</v>
      </c>
      <c r="W50" s="292" t="str">
        <f>IF(LEN(TRIM($H$50))&gt;0, "（" &amp; TRIM($H$50) &amp; "）","")</f>
        <v>（面的エネルギーのその他）</v>
      </c>
      <c r="AE50" s="326" t="s">
        <v>55</v>
      </c>
      <c r="AF50" s="281">
        <f t="shared" ref="AF50" si="3">IF(E50=Val_Selected,1,0)</f>
        <v>1</v>
      </c>
      <c r="AG50" s="268" t="s">
        <v>377</v>
      </c>
      <c r="AH50" s="327" t="str">
        <f>IF(LEN(TRIM($H$50))&gt;0,TRIM($H$50),"")</f>
        <v>面的エネルギーのその他</v>
      </c>
      <c r="AI50" s="280"/>
      <c r="AK50" s="280"/>
    </row>
    <row r="51" spans="2:38" ht="13.5" customHeight="1">
      <c r="B51" s="531" t="s">
        <v>764</v>
      </c>
      <c r="C51" s="698" t="s">
        <v>874</v>
      </c>
      <c r="D51" s="705"/>
      <c r="E51" s="436" t="s">
        <v>910</v>
      </c>
      <c r="F51" s="598" t="s">
        <v>776</v>
      </c>
      <c r="G51" s="598"/>
      <c r="H51" s="598"/>
      <c r="I51" s="324" t="s">
        <v>323</v>
      </c>
      <c r="J51" s="566" t="s">
        <v>875</v>
      </c>
      <c r="K51" s="566"/>
      <c r="L51" s="566"/>
      <c r="M51" s="446"/>
      <c r="N51" s="446"/>
      <c r="O51" s="446"/>
      <c r="P51" s="446"/>
      <c r="Q51" s="446"/>
      <c r="R51" s="446"/>
      <c r="S51" s="446"/>
      <c r="T51" s="447"/>
      <c r="U51" s="145" t="s">
        <v>44</v>
      </c>
      <c r="AD51" s="271" t="s">
        <v>837</v>
      </c>
      <c r="AE51" s="286" t="s">
        <v>765</v>
      </c>
      <c r="AF51" s="328">
        <f t="shared" ref="AF51" si="4">IF(E51=Val_Selected,1,0)</f>
        <v>1</v>
      </c>
      <c r="AG51" s="329" t="s">
        <v>766</v>
      </c>
      <c r="AH51" s="330">
        <f>IF(I51=Val_Selected,1,0)</f>
        <v>0</v>
      </c>
    </row>
    <row r="52" spans="2:38" ht="13.5" customHeight="1">
      <c r="B52" s="532"/>
      <c r="C52" s="694" t="s">
        <v>767</v>
      </c>
      <c r="D52" s="695"/>
      <c r="E52" s="288" t="s">
        <v>910</v>
      </c>
      <c r="F52" s="289" t="s">
        <v>768</v>
      </c>
      <c r="G52" s="289"/>
      <c r="H52" s="289"/>
      <c r="I52" s="421" t="s">
        <v>323</v>
      </c>
      <c r="J52" s="297" t="s">
        <v>769</v>
      </c>
      <c r="K52" s="289"/>
      <c r="L52" s="297"/>
      <c r="M52" s="421" t="s">
        <v>323</v>
      </c>
      <c r="N52" s="297" t="s">
        <v>770</v>
      </c>
      <c r="O52" s="408"/>
      <c r="P52" s="297"/>
      <c r="Q52" s="421" t="s">
        <v>323</v>
      </c>
      <c r="R52" s="297" t="s">
        <v>771</v>
      </c>
      <c r="S52" s="448"/>
      <c r="T52" s="449"/>
      <c r="U52" s="145" t="s">
        <v>44</v>
      </c>
      <c r="AD52" s="331" t="s">
        <v>840</v>
      </c>
      <c r="AE52" s="286" t="s">
        <v>768</v>
      </c>
      <c r="AF52" s="281">
        <f t="shared" ref="AF52" si="5">IF(E52=Val_Selected,1,0)</f>
        <v>1</v>
      </c>
      <c r="AG52" s="331" t="s">
        <v>769</v>
      </c>
      <c r="AH52" s="281">
        <f>IF(I52=Val_Selected,1,0)</f>
        <v>0</v>
      </c>
      <c r="AI52" s="331" t="s">
        <v>770</v>
      </c>
      <c r="AJ52" s="281">
        <f>IF(M52=Val_Selected,1,0)</f>
        <v>0</v>
      </c>
      <c r="AK52" s="331" t="s">
        <v>771</v>
      </c>
      <c r="AL52" s="281">
        <f>IF(Q52=Val_Selected,1,0)</f>
        <v>0</v>
      </c>
    </row>
    <row r="53" spans="2:38" ht="13.5" customHeight="1">
      <c r="B53" s="532"/>
      <c r="C53" s="544" t="s">
        <v>772</v>
      </c>
      <c r="D53" s="545"/>
      <c r="E53" s="288" t="s">
        <v>910</v>
      </c>
      <c r="F53" s="704" t="s">
        <v>773</v>
      </c>
      <c r="G53" s="704"/>
      <c r="H53" s="704"/>
      <c r="I53" s="704"/>
      <c r="J53" s="704"/>
      <c r="K53" s="704"/>
      <c r="L53" s="704"/>
      <c r="M53" s="421" t="s">
        <v>910</v>
      </c>
      <c r="N53" s="540" t="s">
        <v>881</v>
      </c>
      <c r="O53" s="540"/>
      <c r="P53" s="540"/>
      <c r="Q53" s="540"/>
      <c r="R53" s="540"/>
      <c r="S53" s="540"/>
      <c r="T53" s="728"/>
      <c r="U53" s="145" t="s">
        <v>44</v>
      </c>
      <c r="AD53" s="331" t="s">
        <v>775</v>
      </c>
      <c r="AE53" s="286" t="s">
        <v>845</v>
      </c>
      <c r="AF53" s="281">
        <f t="shared" ref="AF53:AF54" si="6">IF(E53=Val_Selected,1,0)</f>
        <v>1</v>
      </c>
      <c r="AG53" s="271" t="s">
        <v>882</v>
      </c>
      <c r="AH53" s="281">
        <f>IF(M53=Val_Selected,1,0)</f>
        <v>1</v>
      </c>
    </row>
    <row r="54" spans="2:38" ht="13.5" customHeight="1">
      <c r="B54" s="532"/>
      <c r="C54" s="546"/>
      <c r="D54" s="547"/>
      <c r="E54" s="288" t="s">
        <v>910</v>
      </c>
      <c r="F54" s="719" t="s">
        <v>1139</v>
      </c>
      <c r="G54" s="719"/>
      <c r="H54" s="719"/>
      <c r="I54" s="317" t="s">
        <v>1140</v>
      </c>
      <c r="J54" s="720" t="s">
        <v>1176</v>
      </c>
      <c r="K54" s="720"/>
      <c r="L54" s="720"/>
      <c r="M54" s="720"/>
      <c r="N54" s="720"/>
      <c r="O54" s="720"/>
      <c r="P54" s="720"/>
      <c r="Q54" s="720"/>
      <c r="R54" s="720"/>
      <c r="S54" s="720"/>
      <c r="T54" s="412" t="s">
        <v>84</v>
      </c>
      <c r="U54" s="145" t="s">
        <v>44</v>
      </c>
      <c r="W54" s="292" t="str">
        <f>IF(LEN(TRIM($J$54))&gt;0, "（" &amp; TRIM($J$54) &amp; "）","")</f>
        <v>（入居者へ浸水リスクの周知、訓練の実施、土のう袋の準備）</v>
      </c>
      <c r="AD54" s="331"/>
      <c r="AE54" s="286" t="s">
        <v>1139</v>
      </c>
      <c r="AF54" s="281">
        <f t="shared" si="6"/>
        <v>1</v>
      </c>
      <c r="AG54" s="399" t="s">
        <v>1141</v>
      </c>
      <c r="AH54" s="327" t="str">
        <f>IF(LEN(TRIM($J$54))&gt;0,TRIM($J$54),"")</f>
        <v>入居者へ浸水リスクの周知、訓練の実施、土のう袋の準備</v>
      </c>
    </row>
    <row r="55" spans="2:38" ht="13.5" customHeight="1">
      <c r="B55" s="533"/>
      <c r="C55" s="548"/>
      <c r="D55" s="549"/>
      <c r="E55" s="438" t="s">
        <v>323</v>
      </c>
      <c r="F55" s="321" t="s">
        <v>82</v>
      </c>
      <c r="G55" s="301"/>
      <c r="H55" s="733"/>
      <c r="I55" s="733"/>
      <c r="J55" s="733"/>
      <c r="K55" s="733"/>
      <c r="L55" s="733"/>
      <c r="M55" s="733"/>
      <c r="N55" s="733"/>
      <c r="O55" s="733"/>
      <c r="P55" s="733"/>
      <c r="Q55" s="733"/>
      <c r="R55" s="733"/>
      <c r="S55" s="733"/>
      <c r="T55" s="332" t="s">
        <v>84</v>
      </c>
      <c r="U55" s="145" t="s">
        <v>44</v>
      </c>
      <c r="W55" s="292" t="str">
        <f>IF(LEN(TRIM($H$55))&gt;0, "（" &amp; TRIM($H$55) &amp; "）","")</f>
        <v/>
      </c>
      <c r="X55" s="299" t="s">
        <v>869</v>
      </c>
      <c r="AE55" s="271" t="s">
        <v>55</v>
      </c>
      <c r="AF55" s="281">
        <f t="shared" ref="AF55" si="7">IF(E55=Val_Selected,1,0)</f>
        <v>0</v>
      </c>
      <c r="AG55" s="268" t="s">
        <v>377</v>
      </c>
      <c r="AH55" s="327" t="str">
        <f>IF(LEN(TRIM($H$55))&gt;0,TRIM($H$55),"")</f>
        <v/>
      </c>
    </row>
    <row r="56" spans="2:38" ht="13.5" customHeight="1">
      <c r="B56" s="534" t="s">
        <v>774</v>
      </c>
      <c r="C56" s="550" t="s">
        <v>879</v>
      </c>
      <c r="D56" s="551"/>
      <c r="E56" s="436" t="s">
        <v>323</v>
      </c>
      <c r="F56" s="450" t="s">
        <v>1142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50"/>
      <c r="R56" s="450"/>
      <c r="S56" s="450"/>
      <c r="T56" s="451"/>
      <c r="U56" s="145" t="s">
        <v>44</v>
      </c>
      <c r="X56" s="333" t="s">
        <v>1143</v>
      </c>
      <c r="Y56" s="334">
        <f>IF(SUM($AF$56:$AF$57)&gt;0,1,0)</f>
        <v>0</v>
      </c>
      <c r="AD56" s="286"/>
      <c r="AE56" s="268" t="s">
        <v>285</v>
      </c>
      <c r="AF56" s="281">
        <f>IF(E56=Val_Selected,1,0)</f>
        <v>0</v>
      </c>
    </row>
    <row r="57" spans="2:38" ht="13.5" customHeight="1">
      <c r="B57" s="535"/>
      <c r="C57" s="552"/>
      <c r="D57" s="553"/>
      <c r="E57" s="288" t="s">
        <v>323</v>
      </c>
      <c r="F57" s="452" t="s">
        <v>876</v>
      </c>
      <c r="G57" s="452"/>
      <c r="H57" s="452"/>
      <c r="I57" s="452"/>
      <c r="J57" s="452"/>
      <c r="K57" s="452"/>
      <c r="L57" s="452"/>
      <c r="M57" s="452" t="s">
        <v>877</v>
      </c>
      <c r="N57" s="452"/>
      <c r="O57" s="452"/>
      <c r="P57" s="452"/>
      <c r="Q57" s="452"/>
      <c r="R57" s="452"/>
      <c r="S57" s="452"/>
      <c r="T57" s="453"/>
      <c r="U57" s="145" t="s">
        <v>44</v>
      </c>
      <c r="X57" s="335"/>
      <c r="Y57" s="335"/>
      <c r="AE57" s="268" t="s">
        <v>895</v>
      </c>
      <c r="AF57" s="281">
        <f t="shared" ref="AF57" si="8">IF(E57=Val_Selected,1,0)</f>
        <v>0</v>
      </c>
    </row>
    <row r="58" spans="2:38" ht="13.5" customHeight="1">
      <c r="B58" s="536"/>
      <c r="C58" s="415"/>
      <c r="D58" s="413"/>
      <c r="E58" s="438" t="s">
        <v>323</v>
      </c>
      <c r="F58" s="732" t="s">
        <v>896</v>
      </c>
      <c r="G58" s="732"/>
      <c r="H58" s="732"/>
      <c r="I58" s="732"/>
      <c r="J58" s="732"/>
      <c r="K58" s="732"/>
      <c r="L58" s="732"/>
      <c r="M58" s="732"/>
      <c r="N58" s="434" t="s">
        <v>323</v>
      </c>
      <c r="O58" s="454" t="s">
        <v>112</v>
      </c>
      <c r="P58" s="455"/>
      <c r="Q58" s="455"/>
      <c r="R58" s="455"/>
      <c r="S58" s="455"/>
      <c r="T58" s="456"/>
      <c r="U58" s="145" t="s">
        <v>44</v>
      </c>
      <c r="X58" s="285" t="s">
        <v>850</v>
      </c>
      <c r="Y58" s="336">
        <f>IF(SUM($AF$56:$AF$59)&gt;0,1,0)</f>
        <v>0</v>
      </c>
      <c r="AE58" s="268" t="s">
        <v>894</v>
      </c>
      <c r="AF58" s="281">
        <f>IF(E58=Val_Selected,1,0)</f>
        <v>0</v>
      </c>
    </row>
    <row r="59" spans="2:38" ht="13.5" customHeight="1">
      <c r="B59" s="550" t="s">
        <v>122</v>
      </c>
      <c r="C59" s="683"/>
      <c r="D59" s="551"/>
      <c r="E59" s="436" t="s">
        <v>323</v>
      </c>
      <c r="F59" s="450" t="s">
        <v>114</v>
      </c>
      <c r="G59" s="450"/>
      <c r="H59" s="450"/>
      <c r="I59" s="450"/>
      <c r="J59" s="450"/>
      <c r="K59" s="450"/>
      <c r="L59" s="450"/>
      <c r="M59" s="450"/>
      <c r="N59" s="450"/>
      <c r="O59" s="450"/>
      <c r="P59" s="450"/>
      <c r="Q59" s="450"/>
      <c r="R59" s="450"/>
      <c r="S59" s="450"/>
      <c r="T59" s="451"/>
      <c r="U59" s="145" t="s">
        <v>44</v>
      </c>
      <c r="X59" s="337" t="s">
        <v>122</v>
      </c>
      <c r="Y59" s="338">
        <f>IF(SUM($AF$60:$AF$61)&gt;0,1,0)</f>
        <v>1</v>
      </c>
      <c r="AE59" s="280" t="s">
        <v>379</v>
      </c>
      <c r="AF59" s="281">
        <f>IF(N58=Val_Selected,1,0)</f>
        <v>0</v>
      </c>
    </row>
    <row r="60" spans="2:38" ht="13.5" customHeight="1">
      <c r="B60" s="552"/>
      <c r="C60" s="684"/>
      <c r="D60" s="553"/>
      <c r="E60" s="438" t="s">
        <v>910</v>
      </c>
      <c r="F60" s="455" t="s">
        <v>286</v>
      </c>
      <c r="G60" s="455"/>
      <c r="H60" s="455"/>
      <c r="I60" s="455"/>
      <c r="J60" s="455"/>
      <c r="K60" s="455"/>
      <c r="L60" s="455"/>
      <c r="M60" s="455"/>
      <c r="N60" s="455"/>
      <c r="O60" s="455"/>
      <c r="P60" s="455"/>
      <c r="Q60" s="455"/>
      <c r="R60" s="455"/>
      <c r="S60" s="455"/>
      <c r="T60" s="456"/>
      <c r="U60" s="145" t="s">
        <v>44</v>
      </c>
      <c r="AC60" s="294" t="s">
        <v>382</v>
      </c>
      <c r="AD60" s="268" t="s">
        <v>113</v>
      </c>
      <c r="AE60" s="280" t="s">
        <v>380</v>
      </c>
      <c r="AF60" s="281">
        <f>IF(E59=Val_Selected,1,0)</f>
        <v>0</v>
      </c>
      <c r="AG60" s="280"/>
      <c r="AH60" s="280"/>
      <c r="AI60" s="280"/>
      <c r="AJ60" s="280"/>
    </row>
    <row r="61" spans="2:38" ht="13.5" customHeight="1">
      <c r="B61" s="537" t="s">
        <v>739</v>
      </c>
      <c r="C61" s="538"/>
      <c r="D61" s="539"/>
      <c r="E61" s="457" t="s">
        <v>910</v>
      </c>
      <c r="F61" s="458" t="s">
        <v>740</v>
      </c>
      <c r="G61" s="458"/>
      <c r="H61" s="459"/>
      <c r="I61" s="459"/>
      <c r="J61" s="459"/>
      <c r="K61" s="460"/>
      <c r="L61" s="458"/>
      <c r="M61" s="461" t="s">
        <v>1192</v>
      </c>
      <c r="N61" s="347"/>
      <c r="O61" s="458"/>
      <c r="P61" s="462"/>
      <c r="Q61" s="462"/>
      <c r="R61" s="462"/>
      <c r="S61" s="458"/>
      <c r="T61" s="463"/>
      <c r="U61" s="339" t="s">
        <v>44</v>
      </c>
      <c r="Y61" s="340"/>
      <c r="AE61" s="280" t="s">
        <v>381</v>
      </c>
      <c r="AF61" s="281">
        <f>IF(E60=Val_Selected,1,0)</f>
        <v>1</v>
      </c>
      <c r="AG61" s="280" t="s">
        <v>1203</v>
      </c>
      <c r="AH61" s="281">
        <f>IF(E61=Val_Selected,1,0)</f>
        <v>1</v>
      </c>
    </row>
    <row r="62" spans="2:38" ht="35.25" customHeight="1">
      <c r="B62" s="519" t="s">
        <v>1111</v>
      </c>
      <c r="C62" s="520"/>
      <c r="D62" s="521"/>
      <c r="E62" s="721" t="s">
        <v>1190</v>
      </c>
      <c r="F62" s="722"/>
      <c r="G62" s="722"/>
      <c r="H62" s="722"/>
      <c r="I62" s="722"/>
      <c r="J62" s="722"/>
      <c r="K62" s="722"/>
      <c r="L62" s="722"/>
      <c r="M62" s="722"/>
      <c r="N62" s="722"/>
      <c r="O62" s="722"/>
      <c r="P62" s="722"/>
      <c r="Q62" s="722"/>
      <c r="R62" s="722"/>
      <c r="S62" s="722"/>
      <c r="T62" s="723"/>
      <c r="U62" s="339"/>
      <c r="Y62" s="340"/>
      <c r="AE62" s="286" t="s">
        <v>763</v>
      </c>
      <c r="AF62" s="281" t="str">
        <f>IF(LEN(TRIM($E$62))&gt;0,TRIM($E$62),"")</f>
        <v>外皮性能は仕様基準等で計算</v>
      </c>
    </row>
    <row r="63" spans="2:38" ht="35.25" customHeight="1">
      <c r="B63" s="519" t="s">
        <v>1112</v>
      </c>
      <c r="C63" s="520"/>
      <c r="D63" s="521"/>
      <c r="E63" s="721" t="s">
        <v>1182</v>
      </c>
      <c r="F63" s="722"/>
      <c r="G63" s="722"/>
      <c r="H63" s="722"/>
      <c r="I63" s="722"/>
      <c r="J63" s="722"/>
      <c r="K63" s="722"/>
      <c r="L63" s="722"/>
      <c r="M63" s="722"/>
      <c r="N63" s="722"/>
      <c r="O63" s="722"/>
      <c r="P63" s="722"/>
      <c r="Q63" s="722"/>
      <c r="R63" s="722"/>
      <c r="S63" s="722"/>
      <c r="T63" s="723"/>
      <c r="U63" s="339"/>
      <c r="Y63" s="340"/>
      <c r="AE63" s="286" t="s">
        <v>763</v>
      </c>
      <c r="AF63" s="281" t="str">
        <f>IF(LEN(TRIM($E$62))&gt;0,TRIM($E$62),"")</f>
        <v>外皮性能は仕様基準等で計算</v>
      </c>
    </row>
    <row r="64" spans="2:38" ht="13.5" customHeight="1">
      <c r="B64" s="528" t="s">
        <v>34</v>
      </c>
      <c r="C64" s="550" t="s">
        <v>45</v>
      </c>
      <c r="D64" s="551"/>
      <c r="E64" s="565" t="s">
        <v>631</v>
      </c>
      <c r="F64" s="566"/>
      <c r="G64" s="566"/>
      <c r="H64" s="566"/>
      <c r="I64" s="566"/>
      <c r="J64" s="566"/>
      <c r="K64" s="644">
        <v>3144</v>
      </c>
      <c r="L64" s="644"/>
      <c r="M64" s="419" t="s">
        <v>195</v>
      </c>
      <c r="N64" s="341"/>
      <c r="O64" s="726">
        <f>IF($R$16&gt;0,1000*K64/$R$16,0)</f>
        <v>628.79999999999995</v>
      </c>
      <c r="P64" s="726"/>
      <c r="Q64" s="598" t="s">
        <v>632</v>
      </c>
      <c r="R64" s="598"/>
      <c r="S64" s="598"/>
      <c r="T64" s="725"/>
      <c r="V64" s="145">
        <v>3947</v>
      </c>
      <c r="AC64" s="294" t="s">
        <v>384</v>
      </c>
      <c r="AD64" s="279" t="s">
        <v>385</v>
      </c>
      <c r="AE64" s="342">
        <f>IF(LEN($K$64)&gt;0,$K$64,"")</f>
        <v>3144</v>
      </c>
      <c r="AF64" s="342">
        <f>IF(LEN($O$64)&gt;0,$O$64,"")</f>
        <v>628.79999999999995</v>
      </c>
    </row>
    <row r="65" spans="2:41" ht="13.5" customHeight="1">
      <c r="B65" s="529"/>
      <c r="C65" s="636"/>
      <c r="D65" s="595"/>
      <c r="E65" s="563" t="s">
        <v>630</v>
      </c>
      <c r="F65" s="564"/>
      <c r="G65" s="564"/>
      <c r="H65" s="564"/>
      <c r="I65" s="564"/>
      <c r="J65" s="564"/>
      <c r="K65" s="638">
        <v>3947</v>
      </c>
      <c r="L65" s="639"/>
      <c r="M65" s="289" t="s">
        <v>257</v>
      </c>
      <c r="N65" s="317"/>
      <c r="O65" s="615">
        <f>IF($R$16&gt;0,1000*K65/$R$16,0)</f>
        <v>789.4</v>
      </c>
      <c r="P65" s="616"/>
      <c r="Q65" s="540" t="s">
        <v>632</v>
      </c>
      <c r="R65" s="543"/>
      <c r="S65" s="543"/>
      <c r="T65" s="649"/>
      <c r="V65" s="145">
        <v>3144</v>
      </c>
      <c r="AD65" s="279" t="s">
        <v>386</v>
      </c>
      <c r="AE65" s="342">
        <f>IF(LEN($K$65)&gt;0,$K$65,"")</f>
        <v>3947</v>
      </c>
      <c r="AF65" s="342">
        <f>IF(LEN($O$65)&gt;0,$O$65,"")</f>
        <v>789.4</v>
      </c>
    </row>
    <row r="66" spans="2:41" ht="13.5" customHeight="1">
      <c r="B66" s="529"/>
      <c r="C66" s="636"/>
      <c r="D66" s="595"/>
      <c r="E66" s="358" t="s">
        <v>39</v>
      </c>
      <c r="F66" s="289"/>
      <c r="G66" s="289"/>
      <c r="H66" s="464"/>
      <c r="I66" s="464"/>
      <c r="J66" s="464"/>
      <c r="K66" s="615">
        <f>ROUNDDOWN(K65-K64,1)</f>
        <v>803</v>
      </c>
      <c r="L66" s="616"/>
      <c r="M66" s="289" t="s">
        <v>257</v>
      </c>
      <c r="N66" s="317"/>
      <c r="O66" s="615">
        <f>IF($R$16&gt;0,1000*K66/$R$16,0)</f>
        <v>160.6</v>
      </c>
      <c r="P66" s="616"/>
      <c r="Q66" s="289" t="s">
        <v>256</v>
      </c>
      <c r="R66" s="317"/>
      <c r="S66" s="289"/>
      <c r="T66" s="309"/>
      <c r="AD66" s="279" t="s">
        <v>387</v>
      </c>
      <c r="AE66" s="342">
        <f>IF(LEN($K$66)&gt;0,$K$66,"")</f>
        <v>803</v>
      </c>
      <c r="AF66" s="342">
        <f>IF(LEN($O$66)&gt;0,$O$66,"")</f>
        <v>160.6</v>
      </c>
    </row>
    <row r="67" spans="2:41" ht="13.5" customHeight="1">
      <c r="B67" s="529"/>
      <c r="C67" s="636"/>
      <c r="D67" s="595"/>
      <c r="E67" s="465" t="s">
        <v>46</v>
      </c>
      <c r="F67" s="429"/>
      <c r="G67" s="429"/>
      <c r="H67" s="466"/>
      <c r="I67" s="464"/>
      <c r="J67" s="464"/>
      <c r="K67" s="634">
        <f>ROUNDUP(IF(AND(($K$64)&gt;0,($K$65)&gt;0),$K$64/$K$65,0),2)</f>
        <v>0.8</v>
      </c>
      <c r="L67" s="635"/>
      <c r="M67" s="289"/>
      <c r="N67" s="467"/>
      <c r="O67" s="289"/>
      <c r="P67" s="467" t="s">
        <v>1133</v>
      </c>
      <c r="Q67" s="562" t="s">
        <v>734</v>
      </c>
      <c r="R67" s="562"/>
      <c r="S67" s="289"/>
      <c r="T67" s="309"/>
      <c r="AD67" s="279" t="s">
        <v>46</v>
      </c>
      <c r="AE67" s="342">
        <f>IF(LEN($K$67)&gt;0,$K$67,"")</f>
        <v>0.8</v>
      </c>
      <c r="AF67" s="343"/>
    </row>
    <row r="68" spans="2:41" ht="13.5" customHeight="1">
      <c r="B68" s="529"/>
      <c r="C68" s="636"/>
      <c r="D68" s="595"/>
      <c r="E68" s="606" t="s">
        <v>1106</v>
      </c>
      <c r="F68" s="587"/>
      <c r="G68" s="587"/>
      <c r="H68" s="587"/>
      <c r="I68" s="468"/>
      <c r="J68" s="468"/>
      <c r="K68" s="607" t="s">
        <v>1191</v>
      </c>
      <c r="L68" s="608"/>
      <c r="M68" s="469" t="s">
        <v>1189</v>
      </c>
      <c r="N68" s="470"/>
      <c r="O68" s="471" t="s">
        <v>1164</v>
      </c>
      <c r="P68" s="714" t="s">
        <v>1191</v>
      </c>
      <c r="Q68" s="715"/>
      <c r="R68" s="472"/>
      <c r="S68" s="470"/>
      <c r="T68" s="473"/>
      <c r="AD68" s="279"/>
      <c r="AE68" s="344"/>
      <c r="AF68" s="344"/>
    </row>
    <row r="69" spans="2:41" ht="13.5" customHeight="1">
      <c r="B69" s="529"/>
      <c r="C69" s="636"/>
      <c r="D69" s="595"/>
      <c r="E69" s="345"/>
      <c r="F69" s="346"/>
      <c r="G69" s="347"/>
      <c r="H69" s="346"/>
      <c r="I69" s="603" t="s">
        <v>328</v>
      </c>
      <c r="J69" s="604"/>
      <c r="K69" s="605"/>
      <c r="L69" s="603" t="s">
        <v>611</v>
      </c>
      <c r="M69" s="604"/>
      <c r="N69" s="605"/>
      <c r="O69" s="603" t="s">
        <v>268</v>
      </c>
      <c r="P69" s="604"/>
      <c r="Q69" s="604"/>
      <c r="R69" s="604"/>
      <c r="S69" s="604"/>
      <c r="T69" s="605"/>
      <c r="AD69" s="348" t="s">
        <v>388</v>
      </c>
      <c r="AE69" s="349" t="s">
        <v>389</v>
      </c>
      <c r="AF69" s="349"/>
      <c r="AG69" s="349"/>
      <c r="AH69" s="349" t="s">
        <v>390</v>
      </c>
      <c r="AI69" s="280"/>
      <c r="AJ69" s="280"/>
      <c r="AK69" s="268" t="s">
        <v>268</v>
      </c>
      <c r="AN69" s="142" t="s">
        <v>732</v>
      </c>
    </row>
    <row r="70" spans="2:41" ht="13.5" customHeight="1">
      <c r="B70" s="529"/>
      <c r="C70" s="636"/>
      <c r="D70" s="595"/>
      <c r="E70" s="674" t="s">
        <v>277</v>
      </c>
      <c r="F70" s="675"/>
      <c r="G70" s="675"/>
      <c r="H70" s="676"/>
      <c r="I70" s="350">
        <v>0.66</v>
      </c>
      <c r="J70" s="621">
        <v>70</v>
      </c>
      <c r="K70" s="622"/>
      <c r="L70" s="351">
        <v>0.85</v>
      </c>
      <c r="M70" s="621">
        <v>90</v>
      </c>
      <c r="N70" s="622"/>
      <c r="O70" s="555"/>
      <c r="P70" s="556"/>
      <c r="Q70" s="557"/>
      <c r="R70" s="352"/>
      <c r="S70" s="623"/>
      <c r="T70" s="624"/>
      <c r="AD70" s="268" t="s">
        <v>391</v>
      </c>
      <c r="AE70" s="342">
        <f>IF(AND(LEN(I70)&gt;0,ISNUMBER(I70)),I70,"")</f>
        <v>0.66</v>
      </c>
      <c r="AF70" s="342">
        <f>IF(AND(LEN(J70)&gt;0,ISNUMBER(J70)),J70,"")</f>
        <v>70</v>
      </c>
      <c r="AH70" s="342">
        <f>IF(AND(LEN(L70)&gt;0,ISNUMBER(L70)),L70,"")</f>
        <v>0.85</v>
      </c>
      <c r="AI70" s="342">
        <f>IF(AND(LEN(M70)&gt;0,ISNUMBER(M70)),M70,"")</f>
        <v>90</v>
      </c>
      <c r="AK70" s="353" t="s">
        <v>278</v>
      </c>
      <c r="AL70" s="354"/>
      <c r="AM70" s="354"/>
      <c r="AN70" s="142" t="s">
        <v>664</v>
      </c>
    </row>
    <row r="71" spans="2:41" ht="13.5" customHeight="1">
      <c r="B71" s="529"/>
      <c r="C71" s="636"/>
      <c r="D71" s="595"/>
      <c r="E71" s="565" t="s">
        <v>269</v>
      </c>
      <c r="F71" s="566"/>
      <c r="G71" s="566"/>
      <c r="H71" s="566"/>
      <c r="I71" s="355" t="s">
        <v>330</v>
      </c>
      <c r="J71" s="356" t="s">
        <v>329</v>
      </c>
      <c r="K71" s="357" t="s">
        <v>261</v>
      </c>
      <c r="L71" s="355" t="s">
        <v>330</v>
      </c>
      <c r="M71" s="356" t="s">
        <v>329</v>
      </c>
      <c r="N71" s="357" t="s">
        <v>261</v>
      </c>
      <c r="O71" s="618" t="s">
        <v>273</v>
      </c>
      <c r="P71" s="619"/>
      <c r="Q71" s="620"/>
      <c r="R71" s="355" t="s">
        <v>260</v>
      </c>
      <c r="S71" s="356" t="s">
        <v>259</v>
      </c>
      <c r="T71" s="357" t="s">
        <v>261</v>
      </c>
      <c r="AE71" s="280" t="s">
        <v>393</v>
      </c>
      <c r="AF71" s="280" t="s">
        <v>392</v>
      </c>
      <c r="AG71" s="280" t="s">
        <v>394</v>
      </c>
      <c r="AH71" s="280" t="s">
        <v>393</v>
      </c>
      <c r="AI71" s="280" t="s">
        <v>392</v>
      </c>
      <c r="AJ71" s="280" t="s">
        <v>394</v>
      </c>
      <c r="AK71" s="268" t="s">
        <v>395</v>
      </c>
      <c r="AL71" s="280" t="s">
        <v>80</v>
      </c>
      <c r="AM71" s="280" t="s">
        <v>79</v>
      </c>
      <c r="AN71" s="280" t="s">
        <v>394</v>
      </c>
    </row>
    <row r="72" spans="2:41" ht="13.5" customHeight="1">
      <c r="B72" s="529"/>
      <c r="C72" s="636"/>
      <c r="D72" s="595"/>
      <c r="E72" s="358" t="s">
        <v>262</v>
      </c>
      <c r="F72" s="289"/>
      <c r="G72" s="317"/>
      <c r="H72" s="289"/>
      <c r="I72" s="359">
        <v>13.2</v>
      </c>
      <c r="J72" s="360">
        <v>12.4</v>
      </c>
      <c r="K72" s="361">
        <f>IFERROR(ROUNDUP(IF($J72&lt;&gt;0,$I72/$J72,""),2),"")</f>
        <v>1.07</v>
      </c>
      <c r="L72" s="359">
        <v>20.2</v>
      </c>
      <c r="M72" s="360">
        <v>18.600000000000001</v>
      </c>
      <c r="N72" s="361">
        <f>IFERROR(ROUNDUP(IF($M72&lt;&gt;0,$L72/$M72,""),2),"")</f>
        <v>1.0900000000000001</v>
      </c>
      <c r="O72" s="362" t="s">
        <v>270</v>
      </c>
      <c r="P72" s="363"/>
      <c r="Q72" s="364"/>
      <c r="R72" s="359">
        <v>548.1</v>
      </c>
      <c r="S72" s="360">
        <v>520</v>
      </c>
      <c r="T72" s="361">
        <f>IFERROR(ROUNDUP(IF($S72&lt;&gt;0,$R72/$S72,""),2),"")</f>
        <v>1.06</v>
      </c>
      <c r="AD72" s="279" t="s">
        <v>262</v>
      </c>
      <c r="AE72" s="342">
        <f t="shared" ref="AE72:AJ72" si="9">IF(AND(LEN(I72)&gt;0,ISNUMBER(I72)),I72,"")</f>
        <v>13.2</v>
      </c>
      <c r="AF72" s="342">
        <f t="shared" si="9"/>
        <v>12.4</v>
      </c>
      <c r="AG72" s="342">
        <f t="shared" si="9"/>
        <v>1.07</v>
      </c>
      <c r="AH72" s="342">
        <f t="shared" si="9"/>
        <v>20.2</v>
      </c>
      <c r="AI72" s="342">
        <f t="shared" si="9"/>
        <v>18.600000000000001</v>
      </c>
      <c r="AJ72" s="342">
        <f t="shared" si="9"/>
        <v>1.0900000000000001</v>
      </c>
      <c r="AK72" s="268" t="s">
        <v>270</v>
      </c>
      <c r="AL72" s="342">
        <f t="shared" ref="AL72:AN76" si="10">IF(AND(LEN(R72)&gt;0,ISNUMBER(R72)),R72,"")</f>
        <v>548.1</v>
      </c>
      <c r="AM72" s="342">
        <f t="shared" si="10"/>
        <v>520</v>
      </c>
      <c r="AN72" s="342">
        <f t="shared" si="10"/>
        <v>1.06</v>
      </c>
    </row>
    <row r="73" spans="2:41" s="339" customFormat="1" ht="13.5" customHeight="1">
      <c r="B73" s="529"/>
      <c r="C73" s="636"/>
      <c r="D73" s="595"/>
      <c r="E73" s="358" t="s">
        <v>263</v>
      </c>
      <c r="F73" s="289"/>
      <c r="G73" s="317"/>
      <c r="H73" s="289"/>
      <c r="I73" s="359">
        <v>4.0999999999999996</v>
      </c>
      <c r="J73" s="360">
        <v>3.9430000000000001</v>
      </c>
      <c r="K73" s="361">
        <f>IFERROR(ROUNDUP(IF($J73&lt;&gt;0,$I73/$J73,""),2),"")</f>
        <v>1.04</v>
      </c>
      <c r="L73" s="359">
        <v>5.8</v>
      </c>
      <c r="M73" s="360">
        <v>5</v>
      </c>
      <c r="N73" s="361">
        <f>IFERROR(ROUNDUP(IF($M73&lt;&gt;0,$L73/$M73,""),2),"")</f>
        <v>1.1599999999999999</v>
      </c>
      <c r="O73" s="362" t="s">
        <v>275</v>
      </c>
      <c r="P73" s="363"/>
      <c r="Q73" s="364"/>
      <c r="R73" s="359">
        <v>120.6</v>
      </c>
      <c r="S73" s="360">
        <v>142.5</v>
      </c>
      <c r="T73" s="361">
        <f>IFERROR(ROUNDUP(IF($S73&lt;&gt;0,$R73/$S73,""),2),"")</f>
        <v>0.85</v>
      </c>
      <c r="U73" s="145"/>
      <c r="AD73" s="279" t="s">
        <v>263</v>
      </c>
      <c r="AE73" s="342">
        <f t="shared" ref="AE73:AG77" si="11">IF(AND(LEN(I73)&gt;0,ISNUMBER(I73)),I73,"")</f>
        <v>4.0999999999999996</v>
      </c>
      <c r="AF73" s="342">
        <f t="shared" si="11"/>
        <v>3.9430000000000001</v>
      </c>
      <c r="AG73" s="342">
        <f t="shared" si="11"/>
        <v>1.04</v>
      </c>
      <c r="AH73" s="342">
        <f>IF(LEN($L$73)&gt;0,$L$73,"")</f>
        <v>5.8</v>
      </c>
      <c r="AI73" s="342">
        <f t="shared" ref="AI73:AJ77" si="12">IF(AND(LEN(M73)&gt;0,ISNUMBER(M73)),M73,"")</f>
        <v>5</v>
      </c>
      <c r="AJ73" s="342">
        <f t="shared" si="12"/>
        <v>1.1599999999999999</v>
      </c>
      <c r="AK73" s="268" t="s">
        <v>264</v>
      </c>
      <c r="AL73" s="342">
        <f t="shared" si="10"/>
        <v>120.6</v>
      </c>
      <c r="AM73" s="342">
        <f t="shared" si="10"/>
        <v>142.5</v>
      </c>
      <c r="AN73" s="342">
        <f t="shared" si="10"/>
        <v>0.85</v>
      </c>
      <c r="AO73" s="145"/>
    </row>
    <row r="74" spans="2:41" ht="13.5" customHeight="1">
      <c r="B74" s="529"/>
      <c r="C74" s="636"/>
      <c r="D74" s="595"/>
      <c r="E74" s="358" t="s">
        <v>264</v>
      </c>
      <c r="F74" s="289"/>
      <c r="G74" s="317"/>
      <c r="H74" s="289"/>
      <c r="I74" s="359">
        <v>4.4000000000000004</v>
      </c>
      <c r="J74" s="360">
        <v>2.6389999999999998</v>
      </c>
      <c r="K74" s="361">
        <f>IFERROR(ROUNDUP(IF($J74&lt;&gt;0,$I74/$J74,""),2),"")</f>
        <v>1.67</v>
      </c>
      <c r="L74" s="359">
        <v>5.4</v>
      </c>
      <c r="M74" s="360">
        <v>3.8</v>
      </c>
      <c r="N74" s="361">
        <f>IFERROR(ROUNDUP(IF($M74&lt;&gt;0,$L74/$M74,""),2),"")</f>
        <v>1.43</v>
      </c>
      <c r="O74" s="362" t="s">
        <v>266</v>
      </c>
      <c r="P74" s="363"/>
      <c r="Q74" s="364"/>
      <c r="R74" s="359">
        <v>305.39999999999998</v>
      </c>
      <c r="S74" s="360">
        <v>449</v>
      </c>
      <c r="T74" s="361">
        <f>IFERROR(ROUNDUP(IF($S74&lt;&gt;0,$R74/$S74,""),2),"")</f>
        <v>0.69000000000000006</v>
      </c>
      <c r="V74" s="365">
        <f>$K$64*$V$78</f>
        <v>154.05600000000001</v>
      </c>
      <c r="W74" s="280" t="s">
        <v>280</v>
      </c>
      <c r="AD74" s="279" t="s">
        <v>264</v>
      </c>
      <c r="AE74" s="342">
        <f t="shared" si="11"/>
        <v>4.4000000000000004</v>
      </c>
      <c r="AF74" s="342">
        <f t="shared" si="11"/>
        <v>2.6389999999999998</v>
      </c>
      <c r="AG74" s="342">
        <f t="shared" si="11"/>
        <v>1.67</v>
      </c>
      <c r="AH74" s="342">
        <f>IF(LEN($L$74)&gt;0,$L$74,"")</f>
        <v>5.4</v>
      </c>
      <c r="AI74" s="342">
        <f t="shared" si="12"/>
        <v>3.8</v>
      </c>
      <c r="AJ74" s="342">
        <f t="shared" si="12"/>
        <v>1.43</v>
      </c>
      <c r="AK74" s="268" t="s">
        <v>266</v>
      </c>
      <c r="AL74" s="342">
        <f t="shared" si="10"/>
        <v>305.39999999999998</v>
      </c>
      <c r="AM74" s="342">
        <f t="shared" si="10"/>
        <v>449</v>
      </c>
      <c r="AN74" s="342">
        <f t="shared" si="10"/>
        <v>0.69000000000000006</v>
      </c>
    </row>
    <row r="75" spans="2:41" ht="13.5" customHeight="1">
      <c r="B75" s="529"/>
      <c r="C75" s="636"/>
      <c r="D75" s="595"/>
      <c r="E75" s="358" t="s">
        <v>42</v>
      </c>
      <c r="F75" s="289"/>
      <c r="G75" s="317"/>
      <c r="H75" s="289"/>
      <c r="I75" s="359">
        <v>13.5</v>
      </c>
      <c r="J75" s="360">
        <v>18.2</v>
      </c>
      <c r="K75" s="361">
        <f>IFERROR(ROUNDUP(IF($J75&lt;&gt;0,$I75/$J75,""),2),"")</f>
        <v>0.75</v>
      </c>
      <c r="L75" s="359">
        <v>18.3</v>
      </c>
      <c r="M75" s="360">
        <v>25.4</v>
      </c>
      <c r="N75" s="361">
        <f>IFERROR(ROUNDUP(IF($M75&lt;&gt;0,$L75/$M75,""),2),"")</f>
        <v>0.73</v>
      </c>
      <c r="O75" s="362" t="s">
        <v>265</v>
      </c>
      <c r="P75" s="363"/>
      <c r="Q75" s="364"/>
      <c r="R75" s="359">
        <v>0</v>
      </c>
      <c r="S75" s="360">
        <v>0</v>
      </c>
      <c r="T75" s="361" t="str">
        <f>IFERROR(ROUNDUP(IF($S75&lt;&gt;0,$R75/$S75,""),2),"")</f>
        <v/>
      </c>
      <c r="V75" s="365">
        <f>$K$65*$V$78</f>
        <v>193.40300000000002</v>
      </c>
      <c r="W75" s="280" t="s">
        <v>281</v>
      </c>
      <c r="AD75" s="279" t="s">
        <v>42</v>
      </c>
      <c r="AE75" s="342">
        <f t="shared" si="11"/>
        <v>13.5</v>
      </c>
      <c r="AF75" s="342">
        <f t="shared" si="11"/>
        <v>18.2</v>
      </c>
      <c r="AG75" s="342">
        <f t="shared" si="11"/>
        <v>0.75</v>
      </c>
      <c r="AH75" s="342">
        <f>IF(LEN($L$75)&gt;0,$L$75,"")</f>
        <v>18.3</v>
      </c>
      <c r="AI75" s="342">
        <f t="shared" si="12"/>
        <v>25.4</v>
      </c>
      <c r="AJ75" s="342">
        <f t="shared" si="12"/>
        <v>0.73</v>
      </c>
      <c r="AK75" s="268" t="s">
        <v>265</v>
      </c>
      <c r="AL75" s="342">
        <f t="shared" si="10"/>
        <v>0</v>
      </c>
      <c r="AM75" s="342">
        <f t="shared" si="10"/>
        <v>0</v>
      </c>
      <c r="AN75" s="342" t="str">
        <f t="shared" si="10"/>
        <v/>
      </c>
    </row>
    <row r="76" spans="2:41" ht="13.5" customHeight="1">
      <c r="B76" s="529"/>
      <c r="C76" s="636"/>
      <c r="D76" s="595"/>
      <c r="E76" s="358" t="s">
        <v>41</v>
      </c>
      <c r="F76" s="289"/>
      <c r="G76" s="317"/>
      <c r="H76" s="289"/>
      <c r="I76" s="359">
        <v>5.2</v>
      </c>
      <c r="J76" s="360">
        <v>7.7</v>
      </c>
      <c r="K76" s="361">
        <f>IFERROR(ROUNDUP(IF($J76&lt;&gt;0,$I76/$J76,""),2),"")</f>
        <v>0.68</v>
      </c>
      <c r="L76" s="359">
        <v>8.4</v>
      </c>
      <c r="M76" s="360">
        <v>12.5</v>
      </c>
      <c r="N76" s="361">
        <f>IFERROR(ROUNDUP(IF($M76&lt;&gt;0,$L76/$M76,""),2),"")</f>
        <v>0.68</v>
      </c>
      <c r="O76" s="362" t="s">
        <v>271</v>
      </c>
      <c r="P76" s="363"/>
      <c r="Q76" s="364"/>
      <c r="R76" s="359">
        <v>80</v>
      </c>
      <c r="S76" s="360">
        <v>80</v>
      </c>
      <c r="T76" s="361">
        <f>IFERROR(ROUNDUP(IF($S76&lt;&gt;0,$R76/$S76,""),2),"")</f>
        <v>1</v>
      </c>
      <c r="V76" s="365">
        <f>ROUNDDOWN($K$66*$V$78,0)</f>
        <v>39</v>
      </c>
      <c r="W76" s="280" t="s">
        <v>1068</v>
      </c>
      <c r="AD76" s="279" t="s">
        <v>41</v>
      </c>
      <c r="AE76" s="342">
        <f t="shared" si="11"/>
        <v>5.2</v>
      </c>
      <c r="AF76" s="342">
        <f t="shared" si="11"/>
        <v>7.7</v>
      </c>
      <c r="AG76" s="342">
        <f t="shared" si="11"/>
        <v>0.68</v>
      </c>
      <c r="AH76" s="342">
        <f>IF(LEN($L$76)&gt;0,$L$76,"")</f>
        <v>8.4</v>
      </c>
      <c r="AI76" s="342">
        <f t="shared" si="12"/>
        <v>12.5</v>
      </c>
      <c r="AJ76" s="342">
        <f t="shared" si="12"/>
        <v>0.68</v>
      </c>
      <c r="AK76" s="268" t="s">
        <v>271</v>
      </c>
      <c r="AL76" s="342">
        <f t="shared" si="10"/>
        <v>80</v>
      </c>
      <c r="AM76" s="342">
        <f t="shared" si="10"/>
        <v>80</v>
      </c>
      <c r="AN76" s="342">
        <f t="shared" si="10"/>
        <v>1</v>
      </c>
    </row>
    <row r="77" spans="2:41" ht="13.5" customHeight="1">
      <c r="B77" s="529"/>
      <c r="C77" s="636"/>
      <c r="D77" s="595"/>
      <c r="E77" s="637" t="s">
        <v>258</v>
      </c>
      <c r="F77" s="540"/>
      <c r="G77" s="540"/>
      <c r="H77" s="540"/>
      <c r="I77" s="366">
        <v>-10.477</v>
      </c>
      <c r="J77" s="367"/>
      <c r="K77" s="368"/>
      <c r="L77" s="366">
        <v>-10.477</v>
      </c>
      <c r="M77" s="367"/>
      <c r="N77" s="368"/>
      <c r="O77" s="646" t="s">
        <v>274</v>
      </c>
      <c r="P77" s="647"/>
      <c r="Q77" s="648"/>
      <c r="R77" s="366">
        <v>0</v>
      </c>
      <c r="S77" s="367"/>
      <c r="T77" s="368"/>
      <c r="V77" s="369"/>
      <c r="AD77" s="279" t="s">
        <v>258</v>
      </c>
      <c r="AE77" s="342">
        <f>IF(AND(LEN(I77)&gt;0,ISNUMBER(I77)),I77,"")</f>
        <v>-10.477</v>
      </c>
      <c r="AF77" s="370"/>
      <c r="AG77" s="370" t="str">
        <f t="shared" si="11"/>
        <v/>
      </c>
      <c r="AH77" s="342">
        <f>IF(AND(LEN(L77)&gt;0,ISNUMBER(L77)),L77,"")</f>
        <v>-10.477</v>
      </c>
      <c r="AI77" s="370"/>
      <c r="AJ77" s="370" t="str">
        <f t="shared" si="12"/>
        <v/>
      </c>
      <c r="AK77" s="268" t="s">
        <v>274</v>
      </c>
      <c r="AL77" s="342">
        <f>IF(AND(LEN(R77)&gt;0,ISNUMBER(R77)),R77,"")</f>
        <v>0</v>
      </c>
      <c r="AM77" s="370"/>
      <c r="AN77" s="370"/>
    </row>
    <row r="78" spans="2:41" ht="13.5" customHeight="1">
      <c r="B78" s="529"/>
      <c r="C78" s="636"/>
      <c r="D78" s="595"/>
      <c r="E78" s="358" t="s">
        <v>63</v>
      </c>
      <c r="F78" s="289"/>
      <c r="G78" s="317"/>
      <c r="H78" s="289"/>
      <c r="I78" s="366">
        <v>18</v>
      </c>
      <c r="J78" s="360">
        <v>18</v>
      </c>
      <c r="K78" s="361">
        <f>IFERROR(ROUNDUP(IF($J78&lt;&gt;0,$I78/$J78,""),2),"")</f>
        <v>1</v>
      </c>
      <c r="L78" s="366">
        <v>18</v>
      </c>
      <c r="M78" s="360">
        <v>18</v>
      </c>
      <c r="N78" s="361">
        <f>IFERROR(ROUNDUP(IF($M78&lt;&gt;0,$L78/$M78,""),2),"")</f>
        <v>1</v>
      </c>
      <c r="O78" s="362" t="s">
        <v>272</v>
      </c>
      <c r="P78" s="371"/>
      <c r="Q78" s="372"/>
      <c r="R78" s="366">
        <v>1.4</v>
      </c>
      <c r="S78" s="360">
        <v>1.4</v>
      </c>
      <c r="T78" s="361">
        <f>IFERROR(ROUNDUP(IF($S78&lt;&gt;0,$R78/$S78,""),2),"")</f>
        <v>1</v>
      </c>
      <c r="V78" s="142">
        <v>4.9000000000000002E-2</v>
      </c>
      <c r="W78" s="145" t="s">
        <v>284</v>
      </c>
      <c r="AD78" s="279" t="s">
        <v>63</v>
      </c>
      <c r="AE78" s="342">
        <f>IF(AND(LEN(I78)&gt;0,ISNUMBER(I78)),I78,"")</f>
        <v>18</v>
      </c>
      <c r="AF78" s="342">
        <f>IF(AND(LEN(J78)&gt;0,ISNUMBER(J78)),J78,"")</f>
        <v>18</v>
      </c>
      <c r="AG78" s="342">
        <f>IF(AND(LEN(K78)&gt;0,ISNUMBER(K78)),K78,"")</f>
        <v>1</v>
      </c>
      <c r="AH78" s="342">
        <f>IF(LEN($L$78)&gt;0,$L$78,"")</f>
        <v>18</v>
      </c>
      <c r="AI78" s="342">
        <f>IF(AND(LEN(M78)&gt;0,ISNUMBER(M78)),M78,"")</f>
        <v>18</v>
      </c>
      <c r="AJ78" s="342">
        <f>IF(AND(LEN(N78)&gt;0,ISNUMBER(N78)),N78,"")</f>
        <v>1</v>
      </c>
      <c r="AK78" s="268" t="s">
        <v>272</v>
      </c>
      <c r="AL78" s="342">
        <f>IF(AND(LEN(R78)&gt;0,ISNUMBER(R78)),R78,"")</f>
        <v>1.4</v>
      </c>
      <c r="AM78" s="342">
        <f>IF(AND(LEN(S78)&gt;0,ISNUMBER(S78)),S78,"")</f>
        <v>1.4</v>
      </c>
      <c r="AN78" s="342">
        <f>IF(AND(LEN(T78)&gt;0,ISNUMBER(T78)),T78,"")</f>
        <v>1</v>
      </c>
    </row>
    <row r="79" spans="2:41" ht="13.5" customHeight="1">
      <c r="B79" s="529"/>
      <c r="C79" s="552"/>
      <c r="D79" s="553"/>
      <c r="E79" s="558" t="s">
        <v>267</v>
      </c>
      <c r="F79" s="559"/>
      <c r="G79" s="559"/>
      <c r="H79" s="559"/>
      <c r="I79" s="373">
        <f>ROUNDUP(SUM(I72:I$77),1)</f>
        <v>30</v>
      </c>
      <c r="J79" s="374">
        <f>ROUNDUP(SUM(J72:J$77),1)</f>
        <v>44.9</v>
      </c>
      <c r="K79" s="375">
        <f>IFERROR(ROUNDUP(IF($J79&lt;&gt;0,$I79/$J79,""),2),"")</f>
        <v>0.67</v>
      </c>
      <c r="L79" s="373">
        <f>ROUNDUP(SUM(L72:L$77),1)</f>
        <v>47.7</v>
      </c>
      <c r="M79" s="374">
        <f>ROUNDUP(SUM(M72:M$77),1)</f>
        <v>65.3</v>
      </c>
      <c r="N79" s="375">
        <f>IFERROR(ROUNDUP(IF($M79&lt;&gt;0,$L79/$M79,""),2),"")</f>
        <v>0.74</v>
      </c>
      <c r="O79" s="560" t="s">
        <v>276</v>
      </c>
      <c r="P79" s="559"/>
      <c r="Q79" s="561"/>
      <c r="R79" s="373">
        <f>ROUNDUP(SUM(R72:R$77),1)</f>
        <v>1054.0999999999999</v>
      </c>
      <c r="S79" s="374">
        <f>ROUNDUP(SUM(S72:S$77),1)</f>
        <v>1191.5</v>
      </c>
      <c r="T79" s="375">
        <f>IFERROR(ROUNDUP(IF($S79&lt;&gt;0,$R79/$S79,""),2),"")</f>
        <v>0.89</v>
      </c>
      <c r="V79" s="145" t="s">
        <v>172</v>
      </c>
      <c r="AD79" s="279" t="s">
        <v>267</v>
      </c>
      <c r="AE79" s="342">
        <f>IF(AND(LEN(I79)&gt;0,ISNUMBER(I79)),I79,"")</f>
        <v>30</v>
      </c>
      <c r="AF79" s="342">
        <f>IF(AND(LEN(J79)&gt;0,ISNUMBER(J79)),J79,"")</f>
        <v>44.9</v>
      </c>
      <c r="AG79" s="342">
        <f>IF(AND(LEN(K79)&gt;0,ISNUMBER(K79)),K79,"")</f>
        <v>0.67</v>
      </c>
      <c r="AH79" s="342">
        <f>IF(LEN($L$79)&gt;0,$L$79,"")</f>
        <v>47.7</v>
      </c>
      <c r="AI79" s="342">
        <f>IF(AND(LEN(M79)&gt;0,ISNUMBER(M79)),M79,"")</f>
        <v>65.3</v>
      </c>
      <c r="AJ79" s="342">
        <f>IF(AND(LEN(N79)&gt;0,ISNUMBER(N79)),N79,"")</f>
        <v>0.74</v>
      </c>
      <c r="AK79" s="268" t="s">
        <v>396</v>
      </c>
      <c r="AL79" s="342">
        <f>IF(AND(LEN(R79)&gt;0,ISNUMBER(R79)),R79,"")</f>
        <v>1054.0999999999999</v>
      </c>
      <c r="AM79" s="342">
        <f>IF(AND(LEN(S79)&gt;0,ISNUMBER(S79)),S79,"")</f>
        <v>1191.5</v>
      </c>
      <c r="AN79" s="342">
        <f>IF(LEN($T$79)&gt;0,$T$79,"")</f>
        <v>0.89</v>
      </c>
    </row>
    <row r="80" spans="2:41" ht="13.5" hidden="1" customHeight="1">
      <c r="B80" s="529"/>
      <c r="C80" s="420" t="s">
        <v>85</v>
      </c>
      <c r="D80" s="413"/>
      <c r="E80" s="345" t="s">
        <v>16</v>
      </c>
      <c r="F80" s="346"/>
      <c r="G80" s="346"/>
      <c r="H80" s="474"/>
      <c r="I80" s="617"/>
      <c r="J80" s="617"/>
      <c r="K80" s="346" t="s">
        <v>57</v>
      </c>
      <c r="L80" s="346"/>
      <c r="M80" s="346"/>
      <c r="N80" s="346"/>
      <c r="O80" s="346"/>
      <c r="P80" s="346"/>
      <c r="Q80" s="346"/>
      <c r="R80" s="346"/>
      <c r="S80" s="346"/>
      <c r="T80" s="475"/>
      <c r="AD80" s="279" t="s">
        <v>16</v>
      </c>
      <c r="AE80" s="376" t="str">
        <f>IF(LEN($I$80)&gt;0,$I$80,"")</f>
        <v/>
      </c>
      <c r="AF80" s="109" t="s">
        <v>679</v>
      </c>
      <c r="AG80" s="109"/>
    </row>
    <row r="81" spans="2:36" ht="13.5" customHeight="1">
      <c r="B81" s="529"/>
      <c r="C81" s="550" t="s">
        <v>183</v>
      </c>
      <c r="D81" s="551"/>
      <c r="E81" s="465" t="s">
        <v>761</v>
      </c>
      <c r="F81" s="429"/>
      <c r="G81" s="429"/>
      <c r="H81" s="466"/>
      <c r="I81" s="466"/>
      <c r="J81" s="466"/>
      <c r="K81" s="631">
        <f>IF(AND(($K$64)&gt;0,($K$65)&gt;0),ROUND((1-$K$67)*100,0),0)</f>
        <v>20</v>
      </c>
      <c r="L81" s="631"/>
      <c r="M81" s="429" t="s">
        <v>108</v>
      </c>
      <c r="N81" s="476" t="str">
        <f>IF($K$81&gt;=Val_ClearGoal,Val_Hantei_OK,Val_Hantei_NG)</f>
        <v>努力目標達成</v>
      </c>
      <c r="O81" s="477"/>
      <c r="P81" s="477"/>
      <c r="Q81" s="477"/>
      <c r="R81" s="477"/>
      <c r="S81" s="429"/>
      <c r="T81" s="431"/>
      <c r="V81" s="377">
        <f>1-K65/K64</f>
        <v>-0.25540712468193383</v>
      </c>
      <c r="W81" s="259" t="s">
        <v>1069</v>
      </c>
      <c r="AD81" s="279" t="s">
        <v>32</v>
      </c>
      <c r="AE81" s="378">
        <f>IF(LEN($K$81)&gt;0,$K$81,"")</f>
        <v>20</v>
      </c>
      <c r="AF81" s="342" t="str">
        <f>IF(LEN($N$81)=0,"",$N$81)</f>
        <v>努力目標達成</v>
      </c>
    </row>
    <row r="82" spans="2:36" ht="13.5" customHeight="1">
      <c r="B82" s="529"/>
      <c r="C82" s="552"/>
      <c r="D82" s="553"/>
      <c r="E82" s="478" t="s">
        <v>40</v>
      </c>
      <c r="F82" s="301"/>
      <c r="G82" s="301"/>
      <c r="H82" s="479"/>
      <c r="I82" s="479"/>
      <c r="J82" s="479"/>
      <c r="K82" s="632">
        <f>$V$76</f>
        <v>39</v>
      </c>
      <c r="L82" s="633"/>
      <c r="M82" s="301" t="s">
        <v>33</v>
      </c>
      <c r="N82" s="480"/>
      <c r="O82" s="480"/>
      <c r="P82" s="480"/>
      <c r="Q82" s="480"/>
      <c r="R82" s="480"/>
      <c r="S82" s="301"/>
      <c r="T82" s="312"/>
      <c r="W82" s="259" t="s">
        <v>1067</v>
      </c>
      <c r="AD82" s="279" t="s">
        <v>40</v>
      </c>
      <c r="AE82" s="342">
        <f>IF(LEN($K$82)&gt;0,$K$82,"")</f>
        <v>39</v>
      </c>
      <c r="AG82" s="109"/>
    </row>
    <row r="83" spans="2:36" ht="13.5" customHeight="1">
      <c r="B83" s="529"/>
      <c r="C83" s="640" t="s">
        <v>890</v>
      </c>
      <c r="D83" s="641"/>
      <c r="E83" s="481" t="s">
        <v>323</v>
      </c>
      <c r="F83" s="645" t="s">
        <v>886</v>
      </c>
      <c r="G83" s="645"/>
      <c r="H83" s="645"/>
      <c r="I83" s="482" t="s">
        <v>323</v>
      </c>
      <c r="J83" s="393" t="s">
        <v>887</v>
      </c>
      <c r="K83" s="393"/>
      <c r="L83" s="393"/>
      <c r="M83" s="393"/>
      <c r="N83" s="482" t="s">
        <v>323</v>
      </c>
      <c r="O83" s="393" t="s">
        <v>1134</v>
      </c>
      <c r="P83" s="393"/>
      <c r="Q83" s="483"/>
      <c r="R83" s="393"/>
      <c r="S83" s="393"/>
      <c r="T83" s="484"/>
      <c r="AG83" s="109"/>
    </row>
    <row r="84" spans="2:36" ht="13.5" customHeight="1">
      <c r="B84" s="530"/>
      <c r="C84" s="642"/>
      <c r="D84" s="643"/>
      <c r="E84" s="485" t="s">
        <v>323</v>
      </c>
      <c r="F84" s="486" t="s">
        <v>888</v>
      </c>
      <c r="G84" s="486"/>
      <c r="H84" s="554"/>
      <c r="I84" s="554"/>
      <c r="J84" s="554"/>
      <c r="K84" s="554"/>
      <c r="L84" s="554"/>
      <c r="M84" s="554"/>
      <c r="N84" s="554"/>
      <c r="O84" s="554"/>
      <c r="P84" s="554"/>
      <c r="Q84" s="554"/>
      <c r="R84" s="554"/>
      <c r="S84" s="554"/>
      <c r="T84" s="487" t="s">
        <v>889</v>
      </c>
      <c r="AD84" s="279" t="s">
        <v>886</v>
      </c>
      <c r="AE84" s="281">
        <f>IF(E83=Val_Selected,1,0)</f>
        <v>0</v>
      </c>
      <c r="AF84" s="286" t="s">
        <v>1119</v>
      </c>
      <c r="AG84" s="281">
        <f>IF(I83=Val_Selected,1,0)</f>
        <v>0</v>
      </c>
      <c r="AH84" s="286" t="s">
        <v>1120</v>
      </c>
      <c r="AI84" s="281">
        <f>IF(N83=Val_Selected,1,0)</f>
        <v>0</v>
      </c>
    </row>
    <row r="85" spans="2:36" ht="13.5" customHeight="1" thickBot="1">
      <c r="O85" s="379"/>
      <c r="AD85" s="279" t="s">
        <v>63</v>
      </c>
      <c r="AE85" s="281">
        <f>IF(E84=Val_Selected,1,0)</f>
        <v>0</v>
      </c>
    </row>
    <row r="86" spans="2:36" ht="13.5" customHeight="1" thickTop="1">
      <c r="B86" s="380" t="s">
        <v>17</v>
      </c>
      <c r="C86" s="381"/>
      <c r="D86" s="381"/>
      <c r="E86" s="381"/>
      <c r="F86" s="381"/>
      <c r="G86" s="381"/>
      <c r="H86" s="381"/>
      <c r="I86" s="381"/>
      <c r="J86" s="381"/>
      <c r="K86" s="381"/>
      <c r="L86" s="381"/>
      <c r="M86" s="381"/>
      <c r="N86" s="381"/>
      <c r="O86" s="382"/>
      <c r="P86" s="383"/>
      <c r="Q86" s="380" t="s">
        <v>18</v>
      </c>
      <c r="R86" s="381"/>
      <c r="S86" s="382"/>
      <c r="T86" s="383"/>
      <c r="AD86" s="268" t="s">
        <v>397</v>
      </c>
      <c r="AE86" s="271" t="s">
        <v>853</v>
      </c>
      <c r="AF86" s="342" t="str">
        <f>IF(LEN($B$87)&gt;0,$B$87,"")</f>
        <v/>
      </c>
      <c r="AG86" s="302" t="s">
        <v>854</v>
      </c>
      <c r="AH86" s="354"/>
      <c r="AI86" s="271" t="s">
        <v>855</v>
      </c>
      <c r="AJ86" s="342" t="str">
        <f>IF(LEN($Q$87)&gt;0,$Q$87,"")</f>
        <v/>
      </c>
    </row>
    <row r="87" spans="2:36" ht="13.5" customHeight="1">
      <c r="B87" s="625"/>
      <c r="C87" s="626"/>
      <c r="D87" s="626"/>
      <c r="E87" s="626"/>
      <c r="F87" s="626"/>
      <c r="G87" s="626"/>
      <c r="H87" s="626"/>
      <c r="I87" s="626"/>
      <c r="J87" s="626"/>
      <c r="K87" s="626"/>
      <c r="L87" s="626"/>
      <c r="M87" s="626"/>
      <c r="N87" s="626"/>
      <c r="O87" s="626"/>
      <c r="P87" s="627"/>
      <c r="Q87" s="609"/>
      <c r="R87" s="610"/>
      <c r="S87" s="610"/>
      <c r="T87" s="611"/>
    </row>
    <row r="88" spans="2:36" ht="13.5" customHeight="1">
      <c r="B88" s="625"/>
      <c r="C88" s="626"/>
      <c r="D88" s="626"/>
      <c r="E88" s="626"/>
      <c r="F88" s="626"/>
      <c r="G88" s="626"/>
      <c r="H88" s="626"/>
      <c r="I88" s="626"/>
      <c r="J88" s="626"/>
      <c r="K88" s="626"/>
      <c r="L88" s="626"/>
      <c r="M88" s="626"/>
      <c r="N88" s="626"/>
      <c r="O88" s="626"/>
      <c r="P88" s="627"/>
      <c r="Q88" s="609"/>
      <c r="R88" s="610"/>
      <c r="S88" s="610"/>
      <c r="T88" s="611"/>
    </row>
    <row r="89" spans="2:36" ht="13.5" customHeight="1">
      <c r="B89" s="625"/>
      <c r="C89" s="626"/>
      <c r="D89" s="626"/>
      <c r="E89" s="626"/>
      <c r="F89" s="626"/>
      <c r="G89" s="626"/>
      <c r="H89" s="626"/>
      <c r="I89" s="626"/>
      <c r="J89" s="626"/>
      <c r="K89" s="626"/>
      <c r="L89" s="626"/>
      <c r="M89" s="626"/>
      <c r="N89" s="626"/>
      <c r="O89" s="626"/>
      <c r="P89" s="627"/>
      <c r="Q89" s="609"/>
      <c r="R89" s="610"/>
      <c r="S89" s="610"/>
      <c r="T89" s="611"/>
    </row>
    <row r="90" spans="2:36" ht="13.5" customHeight="1">
      <c r="B90" s="625"/>
      <c r="C90" s="626"/>
      <c r="D90" s="626"/>
      <c r="E90" s="626"/>
      <c r="F90" s="626"/>
      <c r="G90" s="626"/>
      <c r="H90" s="626"/>
      <c r="I90" s="626"/>
      <c r="J90" s="626"/>
      <c r="K90" s="626"/>
      <c r="L90" s="626"/>
      <c r="M90" s="626"/>
      <c r="N90" s="626"/>
      <c r="O90" s="626"/>
      <c r="P90" s="627"/>
      <c r="Q90" s="609"/>
      <c r="R90" s="610"/>
      <c r="S90" s="610"/>
      <c r="T90" s="611"/>
    </row>
    <row r="91" spans="2:36" ht="13.5" customHeight="1">
      <c r="B91" s="625"/>
      <c r="C91" s="626"/>
      <c r="D91" s="626"/>
      <c r="E91" s="626"/>
      <c r="F91" s="626"/>
      <c r="G91" s="626"/>
      <c r="H91" s="626"/>
      <c r="I91" s="626"/>
      <c r="J91" s="626"/>
      <c r="K91" s="626"/>
      <c r="L91" s="626"/>
      <c r="M91" s="626"/>
      <c r="N91" s="626"/>
      <c r="O91" s="626"/>
      <c r="P91" s="627"/>
      <c r="Q91" s="609"/>
      <c r="R91" s="610"/>
      <c r="S91" s="610"/>
      <c r="T91" s="611"/>
    </row>
    <row r="92" spans="2:36" ht="13.5" customHeight="1" thickBot="1">
      <c r="B92" s="628"/>
      <c r="C92" s="629"/>
      <c r="D92" s="629"/>
      <c r="E92" s="629"/>
      <c r="F92" s="629"/>
      <c r="G92" s="629"/>
      <c r="H92" s="629"/>
      <c r="I92" s="629"/>
      <c r="J92" s="629"/>
      <c r="K92" s="629"/>
      <c r="L92" s="629"/>
      <c r="M92" s="629"/>
      <c r="N92" s="629"/>
      <c r="O92" s="629"/>
      <c r="P92" s="630"/>
      <c r="Q92" s="612"/>
      <c r="R92" s="613"/>
      <c r="S92" s="613"/>
      <c r="T92" s="614"/>
    </row>
    <row r="93" spans="2:36" ht="13.5" hidden="1" customHeight="1" thickTop="1">
      <c r="AB93" s="277"/>
    </row>
    <row r="94" spans="2:36" ht="13.5" customHeight="1" thickTop="1">
      <c r="B94" s="145" t="s">
        <v>738</v>
      </c>
      <c r="Q94" s="384"/>
      <c r="R94" s="384"/>
      <c r="S94" s="384"/>
      <c r="T94" s="385" t="str">
        <f>List!$AD$1</f>
        <v>2025.05</v>
      </c>
    </row>
    <row r="95" spans="2:36" ht="13.5" customHeight="1">
      <c r="B95" s="323" t="s">
        <v>557</v>
      </c>
      <c r="Q95" s="386"/>
      <c r="R95" s="386"/>
      <c r="S95" s="386"/>
      <c r="T95" s="386"/>
    </row>
    <row r="96" spans="2:36" ht="13.5" customHeight="1">
      <c r="B96" s="145" t="s">
        <v>19</v>
      </c>
      <c r="Q96" s="387"/>
      <c r="R96" s="387"/>
      <c r="S96" s="387"/>
      <c r="T96" s="387"/>
    </row>
    <row r="97" spans="1:36" ht="13.5" customHeight="1">
      <c r="B97" s="145" t="s">
        <v>558</v>
      </c>
      <c r="Q97" s="387"/>
      <c r="R97" s="387"/>
      <c r="S97" s="387"/>
      <c r="T97" s="387"/>
    </row>
    <row r="98" spans="1:36" ht="13.5" customHeight="1">
      <c r="B98" s="145" t="s">
        <v>1208</v>
      </c>
      <c r="Q98" s="387"/>
      <c r="R98" s="387"/>
      <c r="S98" s="387"/>
      <c r="T98" s="387"/>
    </row>
    <row r="99" spans="1:36" ht="13.5" customHeight="1">
      <c r="B99" s="145" t="s">
        <v>559</v>
      </c>
    </row>
    <row r="100" spans="1:36" ht="13.5" hidden="1" customHeight="1"/>
    <row r="101" spans="1:36" ht="13.5" hidden="1" customHeight="1"/>
    <row r="102" spans="1:36" ht="13.5" hidden="1" customHeight="1"/>
    <row r="103" spans="1:36" ht="17.25" hidden="1" customHeight="1">
      <c r="A103" s="259" t="s">
        <v>187</v>
      </c>
    </row>
    <row r="104" spans="1:36" ht="13.5" hidden="1" customHeight="1"/>
    <row r="105" spans="1:36" ht="13.5" hidden="1" customHeight="1"/>
    <row r="106" spans="1:36" ht="13.5" hidden="1" customHeight="1">
      <c r="AC106" s="109"/>
      <c r="AJ106" s="109" t="str">
        <f>IF(LEN(P86)=0,"",P86)</f>
        <v/>
      </c>
    </row>
    <row r="107" spans="1:36" ht="13.5" hidden="1" customHeight="1">
      <c r="AC107" s="109"/>
      <c r="AJ107" s="109"/>
    </row>
    <row r="108" spans="1:36" hidden="1">
      <c r="AC108" s="109"/>
      <c r="AH108" s="109"/>
      <c r="AI108" s="109"/>
    </row>
  </sheetData>
  <sheetProtection algorithmName="SHA-512" hashValue="fc4kSp0ofeXZPBa8RP3i3nEyu5dDJtPXObKi5254Pz1s2ed3bWL/inSLh3XcQC2InhKMA4B0ZNU7wFQFtaCEGQ==" saltValue="yUw6SAk4jpkkj6D12Q7A3w==" spinCount="100000" sheet="1" formatCells="0" formatColumns="0" formatRows="0" insertColumns="0" insertRows="0" deleteColumns="0" deleteRows="0" selectLockedCells="1"/>
  <dataConsolidate/>
  <mergeCells count="166">
    <mergeCell ref="P68:Q68"/>
    <mergeCell ref="G15:I15"/>
    <mergeCell ref="O13:R13"/>
    <mergeCell ref="M15:O15"/>
    <mergeCell ref="F37:G37"/>
    <mergeCell ref="F54:H54"/>
    <mergeCell ref="J54:S54"/>
    <mergeCell ref="B63:D63"/>
    <mergeCell ref="E63:T63"/>
    <mergeCell ref="H44:I44"/>
    <mergeCell ref="E62:T62"/>
    <mergeCell ref="Q64:T64"/>
    <mergeCell ref="O64:P64"/>
    <mergeCell ref="M22:O22"/>
    <mergeCell ref="L23:S23"/>
    <mergeCell ref="R34:T34"/>
    <mergeCell ref="C33:C43"/>
    <mergeCell ref="H43:S43"/>
    <mergeCell ref="D36:D38"/>
    <mergeCell ref="F58:M58"/>
    <mergeCell ref="N53:T53"/>
    <mergeCell ref="H55:S55"/>
    <mergeCell ref="C44:D45"/>
    <mergeCell ref="C46:D47"/>
    <mergeCell ref="F53:L53"/>
    <mergeCell ref="C51:D51"/>
    <mergeCell ref="J51:L51"/>
    <mergeCell ref="D39:D40"/>
    <mergeCell ref="F40:H40"/>
    <mergeCell ref="J40:L40"/>
    <mergeCell ref="N40:P40"/>
    <mergeCell ref="F51:H51"/>
    <mergeCell ref="C30:D32"/>
    <mergeCell ref="D34:D35"/>
    <mergeCell ref="F31:J31"/>
    <mergeCell ref="N39:P39"/>
    <mergeCell ref="N41:P41"/>
    <mergeCell ref="J33:L33"/>
    <mergeCell ref="C29:D29"/>
    <mergeCell ref="C27:D27"/>
    <mergeCell ref="C48:D50"/>
    <mergeCell ref="I36:S36"/>
    <mergeCell ref="F35:H35"/>
    <mergeCell ref="K31:Q31"/>
    <mergeCell ref="K32:Q32"/>
    <mergeCell ref="J38:S38"/>
    <mergeCell ref="J34:L34"/>
    <mergeCell ref="L48:S48"/>
    <mergeCell ref="I37:S37"/>
    <mergeCell ref="E70:H70"/>
    <mergeCell ref="I3:L3"/>
    <mergeCell ref="C25:D26"/>
    <mergeCell ref="B59:D60"/>
    <mergeCell ref="B30:B50"/>
    <mergeCell ref="J39:L39"/>
    <mergeCell ref="H45:S45"/>
    <mergeCell ref="L47:S47"/>
    <mergeCell ref="F30:H30"/>
    <mergeCell ref="R39:T39"/>
    <mergeCell ref="Q30:T30"/>
    <mergeCell ref="F32:J32"/>
    <mergeCell ref="N34:P34"/>
    <mergeCell ref="B27:B28"/>
    <mergeCell ref="J25:L25"/>
    <mergeCell ref="C28:D28"/>
    <mergeCell ref="R40:T40"/>
    <mergeCell ref="F41:H41"/>
    <mergeCell ref="J41:L41"/>
    <mergeCell ref="E3:H3"/>
    <mergeCell ref="C9:D9"/>
    <mergeCell ref="H26:S26"/>
    <mergeCell ref="C52:D52"/>
    <mergeCell ref="H50:S50"/>
    <mergeCell ref="E64:J64"/>
    <mergeCell ref="O66:P66"/>
    <mergeCell ref="C83:D84"/>
    <mergeCell ref="K64:L64"/>
    <mergeCell ref="F83:H83"/>
    <mergeCell ref="O77:Q77"/>
    <mergeCell ref="O65:P65"/>
    <mergeCell ref="Q65:T65"/>
    <mergeCell ref="B2:T2"/>
    <mergeCell ref="B4:B5"/>
    <mergeCell ref="E9:T9"/>
    <mergeCell ref="E4:T4"/>
    <mergeCell ref="E5:T5"/>
    <mergeCell ref="E6:T6"/>
    <mergeCell ref="E7:T7"/>
    <mergeCell ref="F20:H20"/>
    <mergeCell ref="E8:T8"/>
    <mergeCell ref="B6:B7"/>
    <mergeCell ref="M20:O20"/>
    <mergeCell ref="G16:H16"/>
    <mergeCell ref="S3:T3"/>
    <mergeCell ref="C14:D14"/>
    <mergeCell ref="C15:D15"/>
    <mergeCell ref="J24:L24"/>
    <mergeCell ref="N24:P24"/>
    <mergeCell ref="C22:D23"/>
    <mergeCell ref="C20:D21"/>
    <mergeCell ref="L69:N69"/>
    <mergeCell ref="E68:H68"/>
    <mergeCell ref="K68:L68"/>
    <mergeCell ref="Q87:T92"/>
    <mergeCell ref="K66:L66"/>
    <mergeCell ref="I80:J80"/>
    <mergeCell ref="O71:Q71"/>
    <mergeCell ref="J70:K70"/>
    <mergeCell ref="M70:N70"/>
    <mergeCell ref="S70:T70"/>
    <mergeCell ref="O69:T69"/>
    <mergeCell ref="B87:P92"/>
    <mergeCell ref="C81:D82"/>
    <mergeCell ref="K81:L81"/>
    <mergeCell ref="K82:L82"/>
    <mergeCell ref="K67:L67"/>
    <mergeCell ref="C64:D79"/>
    <mergeCell ref="E77:H77"/>
    <mergeCell ref="I69:K69"/>
    <mergeCell ref="K65:L65"/>
    <mergeCell ref="I20:J20"/>
    <mergeCell ref="F23:H23"/>
    <mergeCell ref="C8:D8"/>
    <mergeCell ref="M3:P3"/>
    <mergeCell ref="P20:Q20"/>
    <mergeCell ref="C5:D5"/>
    <mergeCell ref="C6:D6"/>
    <mergeCell ref="C7:D7"/>
    <mergeCell ref="C10:D12"/>
    <mergeCell ref="H13:J13"/>
    <mergeCell ref="M21:O21"/>
    <mergeCell ref="R16:S16"/>
    <mergeCell ref="F21:H21"/>
    <mergeCell ref="F22:K22"/>
    <mergeCell ref="L19:S19"/>
    <mergeCell ref="C16:D16"/>
    <mergeCell ref="C17:D17"/>
    <mergeCell ref="C18:D19"/>
    <mergeCell ref="C4:D4"/>
    <mergeCell ref="J16:Q16"/>
    <mergeCell ref="I21:J21"/>
    <mergeCell ref="C13:D13"/>
    <mergeCell ref="B62:D62"/>
    <mergeCell ref="B24:B26"/>
    <mergeCell ref="B8:B23"/>
    <mergeCell ref="B64:B84"/>
    <mergeCell ref="B51:B55"/>
    <mergeCell ref="B56:B58"/>
    <mergeCell ref="B61:D61"/>
    <mergeCell ref="F39:H39"/>
    <mergeCell ref="D42:D43"/>
    <mergeCell ref="F34:H34"/>
    <mergeCell ref="F38:H38"/>
    <mergeCell ref="C53:D55"/>
    <mergeCell ref="C56:D57"/>
    <mergeCell ref="H84:S84"/>
    <mergeCell ref="O70:Q70"/>
    <mergeCell ref="E79:H79"/>
    <mergeCell ref="O79:Q79"/>
    <mergeCell ref="Q67:R67"/>
    <mergeCell ref="E65:J65"/>
    <mergeCell ref="E71:H71"/>
    <mergeCell ref="J35:L35"/>
    <mergeCell ref="N35:P35"/>
    <mergeCell ref="P21:Q21"/>
    <mergeCell ref="C24:D24"/>
  </mergeCells>
  <phoneticPr fontId="5"/>
  <conditionalFormatting sqref="O69:T79">
    <cfRule type="expression" dxfId="19" priority="1">
      <formula>$Q$67="対象外"</formula>
    </cfRule>
  </conditionalFormatting>
  <dataValidations count="7">
    <dataValidation type="list" allowBlank="1" showInputMessage="1" showErrorMessage="1" errorTitle="建物用途" error="リストより選択して下さい。" sqref="F20:H21 M20:O21" xr:uid="{00000000-0002-0000-0000-000000000000}">
      <formula1>List_Youto_House</formula1>
    </dataValidation>
    <dataValidation type="list" allowBlank="1" showInputMessage="1" showErrorMessage="1" sqref="M3:P3" xr:uid="{00000000-0002-0000-0000-000001000000}">
      <formula1>List_Kyogi_Dankai</formula1>
    </dataValidation>
    <dataValidation type="list" allowBlank="1" showInputMessage="1" showErrorMessage="1" errorTitle="値エラー" error="プルダウンから選択して下さい。" sqref="E10:E12 I10:I12 M10:M12 Q11:Q12 E18:E19 I18:I19 M18 I23:I25 Q24 N29 I27:I30 M30 Q39:Q40 Q46 Q34 I83 I39:I41 P30 M27 I34:I35 M46 Q52 I46:I47 Q22 I51:I52 Q83 E83:E84 M24:M25 L22 N58 M39:M41 E14 M44 N83 M52:M53 M33:M35 E22:E61" xr:uid="{00000000-0002-0000-0000-000002000000}">
      <formula1>List_Select</formula1>
    </dataValidation>
    <dataValidation type="list" allowBlank="1" showInputMessage="1" sqref="K31:Q32" xr:uid="{00000000-0002-0000-0000-000003000000}">
      <formula1>List_DannetsuZai</formula1>
    </dataValidation>
    <dataValidation allowBlank="1" showInputMessage="1" showErrorMessage="1" errorTitle="値エラー" error="プルダウンから選択して下さい。" sqref="P27 Q33 Q41 I33" xr:uid="{00000000-0002-0000-0000-000004000000}"/>
    <dataValidation type="custom" allowBlank="1" showInputMessage="1" showErrorMessage="1" sqref="R72:T79" xr:uid="{00000000-0002-0000-0000-000005000000}">
      <formula1>$Q$67:$R$67&lt;&gt;"対象外"</formula1>
    </dataValidation>
    <dataValidation type="list" allowBlank="1" showInputMessage="1" showErrorMessage="1" sqref="S3:T3" xr:uid="{FD3C33E9-1E1B-4CD8-9B15-42BB3F391306}">
      <formula1>$AH$3:$AH$5</formula1>
    </dataValidation>
  </dataValidation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7" orientation="portrait" r:id="rId1"/>
  <rowBreaks count="1" manualBreakCount="1">
    <brk id="63" max="20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6000000}">
          <x14:formula1>
            <xm:f>List!$B$56:$B$57</xm:f>
          </x14:formula1>
          <xm:sqref>Q67:R67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CCFFCC"/>
  </sheetPr>
  <dimension ref="A1:AI2"/>
  <sheetViews>
    <sheetView topLeftCell="K1" workbookViewId="0">
      <selection activeCell="F14" sqref="F14"/>
    </sheetView>
  </sheetViews>
  <sheetFormatPr defaultRowHeight="11.25"/>
  <cols>
    <col min="1" max="5" width="9" style="1"/>
    <col min="6" max="6" width="12.25" style="1" bestFit="1" customWidth="1"/>
    <col min="7" max="16384" width="9" style="1"/>
  </cols>
  <sheetData>
    <row r="1" spans="1:35" s="44" customFormat="1" ht="22.5">
      <c r="A1" s="44" t="s">
        <v>345</v>
      </c>
      <c r="B1" s="44" t="s">
        <v>346</v>
      </c>
      <c r="C1" s="44" t="s">
        <v>347</v>
      </c>
      <c r="D1" s="44" t="s">
        <v>322</v>
      </c>
      <c r="E1" s="44" t="s">
        <v>348</v>
      </c>
      <c r="F1" s="44" t="s">
        <v>349</v>
      </c>
      <c r="G1" s="44" t="s">
        <v>401</v>
      </c>
      <c r="H1" s="44" t="s">
        <v>402</v>
      </c>
      <c r="I1" s="44" t="s">
        <v>352</v>
      </c>
      <c r="J1" s="44" t="s">
        <v>353</v>
      </c>
      <c r="K1" s="49" t="s">
        <v>196</v>
      </c>
      <c r="L1" s="44" t="s">
        <v>403</v>
      </c>
      <c r="M1" s="44" t="s">
        <v>404</v>
      </c>
      <c r="N1" s="44" t="s">
        <v>405</v>
      </c>
      <c r="O1" s="49" t="s">
        <v>406</v>
      </c>
      <c r="P1" s="49" t="s">
        <v>407</v>
      </c>
      <c r="Q1" s="49" t="s">
        <v>408</v>
      </c>
      <c r="R1" s="49" t="s">
        <v>409</v>
      </c>
      <c r="S1" s="49" t="s">
        <v>410</v>
      </c>
      <c r="T1" s="49" t="s">
        <v>411</v>
      </c>
      <c r="U1" s="49" t="s">
        <v>412</v>
      </c>
      <c r="V1" s="49" t="s">
        <v>413</v>
      </c>
      <c r="W1" s="44" t="s">
        <v>414</v>
      </c>
      <c r="X1" s="44" t="s">
        <v>415</v>
      </c>
      <c r="Y1" s="44" t="s">
        <v>7</v>
      </c>
      <c r="Z1" s="44" t="s">
        <v>9</v>
      </c>
      <c r="AA1" s="44" t="s">
        <v>10</v>
      </c>
      <c r="AB1" s="44" t="s">
        <v>416</v>
      </c>
      <c r="AC1" s="44" t="s">
        <v>417</v>
      </c>
      <c r="AD1" s="44" t="s">
        <v>418</v>
      </c>
      <c r="AE1" s="44" t="s">
        <v>419</v>
      </c>
      <c r="AF1" s="104" t="s">
        <v>1194</v>
      </c>
      <c r="AG1" s="516" t="s">
        <v>1072</v>
      </c>
      <c r="AH1" s="516" t="s">
        <v>1073</v>
      </c>
      <c r="AI1" s="516" t="s">
        <v>1074</v>
      </c>
    </row>
    <row r="2" spans="1:35">
      <c r="A2" s="21" t="str">
        <f>事前協議書!$AE$2</f>
        <v>2017999</v>
      </c>
      <c r="B2" s="21" t="str">
        <f>事前協議書!$AG$2</f>
        <v>Demo999</v>
      </c>
      <c r="C2" s="1">
        <f>事前協議書!$AG$3</f>
        <v>2</v>
      </c>
      <c r="D2" s="22">
        <f>事前協議書!AE3</f>
        <v>46275</v>
      </c>
      <c r="E2" s="22" t="str">
        <f>事前協議書!$AE$4</f>
        <v>M株式会社</v>
      </c>
      <c r="F2" s="22" t="str">
        <f>事前協議書!$AE$5</f>
        <v>千代田区大手町一丁目○番地○号</v>
      </c>
      <c r="G2" s="1" t="str">
        <f>事前協議書!$AE$6</f>
        <v>株式会社N設計</v>
      </c>
      <c r="H2" s="1" t="str">
        <f>事前協議書!$AE$7</f>
        <v>千代田区飯田橋一丁目○番地○号</v>
      </c>
      <c r="I2" s="1" t="str">
        <f>事前協議書!$AE$8</f>
        <v>○○○△マンション</v>
      </c>
      <c r="J2" s="1" t="str">
        <f>事前協議書!$AE$9</f>
        <v>千代田区九段北○丁目○番地○号</v>
      </c>
      <c r="K2" s="34"/>
      <c r="L2" s="1">
        <f>事前協議書!$AF$10</f>
        <v>0</v>
      </c>
      <c r="M2" s="1">
        <f>事前協議書!$AH$10</f>
        <v>1</v>
      </c>
      <c r="N2" s="1">
        <f>事前協議書!$AJ$10</f>
        <v>0</v>
      </c>
      <c r="O2" s="34"/>
      <c r="P2" s="34"/>
      <c r="Q2" s="34"/>
      <c r="R2" s="34"/>
      <c r="S2" s="34"/>
      <c r="T2" s="34"/>
      <c r="U2" s="34"/>
      <c r="V2" s="34"/>
      <c r="W2" s="22">
        <f>事前協議書!$AF$13</f>
        <v>45900</v>
      </c>
      <c r="X2" s="22">
        <f>事前協議書!$AH$13</f>
        <v>46265</v>
      </c>
      <c r="Y2" s="1">
        <f>事前協議書!$AG$15</f>
        <v>1500</v>
      </c>
      <c r="Z2" s="1">
        <f>事前協議書!$AE$15</f>
        <v>1000</v>
      </c>
      <c r="AA2" s="1">
        <f>事前協議書!$AE$16</f>
        <v>5000</v>
      </c>
      <c r="AB2" s="1">
        <f>事前協議書!$AG$16</f>
        <v>5000</v>
      </c>
      <c r="AC2" s="1">
        <f>事前協議書!$AF$17</f>
        <v>5</v>
      </c>
      <c r="AD2" s="1">
        <f>事前協議書!$AH$17</f>
        <v>0</v>
      </c>
      <c r="AE2" s="1">
        <f>事前協議書!$AJ$17</f>
        <v>50</v>
      </c>
      <c r="AF2" s="1">
        <f>事前協議書!$AE$14</f>
        <v>0</v>
      </c>
      <c r="AG2" s="1">
        <f>事前協議書!$AI$3</f>
        <v>1</v>
      </c>
      <c r="AH2" s="1">
        <f>事前協議書!$AI$4</f>
        <v>0</v>
      </c>
      <c r="AI2" s="1">
        <f>事前協議書!$AI$5</f>
        <v>0</v>
      </c>
    </row>
  </sheetData>
  <phoneticPr fontId="5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CCFFCC"/>
  </sheetPr>
  <dimension ref="A1:AR2"/>
  <sheetViews>
    <sheetView topLeftCell="U1" workbookViewId="0">
      <selection activeCell="F14" sqref="F14"/>
    </sheetView>
  </sheetViews>
  <sheetFormatPr defaultRowHeight="11.25"/>
  <cols>
    <col min="1" max="6" width="9" style="27"/>
    <col min="7" max="7" width="12.25" style="27" bestFit="1" customWidth="1"/>
    <col min="8" max="16384" width="9" style="27"/>
  </cols>
  <sheetData>
    <row r="1" spans="1:44" s="44" customFormat="1" ht="56.25">
      <c r="A1" s="44" t="s">
        <v>345</v>
      </c>
      <c r="B1" s="44" t="s">
        <v>347</v>
      </c>
      <c r="C1" s="44" t="s">
        <v>420</v>
      </c>
      <c r="D1" s="44" t="s">
        <v>421</v>
      </c>
      <c r="E1" s="44" t="s">
        <v>422</v>
      </c>
      <c r="F1" s="44" t="s">
        <v>423</v>
      </c>
      <c r="G1" s="44" t="s">
        <v>424</v>
      </c>
      <c r="H1" s="44" t="s">
        <v>425</v>
      </c>
      <c r="I1" s="44" t="s">
        <v>426</v>
      </c>
      <c r="J1" s="44" t="s">
        <v>427</v>
      </c>
      <c r="K1" s="44" t="s">
        <v>428</v>
      </c>
      <c r="L1" s="44" t="s">
        <v>429</v>
      </c>
      <c r="M1" s="44" t="s">
        <v>430</v>
      </c>
      <c r="N1" s="44" t="s">
        <v>431</v>
      </c>
      <c r="O1" s="44" t="s">
        <v>432</v>
      </c>
      <c r="P1" s="44" t="s">
        <v>433</v>
      </c>
      <c r="Q1" s="50" t="s">
        <v>588</v>
      </c>
      <c r="R1" s="49" t="s">
        <v>434</v>
      </c>
      <c r="S1" s="50" t="s">
        <v>589</v>
      </c>
      <c r="T1" s="49" t="s">
        <v>435</v>
      </c>
      <c r="U1" s="44" t="s">
        <v>436</v>
      </c>
      <c r="V1" s="44" t="s">
        <v>437</v>
      </c>
      <c r="W1" s="44" t="s">
        <v>676</v>
      </c>
      <c r="X1" s="44" t="s">
        <v>438</v>
      </c>
      <c r="Y1" s="44" t="s">
        <v>439</v>
      </c>
      <c r="Z1" s="44" t="s">
        <v>440</v>
      </c>
      <c r="AA1" s="44" t="s">
        <v>441</v>
      </c>
      <c r="AB1" s="44" t="s">
        <v>442</v>
      </c>
      <c r="AC1" s="44" t="s">
        <v>443</v>
      </c>
      <c r="AD1" s="44" t="s">
        <v>444</v>
      </c>
      <c r="AE1" s="44" t="s">
        <v>445</v>
      </c>
      <c r="AF1" s="44" t="s">
        <v>446</v>
      </c>
      <c r="AG1" s="44" t="s">
        <v>447</v>
      </c>
      <c r="AH1" s="49" t="s">
        <v>448</v>
      </c>
      <c r="AI1" s="49" t="s">
        <v>449</v>
      </c>
      <c r="AJ1" s="49" t="s">
        <v>450</v>
      </c>
      <c r="AK1" s="51" t="s">
        <v>677</v>
      </c>
      <c r="AL1" s="45" t="s">
        <v>856</v>
      </c>
      <c r="AM1" s="46" t="s">
        <v>798</v>
      </c>
      <c r="AN1" s="46" t="s">
        <v>799</v>
      </c>
      <c r="AO1" s="46" t="s">
        <v>800</v>
      </c>
      <c r="AP1" s="104" t="s">
        <v>1077</v>
      </c>
      <c r="AQ1" s="104" t="s">
        <v>1078</v>
      </c>
      <c r="AR1" s="104" t="s">
        <v>1079</v>
      </c>
    </row>
    <row r="2" spans="1:44" s="1" customFormat="1">
      <c r="A2" s="21" t="str">
        <f>事前協議書!$AE$2</f>
        <v>2017999</v>
      </c>
      <c r="B2" s="1">
        <f>事前協議書!$AG$3</f>
        <v>2</v>
      </c>
      <c r="C2" s="1">
        <f>事前協議書!$AF$18</f>
        <v>1</v>
      </c>
      <c r="D2" s="1">
        <f>事前協議書!$AH$18</f>
        <v>0</v>
      </c>
      <c r="E2" s="1">
        <f>事前協議書!$AJ$18</f>
        <v>0</v>
      </c>
      <c r="F2" s="1">
        <f>事前協議書!$AF$19</f>
        <v>0</v>
      </c>
      <c r="G2" s="1">
        <f>事前協議書!$AH$19</f>
        <v>0</v>
      </c>
      <c r="H2" s="1" t="str">
        <f>事前協議書!$AJ$19</f>
        <v/>
      </c>
      <c r="I2" s="1" t="str">
        <f>事前協議書!$AF$20</f>
        <v>賃貸集合住宅</v>
      </c>
      <c r="J2" s="1">
        <f>事前協議書!$AH$20</f>
        <v>5000</v>
      </c>
      <c r="K2" s="1" t="str">
        <f>事前協議書!$AJ$20</f>
        <v/>
      </c>
      <c r="L2" s="1" t="str">
        <f>事前協議書!$AL$20</f>
        <v/>
      </c>
      <c r="M2" s="1" t="str">
        <f>事前協議書!$AF$21</f>
        <v/>
      </c>
      <c r="N2" s="1" t="str">
        <f>事前協議書!$AH$21</f>
        <v/>
      </c>
      <c r="O2" s="1" t="str">
        <f>事前協議書!$AJ$21</f>
        <v/>
      </c>
      <c r="P2" s="1" t="str">
        <f>事前協議書!$AL$21</f>
        <v/>
      </c>
      <c r="Q2" s="34"/>
      <c r="R2" s="34"/>
      <c r="S2" s="34"/>
      <c r="T2" s="34"/>
      <c r="U2" s="1">
        <f>事前協議書!$AF$24</f>
        <v>0</v>
      </c>
      <c r="V2" s="1">
        <f>事前協議書!$AH$24</f>
        <v>1</v>
      </c>
      <c r="W2" s="1">
        <f>事前協議書!$AJ$24</f>
        <v>0</v>
      </c>
      <c r="X2" s="1">
        <f>事前協議書!$AF$25</f>
        <v>0</v>
      </c>
      <c r="Y2" s="1">
        <f>事前協議書!$AH$25</f>
        <v>0</v>
      </c>
      <c r="Z2" s="1">
        <f>事前協議書!$AJ$25</f>
        <v>0</v>
      </c>
      <c r="AA2" s="1">
        <f>事前協議書!$AF$26</f>
        <v>1</v>
      </c>
      <c r="AB2" s="1" t="str">
        <f>事前協議書!$AH$26</f>
        <v>設備手法のその他</v>
      </c>
      <c r="AC2" s="1">
        <f>事前協議書!$AF$27</f>
        <v>1</v>
      </c>
      <c r="AD2" s="1">
        <f>事前協議書!$AH$27</f>
        <v>0</v>
      </c>
      <c r="AE2" s="1">
        <f>事前協議書!$AJ$27</f>
        <v>0</v>
      </c>
      <c r="AF2" s="1">
        <f>事前協議書!$AF$28</f>
        <v>1</v>
      </c>
      <c r="AG2" s="1">
        <f>事前協議書!$AH$28</f>
        <v>0</v>
      </c>
      <c r="AH2" s="34"/>
      <c r="AI2" s="34"/>
      <c r="AJ2" s="34"/>
      <c r="AK2" s="35">
        <f>事前協議書!$AL$24</f>
        <v>0</v>
      </c>
      <c r="AL2" s="1">
        <f>事前協議書!$AF$22</f>
        <v>0</v>
      </c>
      <c r="AM2" s="1">
        <f>事前協議書!$AH$22</f>
        <v>0</v>
      </c>
      <c r="AN2" s="1">
        <f>事前協議書!$AF$23</f>
        <v>0</v>
      </c>
      <c r="AO2" s="1">
        <f>事前協議書!$AH$23</f>
        <v>0</v>
      </c>
      <c r="AP2" s="1">
        <f>事前協議書!$AI$3</f>
        <v>1</v>
      </c>
      <c r="AQ2" s="1">
        <f>事前協議書!$AI$4</f>
        <v>0</v>
      </c>
      <c r="AR2" s="1">
        <f>事前協議書!$AI$5</f>
        <v>0</v>
      </c>
    </row>
  </sheetData>
  <phoneticPr fontId="5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CCFFCC"/>
  </sheetPr>
  <dimension ref="A1:CR2"/>
  <sheetViews>
    <sheetView topLeftCell="BM1" workbookViewId="0">
      <selection activeCell="F14" sqref="F14"/>
    </sheetView>
  </sheetViews>
  <sheetFormatPr defaultRowHeight="11.25"/>
  <cols>
    <col min="1" max="5" width="9" style="1"/>
    <col min="6" max="6" width="12.25" style="1" bestFit="1" customWidth="1"/>
    <col min="7" max="16384" width="9" style="1"/>
  </cols>
  <sheetData>
    <row r="1" spans="1:96" s="44" customFormat="1" ht="56.25">
      <c r="A1" s="44" t="s">
        <v>345</v>
      </c>
      <c r="B1" s="44" t="s">
        <v>347</v>
      </c>
      <c r="C1" s="49" t="s">
        <v>372</v>
      </c>
      <c r="D1" s="49" t="s">
        <v>451</v>
      </c>
      <c r="E1" s="44" t="s">
        <v>452</v>
      </c>
      <c r="F1" s="44" t="s">
        <v>453</v>
      </c>
      <c r="G1" s="44" t="s">
        <v>454</v>
      </c>
      <c r="H1" s="45" t="s">
        <v>456</v>
      </c>
      <c r="I1" s="46" t="s">
        <v>455</v>
      </c>
      <c r="J1" s="47" t="s">
        <v>590</v>
      </c>
      <c r="K1" s="47" t="s">
        <v>591</v>
      </c>
      <c r="L1" s="48" t="s">
        <v>633</v>
      </c>
      <c r="M1" s="47" t="s">
        <v>592</v>
      </c>
      <c r="N1" s="47" t="s">
        <v>593</v>
      </c>
      <c r="O1" s="48" t="s">
        <v>634</v>
      </c>
      <c r="P1" s="44" t="s">
        <v>457</v>
      </c>
      <c r="Q1" s="44" t="s">
        <v>458</v>
      </c>
      <c r="R1" s="44" t="s">
        <v>459</v>
      </c>
      <c r="S1" s="44" t="s">
        <v>651</v>
      </c>
      <c r="T1" s="44" t="s">
        <v>460</v>
      </c>
      <c r="U1" s="49" t="s">
        <v>461</v>
      </c>
      <c r="V1" s="49" t="s">
        <v>462</v>
      </c>
      <c r="W1" s="44" t="s">
        <v>463</v>
      </c>
      <c r="X1" s="44" t="s">
        <v>464</v>
      </c>
      <c r="Y1" s="49" t="s">
        <v>725</v>
      </c>
      <c r="Z1" s="44" t="s">
        <v>465</v>
      </c>
      <c r="AA1" s="44" t="s">
        <v>466</v>
      </c>
      <c r="AB1" s="44" t="s">
        <v>467</v>
      </c>
      <c r="AC1" s="44" t="s">
        <v>468</v>
      </c>
      <c r="AD1" s="44" t="s">
        <v>469</v>
      </c>
      <c r="AE1" s="44" t="s">
        <v>470</v>
      </c>
      <c r="AF1" s="44" t="s">
        <v>471</v>
      </c>
      <c r="AG1" s="44" t="s">
        <v>472</v>
      </c>
      <c r="AH1" s="44" t="s">
        <v>473</v>
      </c>
      <c r="AI1" s="44" t="s">
        <v>474</v>
      </c>
      <c r="AJ1" s="44" t="s">
        <v>475</v>
      </c>
      <c r="AK1" s="49" t="s">
        <v>476</v>
      </c>
      <c r="AL1" s="44" t="s">
        <v>477</v>
      </c>
      <c r="AM1" s="44" t="s">
        <v>478</v>
      </c>
      <c r="AN1" s="44" t="s">
        <v>479</v>
      </c>
      <c r="AO1" s="50" t="s">
        <v>594</v>
      </c>
      <c r="AP1" s="50" t="s">
        <v>595</v>
      </c>
      <c r="AQ1" s="50" t="s">
        <v>596</v>
      </c>
      <c r="AR1" s="50" t="s">
        <v>597</v>
      </c>
      <c r="AS1" s="49" t="s">
        <v>480</v>
      </c>
      <c r="AT1" s="49" t="s">
        <v>481</v>
      </c>
      <c r="AU1" s="49" t="s">
        <v>482</v>
      </c>
      <c r="AV1" s="49" t="s">
        <v>483</v>
      </c>
      <c r="AW1" s="49" t="s">
        <v>484</v>
      </c>
      <c r="AX1" s="49" t="s">
        <v>485</v>
      </c>
      <c r="AY1" s="49" t="s">
        <v>486</v>
      </c>
      <c r="AZ1" s="44" t="s">
        <v>487</v>
      </c>
      <c r="BA1" s="102" t="s">
        <v>488</v>
      </c>
      <c r="BB1" s="44" t="s">
        <v>489</v>
      </c>
      <c r="BC1" s="44" t="s">
        <v>490</v>
      </c>
      <c r="BD1" s="44" t="s">
        <v>491</v>
      </c>
      <c r="BE1" s="44" t="s">
        <v>383</v>
      </c>
      <c r="BF1" s="51" t="s">
        <v>704</v>
      </c>
      <c r="BG1" s="51" t="s">
        <v>705</v>
      </c>
      <c r="BH1" s="104" t="s">
        <v>1147</v>
      </c>
      <c r="BI1" s="104" t="s">
        <v>1148</v>
      </c>
      <c r="BJ1" s="104" t="s">
        <v>1149</v>
      </c>
      <c r="BK1" s="104" t="s">
        <v>1150</v>
      </c>
      <c r="BL1" s="104" t="s">
        <v>1151</v>
      </c>
      <c r="BM1" s="51" t="s">
        <v>652</v>
      </c>
      <c r="BN1" s="51" t="s">
        <v>653</v>
      </c>
      <c r="BO1" s="51" t="s">
        <v>654</v>
      </c>
      <c r="BP1" s="51" t="s">
        <v>655</v>
      </c>
      <c r="BQ1" s="51" t="s">
        <v>656</v>
      </c>
      <c r="BR1" s="102" t="s">
        <v>1102</v>
      </c>
      <c r="BS1" s="51" t="s">
        <v>657</v>
      </c>
      <c r="BT1" s="51" t="s">
        <v>658</v>
      </c>
      <c r="BU1" s="51" t="s">
        <v>724</v>
      </c>
      <c r="BV1" s="52" t="s">
        <v>731</v>
      </c>
      <c r="BW1" s="104" t="s">
        <v>1103</v>
      </c>
      <c r="BX1" s="104" t="s">
        <v>1104</v>
      </c>
      <c r="BY1" s="104" t="s">
        <v>1195</v>
      </c>
      <c r="BZ1" s="104" t="s">
        <v>1196</v>
      </c>
      <c r="CA1" s="104" t="s">
        <v>1197</v>
      </c>
      <c r="CB1" s="44" t="s">
        <v>832</v>
      </c>
      <c r="CC1" s="44" t="s">
        <v>833</v>
      </c>
      <c r="CD1" s="44" t="s">
        <v>834</v>
      </c>
      <c r="CE1" s="44" t="s">
        <v>835</v>
      </c>
      <c r="CF1" s="44" t="s">
        <v>836</v>
      </c>
      <c r="CG1" s="44" t="s">
        <v>838</v>
      </c>
      <c r="CH1" s="44" t="s">
        <v>839</v>
      </c>
      <c r="CI1" s="44" t="s">
        <v>841</v>
      </c>
      <c r="CJ1" s="44" t="s">
        <v>842</v>
      </c>
      <c r="CK1" s="44" t="s">
        <v>843</v>
      </c>
      <c r="CL1" s="44" t="s">
        <v>844</v>
      </c>
      <c r="CM1" s="44" t="s">
        <v>846</v>
      </c>
      <c r="CN1" s="44" t="s">
        <v>880</v>
      </c>
      <c r="CO1" s="44" t="s">
        <v>847</v>
      </c>
      <c r="CP1" s="44" t="s">
        <v>848</v>
      </c>
      <c r="CQ1" s="44" t="s">
        <v>763</v>
      </c>
      <c r="CR1" s="105"/>
    </row>
    <row r="2" spans="1:96">
      <c r="A2" s="21" t="str">
        <f>事前協議書!$AE$2</f>
        <v>2017999</v>
      </c>
      <c r="B2" s="1">
        <f>事前協議書!$AG$3</f>
        <v>2</v>
      </c>
      <c r="C2" s="34"/>
      <c r="D2" s="34"/>
      <c r="E2" s="1">
        <f>事前協議書!$AF$30</f>
        <v>1</v>
      </c>
      <c r="F2" s="1">
        <f>事前協議書!$AH$30</f>
        <v>1</v>
      </c>
      <c r="G2" s="1">
        <f>事前協議書!$AJ$30</f>
        <v>1</v>
      </c>
      <c r="H2" s="1">
        <f>事前協議書!$AL$30</f>
        <v>1</v>
      </c>
      <c r="I2" s="1">
        <f>事前協議書!$AF$31</f>
        <v>1</v>
      </c>
      <c r="J2" s="1" t="str">
        <f>事前協議書!$AI$31</f>
        <v>0204</v>
      </c>
      <c r="K2" s="1" t="str">
        <f>事前協議書!$AK$31</f>
        <v>75</v>
      </c>
      <c r="L2" s="1" t="str">
        <f>事前協議書!$AM$31</f>
        <v>硬質ウレタンフォーム  保温板  2種2号[0.024]</v>
      </c>
      <c r="M2" s="1" t="str">
        <f>事前協議書!$AI$32</f>
        <v>0204</v>
      </c>
      <c r="N2" s="1" t="str">
        <f>事前協議書!$AK$32</f>
        <v>50</v>
      </c>
      <c r="O2" s="1" t="str">
        <f>事前協議書!$AM$32</f>
        <v>硬質ウレタンフォーム  保温板  2種2号[0.024]</v>
      </c>
      <c r="P2" s="1">
        <f>事前協議書!$AF$33</f>
        <v>1</v>
      </c>
      <c r="Q2" s="1">
        <f>事前協議書!$AJ$34</f>
        <v>1</v>
      </c>
      <c r="R2" s="1">
        <f>事前協議書!$AL$34</f>
        <v>1</v>
      </c>
      <c r="S2" s="1" t="e">
        <f>事前協議書!#REF!</f>
        <v>#REF!</v>
      </c>
      <c r="T2" s="1" t="e">
        <f>事前協議書!#REF!</f>
        <v>#REF!</v>
      </c>
      <c r="U2" s="34"/>
      <c r="V2" s="34"/>
      <c r="W2" s="1">
        <f>事前協議書!$AF$39</f>
        <v>1</v>
      </c>
      <c r="X2" s="1">
        <f>事前協議書!$AF$42</f>
        <v>1</v>
      </c>
      <c r="Y2" s="34"/>
      <c r="Z2" s="1">
        <f>事前協議書!$AF$43</f>
        <v>0</v>
      </c>
      <c r="AA2" s="1" t="str">
        <f>事前協議書!$AH$43</f>
        <v/>
      </c>
      <c r="AB2" s="1">
        <f>事前協議書!$AF$44</f>
        <v>1</v>
      </c>
      <c r="AC2" s="1">
        <f>事前協議書!$AH$44</f>
        <v>1</v>
      </c>
      <c r="AD2" s="1">
        <f>事前協議書!$AJ$44</f>
        <v>10</v>
      </c>
      <c r="AE2" s="1">
        <f>事前協議書!$AF$45</f>
        <v>0</v>
      </c>
      <c r="AF2" s="1" t="str">
        <f>事前協議書!$AH$45</f>
        <v/>
      </c>
      <c r="AG2" s="1">
        <f>事前協議書!$AF$46</f>
        <v>1</v>
      </c>
      <c r="AH2" s="1">
        <f>事前協議書!$AH$46</f>
        <v>0</v>
      </c>
      <c r="AI2" s="1">
        <f>事前協議書!$AJ$46</f>
        <v>0</v>
      </c>
      <c r="AJ2" s="1">
        <f>事前協議書!$AL$46</f>
        <v>0</v>
      </c>
      <c r="AK2" s="34"/>
      <c r="AL2" s="1">
        <f>事前協議書!$AH$47</f>
        <v>1</v>
      </c>
      <c r="AM2" s="1">
        <f>事前協議書!$AJ$47</f>
        <v>0</v>
      </c>
      <c r="AN2" s="1" t="str">
        <f>事前協議書!$AL$47</f>
        <v/>
      </c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1">
        <f>事前協議書!$AF$56</f>
        <v>0</v>
      </c>
      <c r="BA2" s="103"/>
      <c r="BB2" s="1">
        <f>事前協議書!$AF$59</f>
        <v>0</v>
      </c>
      <c r="BC2" s="1">
        <f>事前協議書!$AF$60</f>
        <v>0</v>
      </c>
      <c r="BD2" s="1">
        <f>事前協議書!$AF$61</f>
        <v>1</v>
      </c>
      <c r="BE2" s="1">
        <f>事前協議書!$AF$57</f>
        <v>0</v>
      </c>
      <c r="BF2" s="35">
        <f>事前協議書!$AF$34</f>
        <v>0</v>
      </c>
      <c r="BG2" s="35">
        <f>事前協議書!$AH$34</f>
        <v>0</v>
      </c>
      <c r="BH2" s="402">
        <f>事前協議書!$AJ$34</f>
        <v>1</v>
      </c>
      <c r="BI2" s="402">
        <f>事前協議書!$AL$34</f>
        <v>1</v>
      </c>
      <c r="BJ2" s="402">
        <f>事前協議書!$AF$35</f>
        <v>0</v>
      </c>
      <c r="BK2" s="402">
        <f>事前協議書!$AH$35</f>
        <v>0</v>
      </c>
      <c r="BL2" s="402">
        <f>事前協議書!$AJ$35</f>
        <v>0</v>
      </c>
      <c r="BM2" s="35">
        <f>事前協議書!$AF$36</f>
        <v>1</v>
      </c>
      <c r="BN2" s="35" t="str">
        <f>事前協議書!$AG$36</f>
        <v>トイレ</v>
      </c>
      <c r="BO2" s="35">
        <f>事前協議書!$AF$37</f>
        <v>1</v>
      </c>
      <c r="BP2" s="35" t="str">
        <f>事前協議書!$AG$37</f>
        <v>専有部、廊下</v>
      </c>
      <c r="BQ2" s="35">
        <f>事前協議書!$AF$38</f>
        <v>1</v>
      </c>
      <c r="BR2" s="103"/>
      <c r="BS2" s="35">
        <f>事前協議書!$AH$39</f>
        <v>0</v>
      </c>
      <c r="BT2" s="35">
        <f>事前協議書!$AL$39</f>
        <v>0</v>
      </c>
      <c r="BU2" s="35">
        <f>事前協議書!$AF$35</f>
        <v>0</v>
      </c>
      <c r="BV2" s="35">
        <f>事前協議書!$AJ$39</f>
        <v>1</v>
      </c>
      <c r="BW2" s="1">
        <f>事前協議書!$AF$40</f>
        <v>1</v>
      </c>
      <c r="BX2" s="1">
        <f>事前協議書!$AH$40</f>
        <v>0</v>
      </c>
      <c r="BY2" s="1">
        <f>事前協議書!$AF$41</f>
        <v>1</v>
      </c>
      <c r="BZ2" s="1">
        <f>事前協議書!$AH$41</f>
        <v>0</v>
      </c>
      <c r="CA2" s="1">
        <f>事前協議書!$AF$42</f>
        <v>1</v>
      </c>
      <c r="CB2" s="1">
        <f>事前協議書!$AF$48</f>
        <v>1</v>
      </c>
      <c r="CC2" s="1" t="str">
        <f>事前協議書!$AH$48</f>
        <v>DHC受入区域</v>
      </c>
      <c r="CD2" s="1">
        <f>事前協議書!$AF$49</f>
        <v>0</v>
      </c>
      <c r="CE2" s="1">
        <f>事前協議書!$AF$50</f>
        <v>1</v>
      </c>
      <c r="CF2" s="1" t="str">
        <f>事前協議書!$AH$50</f>
        <v>面的エネルギーのその他</v>
      </c>
      <c r="CG2" s="1">
        <f>事前協議書!$AF$51</f>
        <v>1</v>
      </c>
      <c r="CH2" s="1">
        <f>事前協議書!$AH$51</f>
        <v>0</v>
      </c>
      <c r="CI2" s="1">
        <f>事前協議書!$AF$52</f>
        <v>1</v>
      </c>
      <c r="CJ2" s="1">
        <f>事前協議書!$AH$52</f>
        <v>0</v>
      </c>
      <c r="CK2" s="1">
        <f>事前協議書!$AJ$52</f>
        <v>0</v>
      </c>
      <c r="CL2" s="1">
        <f>事前協議書!$AL$52</f>
        <v>0</v>
      </c>
      <c r="CM2" s="1">
        <f>事前協議書!$AF$53</f>
        <v>1</v>
      </c>
      <c r="CN2" s="1">
        <f>事前協議書!$AH$53</f>
        <v>1</v>
      </c>
      <c r="CO2" s="1">
        <f>事前協議書!$AF$55</f>
        <v>0</v>
      </c>
      <c r="CP2" s="1" t="str">
        <f>事前協議書!$AH$55</f>
        <v/>
      </c>
      <c r="CQ2" s="1" t="str">
        <f>事前協議書!$AF$62</f>
        <v>外皮性能は仕様基準等で計算</v>
      </c>
    </row>
  </sheetData>
  <phoneticPr fontId="5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rgb="FFCCFFCC"/>
  </sheetPr>
  <dimension ref="A1:CM2"/>
  <sheetViews>
    <sheetView topLeftCell="BO1" workbookViewId="0">
      <selection activeCell="F14" sqref="F14"/>
    </sheetView>
  </sheetViews>
  <sheetFormatPr defaultRowHeight="11.25"/>
  <cols>
    <col min="1" max="2" width="9" style="1"/>
    <col min="3" max="3" width="15.125" style="1" customWidth="1"/>
    <col min="4" max="4" width="22.375" style="1" bestFit="1" customWidth="1"/>
    <col min="5" max="5" width="9" style="1"/>
    <col min="6" max="6" width="12.25" style="1" bestFit="1" customWidth="1"/>
    <col min="7" max="16384" width="9" style="1"/>
  </cols>
  <sheetData>
    <row r="1" spans="1:91" s="44" customFormat="1" ht="56.25">
      <c r="A1" s="44" t="s">
        <v>345</v>
      </c>
      <c r="B1" s="44" t="s">
        <v>347</v>
      </c>
      <c r="C1" s="44" t="s">
        <v>492</v>
      </c>
      <c r="D1" s="44" t="s">
        <v>493</v>
      </c>
      <c r="E1" s="44" t="s">
        <v>494</v>
      </c>
      <c r="F1" s="44" t="s">
        <v>495</v>
      </c>
      <c r="G1" s="44" t="s">
        <v>496</v>
      </c>
      <c r="H1" s="44" t="s">
        <v>497</v>
      </c>
      <c r="I1" s="44" t="s">
        <v>394</v>
      </c>
      <c r="J1" s="44" t="s">
        <v>498</v>
      </c>
      <c r="K1" s="44" t="s">
        <v>499</v>
      </c>
      <c r="L1" s="44" t="s">
        <v>500</v>
      </c>
      <c r="M1" s="44" t="s">
        <v>501</v>
      </c>
      <c r="N1" s="44" t="s">
        <v>502</v>
      </c>
      <c r="O1" s="44" t="s">
        <v>503</v>
      </c>
      <c r="P1" s="44" t="s">
        <v>504</v>
      </c>
      <c r="Q1" s="44" t="s">
        <v>505</v>
      </c>
      <c r="R1" s="44" t="s">
        <v>506</v>
      </c>
      <c r="S1" s="44" t="s">
        <v>507</v>
      </c>
      <c r="T1" s="44" t="s">
        <v>508</v>
      </c>
      <c r="U1" s="44" t="s">
        <v>509</v>
      </c>
      <c r="V1" s="44" t="s">
        <v>510</v>
      </c>
      <c r="W1" s="44" t="s">
        <v>511</v>
      </c>
      <c r="X1" s="44" t="s">
        <v>512</v>
      </c>
      <c r="Y1" s="44" t="s">
        <v>513</v>
      </c>
      <c r="Z1" s="44" t="s">
        <v>514</v>
      </c>
      <c r="AA1" s="44" t="s">
        <v>515</v>
      </c>
      <c r="AB1" s="44" t="s">
        <v>516</v>
      </c>
      <c r="AC1" s="44" t="s">
        <v>517</v>
      </c>
      <c r="AD1" s="44" t="s">
        <v>518</v>
      </c>
      <c r="AE1" s="44" t="s">
        <v>519</v>
      </c>
      <c r="AF1" s="44" t="s">
        <v>520</v>
      </c>
      <c r="AG1" s="44" t="s">
        <v>521</v>
      </c>
      <c r="AH1" s="45" t="s">
        <v>680</v>
      </c>
      <c r="AI1" s="45" t="s">
        <v>681</v>
      </c>
      <c r="AJ1" s="45" t="s">
        <v>682</v>
      </c>
      <c r="AK1" s="45" t="s">
        <v>683</v>
      </c>
      <c r="AL1" s="45" t="s">
        <v>684</v>
      </c>
      <c r="AM1" s="45" t="s">
        <v>685</v>
      </c>
      <c r="AN1" s="45" t="s">
        <v>686</v>
      </c>
      <c r="AO1" s="45" t="s">
        <v>687</v>
      </c>
      <c r="AP1" s="45" t="s">
        <v>688</v>
      </c>
      <c r="AQ1" s="45" t="s">
        <v>689</v>
      </c>
      <c r="AR1" s="45" t="s">
        <v>690</v>
      </c>
      <c r="AS1" s="45" t="s">
        <v>691</v>
      </c>
      <c r="AT1" s="45" t="s">
        <v>692</v>
      </c>
      <c r="AU1" s="45" t="s">
        <v>693</v>
      </c>
      <c r="AV1" s="45" t="s">
        <v>694</v>
      </c>
      <c r="AW1" s="45" t="s">
        <v>695</v>
      </c>
      <c r="AX1" s="45" t="s">
        <v>696</v>
      </c>
      <c r="AY1" s="45" t="s">
        <v>697</v>
      </c>
      <c r="AZ1" s="45" t="s">
        <v>698</v>
      </c>
      <c r="BA1" s="45" t="s">
        <v>699</v>
      </c>
      <c r="BB1" s="45" t="s">
        <v>700</v>
      </c>
      <c r="BC1" s="45" t="s">
        <v>701</v>
      </c>
      <c r="BD1" s="45" t="s">
        <v>702</v>
      </c>
      <c r="BE1" s="45" t="s">
        <v>703</v>
      </c>
      <c r="BF1" s="49" t="s">
        <v>522</v>
      </c>
      <c r="BG1" s="49" t="s">
        <v>523</v>
      </c>
      <c r="BH1" s="44" t="s">
        <v>524</v>
      </c>
      <c r="BI1" s="44" t="s">
        <v>525</v>
      </c>
      <c r="BJ1" s="44" t="s">
        <v>526</v>
      </c>
      <c r="BK1" s="44" t="s">
        <v>527</v>
      </c>
      <c r="BL1" s="44" t="s">
        <v>528</v>
      </c>
      <c r="BM1" s="44" t="s">
        <v>529</v>
      </c>
      <c r="BN1" s="44" t="s">
        <v>530</v>
      </c>
      <c r="BO1" s="44" t="s">
        <v>531</v>
      </c>
      <c r="BP1" s="44" t="s">
        <v>532</v>
      </c>
      <c r="BQ1" s="44" t="s">
        <v>533</v>
      </c>
      <c r="BR1" s="44" t="s">
        <v>534</v>
      </c>
      <c r="BS1" s="44" t="s">
        <v>535</v>
      </c>
      <c r="BT1" s="44" t="s">
        <v>536</v>
      </c>
      <c r="BU1" s="44" t="s">
        <v>537</v>
      </c>
      <c r="BV1" s="44" t="s">
        <v>538</v>
      </c>
      <c r="BW1" s="44" t="s">
        <v>539</v>
      </c>
      <c r="BX1" s="44" t="s">
        <v>540</v>
      </c>
      <c r="BY1" s="44" t="s">
        <v>541</v>
      </c>
      <c r="BZ1" s="44" t="s">
        <v>542</v>
      </c>
      <c r="CA1" s="44" t="s">
        <v>543</v>
      </c>
      <c r="CB1" s="44" t="s">
        <v>544</v>
      </c>
      <c r="CC1" s="44" t="s">
        <v>545</v>
      </c>
      <c r="CD1" s="44" t="s">
        <v>546</v>
      </c>
      <c r="CE1" s="44" t="s">
        <v>547</v>
      </c>
      <c r="CF1" s="44" t="s">
        <v>548</v>
      </c>
      <c r="CG1" s="44" t="s">
        <v>549</v>
      </c>
      <c r="CH1" s="106" t="s">
        <v>1105</v>
      </c>
      <c r="CI1" s="106" t="s">
        <v>1198</v>
      </c>
      <c r="CJ1" s="517" t="s">
        <v>1199</v>
      </c>
      <c r="CK1" s="517" t="s">
        <v>1200</v>
      </c>
      <c r="CL1" s="517" t="s">
        <v>1201</v>
      </c>
      <c r="CM1" s="104" t="s">
        <v>1202</v>
      </c>
    </row>
    <row r="2" spans="1:91">
      <c r="A2" s="21" t="str">
        <f>事前協議書!$AE$2</f>
        <v>2017999</v>
      </c>
      <c r="B2" s="1">
        <f>事前協議書!$AG$3</f>
        <v>2</v>
      </c>
      <c r="C2" s="1">
        <f>事前協議書!$AE$64</f>
        <v>3144</v>
      </c>
      <c r="D2" s="1">
        <f>事前協議書!$AF$64</f>
        <v>628.79999999999995</v>
      </c>
      <c r="E2" s="1">
        <f>事前協議書!$AE$65</f>
        <v>3947</v>
      </c>
      <c r="F2" s="1">
        <f>事前協議書!$AF$65</f>
        <v>789.4</v>
      </c>
      <c r="G2" s="1">
        <f>事前協議書!$AE$66</f>
        <v>803</v>
      </c>
      <c r="H2" s="1">
        <f>事前協議書!$AF$66</f>
        <v>160.6</v>
      </c>
      <c r="I2" s="1">
        <f>事前協議書!$AE$67</f>
        <v>0.8</v>
      </c>
      <c r="J2" s="1">
        <f>事前協議書!$AE$70</f>
        <v>0.66</v>
      </c>
      <c r="K2" s="1">
        <f>事前協議書!$AF$70</f>
        <v>70</v>
      </c>
      <c r="L2" s="1">
        <f>事前協議書!$AF$72</f>
        <v>12.4</v>
      </c>
      <c r="M2" s="1">
        <f>事前協議書!$AE$72</f>
        <v>13.2</v>
      </c>
      <c r="N2" s="1">
        <f>事前協議書!$AG$72</f>
        <v>1.07</v>
      </c>
      <c r="O2" s="1">
        <f>事前協議書!$AF$73</f>
        <v>3.9430000000000001</v>
      </c>
      <c r="P2" s="1">
        <f>事前協議書!$AE$73</f>
        <v>4.0999999999999996</v>
      </c>
      <c r="Q2" s="1">
        <f>事前協議書!$AG$73</f>
        <v>1.04</v>
      </c>
      <c r="R2" s="1">
        <f>事前協議書!$AF$74</f>
        <v>2.6389999999999998</v>
      </c>
      <c r="S2" s="1">
        <f>事前協議書!$AE$74</f>
        <v>4.4000000000000004</v>
      </c>
      <c r="T2" s="1">
        <f>事前協議書!$AG$74</f>
        <v>1.67</v>
      </c>
      <c r="U2" s="1">
        <f>事前協議書!$AF$75</f>
        <v>18.2</v>
      </c>
      <c r="V2" s="1">
        <f>事前協議書!$AE$75</f>
        <v>13.5</v>
      </c>
      <c r="W2" s="1">
        <f>事前協議書!$AG$75</f>
        <v>0.75</v>
      </c>
      <c r="X2" s="1">
        <f>事前協議書!$AF$76</f>
        <v>7.7</v>
      </c>
      <c r="Y2" s="1">
        <f>事前協議書!$AE$76</f>
        <v>5.2</v>
      </c>
      <c r="Z2" s="1">
        <f>事前協議書!$AG$76</f>
        <v>0.68</v>
      </c>
      <c r="AA2" s="1">
        <f>事前協議書!$AE$77</f>
        <v>-10.477</v>
      </c>
      <c r="AB2" s="1">
        <f>事前協議書!$AF$78</f>
        <v>18</v>
      </c>
      <c r="AC2" s="1">
        <f>事前協議書!$AE$78</f>
        <v>18</v>
      </c>
      <c r="AD2" s="1">
        <f>事前協議書!$AG$78</f>
        <v>1</v>
      </c>
      <c r="AE2" s="1">
        <f>事前協議書!$AF$79</f>
        <v>44.9</v>
      </c>
      <c r="AF2" s="1">
        <f>事前協議書!$AE$79</f>
        <v>30</v>
      </c>
      <c r="AG2" s="1">
        <f>事前協議書!$AG$79</f>
        <v>0.67</v>
      </c>
      <c r="AH2" s="1">
        <f>事前協議書!$AH$70</f>
        <v>0.85</v>
      </c>
      <c r="AI2" s="1">
        <f>事前協議書!$AI$70</f>
        <v>90</v>
      </c>
      <c r="AJ2" s="1">
        <f>事前協議書!$AI$72</f>
        <v>18.600000000000001</v>
      </c>
      <c r="AK2" s="1">
        <f>事前協議書!$AH$72</f>
        <v>20.2</v>
      </c>
      <c r="AL2" s="1">
        <f>事前協議書!$AJ$72</f>
        <v>1.0900000000000001</v>
      </c>
      <c r="AM2" s="1">
        <f>事前協議書!$AI$73</f>
        <v>5</v>
      </c>
      <c r="AN2" s="1">
        <f>事前協議書!$AH$73</f>
        <v>5.8</v>
      </c>
      <c r="AO2" s="1">
        <f>事前協議書!$AJ$73</f>
        <v>1.1599999999999999</v>
      </c>
      <c r="AP2" s="1">
        <f>事前協議書!$AI$74</f>
        <v>3.8</v>
      </c>
      <c r="AQ2" s="1">
        <f>事前協議書!$AH$74</f>
        <v>5.4</v>
      </c>
      <c r="AR2" s="1">
        <f>事前協議書!$AJ$74</f>
        <v>1.43</v>
      </c>
      <c r="AS2" s="1">
        <f>事前協議書!$AI$75</f>
        <v>25.4</v>
      </c>
      <c r="AT2" s="1">
        <f>事前協議書!$AH$75</f>
        <v>18.3</v>
      </c>
      <c r="AU2" s="1">
        <f>事前協議書!$AJ$75</f>
        <v>0.73</v>
      </c>
      <c r="AV2" s="1">
        <f>事前協議書!$AI$76</f>
        <v>12.5</v>
      </c>
      <c r="AW2" s="1">
        <f>事前協議書!$AH$76</f>
        <v>8.4</v>
      </c>
      <c r="AX2" s="1">
        <f>事前協議書!$AJ$76</f>
        <v>0.68</v>
      </c>
      <c r="AY2" s="1">
        <f>事前協議書!$AH$77</f>
        <v>-10.477</v>
      </c>
      <c r="AZ2" s="1">
        <f>事前協議書!$AI$78</f>
        <v>18</v>
      </c>
      <c r="BA2" s="1">
        <f>事前協議書!$AH$78</f>
        <v>18</v>
      </c>
      <c r="BB2" s="1">
        <f>事前協議書!$AJ$78</f>
        <v>1</v>
      </c>
      <c r="BC2" s="1">
        <f>事前協議書!$AI$79</f>
        <v>65.3</v>
      </c>
      <c r="BD2" s="1">
        <f>事前協議書!$AH$79</f>
        <v>47.7</v>
      </c>
      <c r="BE2" s="1">
        <f>事前協議書!$AJ$79</f>
        <v>0.74</v>
      </c>
      <c r="BF2" s="34"/>
      <c r="BG2" s="34"/>
      <c r="BH2" s="1">
        <f>事前協議書!$AM$72</f>
        <v>520</v>
      </c>
      <c r="BI2" s="1">
        <f>事前協議書!$AL$72</f>
        <v>548.1</v>
      </c>
      <c r="BJ2" s="1">
        <f>事前協議書!$AN$72</f>
        <v>1.06</v>
      </c>
      <c r="BK2" s="1">
        <f>事前協議書!$AM$73</f>
        <v>142.5</v>
      </c>
      <c r="BL2" s="1">
        <f>事前協議書!$AL$73</f>
        <v>120.6</v>
      </c>
      <c r="BM2" s="1">
        <f>事前協議書!$AN$73</f>
        <v>0.85</v>
      </c>
      <c r="BN2" s="1">
        <f>事前協議書!$AM$74</f>
        <v>449</v>
      </c>
      <c r="BO2" s="1">
        <f>事前協議書!$AL$74</f>
        <v>305.39999999999998</v>
      </c>
      <c r="BP2" s="1">
        <f>事前協議書!$AN$74</f>
        <v>0.69000000000000006</v>
      </c>
      <c r="BQ2" s="1">
        <f>事前協議書!$AM$75</f>
        <v>0</v>
      </c>
      <c r="BR2" s="1">
        <f>事前協議書!$AL$75</f>
        <v>0</v>
      </c>
      <c r="BS2" s="1" t="str">
        <f>事前協議書!$AN$75</f>
        <v/>
      </c>
      <c r="BT2" s="1">
        <f>事前協議書!$AM$76</f>
        <v>80</v>
      </c>
      <c r="BU2" s="1">
        <f>事前協議書!$AL$76</f>
        <v>80</v>
      </c>
      <c r="BV2" s="1">
        <f>事前協議書!$AN$76</f>
        <v>1</v>
      </c>
      <c r="BW2" s="1">
        <f>事前協議書!$AL$77</f>
        <v>0</v>
      </c>
      <c r="BX2" s="1">
        <f>事前協議書!$AM$78</f>
        <v>1.4</v>
      </c>
      <c r="BY2" s="1">
        <f>事前協議書!$AL$78</f>
        <v>1.4</v>
      </c>
      <c r="BZ2" s="1">
        <f>事前協議書!$AN$78</f>
        <v>1</v>
      </c>
      <c r="CA2" s="1">
        <f>事前協議書!$AM$79</f>
        <v>1191.5</v>
      </c>
      <c r="CB2" s="1">
        <f>事前協議書!$AL$79</f>
        <v>1054.0999999999999</v>
      </c>
      <c r="CC2" s="1">
        <f>事前協議書!$AN$79</f>
        <v>0.89</v>
      </c>
      <c r="CD2" s="1" t="str">
        <f>事前協議書!$AE$80</f>
        <v/>
      </c>
      <c r="CE2" s="1">
        <f>事前協議書!$AE$81</f>
        <v>20</v>
      </c>
      <c r="CF2" s="1" t="str">
        <f>事前協議書!$AF$81</f>
        <v>努力目標達成</v>
      </c>
      <c r="CG2" s="1">
        <f>事前協議書!$AE$82</f>
        <v>39</v>
      </c>
      <c r="CH2" s="1" t="str">
        <f>事前協議書!$K$68</f>
        <v>ー</v>
      </c>
      <c r="CI2" s="1" t="str">
        <f>事前協議書!$P$68</f>
        <v>ー</v>
      </c>
      <c r="CJ2" s="1">
        <f>事前協議書!$AE$84</f>
        <v>0</v>
      </c>
      <c r="CK2" s="1">
        <f>事前協議書!$AG$84</f>
        <v>0</v>
      </c>
      <c r="CL2" s="1">
        <f>事前協議書!$AI$84</f>
        <v>0</v>
      </c>
      <c r="CM2" s="1">
        <f>事前協議書!$AH$61</f>
        <v>1</v>
      </c>
    </row>
  </sheetData>
  <phoneticPr fontId="5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rgb="FFCCFFCC"/>
  </sheetPr>
  <dimension ref="A1:G2"/>
  <sheetViews>
    <sheetView workbookViewId="0">
      <selection activeCell="F14" sqref="F14"/>
    </sheetView>
  </sheetViews>
  <sheetFormatPr defaultRowHeight="11.25"/>
  <cols>
    <col min="1" max="2" width="9" style="1"/>
    <col min="3" max="3" width="15.125" style="1" customWidth="1"/>
    <col min="4" max="4" width="22.375" style="1" bestFit="1" customWidth="1"/>
    <col min="5" max="5" width="9" style="1"/>
    <col min="6" max="6" width="31.25" style="1" customWidth="1"/>
    <col min="7" max="7" width="40.25" style="1" customWidth="1"/>
    <col min="8" max="16384" width="9" style="1"/>
  </cols>
  <sheetData>
    <row r="1" spans="1:7">
      <c r="A1" s="1" t="s">
        <v>345</v>
      </c>
      <c r="B1" s="1" t="s">
        <v>347</v>
      </c>
      <c r="C1" s="1" t="s">
        <v>550</v>
      </c>
      <c r="D1" s="34" t="s">
        <v>551</v>
      </c>
      <c r="E1" s="1" t="s">
        <v>287</v>
      </c>
      <c r="F1" s="402" t="s">
        <v>1204</v>
      </c>
      <c r="G1" s="402" t="s">
        <v>1205</v>
      </c>
    </row>
    <row r="2" spans="1:7">
      <c r="A2" s="21" t="str">
        <f>事前協議書!$AE$2</f>
        <v>2017999</v>
      </c>
      <c r="B2" s="1">
        <f>事前協議書!$AG$3</f>
        <v>2</v>
      </c>
      <c r="C2" s="1" t="str">
        <f>事前協議書!$AF$86</f>
        <v/>
      </c>
      <c r="D2" s="34"/>
      <c r="E2" s="1" t="str">
        <f>事前協議書!$AJ$86</f>
        <v/>
      </c>
      <c r="F2" s="1" t="str">
        <f>事前協議書!$E$62</f>
        <v>外皮性能は仕様基準等で計算</v>
      </c>
      <c r="G2" s="1" t="str">
        <f>事前協議書!$E$63</f>
        <v>完了時には高効率エアコン等を採用し、努力目標を達成した</v>
      </c>
    </row>
  </sheetData>
  <phoneticPr fontId="5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V69"/>
  <sheetViews>
    <sheetView showGridLines="0" zoomScaleNormal="100" zoomScaleSheetLayoutView="70" workbookViewId="0">
      <selection activeCell="B2" sqref="B2:D2"/>
    </sheetView>
  </sheetViews>
  <sheetFormatPr defaultColWidth="0" defaultRowHeight="13.5" zeroHeight="1"/>
  <cols>
    <col min="1" max="1" width="2.125" style="109" customWidth="1"/>
    <col min="2" max="11" width="3.625" style="109" customWidth="1"/>
    <col min="12" max="12" width="4.125" style="109" customWidth="1"/>
    <col min="13" max="13" width="4.875" style="109" customWidth="1"/>
    <col min="14" max="17" width="3.625" style="109" customWidth="1"/>
    <col min="18" max="18" width="5.125" style="109" customWidth="1"/>
    <col min="19" max="19" width="5.25" style="109" customWidth="1"/>
    <col min="20" max="20" width="4.625" style="109" customWidth="1"/>
    <col min="21" max="21" width="5.25" style="109" customWidth="1"/>
    <col min="22" max="22" width="3.25" style="109" customWidth="1"/>
    <col min="23" max="23" width="4.875" style="109" customWidth="1"/>
    <col min="24" max="24" width="4.75" style="109" customWidth="1"/>
    <col min="25" max="25" width="3.625" style="109" customWidth="1"/>
    <col min="26" max="26" width="2.125" style="109" customWidth="1"/>
    <col min="27" max="27" width="3.625" style="109" hidden="1" customWidth="1"/>
    <col min="28" max="42" width="8.625" style="109" hidden="1" customWidth="1"/>
    <col min="43" max="16384" width="9" style="109" hidden="1"/>
  </cols>
  <sheetData>
    <row r="1" spans="2:48" ht="4.5" customHeight="1"/>
    <row r="2" spans="2:48" ht="15.95" customHeight="1">
      <c r="B2" s="734"/>
      <c r="C2" s="734"/>
      <c r="D2" s="734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37" t="str">
        <f>$AD2</f>
        <v>■</v>
      </c>
      <c r="W2" s="121" t="s">
        <v>1075</v>
      </c>
      <c r="X2" s="130"/>
      <c r="Y2" s="138"/>
      <c r="AA2" s="139" t="s">
        <v>186</v>
      </c>
      <c r="AC2" s="109" t="s">
        <v>234</v>
      </c>
      <c r="AD2" s="140" t="str">
        <f>IF(AND(事前協議書!$W$3&gt;=1,事前協議書!$W$3&lt;=3),Val_Selected,Val_NotSelected)</f>
        <v>■</v>
      </c>
      <c r="AE2" s="141"/>
      <c r="AH2" s="142" t="s">
        <v>236</v>
      </c>
    </row>
    <row r="3" spans="2:48">
      <c r="B3" s="745" t="str">
        <f>IF(AD15=0,AE14,AE15)</f>
        <v>千代田区建築物環境計画書制度　環境評価書（住宅）</v>
      </c>
      <c r="C3" s="745"/>
      <c r="D3" s="745"/>
      <c r="E3" s="745"/>
      <c r="F3" s="745"/>
      <c r="G3" s="745"/>
      <c r="H3" s="745"/>
      <c r="I3" s="745"/>
      <c r="J3" s="745"/>
      <c r="K3" s="745"/>
      <c r="L3" s="745"/>
      <c r="M3" s="745"/>
      <c r="N3" s="745"/>
      <c r="O3" s="745"/>
      <c r="P3" s="745"/>
      <c r="Q3" s="745"/>
      <c r="R3" s="745"/>
      <c r="S3" s="745"/>
      <c r="V3" s="143" t="str">
        <f>$AD3</f>
        <v>□</v>
      </c>
      <c r="W3" s="109" t="s">
        <v>215</v>
      </c>
      <c r="Y3" s="124"/>
      <c r="AA3" s="139"/>
      <c r="AB3" s="144" t="s">
        <v>217</v>
      </c>
      <c r="AD3" s="140" t="str">
        <f>IF(AND(事前協議書!$W$3=4),Val_Selected,Val_NotSelected)</f>
        <v>□</v>
      </c>
      <c r="AE3" s="141"/>
      <c r="AH3" s="145" t="s">
        <v>235</v>
      </c>
    </row>
    <row r="4" spans="2:48" ht="15.95" customHeight="1"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46" t="str">
        <f>$AD4</f>
        <v>□</v>
      </c>
      <c r="W4" s="126" t="s">
        <v>216</v>
      </c>
      <c r="X4" s="147"/>
      <c r="Y4" s="148"/>
      <c r="AA4" s="139"/>
      <c r="AD4" s="140" t="str">
        <f>IF(AND(事前協議書!$W$3=5),Val_Selected,Val_NotSelected)</f>
        <v>□</v>
      </c>
      <c r="AE4" s="141"/>
      <c r="AH4" s="145" t="s">
        <v>237</v>
      </c>
    </row>
    <row r="5" spans="2:48" ht="5.0999999999999996" customHeight="1"/>
    <row r="6" spans="2:48">
      <c r="B6" s="126" t="s">
        <v>102</v>
      </c>
      <c r="C6" s="126"/>
      <c r="D6" s="126"/>
      <c r="E6" s="126"/>
      <c r="F6" s="740" t="str">
        <f>IF(LEN(事前協議書!$E$8)&gt;0,事前協議書!$E$8,"")</f>
        <v>○○○△マンション</v>
      </c>
      <c r="G6" s="740"/>
      <c r="H6" s="740"/>
      <c r="I6" s="740"/>
      <c r="J6" s="740"/>
      <c r="K6" s="740"/>
      <c r="L6" s="740"/>
      <c r="M6" s="740"/>
      <c r="N6" s="740"/>
      <c r="O6" s="740"/>
      <c r="P6" s="740"/>
      <c r="Q6" s="740"/>
      <c r="R6" s="740"/>
      <c r="S6" s="740"/>
      <c r="T6" s="740"/>
      <c r="U6" s="740"/>
      <c r="V6" s="740"/>
      <c r="W6" s="740"/>
      <c r="X6" s="740"/>
      <c r="Y6" s="740"/>
      <c r="AD6" s="149" t="s">
        <v>92</v>
      </c>
      <c r="AE6" s="149" t="s">
        <v>91</v>
      </c>
    </row>
    <row r="7" spans="2:48" ht="5.0999999999999996" customHeight="1"/>
    <row r="8" spans="2:48" ht="14.1" customHeight="1">
      <c r="B8" s="120" t="s">
        <v>21</v>
      </c>
      <c r="C8" s="121"/>
      <c r="D8" s="122"/>
      <c r="E8" s="750" t="str">
        <f>事前協議書!$X$16</f>
        <v>賃貸集合住宅</v>
      </c>
      <c r="F8" s="743"/>
      <c r="G8" s="743"/>
      <c r="H8" s="743"/>
      <c r="I8" s="743"/>
      <c r="J8" s="743"/>
      <c r="K8" s="743"/>
      <c r="L8" s="743"/>
      <c r="M8" s="743"/>
      <c r="N8" s="751"/>
      <c r="O8" s="750" t="s">
        <v>23</v>
      </c>
      <c r="P8" s="743"/>
      <c r="Q8" s="751"/>
      <c r="R8" s="742">
        <f>IF(LEN(事前協議書!$AG$15)&gt;0,事前協議書!$AG$15,"")</f>
        <v>1500</v>
      </c>
      <c r="S8" s="743"/>
      <c r="T8" s="121" t="s">
        <v>27</v>
      </c>
      <c r="U8" s="150"/>
      <c r="V8" s="150"/>
      <c r="W8" s="121"/>
      <c r="X8" s="121"/>
      <c r="Y8" s="122"/>
      <c r="AD8" s="151" t="s">
        <v>129</v>
      </c>
    </row>
    <row r="9" spans="2:48" ht="14.1" customHeight="1">
      <c r="B9" s="735" t="s">
        <v>104</v>
      </c>
      <c r="C9" s="736"/>
      <c r="D9" s="737"/>
      <c r="E9" s="752" t="str">
        <f>IF(LEN(事前協議書!$E$9)&gt;0,事前協議書!$E$9,"")</f>
        <v>千代田区九段北○丁目○番地○号</v>
      </c>
      <c r="F9" s="753"/>
      <c r="G9" s="753"/>
      <c r="H9" s="753"/>
      <c r="I9" s="753"/>
      <c r="J9" s="753"/>
      <c r="K9" s="753"/>
      <c r="L9" s="753"/>
      <c r="M9" s="753"/>
      <c r="N9" s="754"/>
      <c r="O9" s="735" t="s">
        <v>24</v>
      </c>
      <c r="P9" s="736"/>
      <c r="Q9" s="737"/>
      <c r="R9" s="744">
        <f>IF(LEN(事前協議書!$G$15)&gt;0,事前協議書!$G$15,"")</f>
        <v>1000</v>
      </c>
      <c r="S9" s="736"/>
      <c r="T9" s="109" t="s">
        <v>282</v>
      </c>
      <c r="U9" s="152"/>
      <c r="V9" s="152"/>
      <c r="Y9" s="124"/>
      <c r="AD9" s="153" t="s">
        <v>1123</v>
      </c>
    </row>
    <row r="10" spans="2:48" ht="14.1" customHeight="1">
      <c r="B10" s="123"/>
      <c r="D10" s="124"/>
      <c r="E10" s="752"/>
      <c r="F10" s="753"/>
      <c r="G10" s="753"/>
      <c r="H10" s="753"/>
      <c r="I10" s="753"/>
      <c r="J10" s="753"/>
      <c r="K10" s="753"/>
      <c r="L10" s="753"/>
      <c r="M10" s="753"/>
      <c r="N10" s="754"/>
      <c r="O10" s="735" t="s">
        <v>1154</v>
      </c>
      <c r="P10" s="736"/>
      <c r="Q10" s="737"/>
      <c r="R10" s="744">
        <f>IF(LEN(事前協議書!$G$16)&gt;0,事前協議書!$G$16,"")</f>
        <v>5000</v>
      </c>
      <c r="S10" s="736"/>
      <c r="T10" s="736" t="s">
        <v>283</v>
      </c>
      <c r="U10" s="736"/>
      <c r="V10" s="736"/>
      <c r="W10" s="738">
        <f>IF(LEN(事前協議書!$R$16)&gt;0,事前協議書!$R$16,"")</f>
        <v>5000</v>
      </c>
      <c r="X10" s="736"/>
      <c r="Y10" s="124" t="s">
        <v>282</v>
      </c>
      <c r="AD10" s="154" t="s">
        <v>1124</v>
      </c>
    </row>
    <row r="11" spans="2:48" ht="14.1" customHeight="1">
      <c r="B11" s="123"/>
      <c r="D11" s="124"/>
      <c r="E11" s="735"/>
      <c r="F11" s="736"/>
      <c r="G11" s="736"/>
      <c r="H11" s="736"/>
      <c r="I11" s="736"/>
      <c r="J11" s="736"/>
      <c r="K11" s="736"/>
      <c r="L11" s="736"/>
      <c r="M11" s="736"/>
      <c r="N11" s="737"/>
      <c r="O11" s="735" t="s">
        <v>25</v>
      </c>
      <c r="P11" s="736"/>
      <c r="Q11" s="737"/>
      <c r="R11" s="123" t="s">
        <v>28</v>
      </c>
      <c r="S11" s="109">
        <f>IF(LEN(事前協議書!$F$17)&gt;0,事前協議書!$F$17,"")</f>
        <v>5</v>
      </c>
      <c r="T11" s="109" t="s">
        <v>29</v>
      </c>
      <c r="U11" s="109" t="s">
        <v>31</v>
      </c>
      <c r="V11" s="109">
        <f>IF(LEN(事前協議書!$K$17)&gt;0,事前協議書!$K$17,"")</f>
        <v>0</v>
      </c>
      <c r="W11" s="109" t="s">
        <v>29</v>
      </c>
      <c r="Y11" s="124"/>
      <c r="AD11" s="109" t="s">
        <v>586</v>
      </c>
    </row>
    <row r="12" spans="2:48" ht="14.1" customHeight="1">
      <c r="B12" s="125" t="s">
        <v>22</v>
      </c>
      <c r="C12" s="126"/>
      <c r="D12" s="127"/>
      <c r="E12" s="755">
        <f>IF(LEN(事前協議書!$O$13)&gt;0,事前協議書!$O$13,"")</f>
        <v>46265</v>
      </c>
      <c r="F12" s="756"/>
      <c r="G12" s="756"/>
      <c r="H12" s="756"/>
      <c r="I12" s="756"/>
      <c r="J12" s="756"/>
      <c r="K12" s="756"/>
      <c r="L12" s="756"/>
      <c r="M12" s="756"/>
      <c r="N12" s="757"/>
      <c r="O12" s="739" t="s">
        <v>184</v>
      </c>
      <c r="P12" s="740"/>
      <c r="Q12" s="741"/>
      <c r="R12" s="739" t="str">
        <f>事前協議書!$X$22</f>
        <v>ＲＣ造</v>
      </c>
      <c r="S12" s="740"/>
      <c r="T12" s="740"/>
      <c r="U12" s="740"/>
      <c r="V12" s="740"/>
      <c r="W12" s="740"/>
      <c r="X12" s="155">
        <f>IF(LEN(事前協議書!$P$17)&gt;0,事前協議書!$P$17,"")</f>
        <v>50</v>
      </c>
      <c r="Y12" s="156" t="s">
        <v>185</v>
      </c>
      <c r="AB12" s="157" t="s">
        <v>128</v>
      </c>
      <c r="AD12" s="139" t="s">
        <v>598</v>
      </c>
    </row>
    <row r="13" spans="2:48" ht="4.5" customHeight="1"/>
    <row r="14" spans="2:48" ht="13.5" customHeight="1">
      <c r="B14" s="158" t="s">
        <v>116</v>
      </c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60"/>
      <c r="AB14" s="109" t="str">
        <f>IF($C$18&gt;=Val_ReduceGoal_Best,INDEX(List_Grade,3),IF($C$18&gt;=Val_ReduceGoal_Good,INDEX(List_Grade,2),INDEX(List_Grade,1)))</f>
        <v>Grade_mark_Good</v>
      </c>
      <c r="AE14" s="161" t="s">
        <v>154</v>
      </c>
      <c r="AF14" s="161"/>
      <c r="AG14" s="161"/>
      <c r="AH14" s="161"/>
      <c r="AI14" s="161"/>
      <c r="AJ14" s="161"/>
      <c r="AK14" s="161"/>
      <c r="AL14" s="161"/>
      <c r="AM14" s="161"/>
      <c r="AN14" s="161"/>
      <c r="AO14" s="161"/>
      <c r="AP14" s="161"/>
      <c r="AQ14" s="161"/>
      <c r="AR14" s="161"/>
      <c r="AS14" s="161"/>
      <c r="AT14" s="161"/>
      <c r="AU14" s="161"/>
      <c r="AV14" s="161"/>
    </row>
    <row r="15" spans="2:48" s="168" customFormat="1" ht="15" customHeight="1" thickBot="1">
      <c r="B15" s="162"/>
      <c r="C15" s="163"/>
      <c r="D15" s="163"/>
      <c r="E15" s="164"/>
      <c r="F15" s="164"/>
      <c r="G15" s="163"/>
      <c r="H15" s="163"/>
      <c r="I15" s="164"/>
      <c r="J15" s="164"/>
      <c r="K15" s="163"/>
      <c r="L15" s="165"/>
      <c r="M15" s="166" t="s">
        <v>253</v>
      </c>
      <c r="N15" s="167"/>
      <c r="O15" s="167"/>
      <c r="P15" s="167"/>
      <c r="Q15" s="167"/>
      <c r="R15" s="164"/>
      <c r="S15" s="164"/>
      <c r="T15" s="164"/>
      <c r="U15" s="164"/>
      <c r="V15" s="167"/>
      <c r="W15" s="164"/>
      <c r="X15" s="164"/>
      <c r="Y15" s="165"/>
      <c r="AD15" s="169">
        <f>事前協議書!$AE$14</f>
        <v>0</v>
      </c>
      <c r="AE15" s="161" t="s">
        <v>1118</v>
      </c>
    </row>
    <row r="16" spans="2:48" ht="14.1" customHeight="1" thickBot="1">
      <c r="B16" s="123"/>
      <c r="C16" s="109" t="str">
        <f>IF(AD16=0,"削減率","")</f>
        <v>削減率</v>
      </c>
      <c r="L16" s="170"/>
      <c r="M16" s="171"/>
      <c r="N16" s="172" t="s">
        <v>38</v>
      </c>
      <c r="O16" s="173"/>
      <c r="P16" s="173"/>
      <c r="Q16" s="173"/>
      <c r="R16" s="173"/>
      <c r="T16" s="747">
        <f>事前協議書!$K$64</f>
        <v>3144</v>
      </c>
      <c r="U16" s="747"/>
      <c r="V16" s="168" t="s">
        <v>279</v>
      </c>
      <c r="Y16" s="170"/>
      <c r="AC16" s="139" t="s">
        <v>1120</v>
      </c>
      <c r="AD16" s="174">
        <f>事前協議書!AI84</f>
        <v>0</v>
      </c>
    </row>
    <row r="17" spans="2:39" ht="14.1" customHeight="1" thickBot="1">
      <c r="B17" s="171"/>
      <c r="C17" s="175"/>
      <c r="K17" s="175"/>
      <c r="L17" s="170"/>
      <c r="M17" s="123"/>
      <c r="N17" s="168" t="s">
        <v>37</v>
      </c>
      <c r="O17" s="176"/>
      <c r="P17" s="176"/>
      <c r="Q17" s="176"/>
      <c r="R17" s="176"/>
      <c r="T17" s="747">
        <f>事前協議書!$K$65</f>
        <v>3947</v>
      </c>
      <c r="U17" s="747"/>
      <c r="V17" s="168" t="s">
        <v>279</v>
      </c>
      <c r="Y17" s="170"/>
      <c r="AB17" s="109" t="s">
        <v>1130</v>
      </c>
      <c r="AD17" s="389">
        <f>事前協議書!W3</f>
        <v>2</v>
      </c>
      <c r="AE17" s="109" t="s">
        <v>1131</v>
      </c>
      <c r="AF17" s="1"/>
    </row>
    <row r="18" spans="2:39" ht="14.1" customHeight="1">
      <c r="B18" s="123"/>
      <c r="C18" s="746">
        <f>IF(AD16=0,事前協議書!$K$81,0)</f>
        <v>20</v>
      </c>
      <c r="D18" s="746"/>
      <c r="E18" s="109" t="str">
        <f>IF(AD16=0,"％","")</f>
        <v>％</v>
      </c>
      <c r="L18" s="170"/>
      <c r="M18" s="123"/>
      <c r="N18" s="168" t="s">
        <v>241</v>
      </c>
      <c r="O18" s="176"/>
      <c r="P18" s="176"/>
      <c r="Q18" s="176"/>
      <c r="R18" s="176"/>
      <c r="T18" s="778">
        <f>事前協議書!$K$67</f>
        <v>0.8</v>
      </c>
      <c r="U18" s="778"/>
      <c r="Y18" s="170"/>
    </row>
    <row r="19" spans="2:39" ht="14.1" customHeight="1">
      <c r="B19" s="123"/>
      <c r="L19" s="170"/>
      <c r="M19" s="171"/>
      <c r="N19" s="109" t="s">
        <v>736</v>
      </c>
      <c r="T19" s="783" t="str">
        <f>AC19</f>
        <v>対象</v>
      </c>
      <c r="U19" s="745"/>
      <c r="Y19" s="170"/>
      <c r="AB19" s="109" t="s">
        <v>736</v>
      </c>
      <c r="AC19" s="177" t="str">
        <f>事前協議書!Q67</f>
        <v>対象</v>
      </c>
    </row>
    <row r="20" spans="2:39" s="168" customFormat="1" ht="14.1" customHeight="1" thickBot="1">
      <c r="B20" s="748" t="str">
        <f>IF($AB$14=INDEX(List_Grade,1),"",VLOOKUP($AB$14,List_GradeInfo,2,FALSE))</f>
        <v>優良環境建築</v>
      </c>
      <c r="C20" s="749"/>
      <c r="D20" s="749"/>
      <c r="E20" s="749"/>
      <c r="F20" s="749"/>
      <c r="G20" s="172"/>
      <c r="H20" s="172"/>
      <c r="K20" s="172"/>
      <c r="L20" s="178"/>
      <c r="M20" s="179" t="s">
        <v>252</v>
      </c>
      <c r="N20" s="172"/>
      <c r="O20" s="172"/>
      <c r="Y20" s="178"/>
      <c r="AH20" s="168" t="s">
        <v>1099</v>
      </c>
      <c r="AK20" s="168" t="s">
        <v>1100</v>
      </c>
      <c r="AL20" s="168" t="s">
        <v>1099</v>
      </c>
    </row>
    <row r="21" spans="2:39" ht="14.1" customHeight="1" thickBot="1">
      <c r="B21" s="171"/>
      <c r="C21" s="180"/>
      <c r="D21" s="180"/>
      <c r="E21" s="180"/>
      <c r="F21" s="180"/>
      <c r="G21" s="180"/>
      <c r="H21" s="180"/>
      <c r="I21" s="180"/>
      <c r="J21" s="180"/>
      <c r="K21" s="180"/>
      <c r="L21" s="170"/>
      <c r="M21" s="123"/>
      <c r="N21" s="168" t="s">
        <v>393</v>
      </c>
      <c r="P21" s="175"/>
      <c r="Q21" s="175"/>
      <c r="T21" s="747">
        <f>ROUNDDOWN(事前協議書!$V$74,1)</f>
        <v>154</v>
      </c>
      <c r="U21" s="747"/>
      <c r="V21" s="168" t="s">
        <v>47</v>
      </c>
      <c r="Y21" s="170"/>
      <c r="AC21" s="390" t="s">
        <v>1132</v>
      </c>
      <c r="AD21" s="389" t="str">
        <f>IF(AD16=1,"非表示","表示")</f>
        <v>表示</v>
      </c>
      <c r="AH21" s="116" t="s">
        <v>1097</v>
      </c>
      <c r="AI21" s="116" t="s">
        <v>1098</v>
      </c>
      <c r="AL21" s="116" t="s">
        <v>393</v>
      </c>
      <c r="AM21" s="116" t="s">
        <v>79</v>
      </c>
    </row>
    <row r="22" spans="2:39" ht="14.1" customHeight="1">
      <c r="B22" s="179"/>
      <c r="K22" s="181"/>
      <c r="L22" s="170"/>
      <c r="M22" s="171"/>
      <c r="N22" s="168" t="s">
        <v>1107</v>
      </c>
      <c r="T22" s="747">
        <f>ROUNDDOWN(事前協議書!$V$75,1)</f>
        <v>193.4</v>
      </c>
      <c r="U22" s="747"/>
      <c r="V22" s="168" t="s">
        <v>47</v>
      </c>
      <c r="Y22" s="170"/>
      <c r="AB22" s="144"/>
      <c r="AG22" s="182" t="s">
        <v>638</v>
      </c>
      <c r="AH22" s="183">
        <f>事前協議書!J72</f>
        <v>12.4</v>
      </c>
      <c r="AI22" s="184">
        <f>事前協議書!I72</f>
        <v>13.2</v>
      </c>
      <c r="AK22" s="182" t="s">
        <v>638</v>
      </c>
      <c r="AL22" s="185">
        <f>$AD$30*(AI22/$AI$27)</f>
        <v>63.190099009900997</v>
      </c>
      <c r="AM22" s="185">
        <f>$AC$30*(AH22/$AH$27)</f>
        <v>42.547123568468422</v>
      </c>
    </row>
    <row r="23" spans="2:39" ht="14.1" customHeight="1">
      <c r="B23" s="179"/>
      <c r="K23" s="181"/>
      <c r="L23" s="170"/>
      <c r="M23" s="171"/>
      <c r="N23" s="168" t="s">
        <v>81</v>
      </c>
      <c r="T23" s="779">
        <f>事前協議書!$V$76</f>
        <v>39</v>
      </c>
      <c r="U23" s="779"/>
      <c r="V23" s="168" t="s">
        <v>47</v>
      </c>
      <c r="Y23" s="170"/>
      <c r="AB23" s="144"/>
      <c r="AG23" s="186" t="s">
        <v>264</v>
      </c>
      <c r="AH23" s="187">
        <f>事前協議書!J73</f>
        <v>3.9430000000000001</v>
      </c>
      <c r="AI23" s="188">
        <f>事前協議書!I73</f>
        <v>4.0999999999999996</v>
      </c>
      <c r="AK23" s="186" t="s">
        <v>264</v>
      </c>
      <c r="AL23" s="185">
        <f>$AD$30*(AI23/$AI$27)</f>
        <v>19.627227722772275</v>
      </c>
      <c r="AM23" s="185">
        <f>$AC$30*(AH23/$AH$27)</f>
        <v>13.529299050844436</v>
      </c>
    </row>
    <row r="24" spans="2:39" ht="14.1" customHeight="1">
      <c r="B24" s="179"/>
      <c r="K24" s="175"/>
      <c r="L24" s="189"/>
      <c r="M24" s="171"/>
      <c r="N24" s="168" t="s">
        <v>90</v>
      </c>
      <c r="P24" s="175"/>
      <c r="Q24" s="175"/>
      <c r="T24" s="781">
        <f>事前協議書!$K$81</f>
        <v>20</v>
      </c>
      <c r="U24" s="781"/>
      <c r="V24" s="172" t="s">
        <v>30</v>
      </c>
      <c r="Y24" s="170"/>
      <c r="AG24" s="190" t="s">
        <v>41</v>
      </c>
      <c r="AH24" s="191">
        <f>事前協議書!J74</f>
        <v>2.6389999999999998</v>
      </c>
      <c r="AI24" s="192">
        <f>事前協議書!I74</f>
        <v>4.4000000000000004</v>
      </c>
      <c r="AK24" s="190" t="s">
        <v>41</v>
      </c>
      <c r="AL24" s="185">
        <f>$AD$30*(AI24/$AI$27)</f>
        <v>21.063366336633667</v>
      </c>
      <c r="AM24" s="185">
        <f>$AC$30*(AH24/$AH$27)</f>
        <v>9.0549886368700125</v>
      </c>
    </row>
    <row r="25" spans="2:39" s="168" customFormat="1" ht="11.25" customHeight="1">
      <c r="B25" s="125"/>
      <c r="C25" s="193"/>
      <c r="D25" s="193"/>
      <c r="E25" s="193"/>
      <c r="F25" s="193"/>
      <c r="G25" s="193"/>
      <c r="H25" s="193"/>
      <c r="I25" s="193"/>
      <c r="J25" s="193"/>
      <c r="K25" s="193"/>
      <c r="L25" s="194"/>
      <c r="M25" s="179"/>
      <c r="N25" s="172"/>
      <c r="O25" s="172"/>
      <c r="P25" s="172"/>
      <c r="Q25" s="172"/>
      <c r="V25" s="172"/>
      <c r="Y25" s="178"/>
      <c r="AG25" s="195" t="s">
        <v>42</v>
      </c>
      <c r="AH25" s="183">
        <f>事前協議書!J75</f>
        <v>18.2</v>
      </c>
      <c r="AI25" s="184">
        <f>事前協議書!I75</f>
        <v>13.5</v>
      </c>
      <c r="AK25" s="195" t="s">
        <v>42</v>
      </c>
      <c r="AL25" s="185">
        <f>$AD$30*(AI25/$AI$27)</f>
        <v>64.626237623762378</v>
      </c>
      <c r="AM25" s="185">
        <f>$AC$30*(AH25/$AH$27)</f>
        <v>62.448197495655265</v>
      </c>
    </row>
    <row r="26" spans="2:39" ht="15" customHeight="1">
      <c r="B26" s="166" t="s">
        <v>1185</v>
      </c>
      <c r="C26" s="164"/>
      <c r="D26" s="164"/>
      <c r="E26" s="164"/>
      <c r="F26" s="164"/>
      <c r="G26" s="164"/>
      <c r="H26" s="164"/>
      <c r="I26" s="164"/>
      <c r="J26" s="164"/>
      <c r="K26" s="164"/>
      <c r="L26" s="196"/>
      <c r="M26" s="171"/>
      <c r="N26" s="175"/>
      <c r="O26" s="175"/>
      <c r="P26" s="175"/>
      <c r="Q26" s="175"/>
      <c r="V26" s="175"/>
      <c r="Y26" s="170"/>
      <c r="AG26" s="197" t="s">
        <v>145</v>
      </c>
      <c r="AH26" s="198">
        <f>事前協議書!J76</f>
        <v>7.7</v>
      </c>
      <c r="AI26" s="199">
        <f>事前協議書!I76</f>
        <v>5.2</v>
      </c>
      <c r="AK26" s="200" t="s">
        <v>145</v>
      </c>
      <c r="AL26" s="185">
        <f>$AD$30*(AI26/$AI$27)</f>
        <v>24.893069306930695</v>
      </c>
      <c r="AM26" s="185">
        <f>$AC$30*(AH26/$AH$27)</f>
        <v>26.420391248161845</v>
      </c>
    </row>
    <row r="27" spans="2:39" ht="17.25" customHeight="1">
      <c r="B27" s="793" t="s">
        <v>1186</v>
      </c>
      <c r="C27" s="794"/>
      <c r="D27" s="794"/>
      <c r="E27" s="794"/>
      <c r="F27" s="794"/>
      <c r="G27" s="512"/>
      <c r="H27" s="795" t="str">
        <f>事前協議書!K68</f>
        <v>ー</v>
      </c>
      <c r="I27" s="795"/>
      <c r="J27" s="796" t="s">
        <v>1187</v>
      </c>
      <c r="K27" s="796"/>
      <c r="L27" s="774"/>
      <c r="M27" s="171"/>
      <c r="N27" s="175"/>
      <c r="O27" s="175"/>
      <c r="P27" s="175"/>
      <c r="Q27" s="175"/>
      <c r="V27" s="175"/>
      <c r="Y27" s="170"/>
      <c r="AB27" s="109" t="s">
        <v>86</v>
      </c>
      <c r="AG27" s="201" t="s">
        <v>1101</v>
      </c>
      <c r="AH27" s="202">
        <f>SUM(AH22:AH26)</f>
        <v>44.882000000000005</v>
      </c>
      <c r="AI27" s="202">
        <f>SUM(AI22:AI26)</f>
        <v>40.4</v>
      </c>
      <c r="AM27" s="203">
        <f>IFERROR(AD31,"")</f>
        <v>39</v>
      </c>
    </row>
    <row r="28" spans="2:39" ht="18" customHeight="1">
      <c r="B28" s="797" t="s">
        <v>1188</v>
      </c>
      <c r="C28" s="798"/>
      <c r="D28" s="798"/>
      <c r="E28" s="798"/>
      <c r="F28" s="213"/>
      <c r="G28" s="213"/>
      <c r="H28" s="799" t="str">
        <f>事前協議書!P68</f>
        <v>ー</v>
      </c>
      <c r="I28" s="799"/>
      <c r="J28" s="213"/>
      <c r="K28" s="213"/>
      <c r="L28" s="214"/>
      <c r="M28" s="171"/>
      <c r="N28" s="175"/>
      <c r="O28" s="175"/>
      <c r="P28" s="172"/>
      <c r="Y28" s="170"/>
      <c r="AB28" s="109" t="s">
        <v>88</v>
      </c>
      <c r="AC28" s="109" t="str">
        <f>"CO2排出量[t-CO2・年]"</f>
        <v>CO2排出量[t-CO2・年]</v>
      </c>
      <c r="AE28" s="204"/>
      <c r="AF28" s="205"/>
      <c r="AG28" s="206"/>
      <c r="AK28" s="109" t="s">
        <v>1101</v>
      </c>
      <c r="AL28" s="518">
        <f>IFERROR(AD30,"")</f>
        <v>193.4</v>
      </c>
      <c r="AM28" s="518">
        <f>IFERROR(AC30,"")</f>
        <v>154</v>
      </c>
    </row>
    <row r="29" spans="2:39">
      <c r="B29" s="784"/>
      <c r="C29" s="785"/>
      <c r="D29" s="785"/>
      <c r="E29" s="785"/>
      <c r="F29" s="785"/>
      <c r="G29" s="785"/>
      <c r="H29" s="785"/>
      <c r="I29" s="785"/>
      <c r="J29" s="785"/>
      <c r="K29" s="785"/>
      <c r="L29" s="786"/>
      <c r="M29" s="171"/>
      <c r="V29" s="175"/>
      <c r="Y29" s="170"/>
      <c r="AB29" s="109" t="s">
        <v>87</v>
      </c>
      <c r="AC29" s="109" t="str">
        <f>$N$21</f>
        <v>設計値</v>
      </c>
      <c r="AD29" s="109" t="str">
        <f>$N$22</f>
        <v>基準値</v>
      </c>
    </row>
    <row r="30" spans="2:39">
      <c r="B30" s="787"/>
      <c r="C30" s="788"/>
      <c r="D30" s="788"/>
      <c r="E30" s="788"/>
      <c r="F30" s="788"/>
      <c r="G30" s="788"/>
      <c r="H30" s="788"/>
      <c r="I30" s="788"/>
      <c r="J30" s="788"/>
      <c r="K30" s="788"/>
      <c r="L30" s="789"/>
      <c r="M30" s="171"/>
      <c r="N30" s="175"/>
      <c r="V30" s="175"/>
      <c r="Y30" s="170"/>
      <c r="AB30" s="109" t="s">
        <v>89</v>
      </c>
      <c r="AC30" s="184">
        <f>$T$21</f>
        <v>154</v>
      </c>
      <c r="AD30" s="184">
        <f>$T$22</f>
        <v>193.4</v>
      </c>
    </row>
    <row r="31" spans="2:39">
      <c r="B31" s="787"/>
      <c r="C31" s="788"/>
      <c r="D31" s="788"/>
      <c r="E31" s="788"/>
      <c r="F31" s="788"/>
      <c r="G31" s="788"/>
      <c r="H31" s="788"/>
      <c r="I31" s="788"/>
      <c r="J31" s="788"/>
      <c r="K31" s="788"/>
      <c r="L31" s="789"/>
      <c r="M31" s="123"/>
      <c r="O31" s="175"/>
      <c r="P31" s="175"/>
      <c r="Q31" s="175"/>
      <c r="Y31" s="170"/>
      <c r="AC31" s="207"/>
      <c r="AD31" s="188">
        <f>$T$23</f>
        <v>39</v>
      </c>
    </row>
    <row r="32" spans="2:39">
      <c r="B32" s="787"/>
      <c r="C32" s="788"/>
      <c r="D32" s="788"/>
      <c r="E32" s="788"/>
      <c r="F32" s="788"/>
      <c r="G32" s="788"/>
      <c r="H32" s="788"/>
      <c r="I32" s="788"/>
      <c r="J32" s="788"/>
      <c r="K32" s="788"/>
      <c r="L32" s="789"/>
      <c r="M32" s="123"/>
      <c r="U32" s="782"/>
      <c r="V32" s="782"/>
      <c r="Y32" s="170"/>
      <c r="AC32" s="192"/>
      <c r="AD32" s="192">
        <f>$T$24/100</f>
        <v>0.2</v>
      </c>
      <c r="AE32" s="208" t="s">
        <v>737</v>
      </c>
    </row>
    <row r="33" spans="2:40">
      <c r="B33" s="787"/>
      <c r="C33" s="788"/>
      <c r="D33" s="788"/>
      <c r="E33" s="788"/>
      <c r="F33" s="788"/>
      <c r="G33" s="788"/>
      <c r="H33" s="788"/>
      <c r="I33" s="788"/>
      <c r="J33" s="788"/>
      <c r="K33" s="788"/>
      <c r="L33" s="789"/>
      <c r="M33" s="171"/>
      <c r="N33" s="175"/>
      <c r="O33" s="175"/>
      <c r="Y33" s="170"/>
    </row>
    <row r="34" spans="2:40" ht="11.25" customHeight="1">
      <c r="B34" s="787"/>
      <c r="C34" s="788"/>
      <c r="D34" s="788"/>
      <c r="E34" s="788"/>
      <c r="F34" s="788"/>
      <c r="G34" s="788"/>
      <c r="H34" s="788"/>
      <c r="I34" s="788"/>
      <c r="J34" s="788"/>
      <c r="K34" s="788"/>
      <c r="L34" s="789"/>
      <c r="M34" s="209"/>
      <c r="N34" s="180"/>
      <c r="O34" s="180"/>
      <c r="P34" s="180"/>
      <c r="Q34" s="180"/>
      <c r="R34" s="180"/>
      <c r="S34" s="180"/>
      <c r="T34" s="180"/>
      <c r="U34" s="180"/>
      <c r="V34" s="180"/>
      <c r="W34" s="180"/>
      <c r="X34" s="180"/>
      <c r="Y34" s="189"/>
    </row>
    <row r="35" spans="2:40">
      <c r="B35" s="787"/>
      <c r="C35" s="788"/>
      <c r="D35" s="788"/>
      <c r="E35" s="788"/>
      <c r="F35" s="788"/>
      <c r="G35" s="788"/>
      <c r="H35" s="788"/>
      <c r="I35" s="788"/>
      <c r="J35" s="788"/>
      <c r="K35" s="788"/>
      <c r="L35" s="789"/>
      <c r="M35" s="209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9"/>
    </row>
    <row r="36" spans="2:40">
      <c r="B36" s="787"/>
      <c r="C36" s="788"/>
      <c r="D36" s="788"/>
      <c r="E36" s="788"/>
      <c r="F36" s="788"/>
      <c r="G36" s="788"/>
      <c r="H36" s="788"/>
      <c r="I36" s="788"/>
      <c r="J36" s="788"/>
      <c r="K36" s="788"/>
      <c r="L36" s="789"/>
      <c r="M36" s="209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89"/>
      <c r="AB36" s="139" t="s">
        <v>587</v>
      </c>
      <c r="AL36" s="144" t="s">
        <v>706</v>
      </c>
    </row>
    <row r="37" spans="2:40">
      <c r="B37" s="787"/>
      <c r="C37" s="788"/>
      <c r="D37" s="788"/>
      <c r="E37" s="788"/>
      <c r="F37" s="788"/>
      <c r="G37" s="788"/>
      <c r="H37" s="788"/>
      <c r="I37" s="788"/>
      <c r="J37" s="788"/>
      <c r="K37" s="788"/>
      <c r="L37" s="789"/>
      <c r="M37" s="209"/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9"/>
      <c r="AB37" s="210" t="s">
        <v>1125</v>
      </c>
      <c r="AL37" s="144" t="s">
        <v>728</v>
      </c>
    </row>
    <row r="38" spans="2:40">
      <c r="B38" s="787"/>
      <c r="C38" s="788"/>
      <c r="D38" s="788"/>
      <c r="E38" s="788"/>
      <c r="F38" s="788"/>
      <c r="G38" s="788"/>
      <c r="H38" s="788"/>
      <c r="I38" s="788"/>
      <c r="J38" s="788"/>
      <c r="K38" s="788"/>
      <c r="L38" s="789"/>
      <c r="M38" s="209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9"/>
      <c r="AB38" s="211" t="s">
        <v>1126</v>
      </c>
      <c r="AL38" s="144" t="s">
        <v>750</v>
      </c>
    </row>
    <row r="39" spans="2:40">
      <c r="B39" s="790"/>
      <c r="C39" s="791"/>
      <c r="D39" s="791"/>
      <c r="E39" s="791"/>
      <c r="F39" s="791"/>
      <c r="G39" s="791"/>
      <c r="H39" s="791"/>
      <c r="I39" s="791"/>
      <c r="J39" s="791"/>
      <c r="K39" s="791"/>
      <c r="L39" s="792"/>
      <c r="M39" s="212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213"/>
      <c r="Y39" s="214"/>
      <c r="AB39" s="215" t="s">
        <v>92</v>
      </c>
      <c r="AC39" s="215" t="s">
        <v>554</v>
      </c>
      <c r="AE39" s="215" t="s">
        <v>92</v>
      </c>
      <c r="AF39" s="215" t="s">
        <v>554</v>
      </c>
      <c r="AH39" s="215" t="s">
        <v>92</v>
      </c>
      <c r="AI39" s="215" t="s">
        <v>554</v>
      </c>
      <c r="AL39" s="216" t="s">
        <v>868</v>
      </c>
    </row>
    <row r="40" spans="2:40" ht="13.5" customHeight="1">
      <c r="B40" s="158" t="s">
        <v>173</v>
      </c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60"/>
      <c r="N40" s="158" t="s">
        <v>1113</v>
      </c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60"/>
      <c r="AB40" s="217" t="s">
        <v>173</v>
      </c>
      <c r="AC40" s="218"/>
      <c r="AD40" s="168"/>
      <c r="AH40" s="217" t="s">
        <v>245</v>
      </c>
      <c r="AI40" s="218"/>
    </row>
    <row r="41" spans="2:40" s="168" customFormat="1" ht="13.5" customHeight="1">
      <c r="B41" s="219" t="str">
        <f t="shared" ref="B41" si="0">$AB41</f>
        <v>■</v>
      </c>
      <c r="C41" s="164" t="s">
        <v>61</v>
      </c>
      <c r="D41" s="164"/>
      <c r="E41" s="164"/>
      <c r="F41" s="164"/>
      <c r="G41" s="164"/>
      <c r="H41" s="220" t="str">
        <f t="shared" ref="H41:H47" si="1">$AE41</f>
        <v>■</v>
      </c>
      <c r="I41" s="164" t="s">
        <v>290</v>
      </c>
      <c r="J41" s="164"/>
      <c r="K41" s="164"/>
      <c r="L41" s="164"/>
      <c r="M41" s="196"/>
      <c r="N41" s="769" t="str">
        <f>IF(事前協議書!E62="","",事前協議書!E62)</f>
        <v>外皮性能は仕様基準等で計算</v>
      </c>
      <c r="O41" s="770"/>
      <c r="P41" s="770"/>
      <c r="Q41" s="770"/>
      <c r="R41" s="770"/>
      <c r="S41" s="770"/>
      <c r="T41" s="770"/>
      <c r="U41" s="770"/>
      <c r="V41" s="770"/>
      <c r="W41" s="770"/>
      <c r="X41" s="770"/>
      <c r="Y41" s="771"/>
      <c r="AB41" s="221" t="str">
        <f>IF(事前協議書!$AF$33=1,Val_Selected,Val_NotSelected)</f>
        <v>■</v>
      </c>
      <c r="AC41" s="222" t="s">
        <v>61</v>
      </c>
      <c r="AE41" s="221" t="str">
        <f>IF(事前協議書!$AF$39=1,Val_Selected,Val_NotSelected)</f>
        <v>■</v>
      </c>
      <c r="AF41" s="222" t="s">
        <v>290</v>
      </c>
      <c r="AH41" s="221" t="str">
        <f>IF(事前協議書!$AF$30=1,Val_Selected,Val_NotSelected)</f>
        <v>■</v>
      </c>
      <c r="AI41" s="222" t="s">
        <v>1121</v>
      </c>
      <c r="AK41" s="223"/>
    </row>
    <row r="42" spans="2:40" s="168" customFormat="1" ht="13.5" customHeight="1">
      <c r="B42" s="224" t="str">
        <f t="shared" ref="B42:B49" si="2">$AB42</f>
        <v>□</v>
      </c>
      <c r="C42" s="780" t="s">
        <v>1136</v>
      </c>
      <c r="D42" s="780"/>
      <c r="E42" s="780"/>
      <c r="F42" s="780"/>
      <c r="G42" s="780"/>
      <c r="H42" s="225" t="str">
        <f t="shared" si="1"/>
        <v>□</v>
      </c>
      <c r="I42" s="168" t="s">
        <v>673</v>
      </c>
      <c r="M42" s="226"/>
      <c r="N42" s="772"/>
      <c r="O42" s="773"/>
      <c r="P42" s="773"/>
      <c r="Q42" s="773"/>
      <c r="R42" s="773"/>
      <c r="S42" s="773"/>
      <c r="T42" s="773"/>
      <c r="U42" s="773"/>
      <c r="V42" s="773"/>
      <c r="W42" s="773"/>
      <c r="X42" s="773"/>
      <c r="Y42" s="774"/>
      <c r="AB42" s="221" t="str">
        <f>IF(事前協議書!$AJ$33=1,Val_Selected,Val_NotSelected)</f>
        <v>□</v>
      </c>
      <c r="AC42" s="396" t="s">
        <v>1135</v>
      </c>
      <c r="AE42" s="221" t="str">
        <f>IF(事前協議書!$AH$39=1,Val_Selected,Val_NotSelected)</f>
        <v>□</v>
      </c>
      <c r="AF42" s="227" t="s">
        <v>673</v>
      </c>
      <c r="AH42" s="221" t="str">
        <f>IF(事前協議書!$AH$30=1,Val_Selected,Val_NotSelected)</f>
        <v>■</v>
      </c>
      <c r="AI42" s="222" t="s">
        <v>148</v>
      </c>
      <c r="AK42" s="223"/>
    </row>
    <row r="43" spans="2:40" s="168" customFormat="1" ht="13.5" customHeight="1">
      <c r="B43" s="224" t="str">
        <f t="shared" si="2"/>
        <v>□</v>
      </c>
      <c r="C43" s="168" t="s">
        <v>665</v>
      </c>
      <c r="H43" s="225" t="str">
        <f t="shared" si="1"/>
        <v>■</v>
      </c>
      <c r="I43" s="168" t="s">
        <v>865</v>
      </c>
      <c r="M43" s="226"/>
      <c r="N43" s="772"/>
      <c r="O43" s="773"/>
      <c r="P43" s="773"/>
      <c r="Q43" s="773"/>
      <c r="R43" s="773"/>
      <c r="S43" s="773"/>
      <c r="T43" s="773"/>
      <c r="U43" s="773"/>
      <c r="V43" s="773"/>
      <c r="W43" s="773"/>
      <c r="X43" s="773"/>
      <c r="Y43" s="774"/>
      <c r="AB43" s="221" t="str">
        <f>IF(事前協議書!$AF$34=1,Val_Selected,Val_NotSelected)</f>
        <v>□</v>
      </c>
      <c r="AC43" s="227" t="s">
        <v>665</v>
      </c>
      <c r="AE43" s="221" t="str">
        <f>IF(事前協議書!$AJ$39=1,Val_Selected,Val_NotSelected)</f>
        <v>■</v>
      </c>
      <c r="AF43" s="227" t="s">
        <v>865</v>
      </c>
      <c r="AH43" s="221" t="str">
        <f>IF(事前協議書!$AJ$30=1,Val_Selected,Val_NotSelected)</f>
        <v>■</v>
      </c>
      <c r="AI43" s="222" t="s">
        <v>150</v>
      </c>
      <c r="AK43" s="223"/>
    </row>
    <row r="44" spans="2:40" s="168" customFormat="1" ht="13.5" customHeight="1">
      <c r="B44" s="224" t="str">
        <f t="shared" si="2"/>
        <v>□</v>
      </c>
      <c r="C44" s="168" t="s">
        <v>666</v>
      </c>
      <c r="H44" s="225" t="str">
        <f t="shared" si="1"/>
        <v>□</v>
      </c>
      <c r="I44" s="168" t="s">
        <v>866</v>
      </c>
      <c r="M44" s="226"/>
      <c r="N44" s="772"/>
      <c r="O44" s="773"/>
      <c r="P44" s="773"/>
      <c r="Q44" s="773"/>
      <c r="R44" s="773"/>
      <c r="S44" s="773"/>
      <c r="T44" s="773"/>
      <c r="U44" s="773"/>
      <c r="V44" s="773"/>
      <c r="W44" s="773"/>
      <c r="X44" s="773"/>
      <c r="Y44" s="774"/>
      <c r="AB44" s="221" t="str">
        <f>IF(事前協議書!$AH$34=1,Val_Selected,Val_NotSelected)</f>
        <v>□</v>
      </c>
      <c r="AC44" s="227" t="s">
        <v>666</v>
      </c>
      <c r="AE44" s="221" t="str">
        <f>IF(事前協議書!$AL$39=1,Val_Selected,Val_NotSelected)</f>
        <v>□</v>
      </c>
      <c r="AF44" s="227" t="s">
        <v>866</v>
      </c>
      <c r="AH44" s="221" t="str">
        <f>IF(事前協議書!$AL$30=1,Val_Selected,Val_NotSelected)</f>
        <v>■</v>
      </c>
      <c r="AI44" s="222" t="s">
        <v>1122</v>
      </c>
      <c r="AK44" s="223"/>
    </row>
    <row r="45" spans="2:40" s="168" customFormat="1" ht="13.5" customHeight="1">
      <c r="B45" s="224" t="str">
        <f t="shared" si="2"/>
        <v>■</v>
      </c>
      <c r="C45" s="168" t="s">
        <v>152</v>
      </c>
      <c r="H45" s="225" t="str">
        <f t="shared" si="1"/>
        <v>■</v>
      </c>
      <c r="I45" s="168" t="s">
        <v>1094</v>
      </c>
      <c r="M45" s="226"/>
      <c r="N45" s="775"/>
      <c r="O45" s="776"/>
      <c r="P45" s="776"/>
      <c r="Q45" s="776"/>
      <c r="R45" s="776"/>
      <c r="S45" s="776"/>
      <c r="T45" s="776"/>
      <c r="U45" s="776"/>
      <c r="V45" s="776"/>
      <c r="W45" s="776"/>
      <c r="X45" s="776"/>
      <c r="Y45" s="777"/>
      <c r="AB45" s="221" t="str">
        <f>IF(事前協議書!$AJ$34=1,Val_Selected,Val_NotSelected)</f>
        <v>■</v>
      </c>
      <c r="AC45" s="222" t="s">
        <v>152</v>
      </c>
      <c r="AE45" s="221" t="str">
        <f>IF(事前協議書!$AF$40=1,Val_Selected,Val_NotSelected)</f>
        <v>■</v>
      </c>
      <c r="AF45" s="227" t="s">
        <v>1094</v>
      </c>
      <c r="AH45" s="221" t="str">
        <f>IF(事前協議書!$AF$31=1,Val_Selected,Val_NotSelected)</f>
        <v>■</v>
      </c>
      <c r="AI45" s="222" t="s">
        <v>1158</v>
      </c>
      <c r="AK45" s="223"/>
    </row>
    <row r="46" spans="2:40" s="168" customFormat="1" ht="13.5" customHeight="1">
      <c r="B46" s="224" t="str">
        <f t="shared" si="2"/>
        <v>■</v>
      </c>
      <c r="C46" s="168" t="s">
        <v>667</v>
      </c>
      <c r="H46" s="225" t="str">
        <f t="shared" si="1"/>
        <v>□</v>
      </c>
      <c r="I46" s="168" t="s">
        <v>1096</v>
      </c>
      <c r="M46" s="226"/>
      <c r="N46" s="158" t="s">
        <v>245</v>
      </c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60"/>
      <c r="AB46" s="221" t="str">
        <f>IF(事前協議書!$AL$34=1,Val_Selected,Val_NotSelected)</f>
        <v>■</v>
      </c>
      <c r="AC46" s="222" t="s">
        <v>59</v>
      </c>
      <c r="AE46" s="221" t="str">
        <f>IF(事前協議書!$AH$40=1,Val_Selected,Val_NotSelected)</f>
        <v>□</v>
      </c>
      <c r="AF46" s="227" t="s">
        <v>1095</v>
      </c>
      <c r="AH46" s="221" t="str">
        <f>IF(事前協議書!$AF$32=1,Val_Selected,Val_NotSelected)</f>
        <v>■</v>
      </c>
      <c r="AI46" s="222" t="s">
        <v>1159</v>
      </c>
    </row>
    <row r="47" spans="2:40" s="168" customFormat="1" ht="13.5" customHeight="1">
      <c r="B47" s="224" t="str">
        <f t="shared" si="2"/>
        <v>□</v>
      </c>
      <c r="C47" s="168" t="s">
        <v>726</v>
      </c>
      <c r="H47" s="225" t="str">
        <f t="shared" si="1"/>
        <v>■</v>
      </c>
      <c r="I47" s="758" t="s">
        <v>153</v>
      </c>
      <c r="J47" s="758"/>
      <c r="K47" s="758"/>
      <c r="L47" s="758"/>
      <c r="M47" s="759"/>
      <c r="N47" s="219" t="str">
        <f>$AH41</f>
        <v>■</v>
      </c>
      <c r="O47" s="228" t="s">
        <v>582</v>
      </c>
      <c r="P47" s="164"/>
      <c r="Q47" s="164"/>
      <c r="R47" s="164"/>
      <c r="S47" s="164"/>
      <c r="T47" s="164"/>
      <c r="U47" s="164"/>
      <c r="V47" s="164"/>
      <c r="W47" s="164"/>
      <c r="X47" s="164"/>
      <c r="Y47" s="196"/>
      <c r="AB47" s="221" t="str">
        <f>IF(事前協議書!$AF$35=1,Val_Selected,Val_NotSelected)</f>
        <v>□</v>
      </c>
      <c r="AC47" s="227" t="s">
        <v>727</v>
      </c>
      <c r="AE47" s="221" t="str">
        <f>IF(事前協議書!$AF$42=1,Val_Selected,Val_NotSelected)</f>
        <v>■</v>
      </c>
      <c r="AF47" s="222" t="s">
        <v>155</v>
      </c>
      <c r="AH47" s="217" t="s">
        <v>883</v>
      </c>
      <c r="AI47" s="217"/>
      <c r="AK47" s="229" t="s">
        <v>584</v>
      </c>
      <c r="AL47" s="230"/>
      <c r="AM47" s="231"/>
      <c r="AN47" s="222" t="s">
        <v>867</v>
      </c>
    </row>
    <row r="48" spans="2:40" s="168" customFormat="1" ht="13.5" customHeight="1">
      <c r="B48" s="224" t="str">
        <f t="shared" si="2"/>
        <v>□</v>
      </c>
      <c r="C48" s="398" t="s">
        <v>1145</v>
      </c>
      <c r="E48" s="176"/>
      <c r="F48" s="176"/>
      <c r="G48" s="176"/>
      <c r="H48" s="225" t="str">
        <f>$AE48</f>
        <v>□</v>
      </c>
      <c r="I48" s="758" t="str">
        <f>AF48</f>
        <v>その他</v>
      </c>
      <c r="J48" s="758"/>
      <c r="K48" s="758"/>
      <c r="L48" s="758"/>
      <c r="M48" s="759"/>
      <c r="N48" s="224" t="str">
        <f>$AH42</f>
        <v>■</v>
      </c>
      <c r="O48" s="168" t="s">
        <v>148</v>
      </c>
      <c r="Y48" s="226"/>
      <c r="AB48" s="221" t="str">
        <f>IF(事前協議書!$AH$35=1,Val_Selected,Val_NotSelected)</f>
        <v>□</v>
      </c>
      <c r="AC48" s="227" t="s">
        <v>1145</v>
      </c>
      <c r="AE48" s="221" t="str">
        <f>IF(事前協議書!$AF$43=1,Val_Selected,Val_NotSelected)</f>
        <v>□</v>
      </c>
      <c r="AF48" s="222" t="s">
        <v>63</v>
      </c>
      <c r="AH48" s="221" t="str">
        <f>IF(事前協議書!$AF$48=1,Val_Selected,Val_NotSelected)</f>
        <v>■</v>
      </c>
      <c r="AI48" s="222" t="s">
        <v>884</v>
      </c>
      <c r="AK48" s="232"/>
      <c r="AL48" s="233" t="s">
        <v>765</v>
      </c>
      <c r="AM48" s="234"/>
    </row>
    <row r="49" spans="2:39" s="168" customFormat="1" ht="13.5" customHeight="1">
      <c r="B49" s="224" t="str">
        <f t="shared" si="2"/>
        <v>□</v>
      </c>
      <c r="C49" s="398" t="s">
        <v>1146</v>
      </c>
      <c r="D49" s="398"/>
      <c r="H49" s="225"/>
      <c r="I49" s="758" t="str">
        <f>AF49</f>
        <v/>
      </c>
      <c r="J49" s="758"/>
      <c r="K49" s="758"/>
      <c r="L49" s="758"/>
      <c r="M49" s="759"/>
      <c r="N49" s="224" t="str">
        <f>$AH43</f>
        <v>■</v>
      </c>
      <c r="O49" s="168" t="s">
        <v>150</v>
      </c>
      <c r="Y49" s="226"/>
      <c r="AB49" s="221" t="str">
        <f>IF(事前協議書!$AJ$35=1,Val_Selected,Val_NotSelected)</f>
        <v>□</v>
      </c>
      <c r="AC49" s="227" t="s">
        <v>1146</v>
      </c>
      <c r="AE49" s="239" t="str">
        <f>AE48</f>
        <v>□</v>
      </c>
      <c r="AF49" s="222" t="str">
        <f>事前協議書!W43</f>
        <v/>
      </c>
      <c r="AH49" s="221" t="str">
        <f>IF(事前協議書!$AF$49=1,Val_Selected,Val_NotSelected)</f>
        <v>□</v>
      </c>
      <c r="AI49" s="222" t="s">
        <v>831</v>
      </c>
      <c r="AK49" s="235">
        <v>1</v>
      </c>
      <c r="AL49" s="236" t="s">
        <v>585</v>
      </c>
      <c r="AM49" s="237"/>
    </row>
    <row r="50" spans="2:39" s="168" customFormat="1" ht="13.5" customHeight="1">
      <c r="B50" s="224"/>
      <c r="E50" s="176"/>
      <c r="F50" s="176"/>
      <c r="G50" s="176"/>
      <c r="H50" s="225"/>
      <c r="J50" s="176"/>
      <c r="K50" s="176"/>
      <c r="L50" s="176"/>
      <c r="M50" s="238"/>
      <c r="N50" s="224" t="str">
        <f>$AH44</f>
        <v>■</v>
      </c>
      <c r="O50" s="168" t="s">
        <v>583</v>
      </c>
      <c r="Y50" s="226"/>
      <c r="AB50" s="221"/>
      <c r="AC50" s="222"/>
      <c r="AH50" s="221" t="str">
        <f>IF(事前協議書!$AF$50=1,Val_Selected,Val_NotSelected)</f>
        <v>■</v>
      </c>
      <c r="AI50" s="222" t="s">
        <v>63</v>
      </c>
    </row>
    <row r="51" spans="2:39" s="168" customFormat="1" ht="13.5" customHeight="1">
      <c r="B51" s="224" t="str">
        <f t="shared" ref="B51:B55" si="3">$AB51</f>
        <v>■</v>
      </c>
      <c r="C51" s="168" t="s">
        <v>668</v>
      </c>
      <c r="D51" s="176"/>
      <c r="M51" s="226"/>
      <c r="N51" s="224" t="str">
        <f>$AH45</f>
        <v>■</v>
      </c>
      <c r="O51" s="168" t="s">
        <v>1160</v>
      </c>
      <c r="U51" s="407" t="str">
        <f>$AH46</f>
        <v>■</v>
      </c>
      <c r="V51" s="406" t="s">
        <v>1161</v>
      </c>
      <c r="Y51" s="226"/>
      <c r="AB51" s="221" t="str">
        <f>IF(事前協議書!$AF$36=1,Val_Selected,Val_NotSelected)</f>
        <v>■</v>
      </c>
      <c r="AC51" s="227" t="s">
        <v>668</v>
      </c>
      <c r="AH51" s="239" t="str">
        <f>AH50</f>
        <v>■</v>
      </c>
      <c r="AI51" s="222" t="str">
        <f>事前協議書!W50</f>
        <v>（面的エネルギーのその他）</v>
      </c>
    </row>
    <row r="52" spans="2:39" s="168" customFormat="1" ht="13.5" customHeight="1">
      <c r="B52" s="224" t="str">
        <f t="shared" si="3"/>
        <v>■</v>
      </c>
      <c r="C52" s="168" t="s">
        <v>669</v>
      </c>
      <c r="E52" s="176"/>
      <c r="F52" s="176"/>
      <c r="G52" s="176"/>
      <c r="H52" s="176"/>
      <c r="I52" s="176"/>
      <c r="J52" s="176"/>
      <c r="K52" s="176"/>
      <c r="L52" s="176"/>
      <c r="M52" s="238"/>
      <c r="N52" s="158" t="s">
        <v>883</v>
      </c>
      <c r="O52" s="159"/>
      <c r="P52" s="159"/>
      <c r="Q52" s="159"/>
      <c r="R52" s="159"/>
      <c r="S52" s="159"/>
      <c r="T52" s="159"/>
      <c r="U52" s="159"/>
      <c r="V52" s="159"/>
      <c r="W52" s="159"/>
      <c r="X52" s="159"/>
      <c r="Y52" s="160"/>
      <c r="AB52" s="221" t="str">
        <f>IF(事前協議書!$AF$37=1,Val_Selected,Val_NotSelected)</f>
        <v>■</v>
      </c>
      <c r="AC52" s="227" t="s">
        <v>670</v>
      </c>
      <c r="AE52" s="223"/>
      <c r="AF52" s="223"/>
      <c r="AG52" s="223"/>
    </row>
    <row r="53" spans="2:39" s="168" customFormat="1" ht="13.5" customHeight="1">
      <c r="B53" s="224" t="str">
        <f t="shared" si="3"/>
        <v>■</v>
      </c>
      <c r="C53" s="168" t="s">
        <v>671</v>
      </c>
      <c r="D53" s="176"/>
      <c r="M53" s="226"/>
      <c r="N53" s="219" t="str">
        <f>$AH48</f>
        <v>■</v>
      </c>
      <c r="O53" s="168" t="s">
        <v>884</v>
      </c>
      <c r="Y53" s="226"/>
      <c r="AB53" s="221" t="str">
        <f>IF(事前協議書!$AF$38=1,Val_Selected,Val_NotSelected)</f>
        <v>■</v>
      </c>
      <c r="AC53" s="227" t="s">
        <v>672</v>
      </c>
      <c r="AE53" s="223"/>
      <c r="AF53" s="223"/>
      <c r="AG53" s="223"/>
      <c r="AH53" s="217" t="s">
        <v>775</v>
      </c>
      <c r="AI53" s="217"/>
      <c r="AJ53" s="109"/>
    </row>
    <row r="54" spans="2:39" s="168" customFormat="1" ht="13.5" customHeight="1">
      <c r="B54" s="224" t="str">
        <f t="shared" si="3"/>
        <v>■</v>
      </c>
      <c r="C54" s="168" t="s">
        <v>1083</v>
      </c>
      <c r="E54" s="176"/>
      <c r="F54" s="176"/>
      <c r="G54" s="176"/>
      <c r="H54" s="176"/>
      <c r="I54" s="176"/>
      <c r="J54" s="176"/>
      <c r="K54" s="176"/>
      <c r="L54" s="176"/>
      <c r="M54" s="238"/>
      <c r="N54" s="224" t="str">
        <f>$AH49</f>
        <v>□</v>
      </c>
      <c r="O54" s="168" t="s">
        <v>313</v>
      </c>
      <c r="Y54" s="226"/>
      <c r="AB54" s="221" t="str">
        <f>IF(事前協議書!$AF$41=1,Val_Selected,Val_NotSelected)</f>
        <v>■</v>
      </c>
      <c r="AC54" s="222" t="s">
        <v>1083</v>
      </c>
      <c r="AE54" s="223"/>
      <c r="AF54" s="223"/>
      <c r="AG54" s="223"/>
      <c r="AH54" s="221" t="str">
        <f>IF(事前協議書!$AF$51=1,Val_Selected,Val_NotSelected)</f>
        <v>■</v>
      </c>
      <c r="AI54" s="222" t="s">
        <v>776</v>
      </c>
    </row>
    <row r="55" spans="2:39" s="168" customFormat="1" ht="13.5" customHeight="1">
      <c r="B55" s="224" t="str">
        <f t="shared" si="3"/>
        <v>□</v>
      </c>
      <c r="C55" s="168" t="s">
        <v>1084</v>
      </c>
      <c r="M55" s="226"/>
      <c r="N55" s="224" t="str">
        <f>$AH50</f>
        <v>■</v>
      </c>
      <c r="O55" s="168" t="s">
        <v>272</v>
      </c>
      <c r="Y55" s="226"/>
      <c r="AB55" s="221" t="str">
        <f>IF(事前協議書!$AH$41=1,Val_Selected,Val_NotSelected)</f>
        <v>□</v>
      </c>
      <c r="AC55" s="222" t="s">
        <v>1084</v>
      </c>
      <c r="AE55" s="243"/>
      <c r="AF55" s="223"/>
      <c r="AG55" s="223"/>
      <c r="AH55" s="221" t="str">
        <f>IF(事前協議書!$AF$53=1,Val_Selected,Val_NotSelected)</f>
        <v>■</v>
      </c>
      <c r="AI55" s="222" t="s">
        <v>773</v>
      </c>
    </row>
    <row r="56" spans="2:39" s="168" customFormat="1" ht="13.5" customHeight="1">
      <c r="B56" s="244"/>
      <c r="C56" s="245"/>
      <c r="D56" s="245"/>
      <c r="E56" s="245"/>
      <c r="F56" s="245"/>
      <c r="G56" s="245"/>
      <c r="H56" s="245"/>
      <c r="I56" s="245"/>
      <c r="J56" s="245"/>
      <c r="K56" s="245"/>
      <c r="L56" s="245"/>
      <c r="M56" s="246"/>
      <c r="N56" s="123"/>
      <c r="O56" s="767" t="str">
        <f>AI51</f>
        <v>（面的エネルギーのその他）</v>
      </c>
      <c r="P56" s="767"/>
      <c r="Q56" s="767"/>
      <c r="R56" s="767"/>
      <c r="S56" s="767"/>
      <c r="T56" s="767"/>
      <c r="U56" s="767"/>
      <c r="V56" s="767"/>
      <c r="W56" s="767"/>
      <c r="X56" s="767"/>
      <c r="Y56" s="768"/>
      <c r="AD56" s="223"/>
      <c r="AE56" s="223"/>
      <c r="AF56" s="223"/>
      <c r="AG56" s="223"/>
      <c r="AH56" s="221" t="str">
        <f>IF(事前協議書!$AH$53=1,Val_Selected,Val_NotSelected)</f>
        <v>■</v>
      </c>
      <c r="AI56" s="247" t="s">
        <v>885</v>
      </c>
    </row>
    <row r="57" spans="2:39" ht="13.5" customHeight="1">
      <c r="B57" s="158" t="s">
        <v>20</v>
      </c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60"/>
      <c r="N57" s="248" t="s">
        <v>775</v>
      </c>
      <c r="O57" s="249"/>
      <c r="P57" s="249"/>
      <c r="Q57" s="249"/>
      <c r="R57" s="249"/>
      <c r="S57" s="249"/>
      <c r="T57" s="249"/>
      <c r="U57" s="249"/>
      <c r="V57" s="249"/>
      <c r="W57" s="249"/>
      <c r="X57" s="249"/>
      <c r="Y57" s="250"/>
      <c r="AB57" s="217" t="s">
        <v>120</v>
      </c>
      <c r="AC57" s="218"/>
      <c r="AF57" s="251"/>
      <c r="AG57" s="251"/>
      <c r="AH57" s="221" t="str">
        <f>IF(事前協議書!$AF$55=1,Val_Selected,Val_NotSelected)</f>
        <v>□</v>
      </c>
      <c r="AI57" s="222" t="s">
        <v>63</v>
      </c>
      <c r="AJ57" s="168"/>
      <c r="AK57" s="168"/>
      <c r="AL57" s="168"/>
    </row>
    <row r="58" spans="2:39" s="168" customFormat="1" ht="13.5" customHeight="1">
      <c r="B58" s="224" t="str">
        <f>$AB58</f>
        <v>■</v>
      </c>
      <c r="C58" s="168" t="s">
        <v>72</v>
      </c>
      <c r="M58" s="226"/>
      <c r="N58" s="224" t="str">
        <f>$AH54</f>
        <v>■</v>
      </c>
      <c r="O58" s="168" t="s">
        <v>776</v>
      </c>
      <c r="S58" s="401"/>
      <c r="U58" s="400" t="str">
        <f>$AH59</f>
        <v>■</v>
      </c>
      <c r="V58" s="397" t="s">
        <v>1139</v>
      </c>
      <c r="Y58" s="226"/>
      <c r="AB58" s="221" t="str">
        <f>IF(事前協議書!$AF$44=1,Val_Selected,Val_NotSelected)</f>
        <v>■</v>
      </c>
      <c r="AC58" s="242" t="s">
        <v>65</v>
      </c>
      <c r="AE58" s="252"/>
      <c r="AF58" s="223"/>
      <c r="AG58" s="223"/>
      <c r="AH58" s="239" t="str">
        <f>AH57</f>
        <v>□</v>
      </c>
      <c r="AI58" s="222" t="str">
        <f>事前協議書!W55</f>
        <v/>
      </c>
    </row>
    <row r="59" spans="2:39" s="168" customFormat="1" ht="13.5" customHeight="1">
      <c r="B59" s="224" t="str">
        <f>$AB59</f>
        <v>■</v>
      </c>
      <c r="C59" s="168" t="s">
        <v>66</v>
      </c>
      <c r="M59" s="226"/>
      <c r="N59" s="224" t="str">
        <f>$AH55</f>
        <v>■</v>
      </c>
      <c r="O59" s="168" t="s">
        <v>773</v>
      </c>
      <c r="Y59" s="226"/>
      <c r="AB59" s="221" t="str">
        <f>IF(事前協議書!$AH$44=1,Val_Selected,Val_NotSelected)</f>
        <v>■</v>
      </c>
      <c r="AC59" s="222" t="s">
        <v>66</v>
      </c>
      <c r="AE59" s="252"/>
      <c r="AF59" s="223"/>
      <c r="AG59" s="223"/>
      <c r="AH59" s="221" t="str">
        <f>IF(事前協議書!$AF$54=1,Val_Selected,Val_NotSelected)</f>
        <v>■</v>
      </c>
      <c r="AI59" s="222" t="s">
        <v>1144</v>
      </c>
      <c r="AK59" s="223"/>
    </row>
    <row r="60" spans="2:39" s="168" customFormat="1" ht="13.5" customHeight="1">
      <c r="B60" s="224" t="str">
        <f>$AB60</f>
        <v>□</v>
      </c>
      <c r="C60" s="168" t="s">
        <v>63</v>
      </c>
      <c r="M60" s="226"/>
      <c r="N60" s="224" t="str">
        <f>$AH56</f>
        <v>■</v>
      </c>
      <c r="O60" s="765" t="s">
        <v>885</v>
      </c>
      <c r="P60" s="765"/>
      <c r="Q60" s="765"/>
      <c r="R60" s="765"/>
      <c r="S60" s="765"/>
      <c r="T60" s="765"/>
      <c r="U60" s="765"/>
      <c r="V60" s="765"/>
      <c r="W60" s="765"/>
      <c r="X60" s="765"/>
      <c r="Y60" s="766"/>
      <c r="AB60" s="221" t="str">
        <f>IF(事前協議書!$AF$45=1,Val_Selected,Val_NotSelected)</f>
        <v>□</v>
      </c>
      <c r="AC60" s="222" t="s">
        <v>63</v>
      </c>
      <c r="AF60" s="223"/>
      <c r="AG60" s="223"/>
      <c r="AH60" s="239"/>
      <c r="AI60" s="222"/>
      <c r="AK60" s="223"/>
    </row>
    <row r="61" spans="2:39" s="168" customFormat="1" ht="13.5" customHeight="1">
      <c r="B61" s="244"/>
      <c r="C61" s="760" t="str">
        <f>$AC$61</f>
        <v/>
      </c>
      <c r="D61" s="760"/>
      <c r="E61" s="760"/>
      <c r="F61" s="760"/>
      <c r="G61" s="760"/>
      <c r="H61" s="760"/>
      <c r="I61" s="760"/>
      <c r="J61" s="760"/>
      <c r="K61" s="760"/>
      <c r="L61" s="760"/>
      <c r="M61" s="761"/>
      <c r="N61" s="224" t="str">
        <f>$AH57</f>
        <v>□</v>
      </c>
      <c r="O61" s="168" t="s">
        <v>63</v>
      </c>
      <c r="Q61" s="763" t="str">
        <f>AI58</f>
        <v/>
      </c>
      <c r="R61" s="763"/>
      <c r="S61" s="763"/>
      <c r="T61" s="763"/>
      <c r="U61" s="763"/>
      <c r="V61" s="763"/>
      <c r="W61" s="763"/>
      <c r="X61" s="763"/>
      <c r="Y61" s="764"/>
      <c r="AB61" s="241" t="str">
        <f>$AB$60</f>
        <v>□</v>
      </c>
      <c r="AC61" s="222" t="str">
        <f>事前協議書!W45</f>
        <v/>
      </c>
      <c r="AE61" s="223"/>
      <c r="AF61" s="223"/>
      <c r="AG61" s="223"/>
      <c r="AK61" s="223"/>
    </row>
    <row r="62" spans="2:39" ht="13.5" customHeight="1">
      <c r="B62" s="158" t="s">
        <v>174</v>
      </c>
      <c r="C62" s="159"/>
      <c r="D62" s="159"/>
      <c r="E62" s="159"/>
      <c r="F62" s="159"/>
      <c r="G62" s="159"/>
      <c r="H62" s="159"/>
      <c r="I62" s="159"/>
      <c r="J62" s="159"/>
      <c r="K62" s="159"/>
      <c r="L62" s="159"/>
      <c r="M62" s="160"/>
      <c r="N62" s="254" t="s">
        <v>115</v>
      </c>
      <c r="O62" s="255"/>
      <c r="P62" s="255"/>
      <c r="Q62" s="255"/>
      <c r="R62" s="255"/>
      <c r="S62" s="255"/>
      <c r="T62" s="255"/>
      <c r="U62" s="255"/>
      <c r="V62" s="255"/>
      <c r="W62" s="255"/>
      <c r="X62" s="255"/>
      <c r="Y62" s="256"/>
      <c r="AB62" s="217" t="s">
        <v>119</v>
      </c>
      <c r="AC62" s="217"/>
      <c r="AD62" s="217"/>
      <c r="AH62" s="217" t="s">
        <v>121</v>
      </c>
      <c r="AI62" s="217"/>
      <c r="AJ62" s="251"/>
      <c r="AK62" s="251"/>
    </row>
    <row r="63" spans="2:39" s="168" customFormat="1" ht="13.5" customHeight="1">
      <c r="B63" s="224" t="str">
        <f>$AB63</f>
        <v>■</v>
      </c>
      <c r="C63" s="168" t="s">
        <v>35</v>
      </c>
      <c r="H63" s="225" t="str">
        <f>$AE63</f>
        <v>■</v>
      </c>
      <c r="I63" s="168" t="s">
        <v>70</v>
      </c>
      <c r="M63" s="226"/>
      <c r="N63" s="224" t="str">
        <f>$AH63</f>
        <v>□</v>
      </c>
      <c r="O63" s="257" t="s">
        <v>851</v>
      </c>
      <c r="Y63" s="226"/>
      <c r="AB63" s="221" t="str">
        <f>IF(事前協議書!$AF$46=1,Val_Selected,Val_NotSelected)</f>
        <v>■</v>
      </c>
      <c r="AC63" s="222" t="s">
        <v>35</v>
      </c>
      <c r="AE63" s="221" t="str">
        <f>IF(事前協議書!$AH$47=1,Val_Selected,Val_NotSelected)</f>
        <v>■</v>
      </c>
      <c r="AF63" s="222" t="s">
        <v>70</v>
      </c>
      <c r="AG63" s="258"/>
      <c r="AH63" s="253" t="str">
        <f>IF(事前協議書!Y56=1,Val_Selected,Val_NotSelected)</f>
        <v>□</v>
      </c>
      <c r="AI63" s="222" t="s">
        <v>240</v>
      </c>
      <c r="AK63" s="223"/>
    </row>
    <row r="64" spans="2:39" s="168" customFormat="1" ht="13.5" customHeight="1">
      <c r="B64" s="224" t="str">
        <f>$AB64</f>
        <v>□</v>
      </c>
      <c r="C64" s="168" t="s">
        <v>69</v>
      </c>
      <c r="H64" s="225" t="str">
        <f>$AE64</f>
        <v>□</v>
      </c>
      <c r="I64" s="168" t="s">
        <v>63</v>
      </c>
      <c r="M64" s="226"/>
      <c r="N64" s="224" t="str">
        <f>$AH64</f>
        <v>□</v>
      </c>
      <c r="O64" s="257" t="s">
        <v>849</v>
      </c>
      <c r="Y64" s="226"/>
      <c r="AB64" s="221" t="str">
        <f>IF(事前協議書!$AH$46=1,Val_Selected,Val_NotSelected)</f>
        <v>□</v>
      </c>
      <c r="AC64" s="222" t="s">
        <v>69</v>
      </c>
      <c r="AE64" s="221" t="str">
        <f>IF(事前協議書!$AJ$47=1,Val_Selected,Val_NotSelected)</f>
        <v>□</v>
      </c>
      <c r="AF64" s="222" t="s">
        <v>63</v>
      </c>
      <c r="AG64" s="258"/>
      <c r="AH64" s="253" t="str">
        <f>IF(事前協議書!$Y$58=1,Val_Selected,Val_NotSelected)</f>
        <v>□</v>
      </c>
      <c r="AI64" s="222" t="s">
        <v>850</v>
      </c>
      <c r="AK64" s="223"/>
    </row>
    <row r="65" spans="1:37" s="168" customFormat="1" ht="13.5" customHeight="1">
      <c r="B65" s="224" t="str">
        <f>$AB65</f>
        <v>□</v>
      </c>
      <c r="C65" s="168" t="s">
        <v>71</v>
      </c>
      <c r="I65" s="758" t="str">
        <f>$AF$65</f>
        <v/>
      </c>
      <c r="J65" s="758"/>
      <c r="K65" s="758"/>
      <c r="L65" s="758"/>
      <c r="M65" s="759"/>
      <c r="N65" s="224" t="str">
        <f>$AH65</f>
        <v>■</v>
      </c>
      <c r="O65" s="257" t="s">
        <v>113</v>
      </c>
      <c r="Y65" s="226"/>
      <c r="AB65" s="221" t="str">
        <f>IF(事前協議書!$AJ$46=1,Val_Selected,Val_NotSelected)</f>
        <v>□</v>
      </c>
      <c r="AC65" s="222" t="s">
        <v>71</v>
      </c>
      <c r="AE65" s="239" t="str">
        <f>AE64</f>
        <v>□</v>
      </c>
      <c r="AF65" s="762" t="str">
        <f>事前協議書!W47</f>
        <v/>
      </c>
      <c r="AG65" s="762"/>
      <c r="AH65" s="253" t="str">
        <f>IF(事前協議書!$Y$59=1,Val_Selected,Val_NotSelected)</f>
        <v>■</v>
      </c>
      <c r="AI65" s="222" t="s">
        <v>122</v>
      </c>
      <c r="AK65" s="223"/>
    </row>
    <row r="66" spans="1:37" s="168" customFormat="1" ht="13.5" customHeight="1">
      <c r="B66" s="224" t="str">
        <f>$AB66</f>
        <v>□</v>
      </c>
      <c r="C66" s="168" t="s">
        <v>246</v>
      </c>
      <c r="N66" s="240"/>
      <c r="Y66" s="226"/>
      <c r="AB66" s="221" t="str">
        <f>IF(事前協議書!$AL$46=1,Val_Selected,Val_NotSelected)</f>
        <v>□</v>
      </c>
      <c r="AC66" s="222" t="s">
        <v>246</v>
      </c>
      <c r="AK66" s="223"/>
    </row>
    <row r="67" spans="1:37" s="168" customFormat="1" ht="13.5" customHeight="1">
      <c r="B67" s="244"/>
      <c r="C67" s="245"/>
      <c r="D67" s="245"/>
      <c r="E67" s="245"/>
      <c r="F67" s="245"/>
      <c r="G67" s="245"/>
      <c r="H67" s="245"/>
      <c r="I67" s="245"/>
      <c r="J67" s="245"/>
      <c r="K67" s="245"/>
      <c r="L67" s="245"/>
      <c r="M67" s="246"/>
      <c r="N67" s="244"/>
      <c r="O67" s="245"/>
      <c r="P67" s="245"/>
      <c r="Q67" s="245"/>
      <c r="R67" s="245"/>
      <c r="S67" s="245"/>
      <c r="T67" s="245"/>
      <c r="U67" s="245"/>
      <c r="V67" s="245"/>
      <c r="W67" s="245"/>
      <c r="X67" s="245"/>
      <c r="Y67" s="246"/>
    </row>
    <row r="68" spans="1:37" ht="8.1" customHeight="1">
      <c r="O68" s="116"/>
    </row>
    <row r="69" spans="1:37" hidden="1">
      <c r="A69" s="259" t="s">
        <v>187</v>
      </c>
    </row>
  </sheetData>
  <sheetProtection algorithmName="SHA-512" hashValue="LqKwrUcV5pbmzgb64HpOuxV/jwb+ea6l+OXo+TGrbWzHi7F74NUOMZNO00DI79CwFk1WqrGyc8PqTZICBbbx5g==" saltValue="vdLC7IxcOi24sOPI/nSrtg==" spinCount="100000" sheet="1" objects="1" formatCells="0" formatColumns="0" insertColumns="0" insertRows="0" deleteColumns="0" deleteRows="0" selectLockedCells="1" sort="0"/>
  <mergeCells count="47">
    <mergeCell ref="C42:G42"/>
    <mergeCell ref="T24:U24"/>
    <mergeCell ref="U32:V32"/>
    <mergeCell ref="T19:U19"/>
    <mergeCell ref="B29:L39"/>
    <mergeCell ref="B27:F27"/>
    <mergeCell ref="H27:I27"/>
    <mergeCell ref="J27:L27"/>
    <mergeCell ref="B28:E28"/>
    <mergeCell ref="H28:I28"/>
    <mergeCell ref="I48:M48"/>
    <mergeCell ref="N41:Y45"/>
    <mergeCell ref="I47:M47"/>
    <mergeCell ref="T18:U18"/>
    <mergeCell ref="T21:U21"/>
    <mergeCell ref="T23:U23"/>
    <mergeCell ref="I49:M49"/>
    <mergeCell ref="C61:M61"/>
    <mergeCell ref="AF65:AG65"/>
    <mergeCell ref="Q61:Y61"/>
    <mergeCell ref="I65:M65"/>
    <mergeCell ref="O60:Y60"/>
    <mergeCell ref="O56:Y56"/>
    <mergeCell ref="C18:D18"/>
    <mergeCell ref="T17:U17"/>
    <mergeCell ref="T22:U22"/>
    <mergeCell ref="F6:Y6"/>
    <mergeCell ref="B9:D9"/>
    <mergeCell ref="B20:F20"/>
    <mergeCell ref="E8:N8"/>
    <mergeCell ref="E9:N10"/>
    <mergeCell ref="E11:N11"/>
    <mergeCell ref="E12:N12"/>
    <mergeCell ref="O8:Q8"/>
    <mergeCell ref="O9:Q9"/>
    <mergeCell ref="O11:Q11"/>
    <mergeCell ref="R12:W12"/>
    <mergeCell ref="T16:U16"/>
    <mergeCell ref="B2:D2"/>
    <mergeCell ref="O10:Q10"/>
    <mergeCell ref="W10:X10"/>
    <mergeCell ref="T10:V10"/>
    <mergeCell ref="O12:Q12"/>
    <mergeCell ref="R8:S8"/>
    <mergeCell ref="R9:S9"/>
    <mergeCell ref="R10:S10"/>
    <mergeCell ref="B3:S3"/>
  </mergeCells>
  <phoneticPr fontId="5"/>
  <conditionalFormatting sqref="C54">
    <cfRule type="expression" dxfId="18" priority="31">
      <formula>AB54=Val_NotSelected</formula>
    </cfRule>
  </conditionalFormatting>
  <conditionalFormatting sqref="C18:D18">
    <cfRule type="cellIs" dxfId="17" priority="4" operator="equal">
      <formula>0</formula>
    </cfRule>
  </conditionalFormatting>
  <conditionalFormatting sqref="C41:G41 C42:C53 D52 E53:G53 C55 C58:M60 C61">
    <cfRule type="expression" dxfId="16" priority="11">
      <formula>$AB41=Val_NotSelected</formula>
    </cfRule>
  </conditionalFormatting>
  <conditionalFormatting sqref="C63:G67">
    <cfRule type="expression" dxfId="15" priority="12">
      <formula>$AB63=Val_NotSelected</formula>
    </cfRule>
  </conditionalFormatting>
  <conditionalFormatting sqref="D54">
    <cfRule type="expression" dxfId="14" priority="24">
      <formula>$AB53=Val_NotSelected</formula>
    </cfRule>
  </conditionalFormatting>
  <conditionalFormatting sqref="D43:G46 E51:G51">
    <cfRule type="expression" dxfId="13" priority="44">
      <formula>$AB44=Val_NotSelected</formula>
    </cfRule>
  </conditionalFormatting>
  <conditionalFormatting sqref="D47:G47">
    <cfRule type="expression" dxfId="12" priority="67">
      <formula>$AB50=Val_NotSelected</formula>
    </cfRule>
  </conditionalFormatting>
  <conditionalFormatting sqref="D55:G55">
    <cfRule type="expression" dxfId="11" priority="32">
      <formula>#REF!=Val_NotSelected</formula>
    </cfRule>
  </conditionalFormatting>
  <conditionalFormatting sqref="E49:G49">
    <cfRule type="expression" dxfId="10" priority="54">
      <formula>$AB51=Val_NotSelected</formula>
    </cfRule>
  </conditionalFormatting>
  <conditionalFormatting sqref="I50">
    <cfRule type="expression" dxfId="9" priority="5">
      <formula>$AE50=Val_NotSelected</formula>
    </cfRule>
  </conditionalFormatting>
  <conditionalFormatting sqref="I41:M49">
    <cfRule type="expression" dxfId="8" priority="10">
      <formula>$AE41=Val_NotSelected</formula>
    </cfRule>
  </conditionalFormatting>
  <conditionalFormatting sqref="I63:M65">
    <cfRule type="expression" dxfId="7" priority="13">
      <formula>$AE63=Val_NotSelected</formula>
    </cfRule>
  </conditionalFormatting>
  <conditionalFormatting sqref="M15:Y39">
    <cfRule type="expression" dxfId="6" priority="3">
      <formula>$AD$16=1</formula>
    </cfRule>
  </conditionalFormatting>
  <conditionalFormatting sqref="O47:S51">
    <cfRule type="expression" dxfId="5" priority="14">
      <formula>$AH41=Val_NotSelected</formula>
    </cfRule>
  </conditionalFormatting>
  <conditionalFormatting sqref="O58:S58 V58:Y58 O59:Y60 O61:Q61">
    <cfRule type="expression" dxfId="4" priority="35">
      <formula>$AH54=Val_NotSelected</formula>
    </cfRule>
  </conditionalFormatting>
  <conditionalFormatting sqref="O53:Y56">
    <cfRule type="expression" dxfId="3" priority="15">
      <formula>$AH48=Val_NotSelected</formula>
    </cfRule>
  </conditionalFormatting>
  <conditionalFormatting sqref="O63:Y65">
    <cfRule type="expression" dxfId="2" priority="23">
      <formula>$AH63=Val_NotSelected</formula>
    </cfRule>
  </conditionalFormatting>
  <conditionalFormatting sqref="V51">
    <cfRule type="expression" dxfId="1" priority="1">
      <formula>$AH46=Val_NotSelected</formula>
    </cfRule>
  </conditionalFormatting>
  <conditionalFormatting sqref="V58">
    <cfRule type="expression" dxfId="0" priority="68">
      <formula>$AH59=Val_NotSelected</formula>
    </cfRule>
  </conditionalFormatting>
  <dataValidations count="1">
    <dataValidation type="list" allowBlank="1" showInputMessage="1" showErrorMessage="1" sqref="AD21" xr:uid="{54E64747-ACC7-4D76-AC44-C2DE10A0159B}">
      <formula1>"表示,非表示"</formula1>
    </dataValidation>
  </dataValidations>
  <printOptions horizontalCentered="1" verticalCentered="1"/>
  <pageMargins left="0.59055118110236227" right="0.59055118110236227" top="0.78740157480314965" bottom="0.59055118110236227" header="0.39370078740157483" footer="0.39370078740157483"/>
  <pageSetup paperSize="9" scale="91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B503B-32AA-4F90-A25A-005008807648}">
  <dimension ref="A1:O19"/>
  <sheetViews>
    <sheetView showGridLines="0" zoomScale="145" zoomScaleNormal="145" workbookViewId="0">
      <selection activeCell="B2" sqref="B2:L12"/>
    </sheetView>
  </sheetViews>
  <sheetFormatPr defaultColWidth="0" defaultRowHeight="13.5" customHeight="1" zeroHeight="1"/>
  <cols>
    <col min="1" max="1" width="8.75" customWidth="1"/>
    <col min="2" max="11" width="3.625" customWidth="1"/>
    <col min="12" max="12" width="4" customWidth="1"/>
    <col min="13" max="14" width="9" customWidth="1"/>
    <col min="15" max="15" width="9" style="513" customWidth="1"/>
    <col min="16" max="16384" width="9" hidden="1"/>
  </cols>
  <sheetData>
    <row r="1" spans="1:14" ht="28.5" customHeight="1">
      <c r="A1" s="513"/>
      <c r="B1" s="514" t="s">
        <v>1193</v>
      </c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</row>
    <row r="2" spans="1:14" ht="13.5" customHeight="1">
      <c r="A2" s="513"/>
      <c r="B2" s="800"/>
      <c r="C2" s="800"/>
      <c r="D2" s="800"/>
      <c r="E2" s="800"/>
      <c r="F2" s="800"/>
      <c r="G2" s="800"/>
      <c r="H2" s="800"/>
      <c r="I2" s="800"/>
      <c r="J2" s="800"/>
      <c r="K2" s="800"/>
      <c r="L2" s="800"/>
      <c r="M2" s="513"/>
      <c r="N2" s="513"/>
    </row>
    <row r="3" spans="1:14" ht="13.5" customHeight="1">
      <c r="A3" s="513"/>
      <c r="B3" s="800"/>
      <c r="C3" s="800"/>
      <c r="D3" s="800"/>
      <c r="E3" s="800"/>
      <c r="F3" s="800"/>
      <c r="G3" s="800"/>
      <c r="H3" s="800"/>
      <c r="I3" s="800"/>
      <c r="J3" s="800"/>
      <c r="K3" s="800"/>
      <c r="L3" s="800"/>
      <c r="M3" s="513"/>
      <c r="N3" s="513"/>
    </row>
    <row r="4" spans="1:14" ht="13.5" customHeight="1">
      <c r="A4" s="513"/>
      <c r="B4" s="800"/>
      <c r="C4" s="800"/>
      <c r="D4" s="800"/>
      <c r="E4" s="800"/>
      <c r="F4" s="800"/>
      <c r="G4" s="800"/>
      <c r="H4" s="800"/>
      <c r="I4" s="800"/>
      <c r="J4" s="800"/>
      <c r="K4" s="800"/>
      <c r="L4" s="800"/>
      <c r="M4" s="513"/>
      <c r="N4" s="513"/>
    </row>
    <row r="5" spans="1:14" ht="13.5" customHeight="1">
      <c r="A5" s="513"/>
      <c r="B5" s="800"/>
      <c r="C5" s="800"/>
      <c r="D5" s="800"/>
      <c r="E5" s="800"/>
      <c r="F5" s="800"/>
      <c r="G5" s="800"/>
      <c r="H5" s="800"/>
      <c r="I5" s="800"/>
      <c r="J5" s="800"/>
      <c r="K5" s="800"/>
      <c r="L5" s="800"/>
      <c r="M5" s="513"/>
      <c r="N5" s="513"/>
    </row>
    <row r="6" spans="1:14" ht="13.5" customHeight="1">
      <c r="A6" s="513"/>
      <c r="B6" s="800"/>
      <c r="C6" s="800"/>
      <c r="D6" s="800"/>
      <c r="E6" s="800"/>
      <c r="F6" s="800"/>
      <c r="G6" s="800"/>
      <c r="H6" s="800"/>
      <c r="I6" s="800"/>
      <c r="J6" s="800"/>
      <c r="K6" s="800"/>
      <c r="L6" s="800"/>
      <c r="M6" s="513"/>
      <c r="N6" s="513"/>
    </row>
    <row r="7" spans="1:14" ht="13.5" customHeight="1">
      <c r="A7" s="513"/>
      <c r="B7" s="800"/>
      <c r="C7" s="800"/>
      <c r="D7" s="800"/>
      <c r="E7" s="800"/>
      <c r="F7" s="800"/>
      <c r="G7" s="800"/>
      <c r="H7" s="800"/>
      <c r="I7" s="800"/>
      <c r="J7" s="800"/>
      <c r="K7" s="800"/>
      <c r="L7" s="800"/>
      <c r="M7" s="513"/>
      <c r="N7" s="513"/>
    </row>
    <row r="8" spans="1:14" ht="13.5" customHeight="1">
      <c r="A8" s="513"/>
      <c r="B8" s="800"/>
      <c r="C8" s="800"/>
      <c r="D8" s="800"/>
      <c r="E8" s="800"/>
      <c r="F8" s="800"/>
      <c r="G8" s="800"/>
      <c r="H8" s="800"/>
      <c r="I8" s="800"/>
      <c r="J8" s="800"/>
      <c r="K8" s="800"/>
      <c r="L8" s="800"/>
      <c r="M8" s="513"/>
      <c r="N8" s="513"/>
    </row>
    <row r="9" spans="1:14" ht="13.5" customHeight="1">
      <c r="A9" s="513"/>
      <c r="B9" s="800"/>
      <c r="C9" s="800"/>
      <c r="D9" s="800"/>
      <c r="E9" s="800"/>
      <c r="F9" s="800"/>
      <c r="G9" s="800"/>
      <c r="H9" s="800"/>
      <c r="I9" s="800"/>
      <c r="J9" s="800"/>
      <c r="K9" s="800"/>
      <c r="L9" s="800"/>
      <c r="M9" s="513"/>
      <c r="N9" s="513"/>
    </row>
    <row r="10" spans="1:14" ht="9" customHeight="1">
      <c r="A10" s="513"/>
      <c r="B10" s="800"/>
      <c r="C10" s="800"/>
      <c r="D10" s="800"/>
      <c r="E10" s="800"/>
      <c r="F10" s="800"/>
      <c r="G10" s="800"/>
      <c r="H10" s="800"/>
      <c r="I10" s="800"/>
      <c r="J10" s="800"/>
      <c r="K10" s="800"/>
      <c r="L10" s="800"/>
      <c r="M10" s="513"/>
      <c r="N10" s="513"/>
    </row>
    <row r="11" spans="1:14" ht="13.5" customHeight="1">
      <c r="A11" s="513"/>
      <c r="B11" s="800"/>
      <c r="C11" s="800"/>
      <c r="D11" s="800"/>
      <c r="E11" s="800"/>
      <c r="F11" s="800"/>
      <c r="G11" s="800"/>
      <c r="H11" s="800"/>
      <c r="I11" s="800"/>
      <c r="J11" s="800"/>
      <c r="K11" s="800"/>
      <c r="L11" s="800"/>
      <c r="M11" s="513"/>
      <c r="N11" s="513"/>
    </row>
    <row r="12" spans="1:14" ht="11.25" customHeight="1">
      <c r="A12" s="513"/>
      <c r="B12" s="800"/>
      <c r="C12" s="800"/>
      <c r="D12" s="800"/>
      <c r="E12" s="800"/>
      <c r="F12" s="800"/>
      <c r="G12" s="800"/>
      <c r="H12" s="800"/>
      <c r="I12" s="800"/>
      <c r="J12" s="800"/>
      <c r="K12" s="800"/>
      <c r="L12" s="800"/>
      <c r="M12" s="513"/>
      <c r="N12" s="513"/>
    </row>
    <row r="13" spans="1:14" ht="13.5" customHeight="1">
      <c r="A13" s="513"/>
      <c r="B13" s="515"/>
      <c r="C13" s="515"/>
      <c r="D13" s="515"/>
      <c r="E13" s="515"/>
      <c r="F13" s="515"/>
      <c r="G13" s="515"/>
      <c r="H13" s="515"/>
      <c r="I13" s="515"/>
      <c r="J13" s="515"/>
      <c r="K13" s="515"/>
      <c r="L13" s="515"/>
      <c r="M13" s="513"/>
      <c r="N13" s="513"/>
    </row>
    <row r="14" spans="1:14" ht="13.5" customHeight="1">
      <c r="A14" s="513"/>
      <c r="B14" s="515"/>
      <c r="C14" s="515"/>
      <c r="D14" s="515"/>
      <c r="E14" s="515"/>
      <c r="F14" s="515"/>
      <c r="G14" s="515"/>
      <c r="H14" s="515"/>
      <c r="I14" s="515"/>
      <c r="J14" s="515"/>
      <c r="K14" s="515"/>
      <c r="L14" s="515"/>
      <c r="M14" s="513"/>
      <c r="N14" s="513"/>
    </row>
    <row r="15" spans="1:14" ht="9" customHeight="1">
      <c r="A15" s="513"/>
      <c r="B15" s="515"/>
      <c r="C15" s="515"/>
      <c r="D15" s="515"/>
      <c r="E15" s="515"/>
      <c r="F15" s="515"/>
      <c r="G15" s="515"/>
      <c r="H15" s="515"/>
      <c r="I15" s="515"/>
      <c r="J15" s="515"/>
      <c r="K15" s="515"/>
      <c r="L15" s="515"/>
      <c r="M15" s="513"/>
      <c r="N15" s="513"/>
    </row>
    <row r="16" spans="1:14">
      <c r="A16" s="513"/>
      <c r="B16" s="513"/>
      <c r="C16" s="513"/>
      <c r="D16" s="513"/>
      <c r="E16" s="513"/>
      <c r="F16" s="513"/>
      <c r="G16" s="513"/>
      <c r="H16" s="513"/>
      <c r="I16" s="513"/>
      <c r="J16" s="513"/>
      <c r="K16" s="513"/>
      <c r="L16" s="513"/>
      <c r="M16" s="513"/>
      <c r="N16" s="513"/>
    </row>
    <row r="17" spans="1:14">
      <c r="A17" s="513"/>
      <c r="B17" s="513"/>
      <c r="C17" s="513"/>
      <c r="D17" s="513"/>
      <c r="E17" s="513"/>
      <c r="F17" s="513"/>
      <c r="G17" s="513"/>
      <c r="H17" s="513"/>
      <c r="I17" s="513"/>
      <c r="J17" s="513"/>
      <c r="K17" s="513"/>
      <c r="L17" s="513"/>
      <c r="M17" s="513"/>
      <c r="N17" s="513"/>
    </row>
    <row r="18" spans="1:14">
      <c r="A18" s="513"/>
      <c r="B18" s="513"/>
      <c r="C18" s="513"/>
      <c r="D18" s="513"/>
      <c r="E18" s="513"/>
      <c r="F18" s="513"/>
      <c r="G18" s="513"/>
      <c r="H18" s="513"/>
      <c r="I18" s="513"/>
      <c r="J18" s="513"/>
      <c r="K18" s="513"/>
      <c r="L18" s="513"/>
      <c r="M18" s="513"/>
      <c r="N18" s="513"/>
    </row>
    <row r="19" spans="1:14">
      <c r="A19" s="513"/>
      <c r="B19" s="513"/>
      <c r="C19" s="513"/>
      <c r="D19" s="513"/>
      <c r="E19" s="513"/>
      <c r="F19" s="513"/>
      <c r="G19" s="513"/>
      <c r="H19" s="513"/>
      <c r="I19" s="513"/>
      <c r="J19" s="513"/>
      <c r="K19" s="513"/>
      <c r="L19" s="513"/>
      <c r="M19" s="513"/>
      <c r="N19" s="513"/>
    </row>
  </sheetData>
  <sheetProtection algorithmName="SHA-512" hashValue="MLSiaOr76ES1XX8MntAg7xyCkk43eN3+kRFm7WEC7lqfC9SMfJOR9esat9i4FE7VDWbFnfj5c7ysufyIvdRFjQ==" saltValue="2+0LSCdT8Trc+fTze+pbCQ==" spinCount="100000" sheet="1" scenarios="1" formatColumns="0" formatRows="0" insertColumns="0" insertRows="0" deleteColumns="0" deleteRows="0" selectLockedCells="1" sort="0"/>
  <mergeCells count="1">
    <mergeCell ref="B2:L12"/>
  </mergeCells>
  <phoneticPr fontId="5"/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C2325-E272-4971-BCB0-AD1D5D7A919F}">
  <dimension ref="B4:U31"/>
  <sheetViews>
    <sheetView showGridLines="0" workbookViewId="0">
      <selection activeCell="W22" sqref="W22"/>
    </sheetView>
  </sheetViews>
  <sheetFormatPr defaultRowHeight="13.5"/>
  <cols>
    <col min="2" max="13" width="4.625" customWidth="1"/>
    <col min="14" max="14" width="8.625" customWidth="1"/>
    <col min="15" max="15" width="7.25" customWidth="1"/>
    <col min="16" max="20" width="4.625" customWidth="1"/>
  </cols>
  <sheetData>
    <row r="4" spans="2:21" ht="12" customHeight="1"/>
    <row r="5" spans="2:21" ht="12" customHeight="1">
      <c r="B5" s="391"/>
      <c r="C5" s="391"/>
      <c r="D5" s="391"/>
      <c r="E5" s="391"/>
      <c r="F5" s="391"/>
      <c r="G5" s="391"/>
      <c r="H5" s="391"/>
      <c r="I5" s="391"/>
      <c r="J5" s="391"/>
      <c r="K5" s="391"/>
      <c r="L5" s="391"/>
      <c r="M5" s="391"/>
      <c r="N5" s="391"/>
      <c r="O5" s="391"/>
      <c r="P5" s="391"/>
      <c r="Q5" s="391"/>
      <c r="R5" s="391"/>
      <c r="S5" s="391"/>
      <c r="T5" s="391"/>
    </row>
    <row r="6" spans="2:21" ht="12" customHeight="1">
      <c r="B6" s="391"/>
      <c r="C6" s="391"/>
      <c r="D6" s="391"/>
      <c r="E6" s="391"/>
      <c r="F6" s="391"/>
      <c r="G6" s="391"/>
      <c r="H6" s="391"/>
      <c r="I6" s="391"/>
      <c r="J6" s="391"/>
      <c r="K6" s="391"/>
      <c r="L6" s="391"/>
      <c r="M6" s="391"/>
      <c r="N6" s="391"/>
      <c r="O6" s="391"/>
      <c r="P6" s="391"/>
      <c r="Q6" s="391"/>
      <c r="R6" s="391"/>
      <c r="S6" s="391"/>
      <c r="T6" s="391"/>
    </row>
    <row r="7" spans="2:21" ht="12" customHeight="1">
      <c r="B7" s="391"/>
      <c r="C7" s="391"/>
      <c r="D7" s="391"/>
      <c r="E7" s="391"/>
      <c r="F7" s="391"/>
      <c r="G7" s="391"/>
      <c r="H7" s="391"/>
      <c r="I7" s="391"/>
      <c r="J7" s="391"/>
      <c r="K7" s="391"/>
      <c r="L7" s="391"/>
      <c r="M7" s="391"/>
      <c r="N7" s="391"/>
      <c r="O7" s="391"/>
      <c r="P7" s="391"/>
      <c r="Q7" s="391"/>
      <c r="R7" s="391"/>
      <c r="S7" s="391"/>
      <c r="T7" s="391"/>
    </row>
    <row r="8" spans="2:21" ht="12" customHeight="1">
      <c r="B8" s="391"/>
      <c r="C8" s="391"/>
      <c r="D8" s="391"/>
      <c r="E8" s="391"/>
      <c r="F8" s="391"/>
      <c r="G8" s="391"/>
      <c r="H8" s="391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</row>
    <row r="9" spans="2:21" ht="12" customHeight="1">
      <c r="B9" s="391"/>
      <c r="C9" s="391"/>
      <c r="D9" s="391"/>
      <c r="E9" s="391"/>
      <c r="F9" s="391"/>
      <c r="G9" s="391"/>
      <c r="H9" s="391"/>
      <c r="I9" s="391"/>
      <c r="J9" s="391"/>
      <c r="K9" s="391"/>
      <c r="L9" s="391"/>
      <c r="M9" s="391"/>
      <c r="N9" s="391"/>
      <c r="O9" s="391"/>
      <c r="P9" s="391"/>
      <c r="Q9" s="391"/>
      <c r="R9" s="391"/>
      <c r="S9" s="391"/>
      <c r="T9" s="391"/>
    </row>
    <row r="10" spans="2:21" ht="12" customHeight="1">
      <c r="B10" s="391"/>
      <c r="C10" s="391"/>
      <c r="D10" s="391"/>
      <c r="E10" s="391"/>
      <c r="F10" s="391"/>
      <c r="G10" s="391"/>
      <c r="H10" s="391"/>
      <c r="I10" s="391"/>
      <c r="J10" s="391"/>
      <c r="K10" s="391"/>
      <c r="L10" s="391"/>
      <c r="M10" s="391"/>
      <c r="N10" s="391"/>
      <c r="O10" s="391"/>
      <c r="P10" s="391"/>
      <c r="Q10" s="391"/>
      <c r="R10" s="391"/>
      <c r="S10" s="391"/>
      <c r="T10" s="391"/>
    </row>
    <row r="11" spans="2:21" ht="12" customHeight="1">
      <c r="B11" s="391"/>
      <c r="C11" s="391"/>
      <c r="D11" s="391"/>
      <c r="E11" s="391"/>
      <c r="F11" s="391"/>
      <c r="G11" s="391"/>
      <c r="H11" s="391"/>
      <c r="I11" s="391"/>
      <c r="J11" s="391"/>
      <c r="K11" s="391"/>
      <c r="L11" s="391"/>
      <c r="M11" s="391"/>
      <c r="N11" s="391"/>
      <c r="O11" s="391"/>
      <c r="P11" s="391"/>
      <c r="Q11" s="391"/>
      <c r="R11" s="391"/>
      <c r="S11" s="391"/>
      <c r="T11" s="391"/>
    </row>
    <row r="12" spans="2:21" ht="12" customHeight="1">
      <c r="B12" s="391"/>
      <c r="C12" s="391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391"/>
      <c r="O12" s="391"/>
      <c r="P12" s="391"/>
      <c r="Q12" s="391"/>
      <c r="R12" s="391"/>
      <c r="S12" s="391"/>
      <c r="T12" s="391"/>
    </row>
    <row r="13" spans="2:21" ht="12" customHeight="1">
      <c r="B13" s="391"/>
      <c r="C13" s="391"/>
      <c r="D13" s="391"/>
      <c r="E13" s="391"/>
      <c r="F13" s="391"/>
      <c r="G13" s="391"/>
      <c r="H13" s="391"/>
      <c r="I13" s="391"/>
      <c r="J13" s="391"/>
      <c r="K13" s="391"/>
      <c r="L13" s="391"/>
      <c r="M13" s="391"/>
      <c r="N13" s="391"/>
      <c r="O13" s="391"/>
      <c r="P13" s="391"/>
      <c r="Q13" s="391"/>
      <c r="R13" s="391"/>
      <c r="S13" s="391"/>
      <c r="T13" s="391"/>
    </row>
    <row r="14" spans="2:21" ht="12" customHeight="1">
      <c r="B14" s="391"/>
      <c r="C14" s="391"/>
      <c r="D14" s="391"/>
      <c r="E14" s="391"/>
      <c r="F14" s="391"/>
      <c r="G14" s="391"/>
      <c r="H14" s="391"/>
      <c r="I14" s="391"/>
      <c r="J14" s="391"/>
      <c r="K14" s="391"/>
      <c r="L14" s="391"/>
      <c r="M14" s="391"/>
      <c r="N14" s="391"/>
      <c r="O14" s="391"/>
      <c r="P14" s="391"/>
      <c r="Q14" s="391"/>
      <c r="R14" s="391"/>
      <c r="S14" s="391"/>
      <c r="T14" s="391"/>
    </row>
    <row r="15" spans="2:21" ht="12" customHeight="1"/>
    <row r="16" spans="2:21" ht="12" customHeight="1">
      <c r="B16" s="392"/>
      <c r="C16" s="392"/>
      <c r="D16" s="392"/>
      <c r="E16" s="392"/>
      <c r="F16" s="392"/>
      <c r="G16" s="392"/>
      <c r="H16" s="392"/>
      <c r="I16" s="392"/>
      <c r="J16" s="392"/>
      <c r="K16" s="392"/>
      <c r="L16" s="392"/>
      <c r="M16" s="392"/>
      <c r="N16" s="392"/>
      <c r="O16" s="392"/>
      <c r="P16" s="392"/>
      <c r="Q16" s="392"/>
      <c r="R16" s="392"/>
      <c r="S16" s="392"/>
      <c r="T16" s="392"/>
      <c r="U16" s="392"/>
    </row>
    <row r="17" spans="2:21" ht="12" customHeight="1">
      <c r="B17" s="392"/>
      <c r="C17" s="392"/>
      <c r="D17" s="392"/>
      <c r="E17" s="392"/>
      <c r="F17" s="392"/>
      <c r="G17" s="392"/>
      <c r="H17" s="392"/>
      <c r="I17" s="392"/>
      <c r="J17" s="392"/>
      <c r="K17" s="392"/>
      <c r="L17" s="392"/>
      <c r="M17" s="392"/>
      <c r="N17" s="392"/>
      <c r="O17" s="392"/>
      <c r="P17" s="392"/>
      <c r="Q17" s="392"/>
      <c r="R17" s="392"/>
      <c r="S17" s="392"/>
      <c r="T17" s="392"/>
      <c r="U17" s="392"/>
    </row>
    <row r="18" spans="2:21" ht="12" customHeight="1">
      <c r="B18" s="392"/>
      <c r="C18" s="392"/>
      <c r="D18" s="392"/>
      <c r="E18" s="392"/>
      <c r="F18" s="392"/>
      <c r="G18" s="392"/>
      <c r="H18" s="392"/>
      <c r="I18" s="392"/>
      <c r="J18" s="392"/>
      <c r="K18" s="392"/>
      <c r="L18" s="392"/>
      <c r="M18" s="392"/>
      <c r="N18" s="392"/>
      <c r="O18" s="392"/>
      <c r="P18" s="392"/>
      <c r="Q18" s="392"/>
      <c r="R18" s="392"/>
      <c r="S18" s="392"/>
      <c r="T18" s="392"/>
      <c r="U18" s="392"/>
    </row>
    <row r="19" spans="2:21" ht="12" customHeight="1">
      <c r="B19" s="392"/>
      <c r="C19" s="392"/>
      <c r="D19" s="392"/>
      <c r="E19" s="392"/>
      <c r="F19" s="392"/>
      <c r="G19" s="392"/>
      <c r="H19" s="392"/>
      <c r="I19" s="392"/>
      <c r="J19" s="392"/>
      <c r="K19" s="392"/>
      <c r="L19" s="392"/>
      <c r="M19" s="392"/>
      <c r="N19" s="392"/>
      <c r="O19" s="392"/>
      <c r="P19" s="392"/>
      <c r="Q19" s="392"/>
      <c r="R19" s="392"/>
      <c r="S19" s="392"/>
      <c r="T19" s="392"/>
      <c r="U19" s="392"/>
    </row>
    <row r="20" spans="2:21">
      <c r="B20" s="392"/>
      <c r="C20" s="392"/>
      <c r="D20" s="392"/>
      <c r="E20" s="392"/>
      <c r="F20" s="392"/>
      <c r="G20" s="392"/>
      <c r="H20" s="392"/>
      <c r="I20" s="392"/>
      <c r="J20" s="392"/>
      <c r="K20" s="392"/>
      <c r="L20" s="392"/>
      <c r="M20" s="392"/>
      <c r="N20" s="392"/>
      <c r="O20" s="392"/>
      <c r="P20" s="392"/>
      <c r="Q20" s="392"/>
      <c r="R20" s="392"/>
      <c r="S20" s="392"/>
      <c r="T20" s="392"/>
      <c r="U20" s="392"/>
    </row>
    <row r="21" spans="2:21">
      <c r="B21" s="392"/>
      <c r="C21" s="392"/>
      <c r="D21" s="392"/>
      <c r="E21" s="392"/>
      <c r="F21" s="392"/>
      <c r="G21" s="392"/>
      <c r="H21" s="392"/>
      <c r="I21" s="392"/>
      <c r="J21" s="392"/>
      <c r="K21" s="392"/>
      <c r="L21" s="392"/>
      <c r="M21" s="392"/>
      <c r="N21" s="392"/>
      <c r="O21" s="392"/>
      <c r="P21" s="392"/>
      <c r="Q21" s="392"/>
      <c r="R21" s="392"/>
      <c r="S21" s="392"/>
      <c r="T21" s="392"/>
      <c r="U21" s="392"/>
    </row>
    <row r="22" spans="2:21">
      <c r="B22" s="392"/>
      <c r="C22" s="392"/>
      <c r="D22" s="392"/>
      <c r="E22" s="392"/>
      <c r="F22" s="392"/>
      <c r="G22" s="392"/>
      <c r="H22" s="392"/>
      <c r="I22" s="392"/>
      <c r="J22" s="392"/>
      <c r="K22" s="392"/>
      <c r="L22" s="392"/>
      <c r="M22" s="392"/>
      <c r="N22" s="392"/>
      <c r="O22" s="392"/>
      <c r="P22" s="392"/>
      <c r="Q22" s="392"/>
      <c r="R22" s="392"/>
      <c r="S22" s="392"/>
      <c r="T22" s="392"/>
      <c r="U22" s="392"/>
    </row>
    <row r="23" spans="2:21">
      <c r="B23" s="392"/>
      <c r="C23" s="392"/>
      <c r="D23" s="392"/>
      <c r="E23" s="392"/>
      <c r="F23" s="392"/>
      <c r="G23" s="392"/>
      <c r="H23" s="392"/>
      <c r="I23" s="392"/>
      <c r="J23" s="392"/>
      <c r="K23" s="392"/>
      <c r="L23" s="392"/>
      <c r="M23" s="392"/>
      <c r="N23" s="392"/>
      <c r="O23" s="392"/>
      <c r="P23" s="392"/>
      <c r="Q23" s="392"/>
      <c r="R23" s="392"/>
      <c r="S23" s="392"/>
      <c r="T23" s="392"/>
      <c r="U23" s="392"/>
    </row>
    <row r="24" spans="2:21">
      <c r="B24" s="392"/>
      <c r="C24" s="392"/>
      <c r="D24" s="392"/>
      <c r="E24" s="392"/>
      <c r="F24" s="392"/>
      <c r="G24" s="392"/>
      <c r="H24" s="392"/>
      <c r="I24" s="392"/>
      <c r="J24" s="392"/>
      <c r="K24" s="392"/>
      <c r="L24" s="392"/>
      <c r="M24" s="392"/>
      <c r="N24" s="392"/>
      <c r="O24" s="392"/>
      <c r="P24" s="392"/>
      <c r="Q24" s="392"/>
      <c r="R24" s="392"/>
      <c r="S24" s="392"/>
      <c r="T24" s="392"/>
      <c r="U24" s="392"/>
    </row>
    <row r="25" spans="2:21">
      <c r="B25" s="392"/>
      <c r="C25" s="392"/>
      <c r="D25" s="392"/>
      <c r="E25" s="392"/>
      <c r="F25" s="392"/>
      <c r="G25" s="392"/>
      <c r="H25" s="392"/>
      <c r="I25" s="392"/>
      <c r="J25" s="392"/>
      <c r="K25" s="392"/>
      <c r="L25" s="392"/>
      <c r="M25" s="392"/>
      <c r="N25" s="392"/>
      <c r="O25" s="392"/>
      <c r="P25" s="392"/>
      <c r="Q25" s="392"/>
      <c r="R25" s="392"/>
      <c r="S25" s="392"/>
      <c r="T25" s="392"/>
      <c r="U25" s="392"/>
    </row>
    <row r="26" spans="2:21">
      <c r="B26" s="392"/>
      <c r="C26" s="392"/>
      <c r="D26" s="392"/>
      <c r="E26" s="392"/>
      <c r="F26" s="392"/>
      <c r="G26" s="392"/>
      <c r="H26" s="392"/>
      <c r="I26" s="392"/>
      <c r="J26" s="392"/>
      <c r="K26" s="392"/>
      <c r="L26" s="392"/>
      <c r="M26" s="392"/>
      <c r="N26" s="392"/>
      <c r="O26" s="392"/>
      <c r="P26" s="392"/>
      <c r="Q26" s="392"/>
      <c r="R26" s="392"/>
      <c r="S26" s="392"/>
      <c r="T26" s="392"/>
      <c r="U26" s="392"/>
    </row>
    <row r="27" spans="2:21">
      <c r="B27" s="392"/>
      <c r="C27" s="392"/>
      <c r="D27" s="392"/>
      <c r="E27" s="392"/>
      <c r="F27" s="392"/>
      <c r="G27" s="392"/>
      <c r="H27" s="392"/>
      <c r="I27" s="392"/>
      <c r="J27" s="392"/>
      <c r="K27" s="392"/>
      <c r="L27" s="392"/>
      <c r="M27" s="392"/>
      <c r="N27" s="392"/>
      <c r="O27" s="392"/>
      <c r="P27" s="392"/>
      <c r="Q27" s="392"/>
      <c r="R27" s="392"/>
      <c r="S27" s="392"/>
      <c r="T27" s="392"/>
      <c r="U27" s="392"/>
    </row>
    <row r="28" spans="2:21">
      <c r="B28" s="392"/>
      <c r="C28" s="392"/>
      <c r="D28" s="392"/>
      <c r="E28" s="392"/>
      <c r="F28" s="392"/>
      <c r="G28" s="392"/>
      <c r="H28" s="392"/>
      <c r="I28" s="392"/>
      <c r="J28" s="392"/>
      <c r="K28" s="392"/>
      <c r="L28" s="392"/>
      <c r="M28" s="392"/>
      <c r="N28" s="392"/>
      <c r="O28" s="392"/>
      <c r="P28" s="392"/>
      <c r="Q28" s="392"/>
      <c r="R28" s="392"/>
      <c r="S28" s="392"/>
      <c r="T28" s="392"/>
      <c r="U28" s="392"/>
    </row>
    <row r="29" spans="2:21">
      <c r="B29" s="392"/>
      <c r="C29" s="392"/>
      <c r="D29" s="392"/>
      <c r="E29" s="392"/>
      <c r="F29" s="392"/>
      <c r="G29" s="392"/>
      <c r="H29" s="392"/>
      <c r="I29" s="392"/>
      <c r="J29" s="392"/>
      <c r="K29" s="392"/>
      <c r="L29" s="392"/>
      <c r="M29" s="392"/>
      <c r="N29" s="392"/>
      <c r="O29" s="392"/>
      <c r="P29" s="392"/>
      <c r="Q29" s="392"/>
      <c r="R29" s="392"/>
      <c r="S29" s="392"/>
      <c r="T29" s="392"/>
      <c r="U29" s="392"/>
    </row>
    <row r="30" spans="2:21">
      <c r="B30" s="392"/>
      <c r="C30" s="392"/>
      <c r="D30" s="392"/>
      <c r="E30" s="392"/>
      <c r="F30" s="392"/>
      <c r="G30" s="392"/>
      <c r="H30" s="392"/>
      <c r="I30" s="392"/>
      <c r="J30" s="392"/>
      <c r="K30" s="392"/>
      <c r="L30" s="392"/>
      <c r="M30" s="392"/>
      <c r="N30" s="392"/>
      <c r="O30" s="392"/>
      <c r="P30" s="392"/>
      <c r="Q30" s="392"/>
      <c r="R30" s="392"/>
      <c r="S30" s="392"/>
      <c r="T30" s="392"/>
      <c r="U30" s="392"/>
    </row>
    <row r="31" spans="2:21">
      <c r="B31" s="392"/>
      <c r="C31" s="392"/>
      <c r="D31" s="392"/>
      <c r="E31" s="392"/>
      <c r="F31" s="392"/>
      <c r="G31" s="392"/>
      <c r="H31" s="392"/>
      <c r="I31" s="392"/>
      <c r="J31" s="392"/>
      <c r="K31" s="392"/>
      <c r="L31" s="392"/>
      <c r="M31" s="392"/>
      <c r="N31" s="392"/>
      <c r="O31" s="392"/>
      <c r="P31" s="392"/>
      <c r="Q31" s="392"/>
      <c r="R31" s="392"/>
      <c r="S31" s="392"/>
      <c r="T31" s="392"/>
      <c r="U31" s="392"/>
    </row>
  </sheetData>
  <phoneticPr fontId="5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9E862-B054-4069-BCC3-2EE7AF3A6C29}">
  <sheetPr>
    <pageSetUpPr fitToPage="1"/>
  </sheetPr>
  <dimension ref="B2:AA49"/>
  <sheetViews>
    <sheetView showGridLines="0" topLeftCell="A6" zoomScale="85" zoomScaleNormal="85" zoomScaleSheetLayoutView="85" workbookViewId="0">
      <selection activeCell="S6" sqref="S6:T6"/>
    </sheetView>
  </sheetViews>
  <sheetFormatPr defaultRowHeight="13.5"/>
  <cols>
    <col min="1" max="1" width="2.125" style="492" customWidth="1"/>
    <col min="2" max="8" width="3.625" style="492" customWidth="1"/>
    <col min="9" max="9" width="6.125" style="492" customWidth="1"/>
    <col min="10" max="25" width="3.625" style="492" customWidth="1"/>
    <col min="26" max="26" width="2.125" style="492" customWidth="1"/>
    <col min="27" max="45" width="5.625" style="492" customWidth="1"/>
    <col min="46" max="16384" width="9" style="492"/>
  </cols>
  <sheetData>
    <row r="2" spans="2:25">
      <c r="B2" s="492" t="s">
        <v>242</v>
      </c>
    </row>
    <row r="4" spans="2:25" ht="16.5">
      <c r="K4" s="801" t="s">
        <v>612</v>
      </c>
      <c r="L4" s="801"/>
      <c r="M4" s="801"/>
      <c r="N4" s="801"/>
      <c r="O4" s="801"/>
      <c r="P4" s="801"/>
      <c r="Q4" s="801"/>
    </row>
    <row r="5" spans="2:25">
      <c r="L5" s="782" t="str">
        <f>IF(環境評価書!AD17=2,"(計画、変更、完了)",IF(環境評価書!AD17=3,"(計画)",IF(環境評価書!AD17=4,"(変更)","(完了)")))</f>
        <v>(計画、変更、完了)</v>
      </c>
      <c r="M5" s="782"/>
      <c r="N5" s="782"/>
      <c r="O5" s="782"/>
      <c r="P5" s="782"/>
      <c r="Y5" s="489"/>
    </row>
    <row r="6" spans="2:25">
      <c r="S6" s="802">
        <f>YEAR(事前協議書!E3)</f>
        <v>2026</v>
      </c>
      <c r="T6" s="802"/>
      <c r="U6" s="509" t="s">
        <v>76</v>
      </c>
      <c r="V6" s="508">
        <f>MONTH(事前協議書!E3)</f>
        <v>9</v>
      </c>
      <c r="W6" s="509" t="s">
        <v>1166</v>
      </c>
      <c r="X6" s="508">
        <f>DAY(事前協議書!E3)</f>
        <v>10</v>
      </c>
      <c r="Y6" s="509" t="s">
        <v>233</v>
      </c>
    </row>
    <row r="7" spans="2:25">
      <c r="B7" s="492" t="s">
        <v>197</v>
      </c>
    </row>
    <row r="8" spans="2:25">
      <c r="H8" s="803" t="s">
        <v>613</v>
      </c>
      <c r="I8" s="803"/>
      <c r="J8" s="803"/>
      <c r="K8" s="803"/>
      <c r="L8" s="492" t="s">
        <v>614</v>
      </c>
      <c r="N8" s="804" t="str">
        <f>事前協議書!E5</f>
        <v>千代田区大手町一丁目○番地○号</v>
      </c>
      <c r="O8" s="804"/>
      <c r="P8" s="804"/>
      <c r="Q8" s="804"/>
      <c r="R8" s="804"/>
      <c r="S8" s="804"/>
      <c r="T8" s="804"/>
      <c r="U8" s="804"/>
      <c r="V8" s="804"/>
      <c r="W8" s="804"/>
      <c r="X8" s="804"/>
      <c r="Y8" s="804"/>
    </row>
    <row r="9" spans="2:25">
      <c r="N9" s="804"/>
      <c r="O9" s="804"/>
      <c r="P9" s="804"/>
      <c r="Q9" s="804"/>
      <c r="R9" s="804"/>
      <c r="S9" s="804"/>
      <c r="T9" s="804"/>
      <c r="U9" s="804"/>
      <c r="V9" s="804"/>
      <c r="W9" s="804"/>
      <c r="X9" s="804"/>
      <c r="Y9" s="804"/>
    </row>
    <row r="10" spans="2:25">
      <c r="L10" s="492" t="s">
        <v>615</v>
      </c>
      <c r="N10" s="804" t="str">
        <f>事前協議書!E4</f>
        <v>M株式会社</v>
      </c>
      <c r="O10" s="804"/>
      <c r="P10" s="804"/>
      <c r="Q10" s="804"/>
      <c r="R10" s="804"/>
      <c r="S10" s="804"/>
      <c r="T10" s="804"/>
      <c r="U10" s="804"/>
      <c r="V10" s="804"/>
      <c r="W10" s="804"/>
      <c r="X10" s="804"/>
      <c r="Y10" s="804"/>
    </row>
    <row r="11" spans="2:25">
      <c r="N11" s="804"/>
      <c r="O11" s="804"/>
      <c r="P11" s="804"/>
      <c r="Q11" s="804"/>
      <c r="R11" s="804"/>
      <c r="S11" s="804"/>
      <c r="T11" s="804"/>
      <c r="U11" s="804"/>
      <c r="V11" s="804"/>
      <c r="W11" s="804"/>
      <c r="X11" s="804"/>
      <c r="Y11" s="804"/>
    </row>
    <row r="12" spans="2:25">
      <c r="N12" s="804"/>
      <c r="O12" s="804"/>
      <c r="P12" s="804"/>
      <c r="Q12" s="804"/>
      <c r="R12" s="804"/>
      <c r="S12" s="804"/>
      <c r="T12" s="804"/>
      <c r="U12" s="804"/>
      <c r="V12" s="804"/>
      <c r="W12" s="804"/>
      <c r="X12" s="804"/>
      <c r="Y12" s="804"/>
    </row>
    <row r="14" spans="2:25">
      <c r="M14" s="488">
        <f>IF(L5="(計画)","➀",1)</f>
        <v>1</v>
      </c>
      <c r="N14" s="492" t="s">
        <v>1127</v>
      </c>
    </row>
    <row r="15" spans="2:25">
      <c r="B15" s="492" t="s">
        <v>616</v>
      </c>
      <c r="M15" s="488">
        <f>IF(L5="(変更)","➁",2)</f>
        <v>2</v>
      </c>
      <c r="N15" s="492" t="s">
        <v>1128</v>
      </c>
    </row>
    <row r="16" spans="2:25">
      <c r="M16" s="488">
        <f>IF(L5="(完了)","➂",3)</f>
        <v>3</v>
      </c>
      <c r="N16" s="492" t="s">
        <v>1129</v>
      </c>
    </row>
    <row r="18" spans="2:25" ht="15.95" customHeight="1">
      <c r="B18" s="117" t="s">
        <v>200</v>
      </c>
      <c r="C18" s="118"/>
      <c r="D18" s="118"/>
      <c r="E18" s="118"/>
      <c r="F18" s="118"/>
      <c r="G18" s="118"/>
      <c r="H18" s="118"/>
      <c r="I18" s="119"/>
      <c r="J18" s="820" t="str">
        <f>事前協議書!E8</f>
        <v>○○○△マンション</v>
      </c>
      <c r="K18" s="821"/>
      <c r="L18" s="821"/>
      <c r="M18" s="821"/>
      <c r="N18" s="821"/>
      <c r="O18" s="821"/>
      <c r="P18" s="821"/>
      <c r="Q18" s="821"/>
      <c r="R18" s="821"/>
      <c r="S18" s="821"/>
      <c r="T18" s="821"/>
      <c r="U18" s="821"/>
      <c r="V18" s="821"/>
      <c r="W18" s="821"/>
      <c r="X18" s="821"/>
      <c r="Y18" s="822"/>
    </row>
    <row r="19" spans="2:25" ht="15.95" customHeight="1">
      <c r="B19" s="117" t="s">
        <v>201</v>
      </c>
      <c r="C19" s="118"/>
      <c r="D19" s="118"/>
      <c r="E19" s="118"/>
      <c r="F19" s="118"/>
      <c r="G19" s="118"/>
      <c r="H19" s="118"/>
      <c r="I19" s="119"/>
      <c r="J19" s="820" t="str">
        <f>事前協議書!E9</f>
        <v>千代田区九段北○丁目○番地○号</v>
      </c>
      <c r="K19" s="821"/>
      <c r="L19" s="821"/>
      <c r="M19" s="821"/>
      <c r="N19" s="821"/>
      <c r="O19" s="821"/>
      <c r="P19" s="821"/>
      <c r="Q19" s="821"/>
      <c r="R19" s="821"/>
      <c r="S19" s="821"/>
      <c r="T19" s="821"/>
      <c r="U19" s="821"/>
      <c r="V19" s="821"/>
      <c r="W19" s="821"/>
      <c r="X19" s="821"/>
      <c r="Y19" s="822"/>
    </row>
    <row r="20" spans="2:25" ht="15.95" customHeight="1">
      <c r="B20" s="805" t="s">
        <v>202</v>
      </c>
      <c r="C20" s="120" t="s">
        <v>203</v>
      </c>
      <c r="D20" s="121"/>
      <c r="E20" s="121"/>
      <c r="F20" s="121"/>
      <c r="G20" s="121"/>
      <c r="H20" s="121"/>
      <c r="I20" s="122"/>
      <c r="J20" s="808" t="str">
        <f>事前協議書!E6</f>
        <v>株式会社N設計</v>
      </c>
      <c r="K20" s="809"/>
      <c r="L20" s="809"/>
      <c r="M20" s="809"/>
      <c r="N20" s="809"/>
      <c r="O20" s="809"/>
      <c r="P20" s="809"/>
      <c r="Q20" s="809"/>
      <c r="R20" s="809"/>
      <c r="S20" s="809"/>
      <c r="T20" s="809"/>
      <c r="U20" s="809"/>
      <c r="V20" s="809"/>
      <c r="W20" s="809"/>
      <c r="X20" s="809"/>
      <c r="Y20" s="810"/>
    </row>
    <row r="21" spans="2:25" ht="15.95" customHeight="1">
      <c r="B21" s="806"/>
      <c r="C21" s="814" t="s">
        <v>617</v>
      </c>
      <c r="D21" s="815"/>
      <c r="E21" s="815"/>
      <c r="F21" s="815"/>
      <c r="G21" s="815"/>
      <c r="H21" s="815"/>
      <c r="I21" s="816"/>
      <c r="J21" s="811"/>
      <c r="K21" s="812"/>
      <c r="L21" s="812"/>
      <c r="M21" s="812"/>
      <c r="N21" s="812"/>
      <c r="O21" s="812"/>
      <c r="P21" s="812"/>
      <c r="Q21" s="812"/>
      <c r="R21" s="812"/>
      <c r="S21" s="812"/>
      <c r="T21" s="812"/>
      <c r="U21" s="812"/>
      <c r="V21" s="812"/>
      <c r="W21" s="812"/>
      <c r="X21" s="812"/>
      <c r="Y21" s="813"/>
    </row>
    <row r="22" spans="2:25" ht="15.95" customHeight="1">
      <c r="B22" s="806"/>
      <c r="C22" s="120" t="s">
        <v>204</v>
      </c>
      <c r="D22" s="121"/>
      <c r="E22" s="121"/>
      <c r="F22" s="121"/>
      <c r="G22" s="121"/>
      <c r="H22" s="121"/>
      <c r="I22" s="122"/>
      <c r="J22" s="808" t="str">
        <f>事前協議書!E7</f>
        <v>千代田区飯田橋一丁目○番地○号</v>
      </c>
      <c r="K22" s="809"/>
      <c r="L22" s="809"/>
      <c r="M22" s="809"/>
      <c r="N22" s="809"/>
      <c r="O22" s="809"/>
      <c r="P22" s="809"/>
      <c r="Q22" s="809"/>
      <c r="R22" s="809"/>
      <c r="S22" s="809"/>
      <c r="T22" s="809"/>
      <c r="U22" s="809"/>
      <c r="V22" s="809"/>
      <c r="W22" s="809"/>
      <c r="X22" s="809"/>
      <c r="Y22" s="810"/>
    </row>
    <row r="23" spans="2:25" ht="15.95" customHeight="1">
      <c r="B23" s="807"/>
      <c r="C23" s="817" t="s">
        <v>618</v>
      </c>
      <c r="D23" s="818"/>
      <c r="E23" s="818"/>
      <c r="F23" s="818"/>
      <c r="G23" s="818"/>
      <c r="H23" s="818"/>
      <c r="I23" s="819"/>
      <c r="J23" s="811"/>
      <c r="K23" s="812"/>
      <c r="L23" s="812"/>
      <c r="M23" s="812"/>
      <c r="N23" s="812"/>
      <c r="O23" s="812"/>
      <c r="P23" s="812"/>
      <c r="Q23" s="812"/>
      <c r="R23" s="812"/>
      <c r="S23" s="812"/>
      <c r="T23" s="812"/>
      <c r="U23" s="812"/>
      <c r="V23" s="812"/>
      <c r="W23" s="812"/>
      <c r="X23" s="812"/>
      <c r="Y23" s="813"/>
    </row>
    <row r="24" spans="2:25" ht="15.95" customHeight="1">
      <c r="B24" s="120"/>
      <c r="C24" s="121"/>
      <c r="D24" s="121"/>
      <c r="E24" s="121"/>
      <c r="F24" s="121"/>
      <c r="G24" s="122"/>
      <c r="H24" s="117" t="s">
        <v>205</v>
      </c>
      <c r="I24" s="118"/>
      <c r="J24" s="118"/>
      <c r="K24" s="118"/>
      <c r="L24" s="119"/>
      <c r="M24" s="823" t="s">
        <v>1177</v>
      </c>
      <c r="N24" s="824"/>
      <c r="O24" s="824"/>
      <c r="P24" s="824"/>
      <c r="Q24" s="824"/>
      <c r="R24" s="824"/>
      <c r="S24" s="824"/>
      <c r="T24" s="824"/>
      <c r="U24" s="824"/>
      <c r="V24" s="824"/>
      <c r="W24" s="824"/>
      <c r="X24" s="824"/>
      <c r="Y24" s="825"/>
    </row>
    <row r="25" spans="2:25" ht="15.95" customHeight="1">
      <c r="B25" s="123" t="s">
        <v>206</v>
      </c>
      <c r="G25" s="124"/>
      <c r="H25" s="117" t="s">
        <v>207</v>
      </c>
      <c r="I25" s="118"/>
      <c r="J25" s="118"/>
      <c r="K25" s="118"/>
      <c r="L25" s="119"/>
      <c r="M25" s="823" t="s">
        <v>1178</v>
      </c>
      <c r="N25" s="824"/>
      <c r="O25" s="824"/>
      <c r="P25" s="824"/>
      <c r="Q25" s="824"/>
      <c r="R25" s="824"/>
      <c r="S25" s="824"/>
      <c r="T25" s="824"/>
      <c r="U25" s="824"/>
      <c r="V25" s="824"/>
      <c r="W25" s="824"/>
      <c r="X25" s="824"/>
      <c r="Y25" s="825"/>
    </row>
    <row r="26" spans="2:25" ht="15.95" customHeight="1">
      <c r="B26" s="125"/>
      <c r="C26" s="126"/>
      <c r="D26" s="126"/>
      <c r="E26" s="126"/>
      <c r="F26" s="126"/>
      <c r="G26" s="127"/>
      <c r="H26" s="117" t="s">
        <v>208</v>
      </c>
      <c r="I26" s="118"/>
      <c r="J26" s="118"/>
      <c r="K26" s="118"/>
      <c r="L26" s="119"/>
      <c r="M26" s="823" t="s">
        <v>1179</v>
      </c>
      <c r="N26" s="824"/>
      <c r="O26" s="824"/>
      <c r="P26" s="824"/>
      <c r="Q26" s="824"/>
      <c r="R26" s="824"/>
      <c r="S26" s="824"/>
      <c r="T26" s="824"/>
      <c r="U26" s="824"/>
      <c r="V26" s="824"/>
      <c r="W26" s="824"/>
      <c r="X26" s="824"/>
      <c r="Y26" s="825"/>
    </row>
    <row r="27" spans="2:25" ht="15.95" customHeight="1">
      <c r="B27" s="120" t="s">
        <v>1174</v>
      </c>
      <c r="C27" s="121"/>
      <c r="D27" s="121"/>
      <c r="E27" s="121"/>
      <c r="F27" s="121"/>
      <c r="G27" s="129"/>
      <c r="H27" s="826" t="s">
        <v>619</v>
      </c>
      <c r="I27" s="827"/>
      <c r="J27" s="828">
        <f>YEAR(事前協議書!H13)</f>
        <v>2025</v>
      </c>
      <c r="K27" s="828"/>
      <c r="L27" s="495" t="s">
        <v>76</v>
      </c>
      <c r="M27" s="510">
        <f>MONTH(事前協議書!H13)</f>
        <v>8</v>
      </c>
      <c r="N27" s="495" t="s">
        <v>77</v>
      </c>
      <c r="O27" s="510">
        <f>DAY(事前協議書!H13)</f>
        <v>31</v>
      </c>
      <c r="P27" s="495" t="s">
        <v>233</v>
      </c>
      <c r="Q27" s="826" t="s">
        <v>620</v>
      </c>
      <c r="R27" s="827"/>
      <c r="S27" s="829">
        <f>YEAR(事前協議書!O13)</f>
        <v>2026</v>
      </c>
      <c r="T27" s="828"/>
      <c r="U27" s="495" t="s">
        <v>76</v>
      </c>
      <c r="V27" s="510">
        <f>MONTH(事前協議書!O13)</f>
        <v>8</v>
      </c>
      <c r="W27" s="495" t="s">
        <v>77</v>
      </c>
      <c r="X27" s="510">
        <f>DAY(事前協議書!O13)</f>
        <v>31</v>
      </c>
      <c r="Y27" s="496" t="s">
        <v>233</v>
      </c>
    </row>
    <row r="28" spans="2:25" ht="15.95" customHeight="1">
      <c r="B28" s="120" t="s">
        <v>209</v>
      </c>
      <c r="C28" s="121"/>
      <c r="D28" s="121"/>
      <c r="E28" s="121"/>
      <c r="F28" s="121"/>
      <c r="G28" s="129"/>
      <c r="H28" s="830" t="s">
        <v>898</v>
      </c>
      <c r="I28" s="831"/>
      <c r="J28" s="831"/>
      <c r="K28" s="831"/>
      <c r="L28" s="831"/>
      <c r="M28" s="831"/>
      <c r="N28" s="831"/>
      <c r="O28" s="831"/>
      <c r="P28" s="832"/>
      <c r="Q28" s="836" t="s">
        <v>621</v>
      </c>
      <c r="R28" s="837"/>
      <c r="S28" s="837"/>
      <c r="T28" s="837"/>
      <c r="U28" s="837"/>
      <c r="V28" s="838" t="s">
        <v>622</v>
      </c>
      <c r="W28" s="838"/>
      <c r="X28" s="838"/>
      <c r="Y28" s="839"/>
    </row>
    <row r="29" spans="2:25" ht="15.95" customHeight="1">
      <c r="B29" s="739" t="s">
        <v>623</v>
      </c>
      <c r="C29" s="740"/>
      <c r="D29" s="740"/>
      <c r="E29" s="740"/>
      <c r="F29" s="740"/>
      <c r="G29" s="840"/>
      <c r="H29" s="833"/>
      <c r="I29" s="834"/>
      <c r="J29" s="834"/>
      <c r="K29" s="834"/>
      <c r="L29" s="834"/>
      <c r="M29" s="834"/>
      <c r="N29" s="834"/>
      <c r="O29" s="834"/>
      <c r="P29" s="835"/>
      <c r="Q29" s="841" t="s">
        <v>624</v>
      </c>
      <c r="R29" s="842"/>
      <c r="S29" s="842"/>
      <c r="T29" s="842"/>
      <c r="U29" s="842"/>
      <c r="V29" s="843" t="s">
        <v>625</v>
      </c>
      <c r="W29" s="843"/>
      <c r="X29" s="843"/>
      <c r="Y29" s="844"/>
    </row>
    <row r="30" spans="2:25" ht="6.75" customHeight="1">
      <c r="B30" s="491"/>
      <c r="C30" s="497"/>
      <c r="D30" s="497"/>
      <c r="E30" s="497"/>
      <c r="F30" s="497"/>
      <c r="G30" s="497"/>
      <c r="H30" s="498"/>
      <c r="I30" s="498"/>
      <c r="J30" s="498"/>
      <c r="K30" s="498"/>
      <c r="L30" s="498"/>
      <c r="M30" s="498"/>
      <c r="N30" s="498"/>
      <c r="O30" s="498"/>
      <c r="P30" s="498"/>
      <c r="Q30" s="499"/>
      <c r="R30" s="499"/>
      <c r="S30" s="499"/>
      <c r="T30" s="499"/>
      <c r="U30" s="499"/>
      <c r="V30" s="500"/>
      <c r="W30" s="500"/>
      <c r="X30" s="500"/>
      <c r="Y30" s="500"/>
    </row>
    <row r="31" spans="2:25">
      <c r="B31" s="490"/>
      <c r="C31" s="845" t="s">
        <v>1167</v>
      </c>
      <c r="D31" s="845"/>
      <c r="E31" s="845"/>
      <c r="F31" s="845"/>
      <c r="G31" s="845"/>
      <c r="H31" s="845"/>
      <c r="I31" s="845"/>
      <c r="J31" s="845"/>
      <c r="K31" s="845"/>
      <c r="L31" s="845"/>
      <c r="M31" s="845"/>
      <c r="N31" s="845"/>
      <c r="O31" s="845"/>
      <c r="P31" s="845"/>
      <c r="Q31" s="845"/>
      <c r="R31" s="845"/>
      <c r="S31" s="845"/>
      <c r="T31" s="845"/>
      <c r="U31" s="845"/>
      <c r="V31" s="845"/>
      <c r="W31" s="845"/>
      <c r="X31" s="845"/>
      <c r="Y31" s="845"/>
    </row>
    <row r="32" spans="2:25" ht="6.75" customHeight="1">
      <c r="B32" s="490"/>
      <c r="C32" s="497"/>
      <c r="D32" s="497"/>
      <c r="E32" s="497"/>
      <c r="F32" s="497"/>
      <c r="G32" s="497"/>
      <c r="H32" s="498"/>
      <c r="I32" s="498"/>
      <c r="J32" s="498"/>
      <c r="K32" s="498"/>
      <c r="L32" s="498"/>
      <c r="M32" s="498"/>
      <c r="N32" s="498"/>
      <c r="O32" s="498"/>
      <c r="P32" s="498"/>
      <c r="Q32" s="499"/>
      <c r="R32" s="499"/>
      <c r="S32" s="499"/>
      <c r="T32" s="499"/>
      <c r="U32" s="499"/>
      <c r="V32" s="500"/>
      <c r="W32" s="500"/>
      <c r="X32" s="500"/>
      <c r="Y32" s="500"/>
    </row>
    <row r="33" spans="2:27" ht="21" customHeight="1">
      <c r="B33" s="117" t="s">
        <v>1168</v>
      </c>
      <c r="C33" s="501"/>
      <c r="D33" s="501"/>
      <c r="E33" s="501"/>
      <c r="F33" s="501"/>
      <c r="G33" s="502"/>
      <c r="H33" s="503" t="s">
        <v>1169</v>
      </c>
      <c r="I33" s="504"/>
      <c r="J33" s="846">
        <v>2025</v>
      </c>
      <c r="K33" s="846"/>
      <c r="L33" s="128" t="s">
        <v>76</v>
      </c>
      <c r="M33" s="493">
        <v>8</v>
      </c>
      <c r="N33" s="128" t="s">
        <v>77</v>
      </c>
      <c r="O33" s="493">
        <v>1</v>
      </c>
      <c r="P33" s="128" t="s">
        <v>233</v>
      </c>
      <c r="Q33" s="847" t="s">
        <v>1170</v>
      </c>
      <c r="R33" s="847"/>
      <c r="S33" s="847"/>
      <c r="T33" s="847"/>
      <c r="U33" s="860">
        <v>7011</v>
      </c>
      <c r="V33" s="860"/>
      <c r="W33" s="860"/>
      <c r="X33" s="860"/>
      <c r="Y33" s="861"/>
      <c r="AA33" s="492" t="s">
        <v>897</v>
      </c>
    </row>
    <row r="34" spans="2:27">
      <c r="B34" s="120" t="s">
        <v>1171</v>
      </c>
      <c r="C34" s="121"/>
      <c r="D34" s="121"/>
      <c r="E34" s="121"/>
      <c r="F34" s="121"/>
      <c r="G34" s="122"/>
      <c r="H34" s="848" t="s">
        <v>210</v>
      </c>
      <c r="I34" s="849"/>
      <c r="J34" s="849"/>
      <c r="K34" s="852" t="s">
        <v>1184</v>
      </c>
      <c r="L34" s="852"/>
      <c r="M34" s="852"/>
      <c r="N34" s="852"/>
      <c r="O34" s="852"/>
      <c r="P34" s="852"/>
      <c r="Q34" s="852"/>
      <c r="R34" s="852"/>
      <c r="S34" s="852"/>
      <c r="T34" s="852"/>
      <c r="U34" s="852"/>
      <c r="V34" s="852"/>
      <c r="W34" s="852"/>
      <c r="X34" s="852"/>
      <c r="Y34" s="853"/>
    </row>
    <row r="35" spans="2:27">
      <c r="B35" s="123"/>
      <c r="G35" s="124"/>
      <c r="H35" s="850"/>
      <c r="I35" s="851"/>
      <c r="J35" s="851"/>
      <c r="K35" s="854"/>
      <c r="L35" s="854"/>
      <c r="M35" s="854"/>
      <c r="N35" s="854"/>
      <c r="O35" s="854"/>
      <c r="P35" s="854"/>
      <c r="Q35" s="854"/>
      <c r="R35" s="854"/>
      <c r="S35" s="854"/>
      <c r="T35" s="854"/>
      <c r="U35" s="854"/>
      <c r="V35" s="854"/>
      <c r="W35" s="854"/>
      <c r="X35" s="854"/>
      <c r="Y35" s="855"/>
    </row>
    <row r="36" spans="2:27">
      <c r="B36" s="123"/>
      <c r="C36" s="782" t="s">
        <v>626</v>
      </c>
      <c r="D36" s="782"/>
      <c r="E36" s="782"/>
      <c r="F36" s="782"/>
      <c r="G36" s="124"/>
      <c r="H36" s="850"/>
      <c r="I36" s="851"/>
      <c r="J36" s="851"/>
      <c r="K36" s="854"/>
      <c r="L36" s="854"/>
      <c r="M36" s="854"/>
      <c r="N36" s="854"/>
      <c r="O36" s="854"/>
      <c r="P36" s="854"/>
      <c r="Q36" s="854"/>
      <c r="R36" s="854"/>
      <c r="S36" s="854"/>
      <c r="T36" s="854"/>
      <c r="U36" s="854"/>
      <c r="V36" s="854"/>
      <c r="W36" s="854"/>
      <c r="X36" s="854"/>
      <c r="Y36" s="855"/>
    </row>
    <row r="37" spans="2:27">
      <c r="B37" s="123"/>
      <c r="C37" s="782"/>
      <c r="D37" s="782"/>
      <c r="E37" s="782"/>
      <c r="F37" s="782"/>
      <c r="G37" s="124"/>
      <c r="H37" s="850" t="s">
        <v>211</v>
      </c>
      <c r="I37" s="851"/>
      <c r="J37" s="851"/>
      <c r="K37" s="854" t="s">
        <v>1183</v>
      </c>
      <c r="L37" s="854"/>
      <c r="M37" s="854"/>
      <c r="N37" s="854"/>
      <c r="O37" s="854"/>
      <c r="P37" s="854"/>
      <c r="Q37" s="854"/>
      <c r="R37" s="854"/>
      <c r="S37" s="854"/>
      <c r="T37" s="854"/>
      <c r="U37" s="854"/>
      <c r="V37" s="854"/>
      <c r="W37" s="854"/>
      <c r="X37" s="854"/>
      <c r="Y37" s="855"/>
    </row>
    <row r="38" spans="2:27">
      <c r="B38" s="123"/>
      <c r="C38" s="488"/>
      <c r="D38" s="488"/>
      <c r="E38" s="488"/>
      <c r="F38" s="488"/>
      <c r="G38" s="124"/>
      <c r="H38" s="850"/>
      <c r="I38" s="851"/>
      <c r="J38" s="851"/>
      <c r="K38" s="854"/>
      <c r="L38" s="854"/>
      <c r="M38" s="854"/>
      <c r="N38" s="854"/>
      <c r="O38" s="854"/>
      <c r="P38" s="854"/>
      <c r="Q38" s="854"/>
      <c r="R38" s="854"/>
      <c r="S38" s="854"/>
      <c r="T38" s="854"/>
      <c r="U38" s="854"/>
      <c r="V38" s="854"/>
      <c r="W38" s="854"/>
      <c r="X38" s="854"/>
      <c r="Y38" s="855"/>
    </row>
    <row r="39" spans="2:27">
      <c r="B39" s="125"/>
      <c r="C39" s="126"/>
      <c r="D39" s="126"/>
      <c r="E39" s="126"/>
      <c r="F39" s="126"/>
      <c r="G39" s="127"/>
      <c r="H39" s="856"/>
      <c r="I39" s="857"/>
      <c r="J39" s="857"/>
      <c r="K39" s="858"/>
      <c r="L39" s="858"/>
      <c r="M39" s="858"/>
      <c r="N39" s="858"/>
      <c r="O39" s="858"/>
      <c r="P39" s="858"/>
      <c r="Q39" s="858"/>
      <c r="R39" s="858"/>
      <c r="S39" s="858"/>
      <c r="T39" s="858"/>
      <c r="U39" s="858"/>
      <c r="V39" s="858"/>
      <c r="W39" s="858"/>
      <c r="X39" s="858"/>
      <c r="Y39" s="859"/>
    </row>
    <row r="40" spans="2:27" ht="15.95" customHeight="1">
      <c r="B40" s="125" t="s">
        <v>212</v>
      </c>
      <c r="C40" s="126"/>
      <c r="D40" s="126"/>
      <c r="E40" s="126"/>
      <c r="F40" s="126"/>
      <c r="G40" s="127"/>
      <c r="H40" s="756" t="s">
        <v>213</v>
      </c>
      <c r="I40" s="756"/>
      <c r="J40" s="756"/>
      <c r="K40" s="756"/>
      <c r="L40" s="756"/>
      <c r="M40" s="756"/>
      <c r="N40" s="756"/>
      <c r="O40" s="756"/>
      <c r="P40" s="756"/>
      <c r="Q40" s="756"/>
      <c r="R40" s="756"/>
      <c r="S40" s="756"/>
      <c r="T40" s="756"/>
      <c r="U40" s="756"/>
      <c r="V40" s="756"/>
      <c r="W40" s="756"/>
      <c r="X40" s="756"/>
      <c r="Y40" s="757"/>
    </row>
    <row r="41" spans="2:27" ht="15.95" customHeight="1">
      <c r="B41" s="132" t="s">
        <v>1172</v>
      </c>
      <c r="C41" s="133"/>
      <c r="D41" s="133"/>
      <c r="E41" s="133"/>
      <c r="F41" s="133"/>
      <c r="G41" s="134"/>
      <c r="H41" s="133"/>
      <c r="I41" s="133"/>
      <c r="J41" s="133"/>
      <c r="K41" s="133"/>
      <c r="L41" s="862">
        <v>2026</v>
      </c>
      <c r="M41" s="862"/>
      <c r="N41" s="131" t="s">
        <v>76</v>
      </c>
      <c r="O41" s="494">
        <v>8</v>
      </c>
      <c r="P41" s="131" t="s">
        <v>77</v>
      </c>
      <c r="Q41" s="494">
        <v>31</v>
      </c>
      <c r="R41" s="131" t="s">
        <v>233</v>
      </c>
      <c r="S41" s="133"/>
      <c r="T41" s="133"/>
      <c r="U41" s="133"/>
      <c r="V41" s="133"/>
      <c r="W41" s="133"/>
      <c r="X41" s="133"/>
      <c r="Y41" s="134"/>
    </row>
    <row r="42" spans="2:27" ht="15.95" customHeight="1">
      <c r="B42" s="135" t="s">
        <v>212</v>
      </c>
      <c r="C42" s="136"/>
      <c r="D42" s="136"/>
      <c r="E42" s="136"/>
      <c r="F42" s="136"/>
      <c r="G42" s="505"/>
      <c r="H42" s="863" t="s">
        <v>213</v>
      </c>
      <c r="I42" s="863"/>
      <c r="J42" s="863"/>
      <c r="K42" s="863"/>
      <c r="L42" s="863"/>
      <c r="M42" s="863"/>
      <c r="N42" s="863"/>
      <c r="O42" s="863"/>
      <c r="P42" s="863"/>
      <c r="Q42" s="863"/>
      <c r="R42" s="863"/>
      <c r="S42" s="863"/>
      <c r="T42" s="863"/>
      <c r="U42" s="863"/>
      <c r="V42" s="863"/>
      <c r="W42" s="863"/>
      <c r="X42" s="863"/>
      <c r="Y42" s="864"/>
    </row>
    <row r="43" spans="2:27" ht="20.100000000000001" customHeight="1">
      <c r="B43" s="865" t="s">
        <v>1173</v>
      </c>
      <c r="C43" s="866"/>
      <c r="D43" s="866"/>
      <c r="E43" s="866"/>
      <c r="F43" s="866"/>
      <c r="G43" s="867"/>
      <c r="H43" s="117" t="s">
        <v>205</v>
      </c>
      <c r="I43" s="118"/>
      <c r="J43" s="118"/>
      <c r="K43" s="118"/>
      <c r="L43" s="119"/>
      <c r="M43" s="874" t="s">
        <v>1180</v>
      </c>
      <c r="N43" s="875"/>
      <c r="O43" s="875"/>
      <c r="P43" s="875"/>
      <c r="Q43" s="875"/>
      <c r="R43" s="875"/>
      <c r="S43" s="875"/>
      <c r="T43" s="875"/>
      <c r="U43" s="875"/>
      <c r="V43" s="875"/>
      <c r="W43" s="875"/>
      <c r="X43" s="875"/>
      <c r="Y43" s="876"/>
    </row>
    <row r="44" spans="2:27" ht="20.100000000000001" customHeight="1">
      <c r="B44" s="868"/>
      <c r="C44" s="869"/>
      <c r="D44" s="869"/>
      <c r="E44" s="869"/>
      <c r="F44" s="869"/>
      <c r="G44" s="870"/>
      <c r="H44" s="117" t="s">
        <v>207</v>
      </c>
      <c r="I44" s="118"/>
      <c r="J44" s="118"/>
      <c r="K44" s="118"/>
      <c r="L44" s="119"/>
      <c r="M44" s="874" t="s">
        <v>1181</v>
      </c>
      <c r="N44" s="875"/>
      <c r="O44" s="875"/>
      <c r="P44" s="875"/>
      <c r="Q44" s="875"/>
      <c r="R44" s="875"/>
      <c r="S44" s="875"/>
      <c r="T44" s="875"/>
      <c r="U44" s="875"/>
      <c r="V44" s="875"/>
      <c r="W44" s="875"/>
      <c r="X44" s="875"/>
      <c r="Y44" s="876"/>
    </row>
    <row r="45" spans="2:27" ht="20.100000000000001" customHeight="1">
      <c r="B45" s="871"/>
      <c r="C45" s="872"/>
      <c r="D45" s="872"/>
      <c r="E45" s="872"/>
      <c r="F45" s="872"/>
      <c r="G45" s="873"/>
      <c r="H45" s="117" t="s">
        <v>208</v>
      </c>
      <c r="I45" s="118"/>
      <c r="J45" s="118"/>
      <c r="K45" s="118"/>
      <c r="L45" s="119"/>
      <c r="M45" s="874" t="s">
        <v>1179</v>
      </c>
      <c r="N45" s="875"/>
      <c r="O45" s="875"/>
      <c r="P45" s="875"/>
      <c r="Q45" s="875"/>
      <c r="R45" s="875"/>
      <c r="S45" s="875"/>
      <c r="T45" s="875"/>
      <c r="U45" s="875"/>
      <c r="V45" s="875"/>
      <c r="W45" s="875"/>
      <c r="X45" s="875"/>
      <c r="Y45" s="876"/>
    </row>
    <row r="46" spans="2:27">
      <c r="B46" s="506"/>
      <c r="C46" s="507"/>
      <c r="D46" s="507"/>
      <c r="E46" s="507"/>
      <c r="F46" s="507"/>
      <c r="G46" s="507"/>
      <c r="H46" s="507"/>
    </row>
    <row r="47" spans="2:27" ht="15.95" customHeight="1">
      <c r="B47" s="784" t="s">
        <v>289</v>
      </c>
      <c r="C47" s="785"/>
      <c r="D47" s="785"/>
      <c r="E47" s="785"/>
      <c r="F47" s="785"/>
      <c r="G47" s="786"/>
      <c r="H47" s="877" t="s">
        <v>287</v>
      </c>
      <c r="I47" s="878"/>
      <c r="J47" s="878"/>
      <c r="K47" s="878"/>
      <c r="L47" s="878"/>
      <c r="M47" s="878"/>
      <c r="N47" s="878"/>
      <c r="O47" s="878"/>
      <c r="P47" s="879"/>
      <c r="Q47" s="878" t="s">
        <v>288</v>
      </c>
      <c r="R47" s="878"/>
      <c r="S47" s="878"/>
      <c r="T47" s="878"/>
      <c r="U47" s="878"/>
      <c r="V47" s="878"/>
      <c r="W47" s="878"/>
      <c r="X47" s="878"/>
      <c r="Y47" s="879"/>
    </row>
    <row r="48" spans="2:27" ht="85.5" customHeight="1">
      <c r="B48" s="787"/>
      <c r="C48" s="782"/>
      <c r="D48" s="782"/>
      <c r="E48" s="782"/>
      <c r="F48" s="782"/>
      <c r="G48" s="789"/>
      <c r="H48" s="880"/>
      <c r="I48" s="881"/>
      <c r="J48" s="881"/>
      <c r="K48" s="881"/>
      <c r="L48" s="881"/>
      <c r="M48" s="881"/>
      <c r="N48" s="881"/>
      <c r="O48" s="881"/>
      <c r="P48" s="882"/>
      <c r="Q48" s="880"/>
      <c r="R48" s="881"/>
      <c r="S48" s="881"/>
      <c r="T48" s="881"/>
      <c r="U48" s="881"/>
      <c r="V48" s="881"/>
      <c r="W48" s="881"/>
      <c r="X48" s="881"/>
      <c r="Y48" s="882"/>
    </row>
    <row r="49" spans="2:25" ht="66" customHeight="1">
      <c r="B49" s="790"/>
      <c r="C49" s="791"/>
      <c r="D49" s="791"/>
      <c r="E49" s="791"/>
      <c r="F49" s="791"/>
      <c r="G49" s="792"/>
      <c r="H49" s="883"/>
      <c r="I49" s="884"/>
      <c r="J49" s="884"/>
      <c r="K49" s="884"/>
      <c r="L49" s="884"/>
      <c r="M49" s="884"/>
      <c r="N49" s="884"/>
      <c r="O49" s="884"/>
      <c r="P49" s="885"/>
      <c r="Q49" s="883"/>
      <c r="R49" s="884"/>
      <c r="S49" s="884"/>
      <c r="T49" s="884"/>
      <c r="U49" s="884"/>
      <c r="V49" s="884"/>
      <c r="W49" s="884"/>
      <c r="X49" s="884"/>
      <c r="Y49" s="885"/>
    </row>
  </sheetData>
  <sheetProtection algorithmName="SHA-512" hashValue="X5FkPApvDVvUbsrqBz5pqwk+uhY6FD920BObapixXIaRoTELpqdD93d07Pn+jxxYD81McwOJBubXCE1eeDK2LQ==" saltValue="P6zM8Vu5fR4iW98KbuP2Fg==" spinCount="100000" sheet="1" formatCells="0" formatColumns="0" formatRows="0" insertColumns="0" insertRows="0" deleteColumns="0" deleteRows="0" selectLockedCells="1" sort="0"/>
  <mergeCells count="47">
    <mergeCell ref="B47:G49"/>
    <mergeCell ref="H47:P47"/>
    <mergeCell ref="Q47:Y47"/>
    <mergeCell ref="H48:P49"/>
    <mergeCell ref="Q48:Y49"/>
    <mergeCell ref="H40:Y40"/>
    <mergeCell ref="L41:M41"/>
    <mergeCell ref="H42:Y42"/>
    <mergeCell ref="B43:G45"/>
    <mergeCell ref="M43:Y43"/>
    <mergeCell ref="M44:Y44"/>
    <mergeCell ref="M45:Y45"/>
    <mergeCell ref="C31:Y31"/>
    <mergeCell ref="J33:K33"/>
    <mergeCell ref="Q33:T33"/>
    <mergeCell ref="H34:J36"/>
    <mergeCell ref="K34:Y36"/>
    <mergeCell ref="C36:F37"/>
    <mergeCell ref="H37:J39"/>
    <mergeCell ref="K37:Y39"/>
    <mergeCell ref="U33:Y33"/>
    <mergeCell ref="H28:P29"/>
    <mergeCell ref="Q28:U28"/>
    <mergeCell ref="V28:Y28"/>
    <mergeCell ref="B29:G29"/>
    <mergeCell ref="Q29:U29"/>
    <mergeCell ref="V29:Y29"/>
    <mergeCell ref="M26:Y26"/>
    <mergeCell ref="H27:I27"/>
    <mergeCell ref="J27:K27"/>
    <mergeCell ref="Q27:R27"/>
    <mergeCell ref="S27:T27"/>
    <mergeCell ref="J18:Y18"/>
    <mergeCell ref="J19:Y19"/>
    <mergeCell ref="N10:Y12"/>
    <mergeCell ref="M24:Y24"/>
    <mergeCell ref="M25:Y25"/>
    <mergeCell ref="B20:B23"/>
    <mergeCell ref="J20:Y21"/>
    <mergeCell ref="C21:I21"/>
    <mergeCell ref="J22:Y23"/>
    <mergeCell ref="C23:I23"/>
    <mergeCell ref="K4:Q4"/>
    <mergeCell ref="L5:P5"/>
    <mergeCell ref="S6:T6"/>
    <mergeCell ref="H8:K8"/>
    <mergeCell ref="N8:Y9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blackAndWhite="1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35"/>
  <sheetViews>
    <sheetView showGridLines="0" showZeros="0" zoomScaleNormal="100" zoomScaleSheetLayoutView="90" workbookViewId="0">
      <selection activeCell="L5" sqref="L5:M5"/>
    </sheetView>
  </sheetViews>
  <sheetFormatPr defaultRowHeight="13.5"/>
  <cols>
    <col min="1" max="1" width="1.875" style="55" customWidth="1"/>
    <col min="2" max="5" width="2" style="107" customWidth="1"/>
    <col min="6" max="7" width="4.25" style="107" customWidth="1"/>
    <col min="8" max="8" width="7.75" style="107" customWidth="1"/>
    <col min="9" max="9" width="5.75" style="107" customWidth="1"/>
    <col min="10" max="10" width="4.375" style="107" customWidth="1"/>
    <col min="11" max="11" width="4.5" style="107" customWidth="1"/>
    <col min="12" max="12" width="4.125" style="107" customWidth="1"/>
    <col min="13" max="17" width="4.5" style="107" customWidth="1"/>
    <col min="18" max="18" width="4.125" style="107" customWidth="1"/>
    <col min="19" max="19" width="2.875" style="107" customWidth="1"/>
    <col min="20" max="20" width="4.25" style="55" customWidth="1"/>
    <col min="21" max="21" width="9" style="55"/>
    <col min="22" max="26" width="5" style="55" customWidth="1"/>
    <col min="27" max="16384" width="9" style="55"/>
  </cols>
  <sheetData>
    <row r="1" spans="1:25" ht="12.75" customHeight="1"/>
    <row r="2" spans="1:25" ht="12.75" customHeight="1"/>
    <row r="3" spans="1:25" ht="17.25">
      <c r="A3" s="56"/>
      <c r="G3" s="909" t="s">
        <v>612</v>
      </c>
      <c r="H3" s="909"/>
      <c r="I3" s="909"/>
      <c r="J3" s="909"/>
      <c r="K3" s="909"/>
      <c r="L3" s="909"/>
      <c r="M3" s="909"/>
    </row>
    <row r="4" spans="1:25" ht="22.5" customHeight="1">
      <c r="A4" s="57"/>
      <c r="G4" s="109"/>
      <c r="H4" s="782" t="str">
        <f>IF(環境評価書!AD17=2,"(計画、変更、完了)",IF(環境評価書!AD17=3,"(計画)",IF(環境評価書!AD17=4,"(変更)","(完了)")))</f>
        <v>(計画、変更、完了)</v>
      </c>
      <c r="I4" s="782"/>
      <c r="J4" s="782"/>
      <c r="K4" s="782"/>
      <c r="L4" s="782"/>
      <c r="M4" s="109"/>
    </row>
    <row r="5" spans="1:25">
      <c r="A5" s="57"/>
      <c r="K5" s="108"/>
      <c r="L5" s="910">
        <f>YEAR(事前協議書!$E$3)</f>
        <v>2026</v>
      </c>
      <c r="M5" s="910"/>
      <c r="N5" s="388" t="s">
        <v>899</v>
      </c>
      <c r="O5" s="511">
        <f>MONTH(事前協議書!$E$3)</f>
        <v>9</v>
      </c>
      <c r="P5" s="388" t="s">
        <v>900</v>
      </c>
      <c r="Q5" s="511">
        <f>DAY(事前協議書!$E$3)</f>
        <v>10</v>
      </c>
      <c r="R5" s="388" t="s">
        <v>901</v>
      </c>
      <c r="U5" s="59"/>
    </row>
    <row r="6" spans="1:25" ht="25.5" customHeight="1">
      <c r="A6" s="57"/>
      <c r="B6" s="107" t="s">
        <v>197</v>
      </c>
      <c r="U6" s="59"/>
      <c r="W6" s="58"/>
      <c r="Y6" s="60"/>
    </row>
    <row r="7" spans="1:25" ht="16.5" customHeight="1">
      <c r="A7" s="61"/>
      <c r="B7" s="110"/>
      <c r="C7" s="110"/>
      <c r="D7" s="110"/>
      <c r="E7" s="111"/>
      <c r="F7" s="893" t="s">
        <v>613</v>
      </c>
      <c r="G7" s="893"/>
      <c r="H7" s="893"/>
      <c r="I7" s="886" t="s">
        <v>902</v>
      </c>
      <c r="J7" s="887"/>
      <c r="K7" s="887"/>
      <c r="L7" s="887"/>
      <c r="M7" s="887"/>
      <c r="N7" s="887"/>
      <c r="O7" s="887"/>
      <c r="P7" s="887"/>
      <c r="Q7" s="887"/>
      <c r="R7" s="887"/>
      <c r="S7" s="887"/>
      <c r="U7" s="59"/>
    </row>
    <row r="8" spans="1:25" ht="36.75" customHeight="1">
      <c r="A8" s="61"/>
      <c r="B8" s="110"/>
      <c r="C8" s="110"/>
      <c r="D8" s="110"/>
      <c r="E8" s="111"/>
      <c r="F8" s="893"/>
      <c r="G8" s="893"/>
      <c r="H8" s="893"/>
      <c r="I8" s="886"/>
      <c r="J8" s="887"/>
      <c r="K8" s="887"/>
      <c r="L8" s="887"/>
      <c r="M8" s="887"/>
      <c r="N8" s="887"/>
      <c r="O8" s="887"/>
      <c r="P8" s="887"/>
      <c r="Q8" s="887"/>
      <c r="R8" s="887"/>
      <c r="S8" s="887"/>
    </row>
    <row r="9" spans="1:25" ht="17.25" customHeight="1">
      <c r="A9" s="62"/>
      <c r="B9" s="112"/>
      <c r="C9" s="112"/>
      <c r="D9" s="112"/>
      <c r="E9" s="113"/>
      <c r="I9" s="886" t="s">
        <v>903</v>
      </c>
      <c r="J9" s="887"/>
      <c r="K9" s="887"/>
      <c r="L9" s="887"/>
      <c r="M9" s="887"/>
      <c r="N9" s="887"/>
      <c r="O9" s="887"/>
      <c r="P9" s="887"/>
      <c r="Q9" s="887"/>
      <c r="R9" s="887"/>
      <c r="S9" s="887"/>
    </row>
    <row r="10" spans="1:25" ht="42" customHeight="1">
      <c r="A10" s="62"/>
      <c r="B10" s="112"/>
      <c r="C10" s="112"/>
      <c r="D10" s="114"/>
      <c r="I10" s="886"/>
      <c r="J10" s="887"/>
      <c r="K10" s="887"/>
      <c r="L10" s="887"/>
      <c r="M10" s="887"/>
      <c r="N10" s="887"/>
      <c r="O10" s="887"/>
      <c r="P10" s="887"/>
      <c r="Q10" s="887"/>
      <c r="R10" s="887"/>
      <c r="S10" s="887"/>
    </row>
    <row r="11" spans="1:25">
      <c r="A11" s="62"/>
      <c r="B11" s="112"/>
      <c r="C11" s="112"/>
      <c r="D11" s="112"/>
      <c r="E11" s="115"/>
      <c r="H11" s="888"/>
      <c r="I11" s="888"/>
      <c r="J11" s="888"/>
      <c r="K11" s="888"/>
      <c r="L11" s="888"/>
      <c r="M11" s="888"/>
      <c r="N11" s="888"/>
      <c r="O11" s="888"/>
      <c r="P11" s="888"/>
      <c r="Q11" s="888"/>
      <c r="R11" s="888"/>
    </row>
    <row r="12" spans="1:25" ht="11.25" customHeight="1"/>
    <row r="13" spans="1:25" ht="18.75" customHeight="1">
      <c r="F13" s="893" t="s">
        <v>613</v>
      </c>
      <c r="G13" s="893"/>
      <c r="H13" s="893"/>
      <c r="I13" s="886" t="s">
        <v>902</v>
      </c>
      <c r="J13" s="887"/>
      <c r="K13" s="887"/>
      <c r="L13" s="887"/>
      <c r="M13" s="887"/>
      <c r="N13" s="887"/>
      <c r="O13" s="887"/>
      <c r="P13" s="887"/>
      <c r="Q13" s="887"/>
      <c r="R13" s="887"/>
      <c r="S13" s="887"/>
    </row>
    <row r="14" spans="1:25" ht="39" customHeight="1">
      <c r="F14" s="893"/>
      <c r="G14" s="893"/>
      <c r="H14" s="893"/>
      <c r="I14" s="886"/>
      <c r="J14" s="887"/>
      <c r="K14" s="887"/>
      <c r="L14" s="887"/>
      <c r="M14" s="887"/>
      <c r="N14" s="887"/>
      <c r="O14" s="887"/>
      <c r="P14" s="887"/>
      <c r="Q14" s="887"/>
      <c r="R14" s="887"/>
      <c r="S14" s="887"/>
    </row>
    <row r="15" spans="1:25" ht="18.75" customHeight="1">
      <c r="I15" s="886" t="s">
        <v>903</v>
      </c>
      <c r="J15" s="887"/>
      <c r="K15" s="887"/>
      <c r="L15" s="887"/>
      <c r="M15" s="887"/>
      <c r="N15" s="887"/>
      <c r="O15" s="887"/>
      <c r="P15" s="887"/>
      <c r="Q15" s="887"/>
      <c r="R15" s="887"/>
      <c r="S15" s="887"/>
    </row>
    <row r="16" spans="1:25" ht="40.5" customHeight="1">
      <c r="I16" s="886"/>
      <c r="J16" s="887"/>
      <c r="K16" s="887"/>
      <c r="L16" s="887"/>
      <c r="M16" s="887"/>
      <c r="N16" s="887"/>
      <c r="O16" s="887"/>
      <c r="P16" s="887"/>
      <c r="Q16" s="887"/>
      <c r="R16" s="887"/>
      <c r="S16" s="887"/>
    </row>
    <row r="17" spans="6:19">
      <c r="H17" s="888"/>
      <c r="I17" s="888"/>
      <c r="J17" s="888"/>
      <c r="K17" s="888"/>
      <c r="L17" s="888"/>
      <c r="M17" s="888"/>
      <c r="N17" s="888"/>
      <c r="O17" s="888"/>
      <c r="P17" s="888"/>
      <c r="Q17" s="888"/>
      <c r="R17" s="888"/>
    </row>
    <row r="18" spans="6:19" ht="9" customHeight="1"/>
    <row r="19" spans="6:19" ht="18.75" customHeight="1">
      <c r="F19" s="893" t="s">
        <v>613</v>
      </c>
      <c r="G19" s="893"/>
      <c r="H19" s="893"/>
      <c r="I19" s="886" t="s">
        <v>902</v>
      </c>
      <c r="J19" s="887"/>
      <c r="K19" s="887"/>
      <c r="L19" s="887"/>
      <c r="M19" s="887"/>
      <c r="N19" s="887"/>
      <c r="O19" s="887"/>
      <c r="P19" s="887"/>
      <c r="Q19" s="887"/>
      <c r="R19" s="887"/>
      <c r="S19" s="887"/>
    </row>
    <row r="20" spans="6:19" ht="39" customHeight="1">
      <c r="F20" s="893"/>
      <c r="G20" s="893"/>
      <c r="H20" s="893"/>
      <c r="I20" s="886"/>
      <c r="J20" s="887"/>
      <c r="K20" s="887"/>
      <c r="L20" s="887"/>
      <c r="M20" s="887"/>
      <c r="N20" s="887"/>
      <c r="O20" s="887"/>
      <c r="P20" s="887"/>
      <c r="Q20" s="887"/>
      <c r="R20" s="887"/>
      <c r="S20" s="887"/>
    </row>
    <row r="21" spans="6:19" ht="18.75" customHeight="1">
      <c r="I21" s="886" t="s">
        <v>903</v>
      </c>
      <c r="J21" s="887"/>
      <c r="K21" s="887"/>
      <c r="L21" s="887"/>
      <c r="M21" s="887"/>
      <c r="N21" s="887"/>
      <c r="O21" s="887"/>
      <c r="P21" s="887"/>
      <c r="Q21" s="887"/>
      <c r="R21" s="887"/>
      <c r="S21" s="887"/>
    </row>
    <row r="22" spans="6:19" ht="38.25" customHeight="1">
      <c r="I22" s="886"/>
      <c r="J22" s="887"/>
      <c r="K22" s="887"/>
      <c r="L22" s="887"/>
      <c r="M22" s="887"/>
      <c r="N22" s="887"/>
      <c r="O22" s="887"/>
      <c r="P22" s="887"/>
      <c r="Q22" s="887"/>
      <c r="R22" s="887"/>
      <c r="S22" s="887"/>
    </row>
    <row r="23" spans="6:19">
      <c r="H23" s="888"/>
      <c r="I23" s="888"/>
      <c r="J23" s="888"/>
      <c r="K23" s="888"/>
      <c r="L23" s="888"/>
      <c r="M23" s="888"/>
      <c r="N23" s="888"/>
      <c r="O23" s="888"/>
      <c r="P23" s="888"/>
      <c r="Q23" s="888"/>
      <c r="R23" s="888"/>
    </row>
    <row r="24" spans="6:19" ht="12.75" customHeight="1"/>
    <row r="25" spans="6:19" ht="18.75" customHeight="1">
      <c r="F25" s="893" t="s">
        <v>613</v>
      </c>
      <c r="G25" s="893"/>
      <c r="H25" s="893"/>
      <c r="I25" s="886" t="s">
        <v>902</v>
      </c>
      <c r="J25" s="887"/>
      <c r="K25" s="887"/>
      <c r="L25" s="887"/>
      <c r="M25" s="887"/>
      <c r="N25" s="887"/>
      <c r="O25" s="887"/>
      <c r="P25" s="887"/>
      <c r="Q25" s="887"/>
      <c r="R25" s="887"/>
      <c r="S25" s="887"/>
    </row>
    <row r="26" spans="6:19" ht="36" customHeight="1">
      <c r="F26" s="893"/>
      <c r="G26" s="893"/>
      <c r="H26" s="893"/>
      <c r="I26" s="886"/>
      <c r="J26" s="887"/>
      <c r="K26" s="887"/>
      <c r="L26" s="887"/>
      <c r="M26" s="887"/>
      <c r="N26" s="887"/>
      <c r="O26" s="887"/>
      <c r="P26" s="887"/>
      <c r="Q26" s="887"/>
      <c r="R26" s="887"/>
      <c r="S26" s="887"/>
    </row>
    <row r="27" spans="6:19" ht="18.75" customHeight="1">
      <c r="I27" s="886" t="s">
        <v>903</v>
      </c>
      <c r="J27" s="887"/>
      <c r="K27" s="887"/>
      <c r="L27" s="887"/>
      <c r="M27" s="887"/>
      <c r="N27" s="887"/>
      <c r="O27" s="887"/>
      <c r="P27" s="887"/>
      <c r="Q27" s="887"/>
      <c r="R27" s="887"/>
      <c r="S27" s="887"/>
    </row>
    <row r="28" spans="6:19" ht="34.5" customHeight="1">
      <c r="I28" s="886"/>
      <c r="J28" s="887"/>
      <c r="K28" s="887"/>
      <c r="L28" s="887"/>
      <c r="M28" s="887"/>
      <c r="N28" s="887"/>
      <c r="O28" s="887"/>
      <c r="P28" s="887"/>
      <c r="Q28" s="887"/>
      <c r="R28" s="887"/>
      <c r="S28" s="887"/>
    </row>
    <row r="29" spans="6:19">
      <c r="H29" s="888"/>
      <c r="I29" s="888"/>
      <c r="J29" s="888"/>
      <c r="K29" s="888"/>
      <c r="L29" s="888"/>
      <c r="M29" s="888"/>
      <c r="N29" s="888"/>
      <c r="O29" s="888"/>
      <c r="P29" s="888"/>
      <c r="Q29" s="888"/>
      <c r="R29" s="888"/>
    </row>
    <row r="30" spans="6:19" ht="12.75" customHeight="1"/>
    <row r="31" spans="6:19" ht="12.75" customHeight="1"/>
    <row r="32" spans="6:19" ht="12.75" customHeight="1"/>
    <row r="33" spans="1:28" ht="18.75" customHeight="1">
      <c r="B33" s="889" t="s">
        <v>904</v>
      </c>
      <c r="C33" s="890"/>
      <c r="D33" s="890"/>
      <c r="E33" s="890"/>
      <c r="F33" s="891"/>
      <c r="G33" s="898" t="s">
        <v>287</v>
      </c>
      <c r="H33" s="899"/>
      <c r="I33" s="899"/>
      <c r="J33" s="899"/>
      <c r="K33" s="899"/>
      <c r="L33" s="900"/>
      <c r="M33" s="901" t="s">
        <v>905</v>
      </c>
      <c r="N33" s="901"/>
      <c r="O33" s="901"/>
      <c r="P33" s="901"/>
      <c r="Q33" s="901"/>
      <c r="R33" s="901"/>
      <c r="S33" s="901"/>
      <c r="T33" s="63"/>
      <c r="U33" s="63"/>
      <c r="V33" s="63"/>
      <c r="W33" s="63"/>
      <c r="X33" s="63"/>
      <c r="Y33" s="63"/>
      <c r="Z33" s="63"/>
      <c r="AA33" s="63"/>
      <c r="AB33" s="63"/>
    </row>
    <row r="34" spans="1:28" ht="31.5" customHeight="1">
      <c r="A34" s="63"/>
      <c r="B34" s="892"/>
      <c r="C34" s="893"/>
      <c r="D34" s="893"/>
      <c r="E34" s="893"/>
      <c r="F34" s="894"/>
      <c r="G34" s="902"/>
      <c r="H34" s="903"/>
      <c r="I34" s="903"/>
      <c r="J34" s="903"/>
      <c r="K34" s="903"/>
      <c r="L34" s="904"/>
      <c r="M34" s="908"/>
      <c r="N34" s="908"/>
      <c r="O34" s="908"/>
      <c r="P34" s="908"/>
      <c r="Q34" s="908"/>
      <c r="R34" s="908"/>
      <c r="S34" s="908"/>
      <c r="T34" s="64"/>
      <c r="U34" s="64"/>
      <c r="V34" s="64"/>
      <c r="W34" s="64"/>
      <c r="X34" s="64"/>
      <c r="Y34" s="64"/>
      <c r="Z34" s="64"/>
      <c r="AA34" s="64"/>
      <c r="AB34" s="64"/>
    </row>
    <row r="35" spans="1:28" ht="43.5" customHeight="1">
      <c r="A35" s="63"/>
      <c r="B35" s="895"/>
      <c r="C35" s="896"/>
      <c r="D35" s="896"/>
      <c r="E35" s="896"/>
      <c r="F35" s="897"/>
      <c r="G35" s="905"/>
      <c r="H35" s="906"/>
      <c r="I35" s="906"/>
      <c r="J35" s="906"/>
      <c r="K35" s="906"/>
      <c r="L35" s="907"/>
      <c r="M35" s="908"/>
      <c r="N35" s="908"/>
      <c r="O35" s="908"/>
      <c r="P35" s="908"/>
      <c r="Q35" s="908"/>
      <c r="R35" s="908"/>
      <c r="S35" s="908"/>
      <c r="T35" s="64"/>
      <c r="U35" s="64"/>
      <c r="V35" s="64"/>
      <c r="W35" s="64"/>
      <c r="X35" s="64"/>
      <c r="Y35" s="64"/>
      <c r="Z35" s="64"/>
      <c r="AA35" s="64"/>
      <c r="AB35" s="64"/>
    </row>
  </sheetData>
  <sheetProtection algorithmName="SHA-512" hashValue="QvVsNxoFWlkKYoqKiInyJG0b/oalntcMqQFml4L5tLKy2O6FdwJ/HZtyyX5+I+uwkDFTl6pcr275c3+YJSPRUw==" saltValue="Uf/k3jVo5eaZh+tzT6L/Ww==" spinCount="100000" sheet="1" formatCells="0" formatColumns="0" formatRows="0" insertColumns="0" insertRows="0" deleteColumns="0" deleteRows="0" selectLockedCells="1" sort="0"/>
  <mergeCells count="32">
    <mergeCell ref="G3:M3"/>
    <mergeCell ref="H4:L4"/>
    <mergeCell ref="L5:M5"/>
    <mergeCell ref="F7:H8"/>
    <mergeCell ref="I7:I8"/>
    <mergeCell ref="J7:S8"/>
    <mergeCell ref="I9:I10"/>
    <mergeCell ref="J9:S10"/>
    <mergeCell ref="H11:R11"/>
    <mergeCell ref="F13:H14"/>
    <mergeCell ref="I13:I14"/>
    <mergeCell ref="J13:S14"/>
    <mergeCell ref="I15:I16"/>
    <mergeCell ref="J15:S16"/>
    <mergeCell ref="H17:R17"/>
    <mergeCell ref="F19:H20"/>
    <mergeCell ref="I19:I20"/>
    <mergeCell ref="J19:S20"/>
    <mergeCell ref="I21:I22"/>
    <mergeCell ref="J21:S22"/>
    <mergeCell ref="H23:R23"/>
    <mergeCell ref="F25:H26"/>
    <mergeCell ref="I25:I26"/>
    <mergeCell ref="J25:S26"/>
    <mergeCell ref="I27:I28"/>
    <mergeCell ref="J27:S28"/>
    <mergeCell ref="H29:R29"/>
    <mergeCell ref="B33:F35"/>
    <mergeCell ref="G33:L33"/>
    <mergeCell ref="M33:S33"/>
    <mergeCell ref="G34:L35"/>
    <mergeCell ref="M34:S35"/>
  </mergeCells>
  <phoneticPr fontId="5"/>
  <printOptions horizontalCentered="1"/>
  <pageMargins left="0.47244094488188981" right="0.19685039370078741" top="0.39370078740157483" bottom="0.19685039370078741" header="0" footer="0"/>
  <pageSetup paperSize="9" orientation="portrait" blackAndWhite="1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1">
    <tabColor rgb="FFFFFFCC"/>
  </sheetPr>
  <dimension ref="A1:AE101"/>
  <sheetViews>
    <sheetView topLeftCell="M1" zoomScaleNormal="100" workbookViewId="0">
      <selection activeCell="AD2" sqref="AD2"/>
    </sheetView>
  </sheetViews>
  <sheetFormatPr defaultRowHeight="11.25"/>
  <cols>
    <col min="1" max="1" width="3.625" style="1" customWidth="1"/>
    <col min="2" max="2" width="18.375" style="1" bestFit="1" customWidth="1"/>
    <col min="3" max="4" width="12.625" style="1" customWidth="1"/>
    <col min="5" max="5" width="8" style="1" bestFit="1" customWidth="1"/>
    <col min="6" max="6" width="40.625" style="1" customWidth="1"/>
    <col min="7" max="7" width="15.625" style="1" customWidth="1"/>
    <col min="8" max="8" width="3.625" style="1" customWidth="1"/>
    <col min="9" max="9" width="2.625" style="1" customWidth="1"/>
    <col min="10" max="10" width="10.5" style="1" bestFit="1" customWidth="1"/>
    <col min="11" max="11" width="9" style="1" customWidth="1"/>
    <col min="12" max="12" width="2.625" style="1" customWidth="1"/>
    <col min="13" max="13" width="9" style="1"/>
    <col min="14" max="14" width="12.875" style="1" bestFit="1" customWidth="1"/>
    <col min="15" max="15" width="15" style="1" customWidth="1"/>
    <col min="16" max="20" width="7.125" style="1" customWidth="1"/>
    <col min="21" max="21" width="3.625" style="1" customWidth="1"/>
    <col min="22" max="22" width="13.125" style="1" customWidth="1"/>
    <col min="23" max="23" width="9" style="1"/>
    <col min="24" max="24" width="3.625" style="1" customWidth="1"/>
    <col min="25" max="25" width="34.25" style="1" customWidth="1"/>
    <col min="26" max="26" width="2.625" style="1" customWidth="1"/>
    <col min="27" max="27" width="10.625" style="1" customWidth="1"/>
    <col min="28" max="28" width="9.875" style="1" bestFit="1" customWidth="1"/>
    <col min="29" max="29" width="11.5" style="1" bestFit="1" customWidth="1"/>
    <col min="30" max="30" width="17.5" style="1" bestFit="1" customWidth="1"/>
    <col min="31" max="31" width="20.625" style="1" customWidth="1"/>
    <col min="32" max="32" width="17.125" style="1" customWidth="1"/>
    <col min="33" max="16384" width="9" style="1"/>
  </cols>
  <sheetData>
    <row r="1" spans="1:31">
      <c r="B1" s="8" t="s">
        <v>291</v>
      </c>
      <c r="C1" s="8" t="s">
        <v>161</v>
      </c>
      <c r="D1" s="8" t="s">
        <v>162</v>
      </c>
      <c r="E1" s="8" t="s">
        <v>707</v>
      </c>
      <c r="F1" s="8" t="s">
        <v>1065</v>
      </c>
      <c r="G1" s="8" t="s">
        <v>721</v>
      </c>
      <c r="H1" s="8"/>
      <c r="J1" s="8" t="s">
        <v>110</v>
      </c>
      <c r="K1" s="8" t="s">
        <v>189</v>
      </c>
      <c r="M1" s="8" t="s">
        <v>190</v>
      </c>
      <c r="N1" s="8" t="s">
        <v>126</v>
      </c>
      <c r="O1" s="8" t="s">
        <v>125</v>
      </c>
      <c r="Q1" s="8"/>
      <c r="R1" s="8" t="s">
        <v>127</v>
      </c>
      <c r="V1" s="9" t="s">
        <v>191</v>
      </c>
      <c r="Y1" s="29" t="s">
        <v>628</v>
      </c>
      <c r="AA1" s="19" t="s">
        <v>343</v>
      </c>
      <c r="AB1" s="19" t="s">
        <v>1207</v>
      </c>
      <c r="AC1" s="40" t="s">
        <v>729</v>
      </c>
      <c r="AD1" s="39" t="s">
        <v>1209</v>
      </c>
      <c r="AE1" s="5" t="s">
        <v>730</v>
      </c>
    </row>
    <row r="2" spans="1:31">
      <c r="A2" s="1">
        <v>2</v>
      </c>
      <c r="B2" s="20" t="s">
        <v>399</v>
      </c>
      <c r="C2" s="6" t="s">
        <v>93</v>
      </c>
      <c r="D2" s="6" t="s">
        <v>158</v>
      </c>
      <c r="E2" s="1" t="s">
        <v>708</v>
      </c>
      <c r="F2" s="6" t="str">
        <f>標準入力法_断熱材!C3&amp;"["&amp;標準入力法_断熱材!D3&amp;"]"</f>
        <v>グラスウール断熱材  10K相当[0.05]</v>
      </c>
      <c r="G2" s="10"/>
      <c r="H2" s="6"/>
      <c r="I2" s="6"/>
      <c r="J2" s="1" t="s">
        <v>109</v>
      </c>
      <c r="K2" s="1">
        <v>20</v>
      </c>
      <c r="M2" s="1">
        <v>20</v>
      </c>
      <c r="N2" s="1" t="s">
        <v>130</v>
      </c>
      <c r="O2" s="1" t="s">
        <v>131</v>
      </c>
      <c r="P2" s="7"/>
      <c r="Q2" s="7"/>
      <c r="R2" s="7"/>
      <c r="S2" s="7"/>
      <c r="T2" s="7"/>
      <c r="V2" s="1" t="s">
        <v>192</v>
      </c>
      <c r="Y2" s="30" t="s">
        <v>331</v>
      </c>
      <c r="AA2" s="15" t="s">
        <v>223</v>
      </c>
      <c r="AC2" s="41" t="s">
        <v>864</v>
      </c>
      <c r="AD2" s="33" t="s">
        <v>744</v>
      </c>
    </row>
    <row r="3" spans="1:31">
      <c r="A3" s="1">
        <v>2</v>
      </c>
      <c r="B3" s="1" t="s">
        <v>1076</v>
      </c>
      <c r="C3" s="6" t="s">
        <v>94</v>
      </c>
      <c r="D3" s="6" t="s">
        <v>159</v>
      </c>
      <c r="E3" s="1" t="s">
        <v>709</v>
      </c>
      <c r="F3" s="6" t="str">
        <f>標準入力法_断熱材!C4&amp;"["&amp;標準入力法_断熱材!D4&amp;"]"</f>
        <v>グラスウール断熱材  16K相当[0.045]</v>
      </c>
      <c r="G3" s="10"/>
      <c r="H3" s="6"/>
      <c r="I3" s="6"/>
      <c r="J3" s="1" t="s">
        <v>111</v>
      </c>
      <c r="M3" s="1">
        <v>35</v>
      </c>
      <c r="N3" s="1" t="s">
        <v>118</v>
      </c>
      <c r="O3" s="1" t="s">
        <v>123</v>
      </c>
      <c r="P3" s="7"/>
      <c r="Q3" s="7"/>
      <c r="R3" s="7"/>
      <c r="S3" s="7"/>
      <c r="T3" s="7"/>
      <c r="V3" s="11" t="s">
        <v>188</v>
      </c>
      <c r="W3" s="11" t="str">
        <f>ADDRESS(ROW(Val_ClearGoal),COLUMN(Val_ClearGoal))</f>
        <v>$K$2</v>
      </c>
      <c r="Y3" s="31" t="s">
        <v>399</v>
      </c>
      <c r="AA3" s="25" t="s">
        <v>604</v>
      </c>
      <c r="AB3" s="25" t="s">
        <v>218</v>
      </c>
      <c r="AC3" s="25" t="s">
        <v>244</v>
      </c>
      <c r="AD3" s="25" t="s">
        <v>221</v>
      </c>
      <c r="AE3" s="25" t="s">
        <v>605</v>
      </c>
    </row>
    <row r="4" spans="1:31">
      <c r="A4" s="1">
        <v>3</v>
      </c>
      <c r="B4" s="1" t="s">
        <v>1075</v>
      </c>
      <c r="C4" s="6" t="s">
        <v>95</v>
      </c>
      <c r="D4" s="6" t="s">
        <v>160</v>
      </c>
      <c r="E4" s="1" t="s">
        <v>710</v>
      </c>
      <c r="F4" s="6" t="str">
        <f>標準入力法_断熱材!C5&amp;"["&amp;標準入力法_断熱材!D5&amp;"]"</f>
        <v>グラスウール断熱材   20K相当[0.042]</v>
      </c>
      <c r="G4" s="10"/>
      <c r="H4" s="6"/>
      <c r="I4" s="6"/>
      <c r="K4" s="16" t="s">
        <v>239</v>
      </c>
      <c r="N4" s="1" t="s">
        <v>117</v>
      </c>
      <c r="O4" s="1" t="s">
        <v>124</v>
      </c>
      <c r="P4" s="7"/>
      <c r="Q4" s="7"/>
      <c r="R4" s="7"/>
      <c r="S4" s="7"/>
      <c r="T4" s="7"/>
      <c r="V4" s="2" t="s">
        <v>193</v>
      </c>
      <c r="W4" s="2" t="str">
        <f>ADDRESS(ROW(Val_ReduceGoal_Good),COLUMN(Val_ReduceGoal_Good))</f>
        <v>$M$2</v>
      </c>
      <c r="Y4" s="29" t="s">
        <v>332</v>
      </c>
      <c r="AA4" s="11" t="s">
        <v>92</v>
      </c>
      <c r="AB4" s="11" t="s">
        <v>229</v>
      </c>
      <c r="AC4" s="11"/>
      <c r="AD4" s="11" t="s">
        <v>747</v>
      </c>
      <c r="AE4" s="11"/>
    </row>
    <row r="5" spans="1:31">
      <c r="A5" s="1">
        <v>4</v>
      </c>
      <c r="B5" s="1" t="s">
        <v>292</v>
      </c>
      <c r="C5" s="6" t="s">
        <v>96</v>
      </c>
      <c r="D5" s="6" t="s">
        <v>93</v>
      </c>
      <c r="E5" s="1" t="s">
        <v>711</v>
      </c>
      <c r="F5" s="6" t="str">
        <f>標準入力法_断熱材!C6&amp;"["&amp;標準入力法_断熱材!D6&amp;"]"</f>
        <v>グラスウール断熱材   24K相当[0.038]</v>
      </c>
      <c r="G5" s="10"/>
      <c r="H5" s="6"/>
      <c r="I5" s="6"/>
      <c r="K5" s="17" t="s">
        <v>238</v>
      </c>
      <c r="P5" s="7"/>
      <c r="Q5" s="7"/>
      <c r="R5" s="7"/>
      <c r="S5" s="7"/>
      <c r="T5" s="7"/>
      <c r="V5" s="3" t="s">
        <v>194</v>
      </c>
      <c r="W5" s="3" t="str">
        <f>ADDRESS(ROW(Val_ReduceGoal_Best),COLUMN(Val_ReduceGoal_Best))</f>
        <v>$M$3</v>
      </c>
      <c r="Y5" s="29" t="s">
        <v>333</v>
      </c>
      <c r="AA5" s="2" t="s">
        <v>243</v>
      </c>
      <c r="AB5" s="2" t="s">
        <v>230</v>
      </c>
      <c r="AC5" s="2"/>
      <c r="AD5" s="2" t="s">
        <v>400</v>
      </c>
      <c r="AE5" s="2"/>
    </row>
    <row r="6" spans="1:31">
      <c r="A6" s="1">
        <v>5</v>
      </c>
      <c r="B6" s="1" t="s">
        <v>293</v>
      </c>
      <c r="C6" s="6" t="s">
        <v>97</v>
      </c>
      <c r="D6" s="6" t="s">
        <v>94</v>
      </c>
      <c r="E6" s="1" t="s">
        <v>712</v>
      </c>
      <c r="F6" s="6" t="str">
        <f>標準入力法_断熱材!C7&amp;"["&amp;標準入力法_断熱材!D7&amp;"]"</f>
        <v>グラスウール断熱材  32K相当[0.036]</v>
      </c>
      <c r="G6" s="10"/>
      <c r="H6" s="6"/>
      <c r="I6" s="6"/>
      <c r="J6" s="8" t="s">
        <v>316</v>
      </c>
      <c r="K6" s="4" t="s">
        <v>581</v>
      </c>
      <c r="P6" s="7"/>
      <c r="Q6" s="7"/>
      <c r="R6" s="7"/>
      <c r="S6" s="7"/>
      <c r="T6" s="7"/>
      <c r="Y6" s="29" t="s">
        <v>334</v>
      </c>
      <c r="AA6" s="2" t="s">
        <v>231</v>
      </c>
      <c r="AB6" s="2" t="s">
        <v>627</v>
      </c>
      <c r="AC6" s="2"/>
      <c r="AD6" s="2"/>
      <c r="AE6" s="26" t="s">
        <v>606</v>
      </c>
    </row>
    <row r="7" spans="1:31">
      <c r="C7" s="6" t="s">
        <v>98</v>
      </c>
      <c r="D7" s="6" t="s">
        <v>95</v>
      </c>
      <c r="E7" s="1" t="s">
        <v>713</v>
      </c>
      <c r="F7" s="6" t="str">
        <f>標準入力法_断熱材!C8&amp;"["&amp;標準入力法_断熱材!D8&amp;"]"</f>
        <v>高性能グラスウール断熱材   16K相当[0.038]</v>
      </c>
      <c r="G7" s="10"/>
      <c r="H7" s="6"/>
      <c r="I7" s="6">
        <v>0</v>
      </c>
      <c r="J7" s="20" t="s">
        <v>399</v>
      </c>
      <c r="P7" s="7"/>
      <c r="Q7" s="7"/>
      <c r="R7" s="7"/>
      <c r="S7" s="7"/>
      <c r="T7" s="7"/>
      <c r="V7" s="18" t="s">
        <v>254</v>
      </c>
      <c r="Y7" s="29"/>
      <c r="AA7" s="2"/>
      <c r="AB7" s="2"/>
      <c r="AC7" s="2"/>
      <c r="AD7" s="2"/>
      <c r="AE7" s="28" t="s">
        <v>629</v>
      </c>
    </row>
    <row r="8" spans="1:31">
      <c r="C8" s="6" t="s">
        <v>99</v>
      </c>
      <c r="D8" s="6" t="s">
        <v>96</v>
      </c>
      <c r="E8" s="1" t="s">
        <v>714</v>
      </c>
      <c r="F8" s="6" t="str">
        <f>標準入力法_断熱材!C9&amp;"["&amp;標準入力法_断熱材!D9&amp;"]"</f>
        <v>高性能グラスウール断熱材   24K相当[0.036]</v>
      </c>
      <c r="G8" s="10"/>
      <c r="H8" s="6"/>
      <c r="I8" s="6">
        <v>1</v>
      </c>
      <c r="J8" s="1" t="s">
        <v>317</v>
      </c>
      <c r="P8" s="7"/>
      <c r="Q8" s="7"/>
      <c r="R8" s="7"/>
      <c r="S8" s="7"/>
      <c r="T8" s="7"/>
      <c r="Y8" s="30" t="s">
        <v>335</v>
      </c>
      <c r="AA8" s="2" t="s">
        <v>232</v>
      </c>
      <c r="AB8" s="2" t="s">
        <v>627</v>
      </c>
      <c r="AC8" s="2"/>
      <c r="AD8" s="2"/>
      <c r="AE8" s="26" t="s">
        <v>606</v>
      </c>
    </row>
    <row r="9" spans="1:31">
      <c r="B9" s="8" t="s">
        <v>175</v>
      </c>
      <c r="C9" s="6" t="s">
        <v>100</v>
      </c>
      <c r="D9" s="6" t="s">
        <v>97</v>
      </c>
      <c r="E9" s="1" t="s">
        <v>715</v>
      </c>
      <c r="F9" s="6" t="str">
        <f>標準入力法_断熱材!C10&amp;"["&amp;標準入力法_断熱材!D10&amp;"]"</f>
        <v>高性能グラスウール断熱材   32K相当[0.035]</v>
      </c>
      <c r="G9" s="10"/>
      <c r="H9" s="6"/>
      <c r="I9" s="6">
        <v>0</v>
      </c>
      <c r="J9" s="1" t="s">
        <v>318</v>
      </c>
      <c r="P9" s="7"/>
      <c r="Q9" s="7"/>
      <c r="R9" s="7"/>
      <c r="S9" s="7"/>
      <c r="T9" s="7"/>
      <c r="Y9" s="31" t="s">
        <v>399</v>
      </c>
      <c r="AA9" s="2"/>
      <c r="AB9" s="2"/>
      <c r="AC9" s="2"/>
      <c r="AD9" s="2"/>
      <c r="AE9" s="28" t="s">
        <v>629</v>
      </c>
    </row>
    <row r="10" spans="1:31">
      <c r="A10" s="1">
        <v>0</v>
      </c>
      <c r="B10" s="20" t="s">
        <v>399</v>
      </c>
      <c r="C10" s="6" t="s">
        <v>55</v>
      </c>
      <c r="D10" s="6" t="s">
        <v>98</v>
      </c>
      <c r="E10" s="1" t="s">
        <v>716</v>
      </c>
      <c r="F10" s="6" t="str">
        <f>標準入力法_断熱材!C11&amp;"["&amp;標準入力法_断熱材!D11&amp;"]"</f>
        <v>高性能グラスウール断熱材   40K相当[0.034]</v>
      </c>
      <c r="G10" s="10"/>
      <c r="H10" s="6"/>
      <c r="I10" s="6"/>
      <c r="P10" s="7"/>
      <c r="Q10" s="7"/>
      <c r="R10" s="7"/>
      <c r="S10" s="7"/>
      <c r="T10" s="7"/>
      <c r="Y10" s="32" t="s">
        <v>198</v>
      </c>
      <c r="AA10" s="2" t="s">
        <v>220</v>
      </c>
      <c r="AB10" s="2"/>
      <c r="AC10" s="2" t="s">
        <v>222</v>
      </c>
      <c r="AD10" s="2"/>
      <c r="AE10" s="2"/>
    </row>
    <row r="11" spans="1:31">
      <c r="A11" s="1">
        <v>1</v>
      </c>
      <c r="B11" s="10" t="s">
        <v>176</v>
      </c>
      <c r="D11" s="6" t="s">
        <v>99</v>
      </c>
      <c r="E11" s="1" t="s">
        <v>717</v>
      </c>
      <c r="F11" s="6" t="str">
        <f>標準入力法_断熱材!C12&amp;"["&amp;標準入力法_断熱材!D12&amp;"]"</f>
        <v>高性能グラスウール断熱材   48K相当[0.033]</v>
      </c>
      <c r="G11" s="10"/>
      <c r="J11" s="8" t="s">
        <v>319</v>
      </c>
      <c r="P11" s="7"/>
      <c r="Q11" s="7"/>
      <c r="R11" s="7"/>
      <c r="S11" s="7"/>
      <c r="T11" s="7"/>
      <c r="Y11" s="32" t="s">
        <v>336</v>
      </c>
      <c r="AA11" s="2" t="s">
        <v>599</v>
      </c>
      <c r="AB11" s="2"/>
      <c r="AC11" s="2" t="s">
        <v>222</v>
      </c>
      <c r="AD11" s="2"/>
      <c r="AE11" s="2"/>
    </row>
    <row r="12" spans="1:31">
      <c r="A12" s="1">
        <v>2</v>
      </c>
      <c r="B12" s="10" t="s">
        <v>177</v>
      </c>
      <c r="D12" s="6" t="s">
        <v>55</v>
      </c>
      <c r="E12" s="1" t="s">
        <v>718</v>
      </c>
      <c r="F12" s="6" t="str">
        <f>標準入力法_断熱材!C13&amp;"["&amp;標準入力法_断熱材!D13&amp;"]"</f>
        <v>吹込み用グラスウール  13K相当[0.052]</v>
      </c>
      <c r="G12" s="10"/>
      <c r="J12" s="1" t="s">
        <v>320</v>
      </c>
      <c r="P12" s="7"/>
      <c r="Q12" s="7"/>
      <c r="R12" s="7"/>
      <c r="S12" s="7"/>
      <c r="T12" s="7"/>
      <c r="Y12" s="32" t="s">
        <v>199</v>
      </c>
      <c r="AA12" s="2" t="s">
        <v>600</v>
      </c>
      <c r="AB12" s="2"/>
      <c r="AC12" s="2" t="s">
        <v>222</v>
      </c>
      <c r="AD12" s="2"/>
      <c r="AE12" s="2"/>
    </row>
    <row r="13" spans="1:31">
      <c r="A13" s="1">
        <v>3</v>
      </c>
      <c r="B13" s="10" t="s">
        <v>178</v>
      </c>
      <c r="E13" s="1" t="s">
        <v>719</v>
      </c>
      <c r="F13" s="6" t="str">
        <f>標準入力法_断熱材!C14&amp;"["&amp;標準入力法_断熱材!D14&amp;"]"</f>
        <v>吹込み用グラスウール  18K相当[0.052]</v>
      </c>
      <c r="G13" s="10"/>
      <c r="J13" s="1" t="s">
        <v>321</v>
      </c>
      <c r="P13" s="7"/>
      <c r="Q13" s="7"/>
      <c r="R13" s="7"/>
      <c r="S13" s="7"/>
      <c r="T13" s="7"/>
      <c r="Y13" s="29"/>
      <c r="AA13" s="2" t="s">
        <v>601</v>
      </c>
      <c r="AB13" s="2"/>
      <c r="AC13" s="2" t="s">
        <v>222</v>
      </c>
      <c r="AD13" s="2"/>
      <c r="AE13" s="2"/>
    </row>
    <row r="14" spans="1:31">
      <c r="A14" s="1">
        <v>4</v>
      </c>
      <c r="B14" s="10" t="s">
        <v>179</v>
      </c>
      <c r="E14" s="1" t="s">
        <v>1038</v>
      </c>
      <c r="F14" s="6" t="str">
        <f>標準入力法_断熱材!C15&amp;"["&amp;標準入力法_断熱材!D15&amp;"]"</f>
        <v>吹込み用グラスウール  30K相当[0.04]</v>
      </c>
      <c r="G14" s="10"/>
      <c r="P14" s="7"/>
      <c r="Q14" s="7"/>
      <c r="R14" s="7"/>
      <c r="S14" s="7"/>
      <c r="T14" s="7"/>
      <c r="Y14" s="30" t="s">
        <v>337</v>
      </c>
      <c r="AA14" s="2" t="s">
        <v>602</v>
      </c>
      <c r="AB14" s="2"/>
      <c r="AC14" s="2" t="s">
        <v>222</v>
      </c>
      <c r="AD14" s="2"/>
      <c r="AE14" s="2"/>
    </row>
    <row r="15" spans="1:31">
      <c r="A15" s="1">
        <v>5</v>
      </c>
      <c r="B15" s="10" t="s">
        <v>180</v>
      </c>
      <c r="E15" s="1" t="s">
        <v>1039</v>
      </c>
      <c r="F15" s="6" t="str">
        <f>標準入力法_断熱材!C16&amp;"["&amp;標準入力法_断熱材!D16&amp;"]"</f>
        <v>吹込み用グラスウール  35K相当[0.04]</v>
      </c>
      <c r="G15" s="10"/>
      <c r="P15" s="7"/>
      <c r="Q15" s="7"/>
      <c r="R15" s="7"/>
      <c r="S15" s="7"/>
      <c r="T15" s="7"/>
      <c r="Y15" s="31" t="s">
        <v>399</v>
      </c>
      <c r="AA15" s="3" t="s">
        <v>603</v>
      </c>
      <c r="AB15" s="3"/>
      <c r="AC15" s="3" t="s">
        <v>222</v>
      </c>
      <c r="AD15" s="3"/>
      <c r="AE15" s="3"/>
    </row>
    <row r="16" spans="1:31">
      <c r="A16" s="1">
        <v>6</v>
      </c>
      <c r="B16" s="10" t="s">
        <v>181</v>
      </c>
      <c r="E16" s="1" t="s">
        <v>1040</v>
      </c>
      <c r="F16" s="6" t="str">
        <f>標準入力法_断熱材!C17&amp;"["&amp;標準入力法_断熱材!D17&amp;"]"</f>
        <v>吹付けロックウール[0.064]</v>
      </c>
      <c r="G16" s="10"/>
      <c r="P16" s="7"/>
      <c r="Q16" s="7"/>
      <c r="R16" s="7"/>
      <c r="S16" s="7"/>
      <c r="T16" s="7"/>
      <c r="Y16" s="29" t="s">
        <v>338</v>
      </c>
    </row>
    <row r="17" spans="1:31">
      <c r="A17" s="1">
        <v>7</v>
      </c>
      <c r="B17" s="10" t="s">
        <v>182</v>
      </c>
      <c r="E17" s="1" t="s">
        <v>1041</v>
      </c>
      <c r="F17" s="6" t="str">
        <f>標準入力法_断熱材!C18&amp;"["&amp;標準入力法_断熱材!D18&amp;"]"</f>
        <v>ロックウール断熱材（マット）[0.038]</v>
      </c>
      <c r="G17" s="10"/>
      <c r="P17" s="7"/>
      <c r="Q17" s="7"/>
      <c r="R17" s="7"/>
      <c r="S17" s="7"/>
      <c r="T17" s="7"/>
      <c r="Y17" s="29" t="s">
        <v>339</v>
      </c>
      <c r="AA17" s="25" t="s">
        <v>219</v>
      </c>
      <c r="AB17" s="12" t="s">
        <v>222</v>
      </c>
      <c r="AC17" s="12"/>
      <c r="AD17" s="13"/>
      <c r="AE17" s="25"/>
    </row>
    <row r="18" spans="1:31">
      <c r="A18" s="21"/>
      <c r="E18" s="1" t="s">
        <v>1042</v>
      </c>
      <c r="F18" s="6" t="str">
        <f>標準入力法_断熱材!C19&amp;"["&amp;標準入力法_断熱材!D19&amp;"]"</f>
        <v>ロックウール断熱材（フェルト）[0.038]</v>
      </c>
      <c r="G18" s="10"/>
      <c r="P18" s="7"/>
      <c r="Q18" s="7"/>
      <c r="R18" s="7"/>
      <c r="S18" s="7"/>
      <c r="T18" s="7"/>
      <c r="Y18" s="29"/>
    </row>
    <row r="19" spans="1:31">
      <c r="A19" s="21"/>
      <c r="B19" s="8" t="s">
        <v>294</v>
      </c>
      <c r="C19" s="9" t="s">
        <v>579</v>
      </c>
      <c r="E19" s="1" t="s">
        <v>1043</v>
      </c>
      <c r="F19" s="6" t="str">
        <f>標準入力法_断熱材!C20&amp;"["&amp;標準入力法_断熱材!D20&amp;"]"</f>
        <v>ロックウール断熱材（ボード）[0.036]</v>
      </c>
      <c r="G19" s="10"/>
      <c r="P19" s="7"/>
      <c r="Q19" s="7"/>
      <c r="R19" s="7"/>
      <c r="S19" s="7"/>
      <c r="T19" s="7"/>
      <c r="Y19" s="30" t="s">
        <v>340</v>
      </c>
      <c r="AB19" s="1" t="s">
        <v>228</v>
      </c>
    </row>
    <row r="20" spans="1:31">
      <c r="A20" s="21" t="s">
        <v>560</v>
      </c>
      <c r="B20" s="20" t="s">
        <v>399</v>
      </c>
      <c r="E20" s="1" t="s">
        <v>1044</v>
      </c>
      <c r="F20" s="6" t="str">
        <f>標準入力法_断熱材!C21&amp;"["&amp;標準入力法_断熱材!D21&amp;"]"</f>
        <v>吹込み用ロックウール  25K相当[0.047]</v>
      </c>
      <c r="G20" s="10"/>
      <c r="P20" s="7"/>
      <c r="Q20" s="7"/>
      <c r="R20" s="7"/>
      <c r="S20" s="7"/>
      <c r="T20" s="7"/>
      <c r="Y20" s="31" t="s">
        <v>399</v>
      </c>
      <c r="AA20" s="14" t="s">
        <v>226</v>
      </c>
      <c r="AB20" s="1" t="s">
        <v>224</v>
      </c>
    </row>
    <row r="21" spans="1:31">
      <c r="A21" s="21" t="s">
        <v>576</v>
      </c>
      <c r="B21" s="1" t="s">
        <v>295</v>
      </c>
      <c r="E21" s="1" t="s">
        <v>1045</v>
      </c>
      <c r="F21" s="6" t="str">
        <f>標準入力法_断熱材!C22&amp;"["&amp;標準入力法_断熱材!D22&amp;"]"</f>
        <v>吹込み用ロックウール  65K相当[0.039]</v>
      </c>
      <c r="G21" s="10"/>
      <c r="P21" s="7"/>
      <c r="Q21" s="7"/>
      <c r="R21" s="7"/>
      <c r="S21" s="7"/>
      <c r="T21" s="7"/>
      <c r="Y21" s="29" t="s">
        <v>341</v>
      </c>
      <c r="AA21" s="14" t="s">
        <v>227</v>
      </c>
      <c r="AB21" s="1" t="s">
        <v>225</v>
      </c>
    </row>
    <row r="22" spans="1:31">
      <c r="A22" s="21" t="s">
        <v>577</v>
      </c>
      <c r="B22" s="1" t="s">
        <v>296</v>
      </c>
      <c r="E22" s="1" t="s">
        <v>1046</v>
      </c>
      <c r="F22" s="6" t="str">
        <f>標準入力法_断熱材!C23&amp;"["&amp;標準入力法_断熱材!D23&amp;"]"</f>
        <v>吹込み用セルローズファイバー  25K[0.04]</v>
      </c>
      <c r="G22" s="10"/>
      <c r="P22" s="7"/>
      <c r="Q22" s="7"/>
      <c r="R22" s="7"/>
      <c r="S22" s="7"/>
      <c r="T22" s="7"/>
      <c r="Y22" s="29" t="s">
        <v>342</v>
      </c>
    </row>
    <row r="23" spans="1:31">
      <c r="A23" s="23" t="s">
        <v>561</v>
      </c>
      <c r="B23" s="1" t="s">
        <v>297</v>
      </c>
      <c r="E23" s="1" t="s">
        <v>1047</v>
      </c>
      <c r="F23" s="6" t="str">
        <f>標準入力法_断熱材!C24&amp;"["&amp;標準入力法_断熱材!D24&amp;"]"</f>
        <v>吹込み用セルローズファイバー  45K[0.04]</v>
      </c>
      <c r="G23" s="10"/>
      <c r="P23" s="7"/>
      <c r="Q23" s="7"/>
      <c r="R23" s="7"/>
      <c r="S23" s="7"/>
      <c r="T23" s="7"/>
      <c r="AB23" s="9" t="s">
        <v>745</v>
      </c>
    </row>
    <row r="24" spans="1:31">
      <c r="A24" s="21"/>
      <c r="E24" s="1" t="s">
        <v>1048</v>
      </c>
      <c r="F24" s="6" t="str">
        <f>標準入力法_断熱材!C25&amp;"["&amp;標準入力法_断熱材!D25&amp;"]"</f>
        <v>吹込み用セルローズファイバー  55K[0.04]</v>
      </c>
      <c r="G24" s="10"/>
      <c r="P24" s="7"/>
      <c r="Q24" s="7"/>
      <c r="R24" s="7"/>
      <c r="S24" s="7"/>
      <c r="T24" s="7"/>
      <c r="AB24" s="19" t="s">
        <v>741</v>
      </c>
      <c r="AD24" s="9"/>
    </row>
    <row r="25" spans="1:31">
      <c r="A25" s="21"/>
      <c r="B25" s="8" t="s">
        <v>298</v>
      </c>
      <c r="E25" s="1" t="s">
        <v>1049</v>
      </c>
      <c r="F25" s="6" t="str">
        <f>標準入力法_断熱材!C26&amp;"["&amp;標準入力法_断熱材!D26&amp;"]"</f>
        <v>押出法ポリスチレンフォーム  保温板  1種[0.04]</v>
      </c>
      <c r="G25" s="10"/>
      <c r="P25" s="7"/>
      <c r="Q25" s="7"/>
      <c r="R25" s="7"/>
      <c r="S25" s="7"/>
      <c r="T25" s="7"/>
      <c r="AB25" s="41" t="s">
        <v>743</v>
      </c>
      <c r="AC25" s="37" t="s">
        <v>742</v>
      </c>
      <c r="AD25" s="24"/>
    </row>
    <row r="26" spans="1:31">
      <c r="A26" s="21" t="s">
        <v>560</v>
      </c>
      <c r="B26" s="20" t="s">
        <v>399</v>
      </c>
      <c r="E26" s="1" t="s">
        <v>1050</v>
      </c>
      <c r="F26" s="6" t="str">
        <f>標準入力法_断熱材!C27&amp;"["&amp;標準入力法_断熱材!D27&amp;"]"</f>
        <v>押出法ポリスチレンフォーム  保温板  2種[0.034]</v>
      </c>
      <c r="G26" s="10"/>
      <c r="P26" s="7"/>
      <c r="Q26" s="7"/>
      <c r="R26" s="7"/>
      <c r="S26" s="7"/>
      <c r="T26" s="7"/>
      <c r="AC26" s="9" t="s">
        <v>746</v>
      </c>
      <c r="AD26" s="24"/>
    </row>
    <row r="27" spans="1:31">
      <c r="A27" s="21" t="s">
        <v>562</v>
      </c>
      <c r="B27" s="1" t="s">
        <v>299</v>
      </c>
      <c r="E27" s="1" t="s">
        <v>1051</v>
      </c>
      <c r="F27" s="6" t="str">
        <f>標準入力法_断熱材!C28&amp;"["&amp;標準入力法_断熱材!D28&amp;"]"</f>
        <v>押出法ポリスチレンフォーム  保温板  3種[0.028]</v>
      </c>
      <c r="G27" s="10"/>
      <c r="P27" s="7"/>
      <c r="Q27" s="7"/>
      <c r="R27" s="7"/>
      <c r="S27" s="7"/>
      <c r="T27" s="7"/>
      <c r="AB27" s="41" t="s">
        <v>755</v>
      </c>
      <c r="AC27" s="9" t="s">
        <v>752</v>
      </c>
      <c r="AD27" s="24"/>
    </row>
    <row r="28" spans="1:31">
      <c r="A28" s="21" t="s">
        <v>563</v>
      </c>
      <c r="B28" s="1" t="s">
        <v>300</v>
      </c>
      <c r="E28" s="1" t="s">
        <v>1052</v>
      </c>
      <c r="F28" s="6" t="str">
        <f>標準入力法_断熱材!C29&amp;"["&amp;標準入力法_断熱材!D29&amp;"]"</f>
        <v>A種ポリエチレンフォーム  保温板  1種2号[0.042]</v>
      </c>
      <c r="G28" s="10"/>
      <c r="P28" s="7"/>
      <c r="Q28" s="7"/>
      <c r="R28" s="7"/>
      <c r="S28" s="7"/>
      <c r="T28" s="7"/>
      <c r="AC28" s="24" t="s">
        <v>751</v>
      </c>
      <c r="AD28" s="24"/>
    </row>
    <row r="29" spans="1:31">
      <c r="A29" s="21" t="s">
        <v>564</v>
      </c>
      <c r="B29" s="1" t="s">
        <v>301</v>
      </c>
      <c r="E29" s="1" t="s">
        <v>1053</v>
      </c>
      <c r="F29" s="6" t="str">
        <f>標準入力法_断熱材!C30&amp;"["&amp;標準入力法_断熱材!D30&amp;"]"</f>
        <v>A種ポリエチレンフォーム  保温板  2種[0.038]</v>
      </c>
      <c r="G29" s="10"/>
      <c r="P29" s="7"/>
      <c r="Q29" s="7"/>
      <c r="R29" s="7"/>
      <c r="S29" s="7"/>
      <c r="T29" s="7"/>
      <c r="AC29" s="24" t="s">
        <v>753</v>
      </c>
      <c r="AD29" s="24"/>
    </row>
    <row r="30" spans="1:31">
      <c r="A30" s="21" t="s">
        <v>565</v>
      </c>
      <c r="B30" s="1" t="s">
        <v>302</v>
      </c>
      <c r="E30" s="1" t="s">
        <v>1054</v>
      </c>
      <c r="F30" s="6" t="str">
        <f>標準入力法_断熱材!C31&amp;"["&amp;標準入力法_断熱材!D31&amp;"]"</f>
        <v>ビーズ法ポリスチレンフォーム  保温板  特号[0.034]</v>
      </c>
      <c r="G30" s="10"/>
      <c r="P30" s="7"/>
      <c r="Q30" s="7"/>
      <c r="R30" s="7"/>
      <c r="S30" s="7"/>
      <c r="T30" s="7"/>
      <c r="V30" s="15" t="s">
        <v>578</v>
      </c>
      <c r="AC30" s="24" t="s">
        <v>754</v>
      </c>
      <c r="AD30" s="24"/>
    </row>
    <row r="31" spans="1:31">
      <c r="A31" s="23" t="s">
        <v>566</v>
      </c>
      <c r="B31" s="1" t="s">
        <v>303</v>
      </c>
      <c r="E31" s="1" t="s">
        <v>1055</v>
      </c>
      <c r="F31" s="6" t="str">
        <f>標準入力法_断熱材!C32&amp;"["&amp;標準入力法_断熱材!D32&amp;"]"</f>
        <v>ビーズ法ポリスチレンフォーム  保温板  1号[0.036]</v>
      </c>
      <c r="G31" s="10"/>
      <c r="P31" s="7"/>
      <c r="Q31" s="7"/>
      <c r="R31" s="7"/>
      <c r="S31" s="7"/>
      <c r="T31" s="7"/>
      <c r="V31" s="1" t="s">
        <v>247</v>
      </c>
      <c r="W31" s="1" t="s">
        <v>248</v>
      </c>
      <c r="AB31" s="41" t="s">
        <v>756</v>
      </c>
      <c r="AC31" s="9" t="s">
        <v>758</v>
      </c>
    </row>
    <row r="32" spans="1:31">
      <c r="A32" s="21"/>
      <c r="E32" s="1" t="s">
        <v>1056</v>
      </c>
      <c r="F32" s="6" t="str">
        <f>標準入力法_断熱材!C33&amp;"["&amp;標準入力法_断熱材!D33&amp;"]"</f>
        <v>ビーズ法ポリスチレンフォーム  保温板  2号[0.037]</v>
      </c>
      <c r="G32" s="10"/>
      <c r="P32" s="7"/>
      <c r="Q32" s="7"/>
      <c r="R32" s="7"/>
      <c r="S32" s="7"/>
      <c r="T32" s="7"/>
      <c r="V32" s="1" t="s">
        <v>249</v>
      </c>
      <c r="W32" s="10" t="s">
        <v>871</v>
      </c>
      <c r="AB32" s="42"/>
      <c r="AC32" s="24" t="s">
        <v>757</v>
      </c>
    </row>
    <row r="33" spans="1:29">
      <c r="A33" s="21"/>
      <c r="B33" s="8" t="s">
        <v>304</v>
      </c>
      <c r="E33" s="1" t="s">
        <v>1057</v>
      </c>
      <c r="F33" s="6" t="str">
        <f>標準入力法_断熱材!C34&amp;"["&amp;標準入力法_断熱材!D34&amp;"]"</f>
        <v>ビーズ法ポリスチレンフォーム  保温板  3号[0.04]</v>
      </c>
      <c r="G33" s="10"/>
      <c r="P33" s="7"/>
      <c r="Q33" s="7"/>
      <c r="R33" s="7"/>
      <c r="S33" s="7"/>
      <c r="T33" s="7"/>
      <c r="V33" s="1" t="s">
        <v>250</v>
      </c>
      <c r="W33" s="10" t="s">
        <v>872</v>
      </c>
    </row>
    <row r="34" spans="1:29">
      <c r="A34" s="21" t="s">
        <v>560</v>
      </c>
      <c r="B34" s="20" t="s">
        <v>399</v>
      </c>
      <c r="E34" s="1" t="s">
        <v>1058</v>
      </c>
      <c r="F34" s="6" t="str">
        <f>標準入力法_断熱材!C35&amp;"["&amp;標準入力法_断熱材!D35&amp;"]"</f>
        <v>ビーズ法ポリスチレンフォーム  保温板  4号[0.043]</v>
      </c>
      <c r="G34" s="10"/>
      <c r="P34" s="7"/>
      <c r="Q34" s="7"/>
      <c r="R34" s="7"/>
      <c r="S34" s="7"/>
      <c r="T34" s="7"/>
      <c r="V34" s="1" t="s">
        <v>251</v>
      </c>
      <c r="W34" s="10" t="s">
        <v>873</v>
      </c>
      <c r="AB34" s="54" t="s">
        <v>852</v>
      </c>
    </row>
    <row r="35" spans="1:29">
      <c r="A35" s="21" t="s">
        <v>567</v>
      </c>
      <c r="B35" s="1" t="s">
        <v>305</v>
      </c>
      <c r="E35" s="1" t="s">
        <v>1059</v>
      </c>
      <c r="F35" s="6" t="str">
        <f>標準入力法_断熱材!C36&amp;"["&amp;標準入力法_断熱材!D36&amp;"]"</f>
        <v>硬質ウレタンフォーム  保温板  2種1号[0.023]</v>
      </c>
      <c r="G35" s="10"/>
      <c r="P35" s="7"/>
      <c r="AC35" s="24" t="s">
        <v>858</v>
      </c>
    </row>
    <row r="36" spans="1:29">
      <c r="A36" s="21" t="s">
        <v>568</v>
      </c>
      <c r="B36" s="1" t="s">
        <v>306</v>
      </c>
      <c r="E36" s="1" t="s">
        <v>1060</v>
      </c>
      <c r="F36" s="6" t="str">
        <f>標準入力法_断熱材!C37&amp;"["&amp;標準入力法_断熱材!D37&amp;"]"</f>
        <v>硬質ウレタンフォーム  保温板  2種2号[0.024]</v>
      </c>
      <c r="G36" s="10"/>
      <c r="R36" s="1" t="s">
        <v>255</v>
      </c>
      <c r="AB36" s="41" t="s">
        <v>864</v>
      </c>
      <c r="AC36" s="53" t="s">
        <v>859</v>
      </c>
    </row>
    <row r="37" spans="1:29">
      <c r="A37" s="21" t="s">
        <v>569</v>
      </c>
      <c r="B37" s="1" t="s">
        <v>307</v>
      </c>
      <c r="E37" s="1" t="s">
        <v>1061</v>
      </c>
      <c r="F37" s="6" t="str">
        <f>標準入力法_断熱材!C38&amp;"["&amp;標準入力法_断熱材!D38&amp;"]"</f>
        <v>吹付け硬質ウレタンフォームA種1[0.034]</v>
      </c>
      <c r="G37" s="10"/>
      <c r="AC37" s="53" t="s">
        <v>860</v>
      </c>
    </row>
    <row r="38" spans="1:29">
      <c r="A38" s="23" t="s">
        <v>570</v>
      </c>
      <c r="B38" s="1" t="s">
        <v>308</v>
      </c>
      <c r="E38" s="1" t="s">
        <v>1062</v>
      </c>
      <c r="F38" s="6" t="str">
        <f>標準入力法_断熱材!C39&amp;"["&amp;標準入力法_断熱材!D39&amp;"]"</f>
        <v>吹付け硬質ウレタンフォームA種3[0.04]</v>
      </c>
      <c r="G38" s="10"/>
      <c r="AC38" s="53" t="s">
        <v>861</v>
      </c>
    </row>
    <row r="39" spans="1:29">
      <c r="A39" s="21"/>
      <c r="E39" s="1" t="s">
        <v>1063</v>
      </c>
      <c r="F39" s="6" t="str">
        <f>標準入力法_断熱材!C40&amp;"["&amp;標準入力法_断熱材!D40&amp;"]"</f>
        <v>フェノールフォーム  保温板  1種1号[0.022]</v>
      </c>
      <c r="G39" s="10"/>
      <c r="AC39" s="53" t="s">
        <v>862</v>
      </c>
    </row>
    <row r="40" spans="1:29">
      <c r="A40" s="21"/>
      <c r="B40" s="8" t="s">
        <v>309</v>
      </c>
      <c r="E40" s="1" t="s">
        <v>1064</v>
      </c>
      <c r="F40" s="6" t="str">
        <f>標準入力法_断熱材!C41&amp;"["&amp;標準入力法_断熱材!D41&amp;"]"</f>
        <v>フェノールフォーム  保温板  1種2号[0.022]</v>
      </c>
      <c r="G40" s="10"/>
      <c r="AC40" s="53" t="s">
        <v>863</v>
      </c>
    </row>
    <row r="41" spans="1:29">
      <c r="A41" s="21" t="s">
        <v>560</v>
      </c>
      <c r="B41" s="20" t="s">
        <v>399</v>
      </c>
      <c r="G41" s="10"/>
      <c r="AC41" s="9" t="s">
        <v>870</v>
      </c>
    </row>
    <row r="42" spans="1:29">
      <c r="A42" s="21" t="s">
        <v>571</v>
      </c>
      <c r="B42" s="1" t="s">
        <v>310</v>
      </c>
      <c r="E42" s="43" t="s">
        <v>720</v>
      </c>
      <c r="F42" s="38" t="s">
        <v>637</v>
      </c>
      <c r="G42" s="10"/>
    </row>
    <row r="43" spans="1:29">
      <c r="A43" s="21" t="s">
        <v>572</v>
      </c>
      <c r="B43" s="1" t="s">
        <v>311</v>
      </c>
      <c r="G43" s="10"/>
    </row>
    <row r="44" spans="1:29">
      <c r="A44" s="23" t="s">
        <v>573</v>
      </c>
      <c r="B44" s="1" t="s">
        <v>312</v>
      </c>
      <c r="E44" s="36" t="s">
        <v>1110</v>
      </c>
      <c r="G44" s="10"/>
    </row>
    <row r="45" spans="1:29">
      <c r="A45" s="23" t="s">
        <v>574</v>
      </c>
      <c r="B45" s="1" t="s">
        <v>398</v>
      </c>
      <c r="E45" s="36" t="s">
        <v>1109</v>
      </c>
      <c r="G45" s="10"/>
    </row>
    <row r="46" spans="1:29">
      <c r="A46" s="21" t="s">
        <v>575</v>
      </c>
      <c r="B46" s="1" t="s">
        <v>272</v>
      </c>
      <c r="C46" s="24" t="s">
        <v>580</v>
      </c>
      <c r="G46" s="10"/>
    </row>
    <row r="47" spans="1:29">
      <c r="A47" s="21"/>
      <c r="G47" s="10"/>
    </row>
    <row r="48" spans="1:29">
      <c r="A48" s="21"/>
      <c r="B48" s="8" t="s">
        <v>313</v>
      </c>
      <c r="G48" s="10"/>
    </row>
    <row r="49" spans="1:8">
      <c r="A49" s="1">
        <v>0</v>
      </c>
      <c r="B49" s="20" t="s">
        <v>399</v>
      </c>
      <c r="G49" s="10"/>
    </row>
    <row r="50" spans="1:8">
      <c r="A50" s="1">
        <v>1</v>
      </c>
      <c r="B50" s="1" t="s">
        <v>314</v>
      </c>
      <c r="G50" s="10"/>
    </row>
    <row r="51" spans="1:8">
      <c r="A51" s="36">
        <v>9</v>
      </c>
      <c r="B51" s="1" t="s">
        <v>315</v>
      </c>
      <c r="C51" s="18" t="s">
        <v>659</v>
      </c>
      <c r="G51" s="10"/>
    </row>
    <row r="52" spans="1:8">
      <c r="G52" s="10"/>
    </row>
    <row r="53" spans="1:8">
      <c r="G53" s="10"/>
    </row>
    <row r="54" spans="1:8">
      <c r="A54" s="21"/>
      <c r="B54" s="8" t="s">
        <v>733</v>
      </c>
      <c r="G54" s="10"/>
    </row>
    <row r="55" spans="1:8">
      <c r="A55" s="1">
        <v>0</v>
      </c>
      <c r="B55" s="20" t="s">
        <v>399</v>
      </c>
      <c r="G55" s="10"/>
    </row>
    <row r="56" spans="1:8">
      <c r="A56" s="1">
        <v>1</v>
      </c>
      <c r="B56" s="1" t="s">
        <v>734</v>
      </c>
      <c r="G56" s="10"/>
    </row>
    <row r="57" spans="1:8">
      <c r="A57" s="20">
        <v>2</v>
      </c>
      <c r="B57" s="1" t="s">
        <v>735</v>
      </c>
      <c r="G57" s="10"/>
    </row>
    <row r="58" spans="1:8">
      <c r="G58" s="10"/>
    </row>
    <row r="59" spans="1:8">
      <c r="G59" s="10"/>
    </row>
    <row r="60" spans="1:8">
      <c r="G60" s="10"/>
    </row>
    <row r="61" spans="1:8">
      <c r="G61" s="10"/>
    </row>
    <row r="62" spans="1:8">
      <c r="G62" s="10"/>
    </row>
    <row r="63" spans="1:8">
      <c r="G63" s="10"/>
    </row>
    <row r="64" spans="1:8">
      <c r="G64" s="10"/>
      <c r="H64" s="38"/>
    </row>
    <row r="65" spans="7:8">
      <c r="G65" s="10"/>
    </row>
    <row r="66" spans="7:8">
      <c r="G66" s="10"/>
    </row>
    <row r="67" spans="7:8">
      <c r="G67" s="10"/>
    </row>
    <row r="68" spans="7:8">
      <c r="G68" s="10"/>
    </row>
    <row r="69" spans="7:8">
      <c r="G69" s="10"/>
    </row>
    <row r="70" spans="7:8">
      <c r="G70" s="10"/>
    </row>
    <row r="71" spans="7:8">
      <c r="G71" s="10"/>
    </row>
    <row r="72" spans="7:8">
      <c r="G72" s="10"/>
    </row>
    <row r="73" spans="7:8">
      <c r="G73" s="10"/>
    </row>
    <row r="74" spans="7:8">
      <c r="G74" s="10"/>
    </row>
    <row r="75" spans="7:8">
      <c r="G75" s="10"/>
    </row>
    <row r="76" spans="7:8">
      <c r="G76" s="10"/>
    </row>
    <row r="77" spans="7:8">
      <c r="G77" s="10"/>
      <c r="H77" s="38"/>
    </row>
    <row r="78" spans="7:8">
      <c r="G78" s="10"/>
    </row>
    <row r="79" spans="7:8">
      <c r="G79" s="10"/>
    </row>
    <row r="80" spans="7:8">
      <c r="G80" s="10"/>
    </row>
    <row r="81" spans="7:8">
      <c r="G81" s="10"/>
    </row>
    <row r="82" spans="7:8">
      <c r="G82" s="10"/>
    </row>
    <row r="83" spans="7:8">
      <c r="G83" s="10"/>
    </row>
    <row r="84" spans="7:8">
      <c r="G84" s="10"/>
    </row>
    <row r="85" spans="7:8">
      <c r="G85" s="10"/>
    </row>
    <row r="86" spans="7:8">
      <c r="G86" s="10"/>
    </row>
    <row r="87" spans="7:8">
      <c r="G87" s="10"/>
    </row>
    <row r="88" spans="7:8">
      <c r="G88" s="10"/>
    </row>
    <row r="89" spans="7:8">
      <c r="G89" s="10"/>
    </row>
    <row r="90" spans="7:8">
      <c r="G90" s="10"/>
    </row>
    <row r="91" spans="7:8">
      <c r="G91" s="10"/>
    </row>
    <row r="92" spans="7:8">
      <c r="G92" s="10"/>
      <c r="H92" s="38"/>
    </row>
    <row r="93" spans="7:8">
      <c r="G93" s="10"/>
    </row>
    <row r="94" spans="7:8">
      <c r="G94" s="10"/>
    </row>
    <row r="95" spans="7:8">
      <c r="G95" s="10"/>
    </row>
    <row r="96" spans="7:8">
      <c r="G96" s="10"/>
    </row>
    <row r="97" spans="7:7">
      <c r="G97" s="10"/>
    </row>
    <row r="98" spans="7:7">
      <c r="G98" s="10"/>
    </row>
    <row r="99" spans="7:7">
      <c r="G99" s="10"/>
    </row>
    <row r="100" spans="7:7">
      <c r="G100" s="10"/>
    </row>
    <row r="101" spans="7:7">
      <c r="G101" s="38"/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AF4C9-D5C5-4979-A1F5-D7B1429D4B02}">
  <sheetPr>
    <tabColor rgb="FFFFFFCC"/>
  </sheetPr>
  <dimension ref="A1:G42"/>
  <sheetViews>
    <sheetView zoomScale="130" zoomScaleNormal="130" workbookViewId="0">
      <selection activeCell="C19" sqref="C19"/>
    </sheetView>
  </sheetViews>
  <sheetFormatPr defaultRowHeight="15.75"/>
  <cols>
    <col min="1" max="1" width="10.5" style="84" customWidth="1"/>
    <col min="2" max="2" width="6" style="84" customWidth="1"/>
    <col min="3" max="3" width="31.5" style="84" customWidth="1"/>
    <col min="4" max="4" width="10.25" style="85" customWidth="1"/>
    <col min="5" max="5" width="8.625" style="84" customWidth="1"/>
    <col min="6" max="6" width="9.5" style="100" customWidth="1"/>
    <col min="7" max="7" width="8.625" style="84" customWidth="1"/>
  </cols>
  <sheetData>
    <row r="1" spans="1:7">
      <c r="A1" s="65"/>
      <c r="B1" s="65"/>
      <c r="C1" s="65"/>
      <c r="D1" s="66"/>
      <c r="E1" s="65"/>
      <c r="F1" s="96"/>
      <c r="G1" s="95" t="s">
        <v>1066</v>
      </c>
    </row>
    <row r="2" spans="1:7" ht="22.5">
      <c r="A2" s="67" t="s">
        <v>916</v>
      </c>
      <c r="B2" s="68" t="s">
        <v>917</v>
      </c>
      <c r="C2" s="67" t="s">
        <v>918</v>
      </c>
      <c r="D2" s="69" t="s">
        <v>919</v>
      </c>
      <c r="E2" s="70" t="s">
        <v>920</v>
      </c>
      <c r="F2" s="97" t="s">
        <v>921</v>
      </c>
      <c r="G2" s="70" t="s">
        <v>922</v>
      </c>
    </row>
    <row r="3" spans="1:7" ht="13.5">
      <c r="A3" s="911" t="s">
        <v>923</v>
      </c>
      <c r="B3" s="71">
        <v>121</v>
      </c>
      <c r="C3" s="72" t="s">
        <v>924</v>
      </c>
      <c r="D3" s="73">
        <v>0.05</v>
      </c>
      <c r="E3" s="74">
        <v>8</v>
      </c>
      <c r="F3" s="98">
        <v>0.84</v>
      </c>
      <c r="G3" s="74">
        <v>10</v>
      </c>
    </row>
    <row r="4" spans="1:7" ht="13.5">
      <c r="A4" s="912"/>
      <c r="B4" s="75">
        <v>122</v>
      </c>
      <c r="C4" s="76" t="s">
        <v>925</v>
      </c>
      <c r="D4" s="73">
        <v>4.4999999999999998E-2</v>
      </c>
      <c r="E4" s="77">
        <v>13</v>
      </c>
      <c r="F4" s="98">
        <v>0.84</v>
      </c>
      <c r="G4" s="77">
        <v>16</v>
      </c>
    </row>
    <row r="5" spans="1:7" ht="13.5">
      <c r="A5" s="912"/>
      <c r="B5" s="71">
        <v>123</v>
      </c>
      <c r="C5" s="78" t="s">
        <v>926</v>
      </c>
      <c r="D5" s="73">
        <v>4.2000000000000003E-2</v>
      </c>
      <c r="E5" s="77">
        <v>17</v>
      </c>
      <c r="F5" s="98">
        <v>0.84</v>
      </c>
      <c r="G5" s="74">
        <v>20</v>
      </c>
    </row>
    <row r="6" spans="1:7" ht="13.5">
      <c r="A6" s="912"/>
      <c r="B6" s="75">
        <v>124</v>
      </c>
      <c r="C6" s="76" t="s">
        <v>927</v>
      </c>
      <c r="D6" s="73">
        <v>3.7999999999999999E-2</v>
      </c>
      <c r="E6" s="77">
        <v>20</v>
      </c>
      <c r="F6" s="98">
        <v>0.84</v>
      </c>
      <c r="G6" s="77">
        <v>24</v>
      </c>
    </row>
    <row r="7" spans="1:7" ht="13.5">
      <c r="A7" s="912"/>
      <c r="B7" s="75">
        <v>125</v>
      </c>
      <c r="C7" s="76" t="s">
        <v>928</v>
      </c>
      <c r="D7" s="73">
        <v>3.5999999999999997E-2</v>
      </c>
      <c r="E7" s="74">
        <v>27</v>
      </c>
      <c r="F7" s="98">
        <v>0.84</v>
      </c>
      <c r="G7" s="74">
        <v>32</v>
      </c>
    </row>
    <row r="8" spans="1:7" ht="13.5">
      <c r="A8" s="912"/>
      <c r="B8" s="75">
        <v>126</v>
      </c>
      <c r="C8" s="76" t="s">
        <v>929</v>
      </c>
      <c r="D8" s="73">
        <v>3.7999999999999999E-2</v>
      </c>
      <c r="E8" s="77">
        <v>13</v>
      </c>
      <c r="F8" s="98">
        <v>0.84</v>
      </c>
      <c r="G8" s="77">
        <v>16</v>
      </c>
    </row>
    <row r="9" spans="1:7" ht="13.5">
      <c r="A9" s="912"/>
      <c r="B9" s="75">
        <v>127</v>
      </c>
      <c r="C9" s="76" t="s">
        <v>930</v>
      </c>
      <c r="D9" s="73">
        <v>3.5999999999999997E-2</v>
      </c>
      <c r="E9" s="74">
        <v>20</v>
      </c>
      <c r="F9" s="98">
        <v>0.84</v>
      </c>
      <c r="G9" s="74">
        <v>24</v>
      </c>
    </row>
    <row r="10" spans="1:7" ht="13.5">
      <c r="A10" s="912"/>
      <c r="B10" s="75">
        <v>128</v>
      </c>
      <c r="C10" s="76" t="s">
        <v>931</v>
      </c>
      <c r="D10" s="73">
        <v>3.5000000000000003E-2</v>
      </c>
      <c r="E10" s="77">
        <v>27</v>
      </c>
      <c r="F10" s="98">
        <v>0.84</v>
      </c>
      <c r="G10" s="74">
        <v>32</v>
      </c>
    </row>
    <row r="11" spans="1:7" ht="13.5">
      <c r="A11" s="912"/>
      <c r="B11" s="71">
        <v>129</v>
      </c>
      <c r="C11" s="76" t="s">
        <v>932</v>
      </c>
      <c r="D11" s="73">
        <v>3.4000000000000002E-2</v>
      </c>
      <c r="E11" s="74">
        <v>34</v>
      </c>
      <c r="F11" s="98">
        <v>0.84</v>
      </c>
      <c r="G11" s="74">
        <v>40</v>
      </c>
    </row>
    <row r="12" spans="1:7" ht="13.5">
      <c r="A12" s="912"/>
      <c r="B12" s="75">
        <v>130</v>
      </c>
      <c r="C12" s="76" t="s">
        <v>933</v>
      </c>
      <c r="D12" s="73">
        <v>3.3000000000000002E-2</v>
      </c>
      <c r="E12" s="74">
        <v>40</v>
      </c>
      <c r="F12" s="98">
        <v>0.84</v>
      </c>
      <c r="G12" s="74">
        <v>48</v>
      </c>
    </row>
    <row r="13" spans="1:7" ht="13.5">
      <c r="A13" s="912"/>
      <c r="B13" s="75">
        <v>131</v>
      </c>
      <c r="C13" s="76" t="s">
        <v>934</v>
      </c>
      <c r="D13" s="73">
        <v>5.1999999999999998E-2</v>
      </c>
      <c r="E13" s="77">
        <v>11</v>
      </c>
      <c r="F13" s="98">
        <v>0.84</v>
      </c>
      <c r="G13" s="77">
        <v>13</v>
      </c>
    </row>
    <row r="14" spans="1:7" ht="13.5">
      <c r="A14" s="912"/>
      <c r="B14" s="71">
        <v>132</v>
      </c>
      <c r="C14" s="76" t="s">
        <v>935</v>
      </c>
      <c r="D14" s="73">
        <v>5.1999999999999998E-2</v>
      </c>
      <c r="E14" s="77">
        <v>15</v>
      </c>
      <c r="F14" s="98">
        <v>0.84</v>
      </c>
      <c r="G14" s="74">
        <v>18</v>
      </c>
    </row>
    <row r="15" spans="1:7" ht="13.5">
      <c r="A15" s="912"/>
      <c r="B15" s="75">
        <v>133</v>
      </c>
      <c r="C15" s="76" t="s">
        <v>936</v>
      </c>
      <c r="D15" s="73">
        <v>0.04</v>
      </c>
      <c r="E15" s="77">
        <v>25</v>
      </c>
      <c r="F15" s="98">
        <v>0.84</v>
      </c>
      <c r="G15" s="74">
        <v>30</v>
      </c>
    </row>
    <row r="16" spans="1:7" ht="13.5">
      <c r="A16" s="912"/>
      <c r="B16" s="75">
        <v>134</v>
      </c>
      <c r="C16" s="76" t="s">
        <v>937</v>
      </c>
      <c r="D16" s="73">
        <v>0.04</v>
      </c>
      <c r="E16" s="77">
        <v>29</v>
      </c>
      <c r="F16" s="98">
        <v>0.84</v>
      </c>
      <c r="G16" s="74">
        <v>35</v>
      </c>
    </row>
    <row r="17" spans="1:7" ht="13.5">
      <c r="A17" s="912"/>
      <c r="B17" s="75">
        <v>141</v>
      </c>
      <c r="C17" s="79" t="s">
        <v>938</v>
      </c>
      <c r="D17" s="73">
        <v>6.4000000000000001E-2</v>
      </c>
      <c r="E17" s="74">
        <v>412</v>
      </c>
      <c r="F17" s="99">
        <v>1.42</v>
      </c>
      <c r="G17" s="74">
        <v>290</v>
      </c>
    </row>
    <row r="18" spans="1:7" ht="13.5">
      <c r="A18" s="912"/>
      <c r="B18" s="75">
        <v>142</v>
      </c>
      <c r="C18" s="79" t="s">
        <v>939</v>
      </c>
      <c r="D18" s="73">
        <v>3.7999999999999999E-2</v>
      </c>
      <c r="E18" s="77">
        <v>34</v>
      </c>
      <c r="F18" s="98">
        <v>0.84</v>
      </c>
      <c r="G18" s="74">
        <v>40</v>
      </c>
    </row>
    <row r="19" spans="1:7" ht="13.5">
      <c r="A19" s="912"/>
      <c r="B19" s="75">
        <v>143</v>
      </c>
      <c r="C19" s="79" t="s">
        <v>940</v>
      </c>
      <c r="D19" s="73">
        <v>3.7999999999999999E-2</v>
      </c>
      <c r="E19" s="74">
        <v>34</v>
      </c>
      <c r="F19" s="98">
        <v>0.84</v>
      </c>
      <c r="G19" s="74">
        <v>40</v>
      </c>
    </row>
    <row r="20" spans="1:7" ht="13.5">
      <c r="A20" s="912"/>
      <c r="B20" s="75">
        <v>144</v>
      </c>
      <c r="C20" s="79" t="s">
        <v>941</v>
      </c>
      <c r="D20" s="73">
        <v>3.5999999999999997E-2</v>
      </c>
      <c r="E20" s="74">
        <v>67</v>
      </c>
      <c r="F20" s="98">
        <v>0.84</v>
      </c>
      <c r="G20" s="74">
        <v>80</v>
      </c>
    </row>
    <row r="21" spans="1:7" ht="13.5">
      <c r="A21" s="912"/>
      <c r="B21" s="71">
        <v>145</v>
      </c>
      <c r="C21" s="72" t="s">
        <v>942</v>
      </c>
      <c r="D21" s="73">
        <v>4.7E-2</v>
      </c>
      <c r="E21" s="77">
        <v>21</v>
      </c>
      <c r="F21" s="98">
        <v>0.84</v>
      </c>
      <c r="G21" s="77">
        <v>25</v>
      </c>
    </row>
    <row r="22" spans="1:7" ht="13.5">
      <c r="A22" s="912"/>
      <c r="B22" s="75">
        <v>146</v>
      </c>
      <c r="C22" s="76" t="s">
        <v>943</v>
      </c>
      <c r="D22" s="73">
        <v>3.9E-2</v>
      </c>
      <c r="E22" s="74">
        <v>55</v>
      </c>
      <c r="F22" s="98">
        <v>0.84</v>
      </c>
      <c r="G22" s="77">
        <v>65</v>
      </c>
    </row>
    <row r="23" spans="1:7" ht="13.5">
      <c r="A23" s="912"/>
      <c r="B23" s="75">
        <v>161</v>
      </c>
      <c r="C23" s="76" t="s">
        <v>944</v>
      </c>
      <c r="D23" s="73">
        <v>0.04</v>
      </c>
      <c r="E23" s="77">
        <v>47</v>
      </c>
      <c r="F23" s="99">
        <v>1.88</v>
      </c>
      <c r="G23" s="77">
        <v>25</v>
      </c>
    </row>
    <row r="24" spans="1:7" ht="13.5">
      <c r="A24" s="912"/>
      <c r="B24" s="75">
        <v>162</v>
      </c>
      <c r="C24" s="76" t="s">
        <v>945</v>
      </c>
      <c r="D24" s="73">
        <v>0.04</v>
      </c>
      <c r="E24" s="74">
        <v>85</v>
      </c>
      <c r="F24" s="99">
        <v>1.88</v>
      </c>
      <c r="G24" s="74">
        <v>45</v>
      </c>
    </row>
    <row r="25" spans="1:7" ht="13.5">
      <c r="A25" s="913"/>
      <c r="B25" s="75">
        <v>163</v>
      </c>
      <c r="C25" s="76" t="s">
        <v>946</v>
      </c>
      <c r="D25" s="73">
        <v>0.04</v>
      </c>
      <c r="E25" s="77">
        <v>103</v>
      </c>
      <c r="F25" s="99">
        <v>1.88</v>
      </c>
      <c r="G25" s="74">
        <v>55</v>
      </c>
    </row>
    <row r="26" spans="1:7" ht="13.5">
      <c r="A26" s="911" t="s">
        <v>947</v>
      </c>
      <c r="B26" s="71">
        <v>181</v>
      </c>
      <c r="C26" s="76" t="s">
        <v>948</v>
      </c>
      <c r="D26" s="73">
        <v>0.04</v>
      </c>
      <c r="E26" s="80">
        <v>32.5</v>
      </c>
      <c r="F26" s="99">
        <v>1.3</v>
      </c>
      <c r="G26" s="74">
        <v>25</v>
      </c>
    </row>
    <row r="27" spans="1:7" ht="13.5">
      <c r="A27" s="912"/>
      <c r="B27" s="75">
        <v>182</v>
      </c>
      <c r="C27" s="72" t="s">
        <v>949</v>
      </c>
      <c r="D27" s="73">
        <v>3.4000000000000002E-2</v>
      </c>
      <c r="E27" s="81">
        <v>36.4</v>
      </c>
      <c r="F27" s="99">
        <v>1.3</v>
      </c>
      <c r="G27" s="77">
        <v>28</v>
      </c>
    </row>
    <row r="28" spans="1:7" ht="13.5">
      <c r="A28" s="912"/>
      <c r="B28" s="75">
        <v>183</v>
      </c>
      <c r="C28" s="76" t="s">
        <v>950</v>
      </c>
      <c r="D28" s="73">
        <v>2.8000000000000001E-2</v>
      </c>
      <c r="E28" s="80">
        <v>40.299999999999997</v>
      </c>
      <c r="F28" s="99">
        <v>1.3</v>
      </c>
      <c r="G28" s="74">
        <v>31</v>
      </c>
    </row>
    <row r="29" spans="1:7" ht="13.5">
      <c r="A29" s="912"/>
      <c r="B29" s="71">
        <v>184</v>
      </c>
      <c r="C29" s="76" t="s">
        <v>951</v>
      </c>
      <c r="D29" s="73">
        <v>4.2000000000000003E-2</v>
      </c>
      <c r="E29" s="77">
        <v>13</v>
      </c>
      <c r="F29" s="99">
        <v>1.3</v>
      </c>
      <c r="G29" s="82">
        <v>10</v>
      </c>
    </row>
    <row r="30" spans="1:7" ht="13.5">
      <c r="A30" s="912"/>
      <c r="B30" s="71">
        <v>185</v>
      </c>
      <c r="C30" s="76" t="s">
        <v>952</v>
      </c>
      <c r="D30" s="73">
        <v>3.7999999999999999E-2</v>
      </c>
      <c r="E30" s="77">
        <v>46</v>
      </c>
      <c r="F30" s="98">
        <v>2.2999999999999998</v>
      </c>
      <c r="G30" s="77">
        <v>20</v>
      </c>
    </row>
    <row r="31" spans="1:7" ht="13.5">
      <c r="A31" s="912"/>
      <c r="B31" s="75">
        <v>186</v>
      </c>
      <c r="C31" s="79" t="s">
        <v>953</v>
      </c>
      <c r="D31" s="73">
        <v>3.4000000000000002E-2</v>
      </c>
      <c r="E31" s="81">
        <v>35.1</v>
      </c>
      <c r="F31" s="99">
        <v>1.3</v>
      </c>
      <c r="G31" s="77">
        <v>27</v>
      </c>
    </row>
    <row r="32" spans="1:7" ht="13.5">
      <c r="A32" s="912"/>
      <c r="B32" s="75">
        <v>187</v>
      </c>
      <c r="C32" s="76" t="s">
        <v>954</v>
      </c>
      <c r="D32" s="73">
        <v>3.5999999999999997E-2</v>
      </c>
      <c r="E32" s="74">
        <v>39</v>
      </c>
      <c r="F32" s="99">
        <v>1.3</v>
      </c>
      <c r="G32" s="74">
        <v>30</v>
      </c>
    </row>
    <row r="33" spans="1:7" ht="13.5">
      <c r="A33" s="912"/>
      <c r="B33" s="75">
        <v>188</v>
      </c>
      <c r="C33" s="76" t="s">
        <v>955</v>
      </c>
      <c r="D33" s="73">
        <v>3.6999999999999998E-2</v>
      </c>
      <c r="E33" s="80">
        <v>32.5</v>
      </c>
      <c r="F33" s="99">
        <v>1.3</v>
      </c>
      <c r="G33" s="74">
        <v>25</v>
      </c>
    </row>
    <row r="34" spans="1:7" ht="13.5">
      <c r="A34" s="912"/>
      <c r="B34" s="75">
        <v>189</v>
      </c>
      <c r="C34" s="76" t="s">
        <v>956</v>
      </c>
      <c r="D34" s="73">
        <v>0.04</v>
      </c>
      <c r="E34" s="77">
        <v>26</v>
      </c>
      <c r="F34" s="99">
        <v>1.3</v>
      </c>
      <c r="G34" s="77">
        <v>20</v>
      </c>
    </row>
    <row r="35" spans="1:7" ht="13.5">
      <c r="A35" s="912"/>
      <c r="B35" s="75">
        <v>190</v>
      </c>
      <c r="C35" s="76" t="s">
        <v>957</v>
      </c>
      <c r="D35" s="73">
        <v>4.2999999999999997E-2</v>
      </c>
      <c r="E35" s="81">
        <v>19.5</v>
      </c>
      <c r="F35" s="99">
        <v>1.3</v>
      </c>
      <c r="G35" s="77">
        <v>15</v>
      </c>
    </row>
    <row r="36" spans="1:7" ht="13.5">
      <c r="A36" s="912"/>
      <c r="B36" s="75">
        <v>201</v>
      </c>
      <c r="C36" s="76" t="s">
        <v>958</v>
      </c>
      <c r="D36" s="73">
        <v>2.3E-2</v>
      </c>
      <c r="E36" s="74">
        <v>60</v>
      </c>
      <c r="F36" s="99">
        <v>1.7</v>
      </c>
      <c r="G36" s="74">
        <v>35</v>
      </c>
    </row>
    <row r="37" spans="1:7" ht="13.5">
      <c r="A37" s="912"/>
      <c r="B37" s="75">
        <v>202</v>
      </c>
      <c r="C37" s="76" t="s">
        <v>959</v>
      </c>
      <c r="D37" s="73">
        <v>2.4E-2</v>
      </c>
      <c r="E37" s="74">
        <v>43</v>
      </c>
      <c r="F37" s="99">
        <v>1.7</v>
      </c>
      <c r="G37" s="77">
        <v>25</v>
      </c>
    </row>
    <row r="38" spans="1:7" ht="13.5">
      <c r="A38" s="912"/>
      <c r="B38" s="71">
        <v>203</v>
      </c>
      <c r="C38" s="76" t="s">
        <v>960</v>
      </c>
      <c r="D38" s="73">
        <v>3.4000000000000002E-2</v>
      </c>
      <c r="E38" s="74">
        <v>61</v>
      </c>
      <c r="F38" s="99">
        <v>1.7</v>
      </c>
      <c r="G38" s="74">
        <v>36</v>
      </c>
    </row>
    <row r="39" spans="1:7" ht="13.5">
      <c r="A39" s="912"/>
      <c r="B39" s="71">
        <v>204</v>
      </c>
      <c r="C39" s="76" t="s">
        <v>961</v>
      </c>
      <c r="D39" s="73">
        <v>0.04</v>
      </c>
      <c r="E39" s="74">
        <v>26</v>
      </c>
      <c r="F39" s="99">
        <v>1.7</v>
      </c>
      <c r="G39" s="77">
        <v>15</v>
      </c>
    </row>
    <row r="40" spans="1:7" ht="13.5">
      <c r="A40" s="912"/>
      <c r="B40" s="71">
        <v>221</v>
      </c>
      <c r="C40" s="76" t="s">
        <v>962</v>
      </c>
      <c r="D40" s="73">
        <v>2.1999999999999999E-2</v>
      </c>
      <c r="E40" s="83">
        <v>77</v>
      </c>
      <c r="F40" s="99">
        <v>1.7</v>
      </c>
      <c r="G40" s="74">
        <v>45</v>
      </c>
    </row>
    <row r="41" spans="1:7" ht="13.5">
      <c r="A41" s="913"/>
      <c r="B41" s="71">
        <v>222</v>
      </c>
      <c r="C41" s="76" t="s">
        <v>963</v>
      </c>
      <c r="D41" s="73">
        <v>2.1999999999999999E-2</v>
      </c>
      <c r="E41" s="74">
        <v>43</v>
      </c>
      <c r="F41" s="99">
        <v>1.7</v>
      </c>
      <c r="G41" s="74">
        <v>25</v>
      </c>
    </row>
    <row r="42" spans="1:7">
      <c r="A42" s="65"/>
      <c r="B42" s="65"/>
      <c r="C42" s="65"/>
      <c r="D42" s="66"/>
      <c r="E42" s="65"/>
      <c r="F42" s="96"/>
      <c r="G42" s="65"/>
    </row>
  </sheetData>
  <mergeCells count="2">
    <mergeCell ref="A3:A25"/>
    <mergeCell ref="A26:A41"/>
  </mergeCells>
  <phoneticPr fontId="5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67482-777A-4474-93CC-7D30AB02904C}">
  <sheetPr>
    <tabColor rgb="FFFFFFCC"/>
  </sheetPr>
  <dimension ref="A1:E61"/>
  <sheetViews>
    <sheetView workbookViewId="0">
      <selection activeCell="G10" sqref="G10"/>
    </sheetView>
  </sheetViews>
  <sheetFormatPr defaultRowHeight="13.5"/>
  <cols>
    <col min="1" max="1" width="4.5" customWidth="1"/>
    <col min="2" max="2" width="29.625" style="94" customWidth="1"/>
    <col min="3" max="3" width="3.5" style="94" customWidth="1"/>
    <col min="4" max="4" width="33.125" style="94" customWidth="1"/>
    <col min="5" max="5" width="12.125" style="94" customWidth="1"/>
  </cols>
  <sheetData>
    <row r="1" spans="1:5">
      <c r="B1" s="101" t="s">
        <v>1070</v>
      </c>
      <c r="C1"/>
      <c r="D1"/>
      <c r="E1" s="95" t="s">
        <v>1066</v>
      </c>
    </row>
    <row r="2" spans="1:5" ht="22.5">
      <c r="B2" s="86" t="s">
        <v>964</v>
      </c>
      <c r="C2" s="919" t="s">
        <v>965</v>
      </c>
      <c r="D2" s="920"/>
      <c r="E2" s="87" t="s">
        <v>966</v>
      </c>
    </row>
    <row r="3" spans="1:5">
      <c r="A3">
        <v>1</v>
      </c>
      <c r="B3" s="916" t="s">
        <v>967</v>
      </c>
      <c r="C3" s="88" t="s">
        <v>968</v>
      </c>
      <c r="D3" s="89" t="s">
        <v>969</v>
      </c>
      <c r="E3" s="90">
        <v>0.05</v>
      </c>
    </row>
    <row r="4" spans="1:5">
      <c r="A4">
        <v>2</v>
      </c>
      <c r="B4" s="917"/>
      <c r="C4" s="91"/>
      <c r="D4" s="89" t="s">
        <v>970</v>
      </c>
      <c r="E4" s="90">
        <v>4.4999999999999998E-2</v>
      </c>
    </row>
    <row r="5" spans="1:5">
      <c r="A5">
        <v>3</v>
      </c>
      <c r="B5" s="917"/>
      <c r="C5" s="92"/>
      <c r="D5" s="89" t="s">
        <v>971</v>
      </c>
      <c r="E5" s="90">
        <v>4.4999999999999998E-2</v>
      </c>
    </row>
    <row r="6" spans="1:5">
      <c r="A6">
        <v>4</v>
      </c>
      <c r="B6" s="917"/>
      <c r="C6" s="92"/>
      <c r="D6" s="89" t="s">
        <v>972</v>
      </c>
      <c r="E6" s="90">
        <v>4.2000000000000003E-2</v>
      </c>
    </row>
    <row r="7" spans="1:5">
      <c r="A7">
        <v>5</v>
      </c>
      <c r="B7" s="917"/>
      <c r="C7" s="92"/>
      <c r="D7" s="89" t="s">
        <v>973</v>
      </c>
      <c r="E7" s="90">
        <v>3.7999999999999999E-2</v>
      </c>
    </row>
    <row r="8" spans="1:5">
      <c r="A8">
        <v>6</v>
      </c>
      <c r="B8" s="917"/>
      <c r="C8" s="92"/>
      <c r="D8" s="89" t="s">
        <v>974</v>
      </c>
      <c r="E8" s="90">
        <v>3.5999999999999997E-2</v>
      </c>
    </row>
    <row r="9" spans="1:5">
      <c r="A9">
        <v>7</v>
      </c>
      <c r="B9" s="917"/>
      <c r="C9" s="92"/>
      <c r="D9" s="89" t="s">
        <v>975</v>
      </c>
      <c r="E9" s="90">
        <v>3.5999999999999997E-2</v>
      </c>
    </row>
    <row r="10" spans="1:5">
      <c r="A10">
        <v>8</v>
      </c>
      <c r="B10" s="917"/>
      <c r="C10" s="92"/>
      <c r="D10" s="89" t="s">
        <v>976</v>
      </c>
      <c r="E10" s="90">
        <v>3.5000000000000003E-2</v>
      </c>
    </row>
    <row r="11" spans="1:5">
      <c r="A11">
        <v>9</v>
      </c>
      <c r="B11" s="917"/>
      <c r="C11" s="92"/>
      <c r="D11" s="89" t="s">
        <v>977</v>
      </c>
      <c r="E11" s="90">
        <v>3.5000000000000003E-2</v>
      </c>
    </row>
    <row r="12" spans="1:5">
      <c r="A12">
        <v>10</v>
      </c>
      <c r="B12" s="917"/>
      <c r="C12" s="92"/>
      <c r="D12" s="89" t="s">
        <v>978</v>
      </c>
      <c r="E12" s="90">
        <v>3.3000000000000002E-2</v>
      </c>
    </row>
    <row r="13" spans="1:5">
      <c r="A13">
        <v>11</v>
      </c>
      <c r="B13" s="918"/>
      <c r="C13" s="92"/>
      <c r="D13" s="89" t="s">
        <v>979</v>
      </c>
      <c r="E13" s="90">
        <v>3.3000000000000002E-2</v>
      </c>
    </row>
    <row r="14" spans="1:5">
      <c r="A14">
        <v>12</v>
      </c>
      <c r="B14" s="916" t="s">
        <v>980</v>
      </c>
      <c r="C14" s="88" t="s">
        <v>968</v>
      </c>
      <c r="D14" s="89" t="s">
        <v>981</v>
      </c>
      <c r="E14" s="90">
        <v>4.7E-2</v>
      </c>
    </row>
    <row r="15" spans="1:5">
      <c r="A15">
        <v>13</v>
      </c>
      <c r="B15" s="917"/>
      <c r="C15" s="92"/>
      <c r="D15" s="89" t="s">
        <v>982</v>
      </c>
      <c r="E15" s="90">
        <v>4.2999999999999997E-2</v>
      </c>
    </row>
    <row r="16" spans="1:5">
      <c r="A16">
        <v>14</v>
      </c>
      <c r="B16" s="917"/>
      <c r="C16" s="92"/>
      <c r="D16" s="89" t="s">
        <v>983</v>
      </c>
      <c r="E16" s="90">
        <v>3.7999999999999999E-2</v>
      </c>
    </row>
    <row r="17" spans="1:5">
      <c r="A17">
        <v>15</v>
      </c>
      <c r="B17" s="917"/>
      <c r="C17" s="92"/>
      <c r="D17" s="89" t="s">
        <v>984</v>
      </c>
      <c r="E17" s="90">
        <v>3.7999999999999999E-2</v>
      </c>
    </row>
    <row r="18" spans="1:5">
      <c r="A18">
        <v>16</v>
      </c>
      <c r="B18" s="917"/>
      <c r="C18" s="92"/>
      <c r="D18" s="89" t="s">
        <v>985</v>
      </c>
      <c r="E18" s="90">
        <v>3.7999999999999999E-2</v>
      </c>
    </row>
    <row r="19" spans="1:5">
      <c r="A19">
        <v>17</v>
      </c>
      <c r="B19" s="917"/>
      <c r="C19" s="92"/>
      <c r="D19" s="89" t="s">
        <v>986</v>
      </c>
      <c r="E19" s="90">
        <v>3.5999999999999997E-2</v>
      </c>
    </row>
    <row r="20" spans="1:5">
      <c r="A20">
        <v>18</v>
      </c>
      <c r="B20" s="917"/>
      <c r="C20" s="92"/>
      <c r="D20" s="89" t="s">
        <v>987</v>
      </c>
      <c r="E20" s="90">
        <v>3.5999999999999997E-2</v>
      </c>
    </row>
    <row r="21" spans="1:5">
      <c r="A21">
        <v>19</v>
      </c>
      <c r="B21" s="917"/>
      <c r="C21" s="92"/>
      <c r="D21" s="89" t="s">
        <v>988</v>
      </c>
      <c r="E21" s="90">
        <v>3.5000000000000003E-2</v>
      </c>
    </row>
    <row r="22" spans="1:5">
      <c r="A22">
        <v>20</v>
      </c>
      <c r="B22" s="917"/>
      <c r="C22" s="92"/>
      <c r="D22" s="89" t="s">
        <v>989</v>
      </c>
      <c r="E22" s="90">
        <v>3.4000000000000002E-2</v>
      </c>
    </row>
    <row r="23" spans="1:5">
      <c r="A23">
        <v>21</v>
      </c>
      <c r="B23" s="917"/>
      <c r="C23" s="92"/>
      <c r="D23" s="89" t="s">
        <v>990</v>
      </c>
      <c r="E23" s="90">
        <v>3.4000000000000002E-2</v>
      </c>
    </row>
    <row r="24" spans="1:5">
      <c r="A24">
        <v>22</v>
      </c>
      <c r="B24" s="917"/>
      <c r="C24" s="92"/>
      <c r="D24" s="89" t="s">
        <v>991</v>
      </c>
      <c r="E24" s="90">
        <v>3.4000000000000002E-2</v>
      </c>
    </row>
    <row r="25" spans="1:5">
      <c r="A25">
        <v>23</v>
      </c>
      <c r="B25" s="918"/>
      <c r="C25" s="92"/>
      <c r="D25" s="89" t="s">
        <v>992</v>
      </c>
      <c r="E25" s="90">
        <v>3.3000000000000002E-2</v>
      </c>
    </row>
    <row r="26" spans="1:5">
      <c r="A26">
        <v>24</v>
      </c>
      <c r="B26" s="916" t="s">
        <v>993</v>
      </c>
      <c r="C26" s="88" t="s">
        <v>968</v>
      </c>
      <c r="D26" s="89" t="s">
        <v>994</v>
      </c>
      <c r="E26" s="90">
        <v>5.1999999999999998E-2</v>
      </c>
    </row>
    <row r="27" spans="1:5">
      <c r="A27">
        <v>25</v>
      </c>
      <c r="B27" s="918"/>
      <c r="C27" s="92"/>
      <c r="D27" s="89" t="s">
        <v>995</v>
      </c>
      <c r="E27" s="90">
        <v>0.04</v>
      </c>
    </row>
    <row r="28" spans="1:5">
      <c r="A28">
        <v>26</v>
      </c>
      <c r="B28" s="916" t="s">
        <v>996</v>
      </c>
      <c r="C28" s="88" t="s">
        <v>968</v>
      </c>
      <c r="D28" s="89" t="s">
        <v>997</v>
      </c>
      <c r="E28" s="90">
        <v>3.9E-2</v>
      </c>
    </row>
    <row r="29" spans="1:5">
      <c r="A29">
        <v>27</v>
      </c>
      <c r="B29" s="917"/>
      <c r="C29" s="92"/>
      <c r="D29" s="93" t="s">
        <v>998</v>
      </c>
      <c r="E29" s="90">
        <v>3.7999999999999999E-2</v>
      </c>
    </row>
    <row r="30" spans="1:5">
      <c r="A30">
        <v>28</v>
      </c>
      <c r="B30" s="917"/>
      <c r="C30" s="92"/>
      <c r="D30" s="93" t="s">
        <v>999</v>
      </c>
      <c r="E30" s="90">
        <v>3.6999999999999998E-2</v>
      </c>
    </row>
    <row r="31" spans="1:5">
      <c r="A31">
        <v>29</v>
      </c>
      <c r="B31" s="917"/>
      <c r="C31" s="92"/>
      <c r="D31" s="89" t="s">
        <v>1000</v>
      </c>
      <c r="E31" s="90">
        <v>3.7999999999999999E-2</v>
      </c>
    </row>
    <row r="32" spans="1:5">
      <c r="A32">
        <v>30</v>
      </c>
      <c r="B32" s="918"/>
      <c r="C32" s="92"/>
      <c r="D32" s="89" t="s">
        <v>1001</v>
      </c>
      <c r="E32" s="90">
        <v>3.5999999999999997E-2</v>
      </c>
    </row>
    <row r="33" spans="1:5">
      <c r="A33">
        <v>31</v>
      </c>
      <c r="B33" s="916" t="s">
        <v>1002</v>
      </c>
      <c r="C33" s="88" t="s">
        <v>968</v>
      </c>
      <c r="D33" s="89" t="s">
        <v>994</v>
      </c>
      <c r="E33" s="90">
        <v>4.7E-2</v>
      </c>
    </row>
    <row r="34" spans="1:5">
      <c r="A34">
        <v>32</v>
      </c>
      <c r="B34" s="918"/>
      <c r="C34" s="92"/>
      <c r="D34" s="89" t="s">
        <v>995</v>
      </c>
      <c r="E34" s="90">
        <v>3.7999999999999999E-2</v>
      </c>
    </row>
    <row r="35" spans="1:5">
      <c r="A35">
        <v>33</v>
      </c>
      <c r="B35" s="89" t="s">
        <v>1003</v>
      </c>
      <c r="C35" s="92"/>
      <c r="D35" s="89" t="s">
        <v>1003</v>
      </c>
      <c r="E35" s="90">
        <v>6.4000000000000001E-2</v>
      </c>
    </row>
    <row r="36" spans="1:5">
      <c r="A36">
        <v>34</v>
      </c>
      <c r="B36" s="89" t="s">
        <v>1004</v>
      </c>
      <c r="C36" s="88" t="s">
        <v>968</v>
      </c>
      <c r="D36" s="89" t="s">
        <v>1005</v>
      </c>
      <c r="E36" s="90">
        <v>0.04</v>
      </c>
    </row>
    <row r="37" spans="1:5">
      <c r="A37">
        <v>35</v>
      </c>
      <c r="B37" s="916" t="s">
        <v>1006</v>
      </c>
      <c r="C37" s="88" t="s">
        <v>968</v>
      </c>
      <c r="D37" s="89" t="s">
        <v>1007</v>
      </c>
      <c r="E37" s="90">
        <v>0.04</v>
      </c>
    </row>
    <row r="38" spans="1:5">
      <c r="A38">
        <v>36</v>
      </c>
      <c r="B38" s="917"/>
      <c r="C38" s="92"/>
      <c r="D38" s="89" t="s">
        <v>1008</v>
      </c>
      <c r="E38" s="90">
        <v>3.4000000000000002E-2</v>
      </c>
    </row>
    <row r="39" spans="1:5">
      <c r="A39">
        <v>37</v>
      </c>
      <c r="B39" s="918"/>
      <c r="C39" s="92"/>
      <c r="D39" s="89" t="s">
        <v>1009</v>
      </c>
      <c r="E39" s="90">
        <v>2.8000000000000001E-2</v>
      </c>
    </row>
    <row r="40" spans="1:5">
      <c r="A40">
        <v>38</v>
      </c>
      <c r="B40" s="916" t="s">
        <v>1010</v>
      </c>
      <c r="C40" s="88" t="s">
        <v>968</v>
      </c>
      <c r="D40" s="89" t="s">
        <v>1011</v>
      </c>
      <c r="E40" s="90">
        <v>4.2000000000000003E-2</v>
      </c>
    </row>
    <row r="41" spans="1:5">
      <c r="A41">
        <v>39</v>
      </c>
      <c r="B41" s="917"/>
      <c r="C41" s="92"/>
      <c r="D41" s="89" t="s">
        <v>1012</v>
      </c>
      <c r="E41" s="90">
        <v>3.7999999999999999E-2</v>
      </c>
    </row>
    <row r="42" spans="1:5">
      <c r="A42">
        <v>40</v>
      </c>
      <c r="B42" s="918"/>
      <c r="C42" s="92"/>
      <c r="D42" s="89" t="s">
        <v>1013</v>
      </c>
      <c r="E42" s="90">
        <v>3.4000000000000002E-2</v>
      </c>
    </row>
    <row r="43" spans="1:5">
      <c r="A43">
        <v>41</v>
      </c>
      <c r="B43" s="916" t="s">
        <v>1014</v>
      </c>
      <c r="C43" s="92"/>
      <c r="D43" s="89" t="s">
        <v>1015</v>
      </c>
      <c r="E43" s="90">
        <v>3.4000000000000002E-2</v>
      </c>
    </row>
    <row r="44" spans="1:5">
      <c r="A44">
        <v>42</v>
      </c>
      <c r="B44" s="917"/>
      <c r="C44" s="92"/>
      <c r="D44" s="89" t="s">
        <v>1016</v>
      </c>
      <c r="E44" s="90">
        <v>3.5999999999999997E-2</v>
      </c>
    </row>
    <row r="45" spans="1:5">
      <c r="A45">
        <v>43</v>
      </c>
      <c r="B45" s="917"/>
      <c r="C45" s="92"/>
      <c r="D45" s="89" t="s">
        <v>1017</v>
      </c>
      <c r="E45" s="90">
        <v>3.7999999999999999E-2</v>
      </c>
    </row>
    <row r="46" spans="1:5">
      <c r="A46">
        <v>44</v>
      </c>
      <c r="B46" s="918"/>
      <c r="C46" s="88" t="s">
        <v>968</v>
      </c>
      <c r="D46" s="89" t="s">
        <v>1018</v>
      </c>
      <c r="E46" s="90">
        <v>4.1000000000000002E-2</v>
      </c>
    </row>
    <row r="47" spans="1:5">
      <c r="A47">
        <v>45</v>
      </c>
      <c r="B47" s="916" t="s">
        <v>1019</v>
      </c>
      <c r="C47" s="88" t="s">
        <v>968</v>
      </c>
      <c r="D47" s="89" t="s">
        <v>1020</v>
      </c>
      <c r="E47" s="90">
        <v>2.9000000000000001E-2</v>
      </c>
    </row>
    <row r="48" spans="1:5">
      <c r="A48">
        <v>46</v>
      </c>
      <c r="B48" s="917"/>
      <c r="C48" s="92"/>
      <c r="D48" s="89" t="s">
        <v>1021</v>
      </c>
      <c r="E48" s="90">
        <v>2.3E-2</v>
      </c>
    </row>
    <row r="49" spans="1:5">
      <c r="A49">
        <v>47</v>
      </c>
      <c r="B49" s="917"/>
      <c r="C49" s="92"/>
      <c r="D49" s="89" t="s">
        <v>1022</v>
      </c>
      <c r="E49" s="90">
        <v>2.4E-2</v>
      </c>
    </row>
    <row r="50" spans="1:5">
      <c r="A50">
        <v>48</v>
      </c>
      <c r="B50" s="917"/>
      <c r="C50" s="92"/>
      <c r="D50" s="89" t="s">
        <v>1023</v>
      </c>
      <c r="E50" s="90">
        <v>2.7E-2</v>
      </c>
    </row>
    <row r="51" spans="1:5">
      <c r="A51">
        <v>49</v>
      </c>
      <c r="B51" s="918"/>
      <c r="C51" s="92"/>
      <c r="D51" s="89" t="s">
        <v>1024</v>
      </c>
      <c r="E51" s="90">
        <v>2.8000000000000001E-2</v>
      </c>
    </row>
    <row r="52" spans="1:5">
      <c r="A52">
        <v>50</v>
      </c>
      <c r="B52" s="916" t="s">
        <v>1025</v>
      </c>
      <c r="C52" s="92"/>
      <c r="D52" s="89" t="s">
        <v>1026</v>
      </c>
      <c r="E52" s="90">
        <v>3.4000000000000002E-2</v>
      </c>
    </row>
    <row r="53" spans="1:5">
      <c r="A53">
        <v>51</v>
      </c>
      <c r="B53" s="917"/>
      <c r="C53" s="92"/>
      <c r="D53" s="89" t="s">
        <v>1027</v>
      </c>
      <c r="E53" s="90">
        <v>2.5999999999999999E-2</v>
      </c>
    </row>
    <row r="54" spans="1:5">
      <c r="A54">
        <v>52</v>
      </c>
      <c r="B54" s="918"/>
      <c r="C54" s="88" t="s">
        <v>968</v>
      </c>
      <c r="D54" s="89" t="s">
        <v>1028</v>
      </c>
      <c r="E54" s="90">
        <v>0.04</v>
      </c>
    </row>
    <row r="55" spans="1:5">
      <c r="A55">
        <v>53</v>
      </c>
      <c r="B55" s="916" t="s">
        <v>1029</v>
      </c>
      <c r="C55" s="92"/>
      <c r="D55" s="89" t="s">
        <v>1030</v>
      </c>
      <c r="E55" s="90">
        <v>2.1999999999999999E-2</v>
      </c>
    </row>
    <row r="56" spans="1:5">
      <c r="A56">
        <v>54</v>
      </c>
      <c r="B56" s="917"/>
      <c r="C56" s="88" t="s">
        <v>968</v>
      </c>
      <c r="D56" s="89" t="s">
        <v>1031</v>
      </c>
      <c r="E56" s="90">
        <v>3.5999999999999997E-2</v>
      </c>
    </row>
    <row r="57" spans="1:5">
      <c r="A57">
        <v>55</v>
      </c>
      <c r="B57" s="917"/>
      <c r="C57" s="92"/>
      <c r="D57" s="89" t="s">
        <v>1032</v>
      </c>
      <c r="E57" s="90">
        <v>3.4000000000000002E-2</v>
      </c>
    </row>
    <row r="58" spans="1:5">
      <c r="A58">
        <v>56</v>
      </c>
      <c r="B58" s="917"/>
      <c r="C58" s="92"/>
      <c r="D58" s="89" t="s">
        <v>1033</v>
      </c>
      <c r="E58" s="90">
        <v>2.8000000000000001E-2</v>
      </c>
    </row>
    <row r="59" spans="1:5">
      <c r="A59">
        <v>57</v>
      </c>
      <c r="B59" s="918"/>
      <c r="C59" s="92"/>
      <c r="D59" s="89" t="s">
        <v>1034</v>
      </c>
      <c r="E59" s="90">
        <v>3.5000000000000003E-2</v>
      </c>
    </row>
    <row r="60" spans="1:5">
      <c r="A60">
        <v>58</v>
      </c>
      <c r="B60" s="914" t="s">
        <v>1035</v>
      </c>
      <c r="C60" s="92"/>
      <c r="D60" s="89" t="s">
        <v>1036</v>
      </c>
      <c r="E60" s="90">
        <v>0.04</v>
      </c>
    </row>
    <row r="61" spans="1:5">
      <c r="A61">
        <v>59</v>
      </c>
      <c r="B61" s="915"/>
      <c r="C61" s="88" t="s">
        <v>968</v>
      </c>
      <c r="D61" s="89" t="s">
        <v>1037</v>
      </c>
      <c r="E61" s="90">
        <v>5.1999999999999998E-2</v>
      </c>
    </row>
  </sheetData>
  <mergeCells count="13">
    <mergeCell ref="B33:B34"/>
    <mergeCell ref="C2:D2"/>
    <mergeCell ref="B3:B13"/>
    <mergeCell ref="B14:B25"/>
    <mergeCell ref="B26:B27"/>
    <mergeCell ref="B28:B32"/>
    <mergeCell ref="B60:B61"/>
    <mergeCell ref="B37:B39"/>
    <mergeCell ref="B40:B42"/>
    <mergeCell ref="B43:B46"/>
    <mergeCell ref="B47:B51"/>
    <mergeCell ref="B52:B54"/>
    <mergeCell ref="B55:B59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46</vt:i4>
      </vt:variant>
    </vt:vector>
  </HeadingPairs>
  <TitlesOfParts>
    <vt:vector size="60" baseType="lpstr">
      <vt:lpstr>事前協議書</vt:lpstr>
      <vt:lpstr>環境評価書</vt:lpstr>
      <vt:lpstr>外観写真等貼付</vt:lpstr>
      <vt:lpstr>仕様基準時の表示</vt:lpstr>
      <vt:lpstr>第2号様式 </vt:lpstr>
      <vt:lpstr>第2号様式（事業者連名用別紙）</vt:lpstr>
      <vt:lpstr>List</vt:lpstr>
      <vt:lpstr>標準入力法_断熱材</vt:lpstr>
      <vt:lpstr>モデル建物法_断熱材</vt:lpstr>
      <vt:lpstr>xls01_建物概要</vt:lpstr>
      <vt:lpstr>xls02_設備概要</vt:lpstr>
      <vt:lpstr>xls03_環境対策</vt:lpstr>
      <vt:lpstr>xls04_建物性能</vt:lpstr>
      <vt:lpstr>xls05_備考</vt:lpstr>
      <vt:lpstr>Grade_mark_Best</vt:lpstr>
      <vt:lpstr>Grade_mark_Good</vt:lpstr>
      <vt:lpstr>Grade_mark_Non</vt:lpstr>
      <vt:lpstr>List_AEMS</vt:lpstr>
      <vt:lpstr>List_AemsCD</vt:lpstr>
      <vt:lpstr>List_Area</vt:lpstr>
      <vt:lpstr>List_AreaCD</vt:lpstr>
      <vt:lpstr>List_DannetsuZai</vt:lpstr>
      <vt:lpstr>List_DannetsuZaiCD</vt:lpstr>
      <vt:lpstr>List_DHC_Area</vt:lpstr>
      <vt:lpstr>List_DHC_AreaCD</vt:lpstr>
      <vt:lpstr>List_DHC_Donyu</vt:lpstr>
      <vt:lpstr>List_DHC_DonyuCD</vt:lpstr>
      <vt:lpstr>List_Grade</vt:lpstr>
      <vt:lpstr>List_GradeInfo</vt:lpstr>
      <vt:lpstr>List_Kyogi_Dankai</vt:lpstr>
      <vt:lpstr>List_Kyogi_Dankai_CD</vt:lpstr>
      <vt:lpstr>List_Menteki_Taisaku</vt:lpstr>
      <vt:lpstr>List_Menteki_TaisakuCD</vt:lpstr>
      <vt:lpstr>List_Select</vt:lpstr>
      <vt:lpstr>List_Tokuden</vt:lpstr>
      <vt:lpstr>List_TokudenCD</vt:lpstr>
      <vt:lpstr>List_Umu</vt:lpstr>
      <vt:lpstr>List_UmuCD</vt:lpstr>
      <vt:lpstr>List_Yoshiki_Kohyo</vt:lpstr>
      <vt:lpstr>List_Yoshiki_Status</vt:lpstr>
      <vt:lpstr>List_Yoshiki_Todokede</vt:lpstr>
      <vt:lpstr>List_Yoshiki_Umu</vt:lpstr>
      <vt:lpstr>List_Youto_House</vt:lpstr>
      <vt:lpstr>List_Youto_NonHouse</vt:lpstr>
      <vt:lpstr>環境評価書!Print_Area</vt:lpstr>
      <vt:lpstr>事前協議書!Print_Area</vt:lpstr>
      <vt:lpstr>'第2号様式 '!Print_Area</vt:lpstr>
      <vt:lpstr>'第2号様式（事業者連名用別紙）'!Print_Area</vt:lpstr>
      <vt:lpstr>事前協議書!Print_Titles</vt:lpstr>
      <vt:lpstr>Val_Ari</vt:lpstr>
      <vt:lpstr>Val_ClearGoal</vt:lpstr>
      <vt:lpstr>Val_DannetsuZaiCD_Free</vt:lpstr>
      <vt:lpstr>Val_Hantei_NG</vt:lpstr>
      <vt:lpstr>Val_Hantei_OK</vt:lpstr>
      <vt:lpstr>Val_NotSelected</vt:lpstr>
      <vt:lpstr>Val_ReduceGoal_Best</vt:lpstr>
      <vt:lpstr>Val_ReduceGoal_Good</vt:lpstr>
      <vt:lpstr>Val_Selected</vt:lpstr>
      <vt:lpstr>非表示</vt:lpstr>
      <vt:lpstr>表示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（住宅 記入例） 事前協議書・環境評価書・建築物環境計画書の様式</dc:title>
  <dc:creator>千代田区</dc:creator>
  <cp:lastPrinted>2025-04-23T03:05:34Z</cp:lastPrinted>
  <dcterms:created xsi:type="dcterms:W3CDTF">2016-01-13T01:03:20Z</dcterms:created>
  <dcterms:modified xsi:type="dcterms:W3CDTF">2025-05-18T22:47:57Z</dcterms:modified>
</cp:coreProperties>
</file>