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15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16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17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18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19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20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drawings/drawing2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drawings/drawing22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23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drawings/drawing24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25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Users\chiyoda\Desktop\共有\20230613\20230616_【ホームページ修正依頼】地区計画の見直し方針（景観・都市計画課　萩原　3958）\添付資料　各地区計画成果　完成版＆地区ごと切り出し\添付\"/>
    </mc:Choice>
  </mc:AlternateContent>
  <xr:revisionPtr revIDLastSave="0" documentId="13_ncr:1_{3043F896-FDC8-4EB4-8D74-4242FCD0551F}" xr6:coauthVersionLast="47" xr6:coauthVersionMax="47" xr10:uidLastSave="{00000000-0000-0000-0000-000000000000}"/>
  <bookViews>
    <workbookView xWindow="3120" yWindow="0" windowWidth="25635" windowHeight="16500" tabRatio="841" firstSheet="5" activeTab="16" xr2:uid="{00000000-000D-0000-FFFF-FFFF00000000}"/>
  </bookViews>
  <sheets>
    <sheet name="データベース" sheetId="1" r:id="rId1"/>
    <sheet name="5神田和泉町" sheetId="10" r:id="rId2"/>
    <sheet name="6神田佐久間町" sheetId="11" r:id="rId3"/>
    <sheet name="7秋葉原駅付近" sheetId="12" r:id="rId4"/>
    <sheet name="8飯田橋二・三丁目" sheetId="13" r:id="rId5"/>
    <sheet name="10岩本町東神田" sheetId="14" r:id="rId6"/>
    <sheet name="11神田錦町南部" sheetId="15" r:id="rId7"/>
    <sheet name="12神田紺屋町周辺" sheetId="16" r:id="rId8"/>
    <sheet name="14一ツ橋二丁目周辺" sheetId="17" r:id="rId9"/>
    <sheet name="15中神田中央" sheetId="18" r:id="rId10"/>
    <sheet name="16紀尾井町" sheetId="19" r:id="rId11"/>
    <sheet name="17六番町奇数番地" sheetId="20" r:id="rId12"/>
    <sheet name="18飯田橋一丁目南部" sheetId="21" r:id="rId13"/>
    <sheet name="21一番町" sheetId="22" r:id="rId14"/>
    <sheet name="23三番町" sheetId="9" r:id="rId15"/>
    <sheet name="24神田淡路町周辺" sheetId="23" r:id="rId16"/>
    <sheet name="25外神田二・三丁目" sheetId="24" r:id="rId17"/>
    <sheet name="26外神田五･六丁目" sheetId="25" r:id="rId18"/>
    <sheet name="27四番町" sheetId="26" r:id="rId19"/>
    <sheet name="28神田美土代町周辺" sheetId="27" r:id="rId20"/>
    <sheet name="29神田錦町北部周辺" sheetId="28" r:id="rId21"/>
    <sheet name="32二番町" sheetId="29" r:id="rId22"/>
    <sheet name="33神田須田町二丁目北部周辺" sheetId="30" r:id="rId23"/>
    <sheet name="34麹町" sheetId="31" r:id="rId24"/>
    <sheet name="36内神田一丁目" sheetId="32" r:id="rId25"/>
    <sheet name="37内神田二丁目" sheetId="33" r:id="rId26"/>
    <sheet name="比較表_素材" sheetId="34" r:id="rId27"/>
    <sheet name="比較表" sheetId="35" r:id="rId2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" i="34" l="1"/>
  <c r="D4" i="34"/>
  <c r="D5" i="34"/>
  <c r="D6" i="34"/>
  <c r="D7" i="34"/>
  <c r="D8" i="34"/>
  <c r="D9" i="34"/>
  <c r="D10" i="34"/>
  <c r="D11" i="34"/>
  <c r="D12" i="34"/>
  <c r="D13" i="34"/>
  <c r="D14" i="34"/>
  <c r="D15" i="34"/>
  <c r="D16" i="34"/>
  <c r="D18" i="34"/>
  <c r="D19" i="34"/>
  <c r="D20" i="34"/>
  <c r="D21" i="34"/>
  <c r="D22" i="34"/>
  <c r="D23" i="34"/>
  <c r="D24" i="34"/>
  <c r="D25" i="34"/>
  <c r="D26" i="34"/>
  <c r="D27" i="34"/>
  <c r="D28" i="34"/>
  <c r="B2" i="33" l="1"/>
  <c r="B2" i="32"/>
  <c r="B2" i="31"/>
  <c r="B2" i="30"/>
  <c r="B2" i="29"/>
  <c r="B2" i="28"/>
  <c r="B2" i="27"/>
  <c r="B2" i="26"/>
  <c r="B2" i="25"/>
  <c r="B2" i="24"/>
  <c r="B2" i="23"/>
  <c r="B2" i="22"/>
  <c r="B2" i="21"/>
  <c r="B2" i="20"/>
  <c r="B2" i="19"/>
  <c r="B2" i="18"/>
  <c r="B2" i="17"/>
  <c r="B2" i="16"/>
  <c r="B2" i="15"/>
  <c r="B2" i="14"/>
  <c r="B2" i="13"/>
  <c r="B2" i="12"/>
  <c r="B2" i="11"/>
  <c r="B2" i="10"/>
  <c r="B2" i="9"/>
  <c r="C1" i="1" l="1"/>
  <c r="B3" i="32" l="1"/>
  <c r="B3" i="33"/>
  <c r="B3" i="29"/>
  <c r="B3" i="27"/>
  <c r="B3" i="28"/>
  <c r="B3" i="26"/>
  <c r="B3" i="30"/>
  <c r="B3" i="24"/>
  <c r="B3" i="22"/>
  <c r="B3" i="20"/>
  <c r="B3" i="31"/>
  <c r="B3" i="25"/>
  <c r="B3" i="23"/>
  <c r="B3" i="21"/>
  <c r="B3" i="19"/>
  <c r="B3" i="17"/>
  <c r="B3" i="15"/>
  <c r="B3" i="13"/>
  <c r="B3" i="18"/>
  <c r="B3" i="16"/>
  <c r="B3" i="14"/>
  <c r="B3" i="11"/>
  <c r="B3" i="9"/>
  <c r="B3" i="12"/>
  <c r="B3" i="10"/>
  <c r="D1" i="1"/>
  <c r="B4" i="32" l="1"/>
  <c r="B5" i="32" s="1"/>
  <c r="B4" i="33"/>
  <c r="B5" i="33" s="1"/>
  <c r="C4" i="31"/>
  <c r="C5" i="31" s="1"/>
  <c r="C4" i="33"/>
  <c r="C5" i="33" s="1"/>
  <c r="B4" i="29"/>
  <c r="B5" i="29" s="1"/>
  <c r="B4" i="27"/>
  <c r="B5" i="27" s="1"/>
  <c r="C4" i="28"/>
  <c r="C5" i="28" s="1"/>
  <c r="C4" i="26"/>
  <c r="C5" i="26" s="1"/>
  <c r="C4" i="32"/>
  <c r="C5" i="32" s="1"/>
  <c r="C4" i="30"/>
  <c r="C5" i="30" s="1"/>
  <c r="B4" i="28"/>
  <c r="B5" i="28" s="1"/>
  <c r="B4" i="26"/>
  <c r="B5" i="26" s="1"/>
  <c r="B4" i="30"/>
  <c r="B5" i="30" s="1"/>
  <c r="B4" i="31"/>
  <c r="B5" i="31" s="1"/>
  <c r="C4" i="25"/>
  <c r="C5" i="25" s="1"/>
  <c r="C4" i="23"/>
  <c r="C5" i="23" s="1"/>
  <c r="C4" i="21"/>
  <c r="C5" i="21" s="1"/>
  <c r="C4" i="29"/>
  <c r="C5" i="29" s="1"/>
  <c r="B4" i="25"/>
  <c r="B5" i="25" s="1"/>
  <c r="B4" i="23"/>
  <c r="B5" i="23" s="1"/>
  <c r="B4" i="21"/>
  <c r="B5" i="21" s="1"/>
  <c r="C4" i="27"/>
  <c r="C5" i="27" s="1"/>
  <c r="C4" i="24"/>
  <c r="C5" i="24" s="1"/>
  <c r="C4" i="22"/>
  <c r="C5" i="22" s="1"/>
  <c r="C4" i="20"/>
  <c r="C5" i="20" s="1"/>
  <c r="B4" i="24"/>
  <c r="B5" i="24" s="1"/>
  <c r="B4" i="22"/>
  <c r="B5" i="22" s="1"/>
  <c r="B4" i="20"/>
  <c r="B5" i="20" s="1"/>
  <c r="C4" i="19"/>
  <c r="C5" i="19" s="1"/>
  <c r="C4" i="17"/>
  <c r="C5" i="17" s="1"/>
  <c r="C4" i="15"/>
  <c r="C5" i="15" s="1"/>
  <c r="C4" i="13"/>
  <c r="C5" i="13" s="1"/>
  <c r="B4" i="19"/>
  <c r="B5" i="19" s="1"/>
  <c r="B4" i="17"/>
  <c r="B5" i="17" s="1"/>
  <c r="B4" i="15"/>
  <c r="B5" i="15" s="1"/>
  <c r="B4" i="13"/>
  <c r="B5" i="13" s="1"/>
  <c r="C4" i="18"/>
  <c r="C5" i="18" s="1"/>
  <c r="C4" i="16"/>
  <c r="C5" i="16" s="1"/>
  <c r="C4" i="14"/>
  <c r="C5" i="14" s="1"/>
  <c r="B4" i="18"/>
  <c r="B5" i="18" s="1"/>
  <c r="B4" i="16"/>
  <c r="B5" i="16" s="1"/>
  <c r="B4" i="14"/>
  <c r="B5" i="14" s="1"/>
  <c r="C4" i="11"/>
  <c r="C5" i="11" s="1"/>
  <c r="C4" i="9"/>
  <c r="C5" i="9" s="1"/>
  <c r="B4" i="11"/>
  <c r="B5" i="11" s="1"/>
  <c r="B4" i="9"/>
  <c r="B5" i="9" s="1"/>
  <c r="C4" i="12"/>
  <c r="C5" i="12" s="1"/>
  <c r="C4" i="10"/>
  <c r="C5" i="10" s="1"/>
  <c r="B4" i="12"/>
  <c r="B5" i="12" s="1"/>
  <c r="B4" i="10"/>
  <c r="B5" i="10" s="1"/>
  <c r="E1" i="1"/>
  <c r="B12" i="33" l="1"/>
  <c r="B12" i="28"/>
  <c r="B12" i="26"/>
  <c r="B12" i="32"/>
  <c r="B12" i="30"/>
  <c r="B12" i="31"/>
  <c r="B12" i="29"/>
  <c r="B12" i="27"/>
  <c r="B12" i="25"/>
  <c r="B12" i="23"/>
  <c r="B12" i="21"/>
  <c r="B12" i="24"/>
  <c r="B12" i="22"/>
  <c r="B12" i="20"/>
  <c r="B12" i="18"/>
  <c r="B12" i="16"/>
  <c r="B12" i="14"/>
  <c r="B12" i="19"/>
  <c r="B12" i="17"/>
  <c r="B12" i="15"/>
  <c r="B12" i="13"/>
  <c r="B12" i="12"/>
  <c r="B12" i="10"/>
  <c r="B12" i="11"/>
  <c r="B12" i="9"/>
  <c r="G4" i="14"/>
  <c r="K4" i="14" s="1"/>
  <c r="B6" i="14"/>
  <c r="G5" i="14"/>
  <c r="K5" i="14" s="1"/>
  <c r="G4" i="16"/>
  <c r="K4" i="16" s="1"/>
  <c r="B6" i="16"/>
  <c r="G5" i="16"/>
  <c r="K5" i="16" s="1"/>
  <c r="D5" i="20"/>
  <c r="C6" i="20"/>
  <c r="D6" i="20" s="1"/>
  <c r="J5" i="20"/>
  <c r="D5" i="10"/>
  <c r="C6" i="10"/>
  <c r="D6" i="10" s="1"/>
  <c r="J5" i="10"/>
  <c r="G4" i="18"/>
  <c r="K4" i="18" s="1"/>
  <c r="G5" i="18"/>
  <c r="K5" i="18" s="1"/>
  <c r="B6" i="18"/>
  <c r="C6" i="13"/>
  <c r="D6" i="13" s="1"/>
  <c r="J5" i="13"/>
  <c r="D5" i="13"/>
  <c r="D5" i="22"/>
  <c r="C6" i="22"/>
  <c r="D6" i="22" s="1"/>
  <c r="J5" i="22"/>
  <c r="D5" i="23"/>
  <c r="C6" i="23"/>
  <c r="D6" i="23" s="1"/>
  <c r="J5" i="23"/>
  <c r="D5" i="26"/>
  <c r="C6" i="26"/>
  <c r="D6" i="26" s="1"/>
  <c r="J5" i="26"/>
  <c r="G4" i="9"/>
  <c r="K4" i="9" s="1"/>
  <c r="G5" i="9"/>
  <c r="K5" i="9" s="1"/>
  <c r="B6" i="9"/>
  <c r="C6" i="12"/>
  <c r="D6" i="12" s="1"/>
  <c r="D5" i="12"/>
  <c r="J5" i="12"/>
  <c r="D5" i="14"/>
  <c r="C6" i="14"/>
  <c r="D6" i="14" s="1"/>
  <c r="J5" i="14"/>
  <c r="D5" i="15"/>
  <c r="C6" i="15"/>
  <c r="D6" i="15" s="1"/>
  <c r="J5" i="15"/>
  <c r="D5" i="24"/>
  <c r="C6" i="24"/>
  <c r="D6" i="24" s="1"/>
  <c r="J5" i="24"/>
  <c r="C6" i="25"/>
  <c r="D6" i="25" s="1"/>
  <c r="D5" i="25"/>
  <c r="J5" i="25"/>
  <c r="C6" i="28"/>
  <c r="D6" i="28" s="1"/>
  <c r="J5" i="28"/>
  <c r="D5" i="28"/>
  <c r="D5" i="16"/>
  <c r="J5" i="16"/>
  <c r="C6" i="16"/>
  <c r="D6" i="16" s="1"/>
  <c r="D5" i="17"/>
  <c r="C6" i="17"/>
  <c r="D6" i="17" s="1"/>
  <c r="J5" i="17"/>
  <c r="D5" i="27"/>
  <c r="J5" i="27"/>
  <c r="C6" i="27"/>
  <c r="D6" i="27" s="1"/>
  <c r="G4" i="31"/>
  <c r="K4" i="31" s="1"/>
  <c r="B6" i="31"/>
  <c r="G5" i="31"/>
  <c r="K5" i="31" s="1"/>
  <c r="G5" i="27"/>
  <c r="K5" i="27" s="1"/>
  <c r="B6" i="27"/>
  <c r="G4" i="27"/>
  <c r="K4" i="27" s="1"/>
  <c r="D5" i="19"/>
  <c r="J5" i="19"/>
  <c r="C6" i="19"/>
  <c r="D6" i="19" s="1"/>
  <c r="G4" i="21"/>
  <c r="K4" i="21" s="1"/>
  <c r="B6" i="21"/>
  <c r="G5" i="21"/>
  <c r="K5" i="21" s="1"/>
  <c r="G5" i="30"/>
  <c r="K5" i="30" s="1"/>
  <c r="B6" i="30"/>
  <c r="G4" i="30"/>
  <c r="K4" i="30" s="1"/>
  <c r="B6" i="29"/>
  <c r="G4" i="29"/>
  <c r="K4" i="29" s="1"/>
  <c r="G5" i="29"/>
  <c r="K5" i="29" s="1"/>
  <c r="G4" i="11"/>
  <c r="K4" i="11" s="1"/>
  <c r="B6" i="11"/>
  <c r="G5" i="11"/>
  <c r="K5" i="11" s="1"/>
  <c r="D5" i="18"/>
  <c r="C6" i="18"/>
  <c r="D6" i="18" s="1"/>
  <c r="J5" i="18"/>
  <c r="D5" i="9"/>
  <c r="J5" i="9"/>
  <c r="C6" i="9"/>
  <c r="D6" i="9" s="1"/>
  <c r="G4" i="13"/>
  <c r="K4" i="13" s="1"/>
  <c r="B6" i="13"/>
  <c r="G5" i="13"/>
  <c r="K5" i="13" s="1"/>
  <c r="B6" i="20"/>
  <c r="G4" i="20"/>
  <c r="K4" i="20" s="1"/>
  <c r="G5" i="20"/>
  <c r="K5" i="20" s="1"/>
  <c r="G4" i="23"/>
  <c r="K4" i="23" s="1"/>
  <c r="B6" i="23"/>
  <c r="G5" i="23"/>
  <c r="K5" i="23" s="1"/>
  <c r="G4" i="26"/>
  <c r="K4" i="26" s="1"/>
  <c r="B6" i="26"/>
  <c r="G5" i="26"/>
  <c r="K5" i="26" s="1"/>
  <c r="D5" i="33"/>
  <c r="C6" i="33"/>
  <c r="D6" i="33" s="1"/>
  <c r="J5" i="33"/>
  <c r="G5" i="10"/>
  <c r="K5" i="10" s="1"/>
  <c r="B6" i="10"/>
  <c r="G4" i="10"/>
  <c r="K4" i="10" s="1"/>
  <c r="C6" i="11"/>
  <c r="D6" i="11" s="1"/>
  <c r="J5" i="11"/>
  <c r="D5" i="11"/>
  <c r="G5" i="15"/>
  <c r="K5" i="15" s="1"/>
  <c r="B6" i="15"/>
  <c r="G4" i="15"/>
  <c r="K4" i="15" s="1"/>
  <c r="G4" i="22"/>
  <c r="K4" i="22" s="1"/>
  <c r="B6" i="22"/>
  <c r="G5" i="22"/>
  <c r="K5" i="22" s="1"/>
  <c r="G4" i="25"/>
  <c r="K4" i="25" s="1"/>
  <c r="B6" i="25"/>
  <c r="G5" i="25"/>
  <c r="K5" i="25" s="1"/>
  <c r="G4" i="28"/>
  <c r="K4" i="28" s="1"/>
  <c r="B6" i="28"/>
  <c r="G5" i="28"/>
  <c r="K5" i="28" s="1"/>
  <c r="D5" i="31"/>
  <c r="J5" i="31"/>
  <c r="C6" i="31"/>
  <c r="D6" i="31" s="1"/>
  <c r="G4" i="17"/>
  <c r="K4" i="17" s="1"/>
  <c r="G5" i="17"/>
  <c r="K5" i="17" s="1"/>
  <c r="B6" i="17"/>
  <c r="G4" i="24"/>
  <c r="K4" i="24" s="1"/>
  <c r="B6" i="24"/>
  <c r="G5" i="24"/>
  <c r="K5" i="24" s="1"/>
  <c r="D5" i="29"/>
  <c r="C6" i="29"/>
  <c r="D6" i="29" s="1"/>
  <c r="J5" i="29"/>
  <c r="D5" i="30"/>
  <c r="C6" i="30"/>
  <c r="D6" i="30" s="1"/>
  <c r="J5" i="30"/>
  <c r="G4" i="33"/>
  <c r="K4" i="33" s="1"/>
  <c r="G5" i="33"/>
  <c r="K5" i="33" s="1"/>
  <c r="B6" i="33"/>
  <c r="G4" i="12"/>
  <c r="K4" i="12" s="1"/>
  <c r="B6" i="12"/>
  <c r="G5" i="12"/>
  <c r="K5" i="12" s="1"/>
  <c r="G4" i="19"/>
  <c r="K4" i="19" s="1"/>
  <c r="G5" i="19"/>
  <c r="K5" i="19" s="1"/>
  <c r="B6" i="19"/>
  <c r="C6" i="21"/>
  <c r="D6" i="21" s="1"/>
  <c r="J5" i="21"/>
  <c r="K7" i="21" s="1"/>
  <c r="D5" i="21"/>
  <c r="D5" i="32"/>
  <c r="J5" i="32"/>
  <c r="C6" i="32"/>
  <c r="D6" i="32" s="1"/>
  <c r="G4" i="32"/>
  <c r="K4" i="32" s="1"/>
  <c r="B6" i="32"/>
  <c r="G5" i="32"/>
  <c r="K5" i="32" s="1"/>
  <c r="F1" i="1"/>
  <c r="C12" i="9" s="1"/>
  <c r="K7" i="14" l="1"/>
  <c r="J28" i="14" s="1"/>
  <c r="D7" i="11"/>
  <c r="J4" i="11" s="1"/>
  <c r="K6" i="11" s="1"/>
  <c r="S71" i="11" s="1"/>
  <c r="K7" i="9"/>
  <c r="S77" i="9" s="1"/>
  <c r="D7" i="33"/>
  <c r="J4" i="33" s="1"/>
  <c r="K6" i="33" s="1"/>
  <c r="D7" i="17"/>
  <c r="J4" i="17" s="1"/>
  <c r="D7" i="28"/>
  <c r="J4" i="28" s="1"/>
  <c r="K6" i="28" s="1"/>
  <c r="D7" i="12"/>
  <c r="J4" i="12" s="1"/>
  <c r="K6" i="12" s="1"/>
  <c r="D7" i="20"/>
  <c r="J4" i="20" s="1"/>
  <c r="K6" i="20" s="1"/>
  <c r="K7" i="11"/>
  <c r="S77" i="11" s="1"/>
  <c r="K7" i="18"/>
  <c r="J28" i="18" s="1"/>
  <c r="K7" i="30"/>
  <c r="J28" i="30" s="1"/>
  <c r="D7" i="24"/>
  <c r="J4" i="24" s="1"/>
  <c r="K6" i="24" s="1"/>
  <c r="D7" i="14"/>
  <c r="J4" i="14" s="1"/>
  <c r="K6" i="14" s="1"/>
  <c r="J27" i="14" s="1"/>
  <c r="D7" i="10"/>
  <c r="J4" i="10" s="1"/>
  <c r="K6" i="10" s="1"/>
  <c r="D7" i="23"/>
  <c r="J4" i="23" s="1"/>
  <c r="K6" i="23" s="1"/>
  <c r="D7" i="22"/>
  <c r="J4" i="22" s="1"/>
  <c r="K6" i="22" s="1"/>
  <c r="C12" i="33"/>
  <c r="C12" i="28"/>
  <c r="C12" i="26"/>
  <c r="C12" i="32"/>
  <c r="C12" i="30"/>
  <c r="C12" i="31"/>
  <c r="C12" i="29"/>
  <c r="C12" i="27"/>
  <c r="C12" i="25"/>
  <c r="C12" i="23"/>
  <c r="C12" i="21"/>
  <c r="C12" i="24"/>
  <c r="C12" i="22"/>
  <c r="C12" i="20"/>
  <c r="C12" i="18"/>
  <c r="C12" i="16"/>
  <c r="C12" i="14"/>
  <c r="C12" i="19"/>
  <c r="C12" i="17"/>
  <c r="C12" i="15"/>
  <c r="C12" i="13"/>
  <c r="C12" i="12"/>
  <c r="C12" i="10"/>
  <c r="C12" i="11"/>
  <c r="D7" i="21"/>
  <c r="J4" i="21" s="1"/>
  <c r="K6" i="21" s="1"/>
  <c r="K7" i="33"/>
  <c r="K7" i="17"/>
  <c r="S77" i="21"/>
  <c r="J28" i="21"/>
  <c r="D7" i="30"/>
  <c r="J4" i="30" s="1"/>
  <c r="K7" i="25"/>
  <c r="D7" i="15"/>
  <c r="J4" i="15" s="1"/>
  <c r="K7" i="22"/>
  <c r="K7" i="29"/>
  <c r="K6" i="17"/>
  <c r="D7" i="25"/>
  <c r="J4" i="25" s="1"/>
  <c r="K7" i="10"/>
  <c r="K7" i="26"/>
  <c r="D7" i="29"/>
  <c r="J4" i="29" s="1"/>
  <c r="K7" i="31"/>
  <c r="D7" i="19"/>
  <c r="J4" i="19" s="1"/>
  <c r="K6" i="19" s="1"/>
  <c r="K7" i="16"/>
  <c r="K7" i="24"/>
  <c r="D7" i="13"/>
  <c r="J4" i="13" s="1"/>
  <c r="D7" i="31"/>
  <c r="J4" i="31" s="1"/>
  <c r="K7" i="19"/>
  <c r="D7" i="16"/>
  <c r="J4" i="16" s="1"/>
  <c r="K7" i="12"/>
  <c r="D7" i="26"/>
  <c r="J4" i="26" s="1"/>
  <c r="K7" i="13"/>
  <c r="K7" i="20"/>
  <c r="K7" i="27"/>
  <c r="K7" i="23"/>
  <c r="K7" i="32"/>
  <c r="D7" i="32"/>
  <c r="J4" i="32" s="1"/>
  <c r="D7" i="9"/>
  <c r="J4" i="9" s="1"/>
  <c r="D7" i="18"/>
  <c r="J4" i="18" s="1"/>
  <c r="D7" i="27"/>
  <c r="J4" i="27" s="1"/>
  <c r="K6" i="27" s="1"/>
  <c r="K7" i="28"/>
  <c r="K7" i="15"/>
  <c r="G1" i="1"/>
  <c r="S77" i="14" l="1"/>
  <c r="J27" i="11"/>
  <c r="J28" i="9"/>
  <c r="J28" i="11"/>
  <c r="S77" i="30"/>
  <c r="S77" i="18"/>
  <c r="S71" i="14"/>
  <c r="J28" i="13"/>
  <c r="S77" i="13"/>
  <c r="J28" i="16"/>
  <c r="S77" i="16"/>
  <c r="J28" i="17"/>
  <c r="S77" i="17"/>
  <c r="S71" i="12"/>
  <c r="J27" i="12"/>
  <c r="S77" i="22"/>
  <c r="J28" i="22"/>
  <c r="D12" i="33"/>
  <c r="D12" i="31"/>
  <c r="D12" i="32"/>
  <c r="D12" i="28"/>
  <c r="D12" i="26"/>
  <c r="D12" i="30"/>
  <c r="D12" i="29"/>
  <c r="D12" i="27"/>
  <c r="D12" i="24"/>
  <c r="D12" i="22"/>
  <c r="D12" i="20"/>
  <c r="D12" i="25"/>
  <c r="D12" i="23"/>
  <c r="D12" i="21"/>
  <c r="D12" i="18"/>
  <c r="D12" i="16"/>
  <c r="D12" i="14"/>
  <c r="D12" i="19"/>
  <c r="D12" i="17"/>
  <c r="D12" i="15"/>
  <c r="D12" i="13"/>
  <c r="D12" i="12"/>
  <c r="D12" i="10"/>
  <c r="D12" i="11"/>
  <c r="D12" i="9"/>
  <c r="S77" i="15"/>
  <c r="J28" i="15"/>
  <c r="K6" i="26"/>
  <c r="S77" i="28"/>
  <c r="J28" i="28"/>
  <c r="J27" i="24"/>
  <c r="S71" i="24"/>
  <c r="S71" i="10"/>
  <c r="J27" i="10"/>
  <c r="S77" i="29"/>
  <c r="J28" i="29"/>
  <c r="J27" i="27"/>
  <c r="S71" i="27"/>
  <c r="K6" i="16"/>
  <c r="J28" i="31"/>
  <c r="S77" i="31"/>
  <c r="K6" i="25"/>
  <c r="S77" i="25"/>
  <c r="J28" i="25"/>
  <c r="S71" i="19"/>
  <c r="J27" i="19"/>
  <c r="J28" i="12"/>
  <c r="S77" i="12"/>
  <c r="K6" i="15"/>
  <c r="K6" i="18"/>
  <c r="S71" i="28"/>
  <c r="J27" i="28"/>
  <c r="S77" i="19"/>
  <c r="J28" i="19"/>
  <c r="K6" i="29"/>
  <c r="S71" i="22"/>
  <c r="J27" i="22"/>
  <c r="S77" i="33"/>
  <c r="J28" i="33"/>
  <c r="K6" i="32"/>
  <c r="K6" i="9"/>
  <c r="S77" i="32"/>
  <c r="J28" i="32"/>
  <c r="S71" i="20"/>
  <c r="J27" i="20"/>
  <c r="K6" i="13"/>
  <c r="S77" i="26"/>
  <c r="J28" i="26"/>
  <c r="S71" i="17"/>
  <c r="J27" i="17"/>
  <c r="K6" i="30"/>
  <c r="S71" i="21"/>
  <c r="J27" i="21"/>
  <c r="S77" i="27"/>
  <c r="J28" i="27"/>
  <c r="J28" i="24"/>
  <c r="S77" i="24"/>
  <c r="J27" i="33"/>
  <c r="S71" i="33"/>
  <c r="S77" i="23"/>
  <c r="J28" i="23"/>
  <c r="S77" i="20"/>
  <c r="J28" i="20"/>
  <c r="K6" i="31"/>
  <c r="S77" i="10"/>
  <c r="J28" i="10"/>
  <c r="J27" i="23"/>
  <c r="S71" i="23"/>
  <c r="H1" i="1"/>
  <c r="S71" i="16" l="1"/>
  <c r="J27" i="16"/>
  <c r="S71" i="18"/>
  <c r="J27" i="18"/>
  <c r="J27" i="29"/>
  <c r="S71" i="29"/>
  <c r="J27" i="15"/>
  <c r="S71" i="15"/>
  <c r="J27" i="30"/>
  <c r="S71" i="30"/>
  <c r="J27" i="13"/>
  <c r="S71" i="13"/>
  <c r="E12" i="30"/>
  <c r="E12" i="32"/>
  <c r="E12" i="31"/>
  <c r="E12" i="29"/>
  <c r="E12" i="27"/>
  <c r="E12" i="28"/>
  <c r="E12" i="33"/>
  <c r="E12" i="24"/>
  <c r="E12" i="22"/>
  <c r="E12" i="20"/>
  <c r="E12" i="26"/>
  <c r="E12" i="25"/>
  <c r="E12" i="23"/>
  <c r="E12" i="21"/>
  <c r="E12" i="18"/>
  <c r="E12" i="16"/>
  <c r="E12" i="14"/>
  <c r="E12" i="19"/>
  <c r="E12" i="17"/>
  <c r="E12" i="15"/>
  <c r="E12" i="13"/>
  <c r="E12" i="12"/>
  <c r="E12" i="10"/>
  <c r="E12" i="11"/>
  <c r="E12" i="9"/>
  <c r="S71" i="25"/>
  <c r="J27" i="25"/>
  <c r="S71" i="26"/>
  <c r="J27" i="26"/>
  <c r="S71" i="31"/>
  <c r="J27" i="31"/>
  <c r="S71" i="32"/>
  <c r="J27" i="32"/>
  <c r="J27" i="9"/>
  <c r="S71" i="9"/>
  <c r="I1" i="1"/>
  <c r="F12" i="33" l="1"/>
  <c r="F12" i="32"/>
  <c r="F12" i="30"/>
  <c r="F12" i="31"/>
  <c r="F12" i="29"/>
  <c r="F12" i="27"/>
  <c r="F12" i="28"/>
  <c r="F12" i="26"/>
  <c r="F12" i="24"/>
  <c r="F12" i="22"/>
  <c r="F12" i="20"/>
  <c r="F12" i="25"/>
  <c r="F12" i="23"/>
  <c r="F12" i="21"/>
  <c r="F12" i="19"/>
  <c r="F12" i="17"/>
  <c r="F12" i="15"/>
  <c r="F12" i="13"/>
  <c r="F12" i="18"/>
  <c r="F12" i="16"/>
  <c r="F12" i="14"/>
  <c r="F12" i="11"/>
  <c r="F12" i="9"/>
  <c r="F12" i="12"/>
  <c r="F12" i="10"/>
  <c r="J1" i="1"/>
  <c r="G12" i="32" l="1"/>
  <c r="G12" i="31"/>
  <c r="G12" i="29"/>
  <c r="G12" i="27"/>
  <c r="H12" i="27" s="1"/>
  <c r="G12" i="28"/>
  <c r="H12" i="28" s="1"/>
  <c r="G12" i="26"/>
  <c r="H12" i="26" s="1"/>
  <c r="G12" i="33"/>
  <c r="G12" i="24"/>
  <c r="G12" i="22"/>
  <c r="H12" i="22" s="1"/>
  <c r="F17" i="22" s="1"/>
  <c r="F23" i="22" s="1"/>
  <c r="F27" i="22" s="1"/>
  <c r="G12" i="20"/>
  <c r="G12" i="25"/>
  <c r="G12" i="23"/>
  <c r="H12" i="23" s="1"/>
  <c r="F17" i="23" s="1"/>
  <c r="F23" i="23" s="1"/>
  <c r="F27" i="23" s="1"/>
  <c r="G12" i="21"/>
  <c r="H12" i="21" s="1"/>
  <c r="G12" i="30"/>
  <c r="G12" i="19"/>
  <c r="G12" i="17"/>
  <c r="H12" i="17" s="1"/>
  <c r="G12" i="15"/>
  <c r="G12" i="13"/>
  <c r="G12" i="18"/>
  <c r="H12" i="18" s="1"/>
  <c r="G12" i="16"/>
  <c r="H12" i="16" s="1"/>
  <c r="F17" i="16" s="1"/>
  <c r="F23" i="16" s="1"/>
  <c r="F27" i="16" s="1"/>
  <c r="G12" i="14"/>
  <c r="G12" i="11"/>
  <c r="H12" i="11" s="1"/>
  <c r="G12" i="9"/>
  <c r="G12" i="12"/>
  <c r="G12" i="10"/>
  <c r="K1" i="1"/>
  <c r="B13" i="9" s="1"/>
  <c r="H17" i="11" l="1"/>
  <c r="L4" i="11"/>
  <c r="J6" i="11" s="1"/>
  <c r="B17" i="11"/>
  <c r="B23" i="11" s="1"/>
  <c r="C17" i="11"/>
  <c r="C23" i="11" s="1"/>
  <c r="C27" i="11" s="1"/>
  <c r="D17" i="11"/>
  <c r="D23" i="11" s="1"/>
  <c r="D27" i="11" s="1"/>
  <c r="E17" i="11"/>
  <c r="E23" i="11" s="1"/>
  <c r="E27" i="11" s="1"/>
  <c r="F17" i="11"/>
  <c r="F23" i="11" s="1"/>
  <c r="F27" i="11" s="1"/>
  <c r="D17" i="21"/>
  <c r="L4" i="21"/>
  <c r="J6" i="21" s="1"/>
  <c r="H17" i="21"/>
  <c r="B17" i="21"/>
  <c r="B23" i="21" s="1"/>
  <c r="C17" i="21"/>
  <c r="C23" i="21" s="1"/>
  <c r="C27" i="21" s="1"/>
  <c r="E17" i="21"/>
  <c r="E23" i="21" s="1"/>
  <c r="E27" i="21" s="1"/>
  <c r="F17" i="21"/>
  <c r="F23" i="21" s="1"/>
  <c r="F27" i="21" s="1"/>
  <c r="E17" i="28"/>
  <c r="L4" i="28"/>
  <c r="J6" i="28" s="1"/>
  <c r="H17" i="28"/>
  <c r="B17" i="28"/>
  <c r="B23" i="28" s="1"/>
  <c r="C17" i="28"/>
  <c r="C23" i="28" s="1"/>
  <c r="C27" i="28" s="1"/>
  <c r="D17" i="28"/>
  <c r="D23" i="28" s="1"/>
  <c r="D27" i="28" s="1"/>
  <c r="F17" i="28"/>
  <c r="F23" i="28" s="1"/>
  <c r="F27" i="28" s="1"/>
  <c r="F17" i="17"/>
  <c r="F23" i="17" s="1"/>
  <c r="F27" i="17" s="1"/>
  <c r="H17" i="17"/>
  <c r="L4" i="17"/>
  <c r="J6" i="17" s="1"/>
  <c r="B17" i="17"/>
  <c r="B23" i="17" s="1"/>
  <c r="C17" i="17"/>
  <c r="C23" i="17" s="1"/>
  <c r="C27" i="17" s="1"/>
  <c r="D17" i="17"/>
  <c r="D23" i="17" s="1"/>
  <c r="D27" i="17" s="1"/>
  <c r="E17" i="17"/>
  <c r="E23" i="17" s="1"/>
  <c r="E27" i="17" s="1"/>
  <c r="G17" i="27"/>
  <c r="G23" i="27" s="1"/>
  <c r="G27" i="27" s="1"/>
  <c r="H17" i="27"/>
  <c r="L4" i="27"/>
  <c r="J6" i="27" s="1"/>
  <c r="B17" i="27"/>
  <c r="B23" i="27" s="1"/>
  <c r="C17" i="27"/>
  <c r="C23" i="27" s="1"/>
  <c r="C27" i="27" s="1"/>
  <c r="D17" i="27"/>
  <c r="D23" i="27" s="1"/>
  <c r="D27" i="27" s="1"/>
  <c r="E17" i="27"/>
  <c r="H12" i="20"/>
  <c r="G17" i="20" s="1"/>
  <c r="G23" i="20" s="1"/>
  <c r="G27" i="20" s="1"/>
  <c r="H12" i="31"/>
  <c r="H12" i="25"/>
  <c r="L4" i="22"/>
  <c r="J6" i="22" s="1"/>
  <c r="H17" i="22"/>
  <c r="B17" i="22"/>
  <c r="B23" i="22" s="1"/>
  <c r="C17" i="22"/>
  <c r="C23" i="22" s="1"/>
  <c r="C27" i="22" s="1"/>
  <c r="D17" i="22"/>
  <c r="E17" i="22"/>
  <c r="E23" i="22" s="1"/>
  <c r="E27" i="22" s="1"/>
  <c r="F17" i="27"/>
  <c r="F23" i="27" s="1"/>
  <c r="F27" i="27" s="1"/>
  <c r="G17" i="22"/>
  <c r="G23" i="22" s="1"/>
  <c r="G27" i="22" s="1"/>
  <c r="H12" i="32"/>
  <c r="G17" i="32" s="1"/>
  <c r="G23" i="32" s="1"/>
  <c r="G27" i="32" s="1"/>
  <c r="H12" i="13"/>
  <c r="G17" i="13" s="1"/>
  <c r="G23" i="13" s="1"/>
  <c r="G27" i="13" s="1"/>
  <c r="G17" i="18"/>
  <c r="G23" i="18" s="1"/>
  <c r="G27" i="18" s="1"/>
  <c r="L4" i="18"/>
  <c r="J6" i="18" s="1"/>
  <c r="H17" i="18"/>
  <c r="B17" i="18"/>
  <c r="B23" i="18" s="1"/>
  <c r="C17" i="18"/>
  <c r="C23" i="18" s="1"/>
  <c r="C27" i="18" s="1"/>
  <c r="D17" i="18"/>
  <c r="D23" i="18" s="1"/>
  <c r="D27" i="18" s="1"/>
  <c r="E17" i="18"/>
  <c r="G17" i="17"/>
  <c r="G23" i="17" s="1"/>
  <c r="G27" i="17" s="1"/>
  <c r="H12" i="29"/>
  <c r="H17" i="26"/>
  <c r="L4" i="26"/>
  <c r="J6" i="26" s="1"/>
  <c r="B17" i="26"/>
  <c r="B23" i="26" s="1"/>
  <c r="C17" i="26"/>
  <c r="C23" i="26" s="1"/>
  <c r="C27" i="26" s="1"/>
  <c r="D17" i="26"/>
  <c r="E17" i="26"/>
  <c r="E23" i="26" s="1"/>
  <c r="E27" i="26" s="1"/>
  <c r="H12" i="19"/>
  <c r="H12" i="33"/>
  <c r="G17" i="33" s="1"/>
  <c r="G23" i="33" s="1"/>
  <c r="G27" i="33" s="1"/>
  <c r="H12" i="12"/>
  <c r="G17" i="12" s="1"/>
  <c r="G23" i="12" s="1"/>
  <c r="G27" i="12" s="1"/>
  <c r="G17" i="11"/>
  <c r="G23" i="11" s="1"/>
  <c r="G27" i="11" s="1"/>
  <c r="H12" i="30"/>
  <c r="G17" i="26"/>
  <c r="G23" i="26" s="1"/>
  <c r="G27" i="26" s="1"/>
  <c r="G17" i="21"/>
  <c r="G23" i="21" s="1"/>
  <c r="G27" i="21" s="1"/>
  <c r="G17" i="28"/>
  <c r="G23" i="28" s="1"/>
  <c r="G27" i="28" s="1"/>
  <c r="H12" i="24"/>
  <c r="G17" i="24" s="1"/>
  <c r="G23" i="24" s="1"/>
  <c r="G27" i="24" s="1"/>
  <c r="H12" i="15"/>
  <c r="L4" i="16"/>
  <c r="J6" i="16" s="1"/>
  <c r="H17" i="16"/>
  <c r="B17" i="16"/>
  <c r="B23" i="16" s="1"/>
  <c r="C17" i="16"/>
  <c r="C23" i="16" s="1"/>
  <c r="C27" i="16" s="1"/>
  <c r="D17" i="16"/>
  <c r="E17" i="16"/>
  <c r="E23" i="16" s="1"/>
  <c r="E27" i="16" s="1"/>
  <c r="B13" i="33"/>
  <c r="B13" i="31"/>
  <c r="B13" i="32"/>
  <c r="B13" i="28"/>
  <c r="B13" i="26"/>
  <c r="B13" i="30"/>
  <c r="B13" i="29"/>
  <c r="B13" i="27"/>
  <c r="B13" i="24"/>
  <c r="B13" i="22"/>
  <c r="B13" i="20"/>
  <c r="B13" i="25"/>
  <c r="B13" i="23"/>
  <c r="B13" i="21"/>
  <c r="B13" i="18"/>
  <c r="B13" i="16"/>
  <c r="B13" i="14"/>
  <c r="B13" i="19"/>
  <c r="B13" i="17"/>
  <c r="B13" i="15"/>
  <c r="B13" i="13"/>
  <c r="B13" i="12"/>
  <c r="B13" i="10"/>
  <c r="B13" i="11"/>
  <c r="H12" i="10"/>
  <c r="G17" i="10" s="1"/>
  <c r="G23" i="10" s="1"/>
  <c r="G27" i="10" s="1"/>
  <c r="F17" i="26"/>
  <c r="F23" i="26" s="1"/>
  <c r="F27" i="26" s="1"/>
  <c r="G17" i="16"/>
  <c r="G23" i="16" s="1"/>
  <c r="G27" i="16" s="1"/>
  <c r="G17" i="23"/>
  <c r="G23" i="23" s="1"/>
  <c r="G27" i="23" s="1"/>
  <c r="L4" i="23"/>
  <c r="J6" i="23" s="1"/>
  <c r="H17" i="23"/>
  <c r="B17" i="23"/>
  <c r="B23" i="23" s="1"/>
  <c r="C17" i="23"/>
  <c r="C23" i="23" s="1"/>
  <c r="C27" i="23" s="1"/>
  <c r="D17" i="23"/>
  <c r="D23" i="23" s="1"/>
  <c r="D27" i="23" s="1"/>
  <c r="E17" i="23"/>
  <c r="F17" i="18"/>
  <c r="F23" i="18" s="1"/>
  <c r="F27" i="18" s="1"/>
  <c r="H12" i="14"/>
  <c r="G17" i="14" s="1"/>
  <c r="G23" i="14" s="1"/>
  <c r="G27" i="14" s="1"/>
  <c r="H12" i="9"/>
  <c r="G17" i="9" s="1"/>
  <c r="G23" i="9" s="1"/>
  <c r="G27" i="9" s="1"/>
  <c r="L1" i="1"/>
  <c r="G17" i="15" l="1"/>
  <c r="G23" i="15" s="1"/>
  <c r="G27" i="15" s="1"/>
  <c r="F17" i="15"/>
  <c r="F23" i="15" s="1"/>
  <c r="F27" i="15" s="1"/>
  <c r="B17" i="32"/>
  <c r="B23" i="32" s="1"/>
  <c r="L4" i="32"/>
  <c r="J6" i="32" s="1"/>
  <c r="H17" i="32"/>
  <c r="C17" i="32"/>
  <c r="C23" i="32" s="1"/>
  <c r="C27" i="32" s="1"/>
  <c r="D17" i="32"/>
  <c r="D23" i="32" s="1"/>
  <c r="D27" i="32" s="1"/>
  <c r="E17" i="32"/>
  <c r="F17" i="32"/>
  <c r="F23" i="32" s="1"/>
  <c r="F27" i="32" s="1"/>
  <c r="C17" i="20"/>
  <c r="C23" i="20" s="1"/>
  <c r="C27" i="20" s="1"/>
  <c r="L4" i="20"/>
  <c r="J6" i="20" s="1"/>
  <c r="H17" i="20"/>
  <c r="B17" i="20"/>
  <c r="B23" i="20" s="1"/>
  <c r="D17" i="20"/>
  <c r="E17" i="20"/>
  <c r="E23" i="20" s="1"/>
  <c r="E27" i="20" s="1"/>
  <c r="F17" i="20"/>
  <c r="F23" i="20" s="1"/>
  <c r="F27" i="20" s="1"/>
  <c r="B27" i="27"/>
  <c r="A27" i="17"/>
  <c r="T66" i="17"/>
  <c r="A27" i="28"/>
  <c r="T66" i="28"/>
  <c r="D23" i="21"/>
  <c r="D27" i="21" s="1"/>
  <c r="A27" i="27"/>
  <c r="T66" i="27"/>
  <c r="A27" i="26"/>
  <c r="T66" i="26"/>
  <c r="B27" i="18"/>
  <c r="B27" i="16"/>
  <c r="B17" i="19"/>
  <c r="B23" i="19" s="1"/>
  <c r="L4" i="19"/>
  <c r="J6" i="19" s="1"/>
  <c r="H17" i="19"/>
  <c r="C17" i="19"/>
  <c r="C23" i="19" s="1"/>
  <c r="C27" i="19" s="1"/>
  <c r="D17" i="19"/>
  <c r="D23" i="19" s="1"/>
  <c r="D27" i="19" s="1"/>
  <c r="E17" i="19"/>
  <c r="E23" i="19" s="1"/>
  <c r="E27" i="19" s="1"/>
  <c r="F17" i="19"/>
  <c r="F23" i="19" s="1"/>
  <c r="F27" i="19" s="1"/>
  <c r="T66" i="18"/>
  <c r="A27" i="18"/>
  <c r="T66" i="22"/>
  <c r="A27" i="22"/>
  <c r="A27" i="23"/>
  <c r="T66" i="23"/>
  <c r="D23" i="16"/>
  <c r="D27" i="16" s="1"/>
  <c r="F17" i="30"/>
  <c r="F23" i="30" s="1"/>
  <c r="F27" i="30" s="1"/>
  <c r="L4" i="30"/>
  <c r="J6" i="30" s="1"/>
  <c r="H17" i="30"/>
  <c r="B17" i="30"/>
  <c r="B23" i="30" s="1"/>
  <c r="C17" i="30"/>
  <c r="C23" i="30" s="1"/>
  <c r="C27" i="30" s="1"/>
  <c r="D17" i="30"/>
  <c r="D23" i="30" s="1"/>
  <c r="D27" i="30" s="1"/>
  <c r="E17" i="30"/>
  <c r="E23" i="30" s="1"/>
  <c r="E27" i="30" s="1"/>
  <c r="G17" i="19"/>
  <c r="G23" i="19" s="1"/>
  <c r="G27" i="19" s="1"/>
  <c r="L4" i="29"/>
  <c r="J6" i="29" s="1"/>
  <c r="H17" i="29"/>
  <c r="B17" i="29"/>
  <c r="B23" i="29" s="1"/>
  <c r="C17" i="29"/>
  <c r="C23" i="29" s="1"/>
  <c r="C27" i="29" s="1"/>
  <c r="D17" i="29"/>
  <c r="D23" i="29" s="1"/>
  <c r="D27" i="29" s="1"/>
  <c r="E17" i="29"/>
  <c r="E23" i="29" s="1"/>
  <c r="E27" i="29" s="1"/>
  <c r="F17" i="29"/>
  <c r="F23" i="29" s="1"/>
  <c r="F27" i="29" s="1"/>
  <c r="L4" i="25"/>
  <c r="J6" i="25" s="1"/>
  <c r="H17" i="25"/>
  <c r="B17" i="25"/>
  <c r="B23" i="25" s="1"/>
  <c r="C17" i="25"/>
  <c r="C23" i="25" s="1"/>
  <c r="C27" i="25" s="1"/>
  <c r="D17" i="25"/>
  <c r="E17" i="25"/>
  <c r="E23" i="25" s="1"/>
  <c r="E27" i="25" s="1"/>
  <c r="F17" i="25"/>
  <c r="F23" i="25" s="1"/>
  <c r="F27" i="25" s="1"/>
  <c r="G17" i="29"/>
  <c r="G23" i="29" s="1"/>
  <c r="G27" i="29" s="1"/>
  <c r="B27" i="26"/>
  <c r="E23" i="28"/>
  <c r="E27" i="28" s="1"/>
  <c r="E23" i="23"/>
  <c r="E27" i="23" s="1"/>
  <c r="E17" i="10"/>
  <c r="E23" i="10" s="1"/>
  <c r="E27" i="10" s="1"/>
  <c r="H17" i="10"/>
  <c r="L4" i="10"/>
  <c r="J6" i="10" s="1"/>
  <c r="B17" i="10"/>
  <c r="B23" i="10" s="1"/>
  <c r="C17" i="10"/>
  <c r="C23" i="10" s="1"/>
  <c r="C27" i="10" s="1"/>
  <c r="D17" i="10"/>
  <c r="D23" i="10" s="1"/>
  <c r="D27" i="10" s="1"/>
  <c r="F17" i="10"/>
  <c r="F23" i="10" s="1"/>
  <c r="F27" i="10" s="1"/>
  <c r="A27" i="16"/>
  <c r="T66" i="16"/>
  <c r="G17" i="30"/>
  <c r="G23" i="30" s="1"/>
  <c r="G27" i="30" s="1"/>
  <c r="G17" i="25"/>
  <c r="G23" i="25" s="1"/>
  <c r="G27" i="25" s="1"/>
  <c r="E23" i="27"/>
  <c r="E27" i="27" s="1"/>
  <c r="B27" i="21"/>
  <c r="B27" i="11"/>
  <c r="H23" i="11"/>
  <c r="F17" i="9"/>
  <c r="F23" i="9" s="1"/>
  <c r="F27" i="9" s="1"/>
  <c r="H17" i="9"/>
  <c r="L4" i="9"/>
  <c r="J6" i="9" s="1"/>
  <c r="B17" i="9"/>
  <c r="B23" i="9" s="1"/>
  <c r="C17" i="9"/>
  <c r="C23" i="9" s="1"/>
  <c r="C27" i="9" s="1"/>
  <c r="D17" i="9"/>
  <c r="D23" i="9" s="1"/>
  <c r="D27" i="9" s="1"/>
  <c r="E17" i="9"/>
  <c r="E23" i="9" s="1"/>
  <c r="E27" i="9" s="1"/>
  <c r="L4" i="15"/>
  <c r="J6" i="15" s="1"/>
  <c r="H17" i="15"/>
  <c r="B17" i="15"/>
  <c r="B23" i="15" s="1"/>
  <c r="C17" i="15"/>
  <c r="C23" i="15" s="1"/>
  <c r="C27" i="15" s="1"/>
  <c r="D17" i="15"/>
  <c r="D23" i="15" s="1"/>
  <c r="D27" i="15" s="1"/>
  <c r="E17" i="15"/>
  <c r="E23" i="15" s="1"/>
  <c r="E27" i="15" s="1"/>
  <c r="E23" i="18"/>
  <c r="E27" i="18" s="1"/>
  <c r="F17" i="31"/>
  <c r="F23" i="31" s="1"/>
  <c r="F27" i="31" s="1"/>
  <c r="H17" i="31"/>
  <c r="L4" i="31"/>
  <c r="J6" i="31" s="1"/>
  <c r="B17" i="31"/>
  <c r="B23" i="31" s="1"/>
  <c r="C17" i="31"/>
  <c r="C23" i="31" s="1"/>
  <c r="C27" i="31" s="1"/>
  <c r="D17" i="31"/>
  <c r="D23" i="31" s="1"/>
  <c r="D27" i="31" s="1"/>
  <c r="E17" i="31"/>
  <c r="E23" i="31" s="1"/>
  <c r="E27" i="31" s="1"/>
  <c r="B27" i="28"/>
  <c r="T66" i="11"/>
  <c r="A27" i="11"/>
  <c r="C17" i="33"/>
  <c r="C23" i="33" s="1"/>
  <c r="C27" i="33" s="1"/>
  <c r="L4" i="33"/>
  <c r="J6" i="33" s="1"/>
  <c r="H17" i="33"/>
  <c r="B17" i="33"/>
  <c r="B23" i="33" s="1"/>
  <c r="D17" i="33"/>
  <c r="D23" i="33" s="1"/>
  <c r="D27" i="33" s="1"/>
  <c r="E17" i="33"/>
  <c r="F17" i="33"/>
  <c r="F23" i="33" s="1"/>
  <c r="F27" i="33" s="1"/>
  <c r="B27" i="22"/>
  <c r="E17" i="14"/>
  <c r="E23" i="14" s="1"/>
  <c r="E27" i="14" s="1"/>
  <c r="L4" i="14"/>
  <c r="J6" i="14" s="1"/>
  <c r="H17" i="14"/>
  <c r="B17" i="14"/>
  <c r="B23" i="14" s="1"/>
  <c r="C17" i="14"/>
  <c r="C23" i="14" s="1"/>
  <c r="C27" i="14" s="1"/>
  <c r="D17" i="14"/>
  <c r="F17" i="14"/>
  <c r="F23" i="14" s="1"/>
  <c r="F27" i="14" s="1"/>
  <c r="C13" i="30"/>
  <c r="C13" i="33"/>
  <c r="C13" i="29"/>
  <c r="C13" i="27"/>
  <c r="C13" i="32"/>
  <c r="C13" i="26"/>
  <c r="C13" i="31"/>
  <c r="C13" i="24"/>
  <c r="C13" i="22"/>
  <c r="C13" i="20"/>
  <c r="C13" i="28"/>
  <c r="C13" i="25"/>
  <c r="C13" i="23"/>
  <c r="C13" i="21"/>
  <c r="C13" i="18"/>
  <c r="C13" i="16"/>
  <c r="C13" i="14"/>
  <c r="C13" i="19"/>
  <c r="C13" i="17"/>
  <c r="C13" i="15"/>
  <c r="C13" i="13"/>
  <c r="C13" i="12"/>
  <c r="C13" i="10"/>
  <c r="C13" i="11"/>
  <c r="C13" i="9"/>
  <c r="B27" i="23"/>
  <c r="E17" i="24"/>
  <c r="E23" i="24" s="1"/>
  <c r="E27" i="24" s="1"/>
  <c r="L4" i="24"/>
  <c r="J6" i="24" s="1"/>
  <c r="H17" i="24"/>
  <c r="B17" i="24"/>
  <c r="B23" i="24" s="1"/>
  <c r="C17" i="24"/>
  <c r="C23" i="24" s="1"/>
  <c r="C27" i="24" s="1"/>
  <c r="D17" i="24"/>
  <c r="F17" i="24"/>
  <c r="F23" i="24" s="1"/>
  <c r="F27" i="24" s="1"/>
  <c r="B17" i="12"/>
  <c r="B23" i="12" s="1"/>
  <c r="H17" i="12"/>
  <c r="L4" i="12"/>
  <c r="J6" i="12" s="1"/>
  <c r="C17" i="12"/>
  <c r="C23" i="12" s="1"/>
  <c r="C27" i="12" s="1"/>
  <c r="D17" i="12"/>
  <c r="D23" i="12" s="1"/>
  <c r="D27" i="12" s="1"/>
  <c r="E17" i="12"/>
  <c r="E23" i="12" s="1"/>
  <c r="E27" i="12" s="1"/>
  <c r="F17" i="12"/>
  <c r="F23" i="12" s="1"/>
  <c r="F27" i="12" s="1"/>
  <c r="D23" i="26"/>
  <c r="H23" i="26" s="1"/>
  <c r="B17" i="13"/>
  <c r="B23" i="13" s="1"/>
  <c r="L4" i="13"/>
  <c r="J6" i="13" s="1"/>
  <c r="H17" i="13"/>
  <c r="C17" i="13"/>
  <c r="C23" i="13" s="1"/>
  <c r="C27" i="13" s="1"/>
  <c r="D17" i="13"/>
  <c r="D23" i="13" s="1"/>
  <c r="D27" i="13" s="1"/>
  <c r="E17" i="13"/>
  <c r="F17" i="13"/>
  <c r="F23" i="13" s="1"/>
  <c r="F27" i="13" s="1"/>
  <c r="D23" i="22"/>
  <c r="H23" i="22" s="1"/>
  <c r="G17" i="31"/>
  <c r="G23" i="31" s="1"/>
  <c r="G27" i="31" s="1"/>
  <c r="B27" i="17"/>
  <c r="H23" i="17"/>
  <c r="A27" i="21"/>
  <c r="T66" i="21"/>
  <c r="M1" i="1"/>
  <c r="H23" i="23" l="1"/>
  <c r="D27" i="26"/>
  <c r="H23" i="21"/>
  <c r="D27" i="22"/>
  <c r="B27" i="12"/>
  <c r="H23" i="12"/>
  <c r="B27" i="33"/>
  <c r="H23" i="28"/>
  <c r="A27" i="15"/>
  <c r="T66" i="15"/>
  <c r="T66" i="19"/>
  <c r="A27" i="19"/>
  <c r="H23" i="18"/>
  <c r="B27" i="20"/>
  <c r="B27" i="19"/>
  <c r="H23" i="19"/>
  <c r="E23" i="13"/>
  <c r="E27" i="13" s="1"/>
  <c r="D23" i="24"/>
  <c r="D27" i="24" s="1"/>
  <c r="A27" i="33"/>
  <c r="T66" i="33"/>
  <c r="B27" i="10"/>
  <c r="H23" i="10"/>
  <c r="D23" i="25"/>
  <c r="D27" i="25" s="1"/>
  <c r="H23" i="30"/>
  <c r="B27" i="30"/>
  <c r="H23" i="16"/>
  <c r="A27" i="20"/>
  <c r="T66" i="20"/>
  <c r="B27" i="32"/>
  <c r="D13" i="33"/>
  <c r="D13" i="30"/>
  <c r="D13" i="29"/>
  <c r="D13" i="27"/>
  <c r="D13" i="32"/>
  <c r="D13" i="31"/>
  <c r="D13" i="28"/>
  <c r="D13" i="26"/>
  <c r="D13" i="24"/>
  <c r="D13" i="22"/>
  <c r="D13" i="20"/>
  <c r="D13" i="25"/>
  <c r="D13" i="23"/>
  <c r="D13" i="21"/>
  <c r="D13" i="19"/>
  <c r="D13" i="17"/>
  <c r="D13" i="15"/>
  <c r="D13" i="13"/>
  <c r="D13" i="18"/>
  <c r="D13" i="16"/>
  <c r="D13" i="14"/>
  <c r="D13" i="11"/>
  <c r="D13" i="9"/>
  <c r="D13" i="12"/>
  <c r="D13" i="10"/>
  <c r="A27" i="14"/>
  <c r="T66" i="14"/>
  <c r="A27" i="32"/>
  <c r="T66" i="32"/>
  <c r="A27" i="10"/>
  <c r="T66" i="10"/>
  <c r="B27" i="29"/>
  <c r="H23" i="29"/>
  <c r="H23" i="27"/>
  <c r="A27" i="30"/>
  <c r="T66" i="30"/>
  <c r="B27" i="9"/>
  <c r="H23" i="9"/>
  <c r="B27" i="25"/>
  <c r="D23" i="14"/>
  <c r="D27" i="14" s="1"/>
  <c r="B27" i="31"/>
  <c r="H23" i="31"/>
  <c r="A27" i="9"/>
  <c r="T66" i="9"/>
  <c r="A27" i="29"/>
  <c r="T66" i="29"/>
  <c r="E23" i="32"/>
  <c r="H23" i="32" s="1"/>
  <c r="B27" i="24"/>
  <c r="T66" i="13"/>
  <c r="A27" i="13"/>
  <c r="T66" i="12"/>
  <c r="A27" i="12"/>
  <c r="A27" i="24"/>
  <c r="T66" i="24"/>
  <c r="E23" i="33"/>
  <c r="H23" i="33" s="1"/>
  <c r="A27" i="31"/>
  <c r="T66" i="31"/>
  <c r="B27" i="15"/>
  <c r="H23" i="15"/>
  <c r="A27" i="25"/>
  <c r="T66" i="25"/>
  <c r="B27" i="13"/>
  <c r="B27" i="14"/>
  <c r="D23" i="20"/>
  <c r="D27" i="20" s="1"/>
  <c r="N1" i="1"/>
  <c r="H23" i="14" l="1"/>
  <c r="H23" i="13"/>
  <c r="H23" i="24"/>
  <c r="E27" i="32"/>
  <c r="H23" i="25"/>
  <c r="H23" i="20"/>
  <c r="E27" i="33"/>
  <c r="E13" i="32"/>
  <c r="E13" i="33"/>
  <c r="E13" i="30"/>
  <c r="E13" i="29"/>
  <c r="E13" i="27"/>
  <c r="E13" i="31"/>
  <c r="E13" i="28"/>
  <c r="E13" i="26"/>
  <c r="E13" i="24"/>
  <c r="E13" i="22"/>
  <c r="E13" i="20"/>
  <c r="E13" i="25"/>
  <c r="E13" i="23"/>
  <c r="E13" i="21"/>
  <c r="E13" i="19"/>
  <c r="E13" i="17"/>
  <c r="E13" i="15"/>
  <c r="E13" i="13"/>
  <c r="E13" i="18"/>
  <c r="E13" i="16"/>
  <c r="E13" i="14"/>
  <c r="E13" i="11"/>
  <c r="E13" i="9"/>
  <c r="E13" i="12"/>
  <c r="E13" i="10"/>
  <c r="O1" i="1"/>
  <c r="F13" i="32" l="1"/>
  <c r="F13" i="33"/>
  <c r="F13" i="30"/>
  <c r="F13" i="29"/>
  <c r="F13" i="27"/>
  <c r="F13" i="31"/>
  <c r="F13" i="28"/>
  <c r="F13" i="26"/>
  <c r="F13" i="25"/>
  <c r="F13" i="23"/>
  <c r="F13" i="21"/>
  <c r="F13" i="24"/>
  <c r="F13" i="22"/>
  <c r="F13" i="20"/>
  <c r="F13" i="19"/>
  <c r="F13" i="17"/>
  <c r="F13" i="15"/>
  <c r="F13" i="13"/>
  <c r="F13" i="18"/>
  <c r="F13" i="16"/>
  <c r="F13" i="14"/>
  <c r="F13" i="11"/>
  <c r="F13" i="9"/>
  <c r="F13" i="12"/>
  <c r="F13" i="10"/>
  <c r="P1" i="1"/>
  <c r="G13" i="31" l="1"/>
  <c r="G13" i="28"/>
  <c r="G13" i="26"/>
  <c r="G13" i="32"/>
  <c r="G13" i="29"/>
  <c r="G13" i="33"/>
  <c r="G13" i="25"/>
  <c r="G13" i="23"/>
  <c r="G13" i="21"/>
  <c r="G13" i="27"/>
  <c r="G13" i="30"/>
  <c r="G13" i="24"/>
  <c r="H13" i="24" s="1"/>
  <c r="F18" i="24" s="1"/>
  <c r="F24" i="24" s="1"/>
  <c r="F28" i="24" s="1"/>
  <c r="G13" i="22"/>
  <c r="H13" i="22" s="1"/>
  <c r="G13" i="20"/>
  <c r="H13" i="20" s="1"/>
  <c r="F18" i="20" s="1"/>
  <c r="F24" i="20" s="1"/>
  <c r="F28" i="20" s="1"/>
  <c r="G13" i="19"/>
  <c r="G13" i="17"/>
  <c r="G13" i="15"/>
  <c r="H13" i="15" s="1"/>
  <c r="G13" i="13"/>
  <c r="G13" i="18"/>
  <c r="G13" i="16"/>
  <c r="G13" i="14"/>
  <c r="H13" i="14" s="1"/>
  <c r="G13" i="11"/>
  <c r="H13" i="11" s="1"/>
  <c r="G13" i="9"/>
  <c r="G13" i="12"/>
  <c r="G13" i="10"/>
  <c r="Q1" i="1"/>
  <c r="G18" i="11" l="1"/>
  <c r="G24" i="11" s="1"/>
  <c r="G28" i="11" s="1"/>
  <c r="L5" i="11"/>
  <c r="J7" i="11" s="1"/>
  <c r="H18" i="11"/>
  <c r="B18" i="11"/>
  <c r="B24" i="11" s="1"/>
  <c r="C18" i="11"/>
  <c r="C24" i="11" s="1"/>
  <c r="C28" i="11" s="1"/>
  <c r="D18" i="11"/>
  <c r="D24" i="11" s="1"/>
  <c r="D28" i="11" s="1"/>
  <c r="E18" i="11"/>
  <c r="E24" i="11" s="1"/>
  <c r="E28" i="11" s="1"/>
  <c r="F18" i="11"/>
  <c r="F24" i="11" s="1"/>
  <c r="F28" i="11" s="1"/>
  <c r="H13" i="9"/>
  <c r="H13" i="19"/>
  <c r="H13" i="25"/>
  <c r="G18" i="25" s="1"/>
  <c r="G24" i="25" s="1"/>
  <c r="G28" i="25" s="1"/>
  <c r="G18" i="20"/>
  <c r="G24" i="20" s="1"/>
  <c r="G28" i="20" s="1"/>
  <c r="H13" i="33"/>
  <c r="G18" i="33" s="1"/>
  <c r="G24" i="33" s="1"/>
  <c r="G28" i="33" s="1"/>
  <c r="G18" i="14"/>
  <c r="G24" i="14" s="1"/>
  <c r="G28" i="14" s="1"/>
  <c r="L5" i="14"/>
  <c r="J7" i="14" s="1"/>
  <c r="H18" i="14"/>
  <c r="B18" i="14"/>
  <c r="B24" i="14" s="1"/>
  <c r="C18" i="14"/>
  <c r="D18" i="14"/>
  <c r="D24" i="14" s="1"/>
  <c r="D28" i="14" s="1"/>
  <c r="E18" i="14"/>
  <c r="E24" i="14" s="1"/>
  <c r="E28" i="14" s="1"/>
  <c r="G18" i="22"/>
  <c r="G24" i="22" s="1"/>
  <c r="G28" i="22" s="1"/>
  <c r="H13" i="29"/>
  <c r="G18" i="29" s="1"/>
  <c r="G24" i="29" s="1"/>
  <c r="G28" i="29" s="1"/>
  <c r="B18" i="15"/>
  <c r="B24" i="15" s="1"/>
  <c r="H18" i="15"/>
  <c r="L5" i="15"/>
  <c r="J7" i="15" s="1"/>
  <c r="C18" i="15"/>
  <c r="C24" i="15" s="1"/>
  <c r="C28" i="15" s="1"/>
  <c r="D18" i="15"/>
  <c r="D24" i="15" s="1"/>
  <c r="D28" i="15" s="1"/>
  <c r="E18" i="15"/>
  <c r="E24" i="15" s="1"/>
  <c r="E28" i="15" s="1"/>
  <c r="H13" i="16"/>
  <c r="G18" i="16" s="1"/>
  <c r="G24" i="16" s="1"/>
  <c r="G28" i="16" s="1"/>
  <c r="G18" i="24"/>
  <c r="G24" i="24" s="1"/>
  <c r="G28" i="24" s="1"/>
  <c r="H13" i="32"/>
  <c r="F18" i="14"/>
  <c r="F24" i="14" s="1"/>
  <c r="F28" i="14" s="1"/>
  <c r="K12" i="32"/>
  <c r="K12" i="33"/>
  <c r="K12" i="31"/>
  <c r="K12" i="29"/>
  <c r="K12" i="27"/>
  <c r="K12" i="28"/>
  <c r="K12" i="26"/>
  <c r="K12" i="30"/>
  <c r="K12" i="25"/>
  <c r="K12" i="23"/>
  <c r="K12" i="21"/>
  <c r="K12" i="24"/>
  <c r="K12" i="22"/>
  <c r="K12" i="20"/>
  <c r="K12" i="19"/>
  <c r="K12" i="17"/>
  <c r="K12" i="15"/>
  <c r="K12" i="13"/>
  <c r="K12" i="18"/>
  <c r="K12" i="16"/>
  <c r="K12" i="14"/>
  <c r="K12" i="11"/>
  <c r="K12" i="9"/>
  <c r="K12" i="12"/>
  <c r="K12" i="10"/>
  <c r="H13" i="18"/>
  <c r="G18" i="18" s="1"/>
  <c r="G24" i="18" s="1"/>
  <c r="G28" i="18" s="1"/>
  <c r="H13" i="30"/>
  <c r="H13" i="26"/>
  <c r="H13" i="13"/>
  <c r="H13" i="27"/>
  <c r="G18" i="27" s="1"/>
  <c r="G24" i="27" s="1"/>
  <c r="G28" i="27" s="1"/>
  <c r="H13" i="28"/>
  <c r="H13" i="10"/>
  <c r="G18" i="10" s="1"/>
  <c r="G24" i="10" s="1"/>
  <c r="G28" i="10" s="1"/>
  <c r="G18" i="15"/>
  <c r="G24" i="15" s="1"/>
  <c r="G28" i="15" s="1"/>
  <c r="H13" i="21"/>
  <c r="G18" i="21" s="1"/>
  <c r="G24" i="21" s="1"/>
  <c r="G28" i="21" s="1"/>
  <c r="H13" i="31"/>
  <c r="H18" i="24"/>
  <c r="L5" i="24"/>
  <c r="J7" i="24" s="1"/>
  <c r="B18" i="24"/>
  <c r="B24" i="24" s="1"/>
  <c r="C18" i="24"/>
  <c r="C24" i="24" s="1"/>
  <c r="C28" i="24" s="1"/>
  <c r="D18" i="24"/>
  <c r="D24" i="24" s="1"/>
  <c r="D28" i="24" s="1"/>
  <c r="E18" i="24"/>
  <c r="E24" i="24" s="1"/>
  <c r="E28" i="24" s="1"/>
  <c r="B18" i="22"/>
  <c r="B24" i="22" s="1"/>
  <c r="L5" i="22"/>
  <c r="J7" i="22" s="1"/>
  <c r="H18" i="22"/>
  <c r="C18" i="22"/>
  <c r="D18" i="22"/>
  <c r="D24" i="22" s="1"/>
  <c r="D28" i="22" s="1"/>
  <c r="E18" i="22"/>
  <c r="E24" i="22" s="1"/>
  <c r="E28" i="22" s="1"/>
  <c r="F18" i="22"/>
  <c r="F24" i="22" s="1"/>
  <c r="F28" i="22" s="1"/>
  <c r="L5" i="20"/>
  <c r="J7" i="20" s="1"/>
  <c r="H18" i="20"/>
  <c r="B18" i="20"/>
  <c r="B24" i="20" s="1"/>
  <c r="C18" i="20"/>
  <c r="C24" i="20" s="1"/>
  <c r="C28" i="20" s="1"/>
  <c r="D18" i="20"/>
  <c r="D24" i="20" s="1"/>
  <c r="D28" i="20" s="1"/>
  <c r="E18" i="20"/>
  <c r="H13" i="12"/>
  <c r="H13" i="17"/>
  <c r="G18" i="17" s="1"/>
  <c r="G24" i="17" s="1"/>
  <c r="G28" i="17" s="1"/>
  <c r="H13" i="23"/>
  <c r="F18" i="15"/>
  <c r="F24" i="15" s="1"/>
  <c r="F28" i="15" s="1"/>
  <c r="R1" i="1"/>
  <c r="E24" i="20" l="1"/>
  <c r="E28" i="20" s="1"/>
  <c r="A28" i="24"/>
  <c r="T67" i="24"/>
  <c r="B18" i="26"/>
  <c r="B24" i="26" s="1"/>
  <c r="L5" i="26"/>
  <c r="J7" i="26" s="1"/>
  <c r="H18" i="26"/>
  <c r="C18" i="26"/>
  <c r="D18" i="26"/>
  <c r="D24" i="26" s="1"/>
  <c r="D28" i="26" s="1"/>
  <c r="E18" i="26"/>
  <c r="E24" i="26" s="1"/>
  <c r="E28" i="26" s="1"/>
  <c r="F18" i="26"/>
  <c r="F24" i="26" s="1"/>
  <c r="F28" i="26" s="1"/>
  <c r="L5" i="10"/>
  <c r="J7" i="10" s="1"/>
  <c r="H18" i="10"/>
  <c r="B18" i="10"/>
  <c r="B24" i="10" s="1"/>
  <c r="C18" i="10"/>
  <c r="D18" i="10"/>
  <c r="D24" i="10" s="1"/>
  <c r="D28" i="10" s="1"/>
  <c r="E18" i="10"/>
  <c r="E24" i="10" s="1"/>
  <c r="E28" i="10" s="1"/>
  <c r="F18" i="10"/>
  <c r="F24" i="10" s="1"/>
  <c r="F28" i="10" s="1"/>
  <c r="B18" i="28"/>
  <c r="B24" i="28" s="1"/>
  <c r="H18" i="28"/>
  <c r="L5" i="28"/>
  <c r="J7" i="28" s="1"/>
  <c r="C18" i="28"/>
  <c r="C24" i="28" s="1"/>
  <c r="C28" i="28" s="1"/>
  <c r="D18" i="28"/>
  <c r="D24" i="28" s="1"/>
  <c r="D28" i="28" s="1"/>
  <c r="E18" i="28"/>
  <c r="E24" i="28" s="1"/>
  <c r="E28" i="28" s="1"/>
  <c r="F18" i="28"/>
  <c r="F24" i="28" s="1"/>
  <c r="F28" i="28" s="1"/>
  <c r="G18" i="26"/>
  <c r="G24" i="26" s="1"/>
  <c r="G28" i="26" s="1"/>
  <c r="H18" i="32"/>
  <c r="L5" i="32"/>
  <c r="J7" i="32" s="1"/>
  <c r="B18" i="32"/>
  <c r="B24" i="32" s="1"/>
  <c r="C18" i="32"/>
  <c r="C24" i="32" s="1"/>
  <c r="C28" i="32" s="1"/>
  <c r="D18" i="32"/>
  <c r="D24" i="32" s="1"/>
  <c r="D28" i="32" s="1"/>
  <c r="E18" i="32"/>
  <c r="E24" i="32" s="1"/>
  <c r="E28" i="32" s="1"/>
  <c r="F18" i="32"/>
  <c r="F24" i="32" s="1"/>
  <c r="F28" i="32" s="1"/>
  <c r="T67" i="15"/>
  <c r="A28" i="15"/>
  <c r="C24" i="14"/>
  <c r="C28" i="14" s="1"/>
  <c r="L5" i="25"/>
  <c r="J7" i="25" s="1"/>
  <c r="H18" i="25"/>
  <c r="B18" i="25"/>
  <c r="B24" i="25" s="1"/>
  <c r="C18" i="25"/>
  <c r="C24" i="25" s="1"/>
  <c r="C28" i="25" s="1"/>
  <c r="D18" i="25"/>
  <c r="D24" i="25" s="1"/>
  <c r="D28" i="25" s="1"/>
  <c r="E18" i="25"/>
  <c r="E24" i="25" s="1"/>
  <c r="E28" i="25" s="1"/>
  <c r="F18" i="25"/>
  <c r="F24" i="25" s="1"/>
  <c r="F28" i="25" s="1"/>
  <c r="B28" i="24"/>
  <c r="H24" i="24"/>
  <c r="C24" i="22"/>
  <c r="C28" i="22" s="1"/>
  <c r="A28" i="22"/>
  <c r="T67" i="22"/>
  <c r="H18" i="31"/>
  <c r="L5" i="31"/>
  <c r="J7" i="31" s="1"/>
  <c r="B18" i="31"/>
  <c r="B24" i="31" s="1"/>
  <c r="C18" i="31"/>
  <c r="C24" i="31" s="1"/>
  <c r="C28" i="31" s="1"/>
  <c r="D18" i="31"/>
  <c r="D24" i="31" s="1"/>
  <c r="D28" i="31" s="1"/>
  <c r="E18" i="31"/>
  <c r="F18" i="31"/>
  <c r="F24" i="31" s="1"/>
  <c r="F28" i="31" s="1"/>
  <c r="G18" i="28"/>
  <c r="G24" i="28" s="1"/>
  <c r="G28" i="28" s="1"/>
  <c r="E18" i="30"/>
  <c r="E24" i="30" s="1"/>
  <c r="E28" i="30" s="1"/>
  <c r="L5" i="30"/>
  <c r="J7" i="30" s="1"/>
  <c r="H18" i="30"/>
  <c r="B18" i="30"/>
  <c r="B24" i="30" s="1"/>
  <c r="C18" i="30"/>
  <c r="C24" i="30" s="1"/>
  <c r="C28" i="30" s="1"/>
  <c r="D18" i="30"/>
  <c r="D24" i="30" s="1"/>
  <c r="D28" i="30" s="1"/>
  <c r="F18" i="30"/>
  <c r="F24" i="30" s="1"/>
  <c r="F28" i="30" s="1"/>
  <c r="G18" i="32"/>
  <c r="G24" i="32" s="1"/>
  <c r="G28" i="32" s="1"/>
  <c r="B28" i="14"/>
  <c r="F18" i="23"/>
  <c r="F24" i="23" s="1"/>
  <c r="F28" i="23" s="1"/>
  <c r="H18" i="23"/>
  <c r="L5" i="23"/>
  <c r="J7" i="23" s="1"/>
  <c r="B18" i="23"/>
  <c r="B24" i="23" s="1"/>
  <c r="C18" i="23"/>
  <c r="C24" i="23" s="1"/>
  <c r="C28" i="23" s="1"/>
  <c r="D18" i="23"/>
  <c r="D24" i="23" s="1"/>
  <c r="D28" i="23" s="1"/>
  <c r="E18" i="23"/>
  <c r="E24" i="23" s="1"/>
  <c r="E28" i="23" s="1"/>
  <c r="G18" i="23"/>
  <c r="G24" i="23" s="1"/>
  <c r="G28" i="23" s="1"/>
  <c r="B28" i="20"/>
  <c r="C18" i="17"/>
  <c r="C24" i="17" s="1"/>
  <c r="C28" i="17" s="1"/>
  <c r="H18" i="17"/>
  <c r="L5" i="17"/>
  <c r="J7" i="17" s="1"/>
  <c r="B18" i="17"/>
  <c r="B24" i="17" s="1"/>
  <c r="D18" i="17"/>
  <c r="D24" i="17" s="1"/>
  <c r="D28" i="17" s="1"/>
  <c r="E18" i="17"/>
  <c r="E24" i="17" s="1"/>
  <c r="E28" i="17" s="1"/>
  <c r="F18" i="17"/>
  <c r="F24" i="17" s="1"/>
  <c r="F28" i="17" s="1"/>
  <c r="B28" i="22"/>
  <c r="G18" i="31"/>
  <c r="G24" i="31" s="1"/>
  <c r="G28" i="31" s="1"/>
  <c r="L5" i="27"/>
  <c r="J7" i="27" s="1"/>
  <c r="H18" i="27"/>
  <c r="B18" i="27"/>
  <c r="B24" i="27" s="1"/>
  <c r="C18" i="27"/>
  <c r="C24" i="27" s="1"/>
  <c r="C28" i="27" s="1"/>
  <c r="D18" i="27"/>
  <c r="D24" i="27" s="1"/>
  <c r="D28" i="27" s="1"/>
  <c r="E18" i="27"/>
  <c r="F18" i="27"/>
  <c r="F24" i="27" s="1"/>
  <c r="F28" i="27" s="1"/>
  <c r="G18" i="30"/>
  <c r="G24" i="30" s="1"/>
  <c r="G28" i="30" s="1"/>
  <c r="B28" i="15"/>
  <c r="H24" i="15"/>
  <c r="E18" i="19"/>
  <c r="E24" i="19" s="1"/>
  <c r="E28" i="19" s="1"/>
  <c r="H18" i="19"/>
  <c r="L5" i="19"/>
  <c r="J7" i="19" s="1"/>
  <c r="B18" i="19"/>
  <c r="B24" i="19" s="1"/>
  <c r="C18" i="19"/>
  <c r="C24" i="19" s="1"/>
  <c r="C28" i="19" s="1"/>
  <c r="D18" i="19"/>
  <c r="F18" i="19"/>
  <c r="F24" i="19" s="1"/>
  <c r="F28" i="19" s="1"/>
  <c r="B28" i="11"/>
  <c r="H24" i="11"/>
  <c r="T67" i="20"/>
  <c r="A28" i="20"/>
  <c r="D18" i="21"/>
  <c r="D24" i="21" s="1"/>
  <c r="D28" i="21" s="1"/>
  <c r="H18" i="21"/>
  <c r="L5" i="21"/>
  <c r="J7" i="21" s="1"/>
  <c r="B18" i="21"/>
  <c r="B24" i="21" s="1"/>
  <c r="C18" i="21"/>
  <c r="C24" i="21" s="1"/>
  <c r="C28" i="21" s="1"/>
  <c r="E18" i="21"/>
  <c r="E24" i="21" s="1"/>
  <c r="E28" i="21" s="1"/>
  <c r="F18" i="21"/>
  <c r="F24" i="21" s="1"/>
  <c r="F28" i="21" s="1"/>
  <c r="C18" i="18"/>
  <c r="C24" i="18" s="1"/>
  <c r="C28" i="18" s="1"/>
  <c r="H18" i="18"/>
  <c r="L5" i="18"/>
  <c r="J7" i="18" s="1"/>
  <c r="B18" i="18"/>
  <c r="B24" i="18" s="1"/>
  <c r="D18" i="18"/>
  <c r="D24" i="18" s="1"/>
  <c r="D28" i="18" s="1"/>
  <c r="E18" i="18"/>
  <c r="E24" i="18" s="1"/>
  <c r="E28" i="18" s="1"/>
  <c r="F18" i="18"/>
  <c r="F24" i="18" s="1"/>
  <c r="F28" i="18" s="1"/>
  <c r="H18" i="16"/>
  <c r="L5" i="16"/>
  <c r="J7" i="16" s="1"/>
  <c r="B18" i="16"/>
  <c r="B24" i="16" s="1"/>
  <c r="C18" i="16"/>
  <c r="C24" i="16" s="1"/>
  <c r="C28" i="16" s="1"/>
  <c r="D18" i="16"/>
  <c r="D24" i="16" s="1"/>
  <c r="D28" i="16" s="1"/>
  <c r="E18" i="16"/>
  <c r="E24" i="16" s="1"/>
  <c r="E28" i="16" s="1"/>
  <c r="F18" i="16"/>
  <c r="F24" i="16" s="1"/>
  <c r="F28" i="16" s="1"/>
  <c r="H18" i="29"/>
  <c r="L5" i="29"/>
  <c r="J7" i="29" s="1"/>
  <c r="B18" i="29"/>
  <c r="B24" i="29" s="1"/>
  <c r="C18" i="29"/>
  <c r="C24" i="29" s="1"/>
  <c r="C28" i="29" s="1"/>
  <c r="D18" i="29"/>
  <c r="D24" i="29" s="1"/>
  <c r="D28" i="29" s="1"/>
  <c r="E18" i="29"/>
  <c r="F18" i="29"/>
  <c r="F24" i="29" s="1"/>
  <c r="F28" i="29" s="1"/>
  <c r="T67" i="14"/>
  <c r="A28" i="14"/>
  <c r="G18" i="19"/>
  <c r="G24" i="19" s="1"/>
  <c r="G28" i="19" s="1"/>
  <c r="L5" i="12"/>
  <c r="J7" i="12" s="1"/>
  <c r="H18" i="12"/>
  <c r="B18" i="12"/>
  <c r="B24" i="12" s="1"/>
  <c r="C18" i="12"/>
  <c r="C24" i="12" s="1"/>
  <c r="C28" i="12" s="1"/>
  <c r="D18" i="12"/>
  <c r="D24" i="12" s="1"/>
  <c r="D28" i="12" s="1"/>
  <c r="E18" i="12"/>
  <c r="E24" i="12" s="1"/>
  <c r="E28" i="12" s="1"/>
  <c r="F18" i="12"/>
  <c r="F24" i="12" s="1"/>
  <c r="F28" i="12" s="1"/>
  <c r="B18" i="13"/>
  <c r="B24" i="13" s="1"/>
  <c r="H18" i="13"/>
  <c r="L5" i="13"/>
  <c r="J7" i="13" s="1"/>
  <c r="C18" i="13"/>
  <c r="C24" i="13" s="1"/>
  <c r="C28" i="13" s="1"/>
  <c r="D18" i="13"/>
  <c r="D24" i="13" s="1"/>
  <c r="D28" i="13" s="1"/>
  <c r="E18" i="13"/>
  <c r="E24" i="13" s="1"/>
  <c r="E28" i="13" s="1"/>
  <c r="F18" i="13"/>
  <c r="F24" i="13" s="1"/>
  <c r="F28" i="13" s="1"/>
  <c r="L5" i="9"/>
  <c r="J7" i="9" s="1"/>
  <c r="H18" i="9"/>
  <c r="B18" i="9"/>
  <c r="B24" i="9" s="1"/>
  <c r="C18" i="9"/>
  <c r="C24" i="9" s="1"/>
  <c r="C28" i="9" s="1"/>
  <c r="D18" i="9"/>
  <c r="D24" i="9" s="1"/>
  <c r="D28" i="9" s="1"/>
  <c r="E18" i="9"/>
  <c r="E24" i="9" s="1"/>
  <c r="E28" i="9" s="1"/>
  <c r="F18" i="9"/>
  <c r="F24" i="9" s="1"/>
  <c r="F28" i="9" s="1"/>
  <c r="A28" i="11"/>
  <c r="T67" i="11"/>
  <c r="L12" i="31"/>
  <c r="L12" i="28"/>
  <c r="L12" i="26"/>
  <c r="L12" i="33"/>
  <c r="L12" i="30"/>
  <c r="L12" i="32"/>
  <c r="L12" i="29"/>
  <c r="L12" i="25"/>
  <c r="L12" i="23"/>
  <c r="L12" i="21"/>
  <c r="L12" i="27"/>
  <c r="L12" i="24"/>
  <c r="L12" i="22"/>
  <c r="L12" i="20"/>
  <c r="L12" i="19"/>
  <c r="L12" i="17"/>
  <c r="L12" i="15"/>
  <c r="L12" i="13"/>
  <c r="L12" i="18"/>
  <c r="L12" i="16"/>
  <c r="L12" i="14"/>
  <c r="L12" i="11"/>
  <c r="L12" i="9"/>
  <c r="L12" i="12"/>
  <c r="L12" i="10"/>
  <c r="G18" i="12"/>
  <c r="G24" i="12" s="1"/>
  <c r="G28" i="12" s="1"/>
  <c r="G18" i="13"/>
  <c r="G24" i="13" s="1"/>
  <c r="G28" i="13" s="1"/>
  <c r="H18" i="33"/>
  <c r="L5" i="33"/>
  <c r="J7" i="33" s="1"/>
  <c r="B18" i="33"/>
  <c r="B24" i="33" s="1"/>
  <c r="C18" i="33"/>
  <c r="C24" i="33" s="1"/>
  <c r="C28" i="33" s="1"/>
  <c r="D18" i="33"/>
  <c r="D24" i="33" s="1"/>
  <c r="D28" i="33" s="1"/>
  <c r="E18" i="33"/>
  <c r="E24" i="33" s="1"/>
  <c r="E28" i="33" s="1"/>
  <c r="F18" i="33"/>
  <c r="F24" i="33" s="1"/>
  <c r="F28" i="33" s="1"/>
  <c r="G18" i="9"/>
  <c r="G24" i="9" s="1"/>
  <c r="G28" i="9" s="1"/>
  <c r="S1" i="1"/>
  <c r="H24" i="14" l="1"/>
  <c r="H24" i="20"/>
  <c r="H24" i="22"/>
  <c r="T67" i="13"/>
  <c r="A28" i="13"/>
  <c r="H24" i="16"/>
  <c r="B28" i="16"/>
  <c r="A28" i="19"/>
  <c r="T67" i="19"/>
  <c r="B28" i="27"/>
  <c r="A28" i="26"/>
  <c r="T67" i="26"/>
  <c r="C24" i="10"/>
  <c r="C28" i="10" s="1"/>
  <c r="B28" i="26"/>
  <c r="A28" i="16"/>
  <c r="T67" i="16"/>
  <c r="B28" i="13"/>
  <c r="H24" i="13"/>
  <c r="A28" i="29"/>
  <c r="T67" i="29"/>
  <c r="B28" i="21"/>
  <c r="H24" i="21"/>
  <c r="T67" i="27"/>
  <c r="A28" i="27"/>
  <c r="A28" i="17"/>
  <c r="T67" i="17"/>
  <c r="B28" i="25"/>
  <c r="H24" i="25"/>
  <c r="B28" i="10"/>
  <c r="B28" i="29"/>
  <c r="B28" i="18"/>
  <c r="H24" i="18"/>
  <c r="A28" i="21"/>
  <c r="T67" i="21"/>
  <c r="B28" i="23"/>
  <c r="H24" i="23"/>
  <c r="E24" i="31"/>
  <c r="E28" i="31" s="1"/>
  <c r="A28" i="28"/>
  <c r="T67" i="28"/>
  <c r="T67" i="12"/>
  <c r="A28" i="12"/>
  <c r="A28" i="18"/>
  <c r="T67" i="18"/>
  <c r="A28" i="23"/>
  <c r="T67" i="23"/>
  <c r="T67" i="25"/>
  <c r="A28" i="25"/>
  <c r="T67" i="10"/>
  <c r="A28" i="10"/>
  <c r="H24" i="9"/>
  <c r="B28" i="9"/>
  <c r="M12" i="33"/>
  <c r="M12" i="28"/>
  <c r="M12" i="26"/>
  <c r="M12" i="30"/>
  <c r="M12" i="32"/>
  <c r="M12" i="29"/>
  <c r="M12" i="27"/>
  <c r="M12" i="25"/>
  <c r="M12" i="23"/>
  <c r="M12" i="21"/>
  <c r="M12" i="31"/>
  <c r="M12" i="24"/>
  <c r="M12" i="22"/>
  <c r="M12" i="20"/>
  <c r="M12" i="18"/>
  <c r="M12" i="16"/>
  <c r="M12" i="14"/>
  <c r="M12" i="19"/>
  <c r="M12" i="17"/>
  <c r="M12" i="15"/>
  <c r="M12" i="13"/>
  <c r="M12" i="12"/>
  <c r="M12" i="10"/>
  <c r="M12" i="11"/>
  <c r="M12" i="9"/>
  <c r="B28" i="33"/>
  <c r="H24" i="33"/>
  <c r="D24" i="19"/>
  <c r="D28" i="19" s="1"/>
  <c r="E24" i="27"/>
  <c r="H24" i="27" s="1"/>
  <c r="B28" i="30"/>
  <c r="H24" i="30"/>
  <c r="B28" i="32"/>
  <c r="H24" i="32"/>
  <c r="B28" i="28"/>
  <c r="H24" i="28"/>
  <c r="A28" i="33"/>
  <c r="T67" i="33"/>
  <c r="A28" i="9"/>
  <c r="T67" i="9"/>
  <c r="E24" i="29"/>
  <c r="E28" i="29" s="1"/>
  <c r="B28" i="31"/>
  <c r="H24" i="31"/>
  <c r="T67" i="32"/>
  <c r="A28" i="32"/>
  <c r="C24" i="26"/>
  <c r="H24" i="26" s="1"/>
  <c r="B28" i="17"/>
  <c r="H24" i="17"/>
  <c r="H24" i="12"/>
  <c r="B28" i="12"/>
  <c r="B28" i="19"/>
  <c r="A28" i="30"/>
  <c r="T67" i="30"/>
  <c r="A28" i="31"/>
  <c r="T67" i="31"/>
  <c r="T1" i="1"/>
  <c r="H24" i="19" l="1"/>
  <c r="C28" i="26"/>
  <c r="H24" i="10"/>
  <c r="H24" i="29"/>
  <c r="N12" i="33"/>
  <c r="N12" i="28"/>
  <c r="N12" i="26"/>
  <c r="N12" i="30"/>
  <c r="N12" i="32"/>
  <c r="N12" i="29"/>
  <c r="N12" i="27"/>
  <c r="N12" i="31"/>
  <c r="N12" i="25"/>
  <c r="N12" i="23"/>
  <c r="N12" i="21"/>
  <c r="N12" i="24"/>
  <c r="N12" i="22"/>
  <c r="N12" i="20"/>
  <c r="N12" i="18"/>
  <c r="N12" i="16"/>
  <c r="N12" i="14"/>
  <c r="N12" i="19"/>
  <c r="N12" i="17"/>
  <c r="N12" i="15"/>
  <c r="N12" i="13"/>
  <c r="N12" i="12"/>
  <c r="N12" i="10"/>
  <c r="N12" i="11"/>
  <c r="N12" i="9"/>
  <c r="E28" i="27"/>
  <c r="U1" i="1"/>
  <c r="O12" i="33" l="1"/>
  <c r="O12" i="31"/>
  <c r="O12" i="32"/>
  <c r="O12" i="28"/>
  <c r="O12" i="26"/>
  <c r="O12" i="30"/>
  <c r="O12" i="29"/>
  <c r="O12" i="27"/>
  <c r="O12" i="24"/>
  <c r="O12" i="22"/>
  <c r="O12" i="20"/>
  <c r="O12" i="25"/>
  <c r="O12" i="23"/>
  <c r="O12" i="21"/>
  <c r="O12" i="18"/>
  <c r="O12" i="16"/>
  <c r="O12" i="14"/>
  <c r="O12" i="19"/>
  <c r="O12" i="17"/>
  <c r="O12" i="15"/>
  <c r="O12" i="13"/>
  <c r="O12" i="12"/>
  <c r="O12" i="10"/>
  <c r="O12" i="11"/>
  <c r="O12" i="9"/>
  <c r="V1" i="1"/>
  <c r="P12" i="30" l="1"/>
  <c r="P12" i="29"/>
  <c r="P12" i="27"/>
  <c r="P12" i="33"/>
  <c r="P12" i="32"/>
  <c r="Q12" i="32" s="1"/>
  <c r="P12" i="31"/>
  <c r="Q12" i="31" s="1"/>
  <c r="P12" i="26"/>
  <c r="P12" i="24"/>
  <c r="Q12" i="24" s="1"/>
  <c r="P12" i="22"/>
  <c r="Q12" i="22" s="1"/>
  <c r="P12" i="20"/>
  <c r="P12" i="25"/>
  <c r="Q12" i="25" s="1"/>
  <c r="P12" i="23"/>
  <c r="P12" i="21"/>
  <c r="P12" i="28"/>
  <c r="P12" i="18"/>
  <c r="Q12" i="18" s="1"/>
  <c r="P12" i="16"/>
  <c r="P12" i="14"/>
  <c r="P12" i="19"/>
  <c r="Q12" i="19" s="1"/>
  <c r="O17" i="19" s="1"/>
  <c r="O23" i="19" s="1"/>
  <c r="O27" i="19" s="1"/>
  <c r="O32" i="19" s="1"/>
  <c r="P12" i="17"/>
  <c r="Q12" i="17" s="1"/>
  <c r="O17" i="17" s="1"/>
  <c r="O23" i="17" s="1"/>
  <c r="O27" i="17" s="1"/>
  <c r="O32" i="17" s="1"/>
  <c r="P12" i="15"/>
  <c r="Q12" i="15" s="1"/>
  <c r="P12" i="13"/>
  <c r="Q12" i="13" s="1"/>
  <c r="P12" i="12"/>
  <c r="P12" i="10"/>
  <c r="Q12" i="10" s="1"/>
  <c r="P12" i="11"/>
  <c r="Q12" i="11" s="1"/>
  <c r="P12" i="9"/>
  <c r="Q12" i="9" s="1"/>
  <c r="W1" i="1"/>
  <c r="K13" i="12" s="1"/>
  <c r="K13" i="34"/>
  <c r="K11" i="34"/>
  <c r="AA11" i="34" l="1"/>
  <c r="AA13" i="34"/>
  <c r="P17" i="15"/>
  <c r="P23" i="15" s="1"/>
  <c r="P27" i="15" s="1"/>
  <c r="Q17" i="15"/>
  <c r="K17" i="15"/>
  <c r="K23" i="15" s="1"/>
  <c r="L17" i="15"/>
  <c r="L23" i="15" s="1"/>
  <c r="L27" i="15" s="1"/>
  <c r="M17" i="15"/>
  <c r="M23" i="15" s="1"/>
  <c r="M27" i="15" s="1"/>
  <c r="L32" i="15" s="1"/>
  <c r="N17" i="15"/>
  <c r="O17" i="15"/>
  <c r="O23" i="15" s="1"/>
  <c r="O27" i="15" s="1"/>
  <c r="O32" i="15" s="1"/>
  <c r="Q17" i="13"/>
  <c r="K17" i="13"/>
  <c r="K23" i="13" s="1"/>
  <c r="L17" i="13"/>
  <c r="L23" i="13" s="1"/>
  <c r="L27" i="13" s="1"/>
  <c r="M17" i="13"/>
  <c r="M23" i="13" s="1"/>
  <c r="M27" i="13" s="1"/>
  <c r="L32" i="13" s="1"/>
  <c r="N17" i="13"/>
  <c r="N23" i="13" s="1"/>
  <c r="N27" i="13" s="1"/>
  <c r="N32" i="13" s="1"/>
  <c r="O17" i="13"/>
  <c r="O23" i="13" s="1"/>
  <c r="O27" i="13" s="1"/>
  <c r="O32" i="13" s="1"/>
  <c r="M17" i="9"/>
  <c r="M23" i="9" s="1"/>
  <c r="M27" i="9" s="1"/>
  <c r="L32" i="9" s="1"/>
  <c r="Q17" i="9"/>
  <c r="K17" i="9"/>
  <c r="K23" i="9" s="1"/>
  <c r="L17" i="9"/>
  <c r="L23" i="9" s="1"/>
  <c r="L27" i="9" s="1"/>
  <c r="N17" i="9"/>
  <c r="O17" i="9"/>
  <c r="O23" i="9" s="1"/>
  <c r="O27" i="9" s="1"/>
  <c r="O32" i="9" s="1"/>
  <c r="Q17" i="10"/>
  <c r="K17" i="10"/>
  <c r="K23" i="10" s="1"/>
  <c r="L17" i="10"/>
  <c r="L23" i="10" s="1"/>
  <c r="L27" i="10" s="1"/>
  <c r="M17" i="10"/>
  <c r="M23" i="10" s="1"/>
  <c r="M27" i="10" s="1"/>
  <c r="L32" i="10" s="1"/>
  <c r="N17" i="10"/>
  <c r="O17" i="10"/>
  <c r="O23" i="10" s="1"/>
  <c r="O27" i="10" s="1"/>
  <c r="O32" i="10" s="1"/>
  <c r="O17" i="11"/>
  <c r="O23" i="11" s="1"/>
  <c r="O27" i="11" s="1"/>
  <c r="O32" i="11" s="1"/>
  <c r="Q17" i="11"/>
  <c r="K17" i="11"/>
  <c r="K23" i="11" s="1"/>
  <c r="L17" i="11"/>
  <c r="L23" i="11" s="1"/>
  <c r="L27" i="11" s="1"/>
  <c r="M17" i="11"/>
  <c r="M23" i="11" s="1"/>
  <c r="M27" i="11" s="1"/>
  <c r="L32" i="11" s="1"/>
  <c r="N17" i="11"/>
  <c r="O17" i="24"/>
  <c r="O23" i="24" s="1"/>
  <c r="O27" i="24" s="1"/>
  <c r="O32" i="24" s="1"/>
  <c r="Q17" i="24"/>
  <c r="K17" i="24"/>
  <c r="K23" i="24" s="1"/>
  <c r="L17" i="24"/>
  <c r="L23" i="24" s="1"/>
  <c r="L27" i="24" s="1"/>
  <c r="M17" i="24"/>
  <c r="M23" i="24" s="1"/>
  <c r="M27" i="24" s="1"/>
  <c r="L32" i="24" s="1"/>
  <c r="N17" i="24"/>
  <c r="P17" i="31"/>
  <c r="P23" i="31" s="1"/>
  <c r="P27" i="31" s="1"/>
  <c r="Q17" i="31"/>
  <c r="K17" i="31"/>
  <c r="K23" i="31" s="1"/>
  <c r="L17" i="31"/>
  <c r="L23" i="31" s="1"/>
  <c r="L27" i="31" s="1"/>
  <c r="M17" i="31"/>
  <c r="M23" i="31" s="1"/>
  <c r="M27" i="31" s="1"/>
  <c r="L32" i="31" s="1"/>
  <c r="N17" i="31"/>
  <c r="N23" i="31" s="1"/>
  <c r="N27" i="31" s="1"/>
  <c r="N32" i="31" s="1"/>
  <c r="L17" i="25"/>
  <c r="L23" i="25" s="1"/>
  <c r="L27" i="25" s="1"/>
  <c r="Q17" i="25"/>
  <c r="K17" i="25"/>
  <c r="K23" i="25" s="1"/>
  <c r="M17" i="25"/>
  <c r="M23" i="25" s="1"/>
  <c r="M27" i="25" s="1"/>
  <c r="L32" i="25" s="1"/>
  <c r="N17" i="25"/>
  <c r="P17" i="13"/>
  <c r="P23" i="13" s="1"/>
  <c r="P27" i="13" s="1"/>
  <c r="Q12" i="21"/>
  <c r="P17" i="32"/>
  <c r="P23" i="32" s="1"/>
  <c r="P27" i="32" s="1"/>
  <c r="K17" i="18"/>
  <c r="K23" i="18" s="1"/>
  <c r="Q17" i="18"/>
  <c r="L17" i="18"/>
  <c r="L23" i="18" s="1"/>
  <c r="L27" i="18" s="1"/>
  <c r="M17" i="18"/>
  <c r="M23" i="18" s="1"/>
  <c r="M27" i="18" s="1"/>
  <c r="L32" i="18" s="1"/>
  <c r="N17" i="18"/>
  <c r="N23" i="18" s="1"/>
  <c r="N27" i="18" s="1"/>
  <c r="N32" i="18" s="1"/>
  <c r="O17" i="18"/>
  <c r="O23" i="18" s="1"/>
  <c r="O27" i="18" s="1"/>
  <c r="O32" i="18" s="1"/>
  <c r="Q12" i="28"/>
  <c r="O17" i="25"/>
  <c r="O23" i="25" s="1"/>
  <c r="O27" i="25" s="1"/>
  <c r="O32" i="25" s="1"/>
  <c r="P17" i="17"/>
  <c r="P23" i="17" s="1"/>
  <c r="P27" i="17" s="1"/>
  <c r="P17" i="25"/>
  <c r="P23" i="25" s="1"/>
  <c r="P27" i="25" s="1"/>
  <c r="Q12" i="27"/>
  <c r="N17" i="17"/>
  <c r="N23" i="17" s="1"/>
  <c r="N27" i="17" s="1"/>
  <c r="N32" i="17" s="1"/>
  <c r="Q17" i="17"/>
  <c r="K17" i="17"/>
  <c r="K23" i="17" s="1"/>
  <c r="L17" i="17"/>
  <c r="L23" i="17" s="1"/>
  <c r="L27" i="17" s="1"/>
  <c r="M17" i="17"/>
  <c r="M23" i="17" s="1"/>
  <c r="M27" i="17" s="1"/>
  <c r="L32" i="17" s="1"/>
  <c r="P17" i="19"/>
  <c r="P23" i="19" s="1"/>
  <c r="P27" i="19" s="1"/>
  <c r="Q17" i="19"/>
  <c r="K17" i="19"/>
  <c r="K23" i="19" s="1"/>
  <c r="L17" i="19"/>
  <c r="L23" i="19" s="1"/>
  <c r="L27" i="19" s="1"/>
  <c r="M17" i="19"/>
  <c r="M23" i="19" s="1"/>
  <c r="M27" i="19" s="1"/>
  <c r="L32" i="19" s="1"/>
  <c r="N17" i="19"/>
  <c r="N23" i="19" s="1"/>
  <c r="N27" i="19" s="1"/>
  <c r="N32" i="19" s="1"/>
  <c r="Q12" i="12"/>
  <c r="P17" i="12" s="1"/>
  <c r="P23" i="12" s="1"/>
  <c r="P27" i="12" s="1"/>
  <c r="P17" i="11"/>
  <c r="P23" i="11" s="1"/>
  <c r="P27" i="11" s="1"/>
  <c r="Q12" i="14"/>
  <c r="P17" i="22"/>
  <c r="P23" i="22" s="1"/>
  <c r="P27" i="22" s="1"/>
  <c r="Q12" i="30"/>
  <c r="P17" i="30" s="1"/>
  <c r="P23" i="30" s="1"/>
  <c r="P27" i="30" s="1"/>
  <c r="Q12" i="20"/>
  <c r="P17" i="20" s="1"/>
  <c r="P23" i="20" s="1"/>
  <c r="P27" i="20" s="1"/>
  <c r="K13" i="33"/>
  <c r="K13" i="28"/>
  <c r="K13" i="26"/>
  <c r="K13" i="31"/>
  <c r="K13" i="32"/>
  <c r="K13" i="30"/>
  <c r="K13" i="29"/>
  <c r="K13" i="27"/>
  <c r="K13" i="25"/>
  <c r="K13" i="23"/>
  <c r="K13" i="21"/>
  <c r="K13" i="24"/>
  <c r="K13" i="22"/>
  <c r="K13" i="20"/>
  <c r="K13" i="18"/>
  <c r="K13" i="16"/>
  <c r="K13" i="14"/>
  <c r="K13" i="19"/>
  <c r="K13" i="17"/>
  <c r="K13" i="15"/>
  <c r="K13" i="13"/>
  <c r="K13" i="10"/>
  <c r="K13" i="11"/>
  <c r="K13" i="9"/>
  <c r="Q17" i="32"/>
  <c r="K17" i="32"/>
  <c r="K23" i="32" s="1"/>
  <c r="L17" i="32"/>
  <c r="L23" i="32" s="1"/>
  <c r="L27" i="32" s="1"/>
  <c r="M17" i="32"/>
  <c r="M23" i="32" s="1"/>
  <c r="M27" i="32" s="1"/>
  <c r="L32" i="32" s="1"/>
  <c r="N17" i="32"/>
  <c r="N23" i="32" s="1"/>
  <c r="N27" i="32" s="1"/>
  <c r="N32" i="32" s="1"/>
  <c r="O17" i="31"/>
  <c r="O23" i="31" s="1"/>
  <c r="O27" i="31" s="1"/>
  <c r="O32" i="31" s="1"/>
  <c r="P17" i="24"/>
  <c r="P23" i="24" s="1"/>
  <c r="P27" i="24" s="1"/>
  <c r="Q12" i="33"/>
  <c r="P17" i="9"/>
  <c r="P23" i="9" s="1"/>
  <c r="P27" i="9" s="1"/>
  <c r="O17" i="32"/>
  <c r="O23" i="32" s="1"/>
  <c r="O27" i="32" s="1"/>
  <c r="O32" i="32" s="1"/>
  <c r="Q17" i="22"/>
  <c r="K17" i="22"/>
  <c r="K23" i="22" s="1"/>
  <c r="L17" i="22"/>
  <c r="L23" i="22" s="1"/>
  <c r="L27" i="22" s="1"/>
  <c r="M17" i="22"/>
  <c r="M23" i="22" s="1"/>
  <c r="M27" i="22" s="1"/>
  <c r="L32" i="22" s="1"/>
  <c r="N17" i="22"/>
  <c r="N23" i="22" s="1"/>
  <c r="N27" i="22" s="1"/>
  <c r="N32" i="22" s="1"/>
  <c r="O17" i="22"/>
  <c r="O23" i="22" s="1"/>
  <c r="O27" i="22" s="1"/>
  <c r="O32" i="22" s="1"/>
  <c r="Q12" i="23"/>
  <c r="P17" i="10"/>
  <c r="P23" i="10" s="1"/>
  <c r="P27" i="10" s="1"/>
  <c r="P17" i="18"/>
  <c r="P23" i="18" s="1"/>
  <c r="P27" i="18" s="1"/>
  <c r="Q12" i="26"/>
  <c r="Q12" i="29"/>
  <c r="Q12" i="16"/>
  <c r="X1" i="1"/>
  <c r="K7" i="34"/>
  <c r="K4" i="34"/>
  <c r="K12" i="34"/>
  <c r="J11" i="34"/>
  <c r="H5" i="34"/>
  <c r="K26" i="34"/>
  <c r="J27" i="34"/>
  <c r="H13" i="34"/>
  <c r="J26" i="34"/>
  <c r="H4" i="34"/>
  <c r="H26" i="34"/>
  <c r="H20" i="34"/>
  <c r="J7" i="34"/>
  <c r="H7" i="34"/>
  <c r="J13" i="34"/>
  <c r="K27" i="34"/>
  <c r="K5" i="34"/>
  <c r="K17" i="34"/>
  <c r="K16" i="34"/>
  <c r="H27" i="34"/>
  <c r="H19" i="34"/>
  <c r="K9" i="34"/>
  <c r="J12" i="34"/>
  <c r="H17" i="34"/>
  <c r="H9" i="34"/>
  <c r="H11" i="34"/>
  <c r="J16" i="34"/>
  <c r="H12" i="34"/>
  <c r="K20" i="34"/>
  <c r="K19" i="34"/>
  <c r="H16" i="34"/>
  <c r="M17" i="16" l="1"/>
  <c r="M23" i="16" s="1"/>
  <c r="M27" i="16" s="1"/>
  <c r="L32" i="16" s="1"/>
  <c r="N17" i="16"/>
  <c r="N23" i="16" s="1"/>
  <c r="N27" i="16" s="1"/>
  <c r="N32" i="16" s="1"/>
  <c r="O17" i="16"/>
  <c r="O23" i="16" s="1"/>
  <c r="O27" i="16" s="1"/>
  <c r="O32" i="16" s="1"/>
  <c r="P17" i="16"/>
  <c r="P23" i="16" s="1"/>
  <c r="P27" i="16" s="1"/>
  <c r="Z27" i="34"/>
  <c r="AA20" i="34"/>
  <c r="X20" i="34"/>
  <c r="AA19" i="34"/>
  <c r="X5" i="34"/>
  <c r="X17" i="34"/>
  <c r="AA7" i="34"/>
  <c r="X9" i="34"/>
  <c r="AA27" i="34"/>
  <c r="X13" i="34"/>
  <c r="Z7" i="34"/>
  <c r="Z11" i="34"/>
  <c r="AA12" i="34"/>
  <c r="AA17" i="34"/>
  <c r="X7" i="34"/>
  <c r="X27" i="34"/>
  <c r="AA16" i="34"/>
  <c r="Z26" i="34"/>
  <c r="X19" i="34"/>
  <c r="AA5" i="34"/>
  <c r="X26" i="34"/>
  <c r="AA4" i="34"/>
  <c r="Z13" i="34"/>
  <c r="Z16" i="34"/>
  <c r="Z12" i="34"/>
  <c r="X16" i="34"/>
  <c r="AA26" i="34"/>
  <c r="X11" i="34"/>
  <c r="X12" i="34"/>
  <c r="X4" i="34"/>
  <c r="AA9" i="34"/>
  <c r="K27" i="22"/>
  <c r="Q23" i="22"/>
  <c r="Q17" i="30"/>
  <c r="K17" i="30"/>
  <c r="K23" i="30" s="1"/>
  <c r="L17" i="30"/>
  <c r="L23" i="30" s="1"/>
  <c r="L27" i="30" s="1"/>
  <c r="M17" i="30"/>
  <c r="M23" i="30" s="1"/>
  <c r="M27" i="30" s="1"/>
  <c r="L32" i="30" s="1"/>
  <c r="N17" i="30"/>
  <c r="O17" i="30"/>
  <c r="O23" i="30" s="1"/>
  <c r="O27" i="30" s="1"/>
  <c r="O32" i="30" s="1"/>
  <c r="N23" i="15"/>
  <c r="N27" i="15" s="1"/>
  <c r="N32" i="15" s="1"/>
  <c r="K27" i="17"/>
  <c r="Q23" i="17"/>
  <c r="K27" i="25"/>
  <c r="K27" i="10"/>
  <c r="N17" i="28"/>
  <c r="N23" i="28" s="1"/>
  <c r="N27" i="28" s="1"/>
  <c r="N32" i="28" s="1"/>
  <c r="Q17" i="28"/>
  <c r="K17" i="28"/>
  <c r="K23" i="28" s="1"/>
  <c r="L17" i="28"/>
  <c r="L23" i="28" s="1"/>
  <c r="L27" i="28" s="1"/>
  <c r="M17" i="28"/>
  <c r="M23" i="28" s="1"/>
  <c r="M27" i="28" s="1"/>
  <c r="L32" i="28" s="1"/>
  <c r="O17" i="28"/>
  <c r="O23" i="28" s="1"/>
  <c r="O27" i="28" s="1"/>
  <c r="O32" i="28" s="1"/>
  <c r="K27" i="18"/>
  <c r="Q23" i="18"/>
  <c r="P17" i="28"/>
  <c r="P23" i="28" s="1"/>
  <c r="P27" i="28" s="1"/>
  <c r="K27" i="11"/>
  <c r="Q23" i="32"/>
  <c r="K27" i="32"/>
  <c r="N17" i="14"/>
  <c r="N23" i="14" s="1"/>
  <c r="Q17" i="14"/>
  <c r="K17" i="14"/>
  <c r="K23" i="14" s="1"/>
  <c r="L17" i="14"/>
  <c r="L23" i="14" s="1"/>
  <c r="L27" i="14" s="1"/>
  <c r="M17" i="14"/>
  <c r="M23" i="14" s="1"/>
  <c r="M27" i="14" s="1"/>
  <c r="L32" i="14" s="1"/>
  <c r="O17" i="14"/>
  <c r="O23" i="14" s="1"/>
  <c r="O27" i="14" s="1"/>
  <c r="O32" i="14" s="1"/>
  <c r="N23" i="24"/>
  <c r="N27" i="24" s="1"/>
  <c r="N32" i="24" s="1"/>
  <c r="K27" i="15"/>
  <c r="Q17" i="16"/>
  <c r="K17" i="16"/>
  <c r="K23" i="16" s="1"/>
  <c r="L17" i="16"/>
  <c r="L23" i="16" s="1"/>
  <c r="L27" i="16" s="1"/>
  <c r="M17" i="33"/>
  <c r="M23" i="33" s="1"/>
  <c r="M27" i="33" s="1"/>
  <c r="L32" i="33" s="1"/>
  <c r="Q17" i="33"/>
  <c r="K17" i="33"/>
  <c r="K23" i="33" s="1"/>
  <c r="L17" i="33"/>
  <c r="L23" i="33" s="1"/>
  <c r="L27" i="33" s="1"/>
  <c r="N17" i="33"/>
  <c r="N23" i="33" s="1"/>
  <c r="N27" i="33" s="1"/>
  <c r="N32" i="33" s="1"/>
  <c r="O17" i="33"/>
  <c r="O23" i="33" s="1"/>
  <c r="O27" i="33" s="1"/>
  <c r="O32" i="33" s="1"/>
  <c r="P17" i="14"/>
  <c r="P23" i="14" s="1"/>
  <c r="P27" i="14" s="1"/>
  <c r="K27" i="19"/>
  <c r="Q23" i="19"/>
  <c r="Q17" i="27"/>
  <c r="K17" i="27"/>
  <c r="K23" i="27" s="1"/>
  <c r="L17" i="27"/>
  <c r="L23" i="27" s="1"/>
  <c r="L27" i="27" s="1"/>
  <c r="M17" i="27"/>
  <c r="M23" i="27" s="1"/>
  <c r="M27" i="27" s="1"/>
  <c r="L32" i="27" s="1"/>
  <c r="N17" i="27"/>
  <c r="N23" i="27" s="1"/>
  <c r="N27" i="27" s="1"/>
  <c r="N32" i="27" s="1"/>
  <c r="O17" i="27"/>
  <c r="O23" i="27" s="1"/>
  <c r="O27" i="27" s="1"/>
  <c r="O32" i="27" s="1"/>
  <c r="P17" i="33"/>
  <c r="P23" i="33" s="1"/>
  <c r="P27" i="33" s="1"/>
  <c r="Q17" i="21"/>
  <c r="K17" i="21"/>
  <c r="K23" i="21" s="1"/>
  <c r="L17" i="21"/>
  <c r="L23" i="21" s="1"/>
  <c r="L27" i="21" s="1"/>
  <c r="M17" i="21"/>
  <c r="N17" i="21"/>
  <c r="N23" i="21" s="1"/>
  <c r="N27" i="21" s="1"/>
  <c r="N32" i="21" s="1"/>
  <c r="O17" i="21"/>
  <c r="O23" i="21" s="1"/>
  <c r="O27" i="21" s="1"/>
  <c r="O32" i="21" s="1"/>
  <c r="N23" i="9"/>
  <c r="N27" i="9" s="1"/>
  <c r="N32" i="9" s="1"/>
  <c r="Q17" i="23"/>
  <c r="K17" i="23"/>
  <c r="K23" i="23" s="1"/>
  <c r="L17" i="23"/>
  <c r="L23" i="23" s="1"/>
  <c r="L27" i="23" s="1"/>
  <c r="M17" i="23"/>
  <c r="M23" i="23" s="1"/>
  <c r="M27" i="23" s="1"/>
  <c r="L32" i="23" s="1"/>
  <c r="N17" i="23"/>
  <c r="O17" i="23"/>
  <c r="O23" i="23" s="1"/>
  <c r="O27" i="23" s="1"/>
  <c r="O32" i="23" s="1"/>
  <c r="K17" i="29"/>
  <c r="K23" i="29" s="1"/>
  <c r="Q17" i="29"/>
  <c r="L17" i="29"/>
  <c r="L23" i="29" s="1"/>
  <c r="L27" i="29" s="1"/>
  <c r="M17" i="29"/>
  <c r="M23" i="29" s="1"/>
  <c r="M27" i="29" s="1"/>
  <c r="L32" i="29" s="1"/>
  <c r="N17" i="29"/>
  <c r="N23" i="29" s="1"/>
  <c r="N27" i="29" s="1"/>
  <c r="N32" i="29" s="1"/>
  <c r="O17" i="29"/>
  <c r="O23" i="29" s="1"/>
  <c r="O27" i="29" s="1"/>
  <c r="O32" i="29" s="1"/>
  <c r="P17" i="27"/>
  <c r="P23" i="27" s="1"/>
  <c r="P27" i="27" s="1"/>
  <c r="P17" i="23"/>
  <c r="P23" i="23" s="1"/>
  <c r="P27" i="23" s="1"/>
  <c r="P17" i="21"/>
  <c r="P23" i="21" s="1"/>
  <c r="P27" i="21" s="1"/>
  <c r="Q23" i="13"/>
  <c r="K27" i="13"/>
  <c r="M17" i="26"/>
  <c r="M23" i="26" s="1"/>
  <c r="M27" i="26" s="1"/>
  <c r="L32" i="26" s="1"/>
  <c r="Q17" i="26"/>
  <c r="K17" i="26"/>
  <c r="K23" i="26" s="1"/>
  <c r="L17" i="26"/>
  <c r="N17" i="26"/>
  <c r="N23" i="26" s="1"/>
  <c r="N27" i="26" s="1"/>
  <c r="N32" i="26" s="1"/>
  <c r="O17" i="26"/>
  <c r="O23" i="26" s="1"/>
  <c r="O27" i="26" s="1"/>
  <c r="O32" i="26" s="1"/>
  <c r="Q17" i="12"/>
  <c r="K17" i="12"/>
  <c r="K23" i="12" s="1"/>
  <c r="L17" i="12"/>
  <c r="L23" i="12" s="1"/>
  <c r="L27" i="12" s="1"/>
  <c r="M17" i="12"/>
  <c r="M23" i="12" s="1"/>
  <c r="M27" i="12" s="1"/>
  <c r="L32" i="12" s="1"/>
  <c r="N17" i="12"/>
  <c r="O17" i="12"/>
  <c r="O23" i="12" s="1"/>
  <c r="O27" i="12" s="1"/>
  <c r="O32" i="12" s="1"/>
  <c r="K27" i="24"/>
  <c r="N23" i="10"/>
  <c r="Q23" i="10" s="1"/>
  <c r="K27" i="9"/>
  <c r="L13" i="33"/>
  <c r="L13" i="28"/>
  <c r="L13" i="26"/>
  <c r="L13" i="31"/>
  <c r="L13" i="32"/>
  <c r="L13" i="30"/>
  <c r="L13" i="29"/>
  <c r="L13" i="27"/>
  <c r="L13" i="25"/>
  <c r="L13" i="23"/>
  <c r="L13" i="21"/>
  <c r="L13" i="24"/>
  <c r="L13" i="22"/>
  <c r="L13" i="20"/>
  <c r="L13" i="18"/>
  <c r="L13" i="16"/>
  <c r="L13" i="14"/>
  <c r="L13" i="19"/>
  <c r="L13" i="17"/>
  <c r="L13" i="15"/>
  <c r="L13" i="13"/>
  <c r="L13" i="12"/>
  <c r="L13" i="10"/>
  <c r="L13" i="11"/>
  <c r="L13" i="9"/>
  <c r="P17" i="26"/>
  <c r="P23" i="26" s="1"/>
  <c r="P27" i="26" s="1"/>
  <c r="Q17" i="20"/>
  <c r="K17" i="20"/>
  <c r="K23" i="20" s="1"/>
  <c r="L17" i="20"/>
  <c r="L23" i="20" s="1"/>
  <c r="L27" i="20" s="1"/>
  <c r="M17" i="20"/>
  <c r="M23" i="20" s="1"/>
  <c r="M27" i="20" s="1"/>
  <c r="L32" i="20" s="1"/>
  <c r="N17" i="20"/>
  <c r="N23" i="20" s="1"/>
  <c r="N27" i="20" s="1"/>
  <c r="N32" i="20" s="1"/>
  <c r="O17" i="20"/>
  <c r="O23" i="20" s="1"/>
  <c r="O27" i="20" s="1"/>
  <c r="O32" i="20" s="1"/>
  <c r="P17" i="29"/>
  <c r="P23" i="29" s="1"/>
  <c r="P27" i="29" s="1"/>
  <c r="N23" i="25"/>
  <c r="Q23" i="25" s="1"/>
  <c r="Q23" i="31"/>
  <c r="K27" i="31"/>
  <c r="N23" i="11"/>
  <c r="N27" i="11" s="1"/>
  <c r="N32" i="11" s="1"/>
  <c r="Y1" i="1"/>
  <c r="K15" i="34"/>
  <c r="K10" i="34"/>
  <c r="K25" i="34"/>
  <c r="J23" i="34"/>
  <c r="J28" i="34"/>
  <c r="J24" i="34"/>
  <c r="K6" i="34"/>
  <c r="H28" i="34"/>
  <c r="H14" i="34"/>
  <c r="H24" i="34"/>
  <c r="H10" i="34"/>
  <c r="H8" i="34"/>
  <c r="H23" i="34"/>
  <c r="K22" i="34"/>
  <c r="H22" i="34"/>
  <c r="H21" i="34"/>
  <c r="K28" i="34"/>
  <c r="K8" i="34"/>
  <c r="H18" i="34"/>
  <c r="K24" i="34"/>
  <c r="J21" i="34"/>
  <c r="K21" i="34"/>
  <c r="J17" i="34"/>
  <c r="H25" i="34"/>
  <c r="J15" i="34"/>
  <c r="J5" i="34"/>
  <c r="K18" i="34"/>
  <c r="J19" i="34"/>
  <c r="J22" i="34"/>
  <c r="J9" i="34"/>
  <c r="J10" i="34"/>
  <c r="H6" i="34"/>
  <c r="K14" i="34"/>
  <c r="K23" i="34"/>
  <c r="J14" i="34"/>
  <c r="Q23" i="15" l="1"/>
  <c r="Q23" i="9"/>
  <c r="Q23" i="24"/>
  <c r="N27" i="25"/>
  <c r="N32" i="25" s="1"/>
  <c r="Q23" i="11"/>
  <c r="Z5" i="34"/>
  <c r="Z19" i="34"/>
  <c r="Z9" i="34"/>
  <c r="AA21" i="34"/>
  <c r="Z21" i="34"/>
  <c r="AA24" i="34"/>
  <c r="X18" i="34"/>
  <c r="Z28" i="34"/>
  <c r="X8" i="34"/>
  <c r="AA8" i="34"/>
  <c r="Z24" i="34"/>
  <c r="AA22" i="34"/>
  <c r="Z23" i="34"/>
  <c r="X25" i="34"/>
  <c r="X24" i="34"/>
  <c r="AA15" i="34"/>
  <c r="Z22" i="34"/>
  <c r="AA10" i="34"/>
  <c r="AA28" i="34"/>
  <c r="Z14" i="34"/>
  <c r="X14" i="34"/>
  <c r="AA6" i="34"/>
  <c r="Z15" i="34"/>
  <c r="X22" i="34"/>
  <c r="X21" i="34"/>
  <c r="X28" i="34"/>
  <c r="AA23" i="34"/>
  <c r="Z17" i="34"/>
  <c r="AA25" i="34"/>
  <c r="AA14" i="34"/>
  <c r="X6" i="34"/>
  <c r="Z10" i="34"/>
  <c r="X23" i="34"/>
  <c r="AA18" i="34"/>
  <c r="X10" i="34"/>
  <c r="K27" i="28"/>
  <c r="Q23" i="28"/>
  <c r="N27" i="10"/>
  <c r="N32" i="10" s="1"/>
  <c r="M32" i="19"/>
  <c r="K32" i="19"/>
  <c r="K27" i="16"/>
  <c r="Q23" i="16"/>
  <c r="K32" i="11"/>
  <c r="M32" i="11"/>
  <c r="M32" i="10"/>
  <c r="K32" i="10"/>
  <c r="N23" i="30"/>
  <c r="N27" i="30" s="1"/>
  <c r="N32" i="30" s="1"/>
  <c r="L23" i="26"/>
  <c r="L27" i="26" s="1"/>
  <c r="M13" i="33"/>
  <c r="M13" i="31"/>
  <c r="M13" i="32"/>
  <c r="M13" i="28"/>
  <c r="M13" i="26"/>
  <c r="M13" i="30"/>
  <c r="M13" i="29"/>
  <c r="M13" i="27"/>
  <c r="M13" i="24"/>
  <c r="M13" i="22"/>
  <c r="M13" i="20"/>
  <c r="M13" i="25"/>
  <c r="M13" i="23"/>
  <c r="M13" i="21"/>
  <c r="M13" i="18"/>
  <c r="M13" i="16"/>
  <c r="M13" i="14"/>
  <c r="M13" i="19"/>
  <c r="M13" i="17"/>
  <c r="M13" i="15"/>
  <c r="M13" i="13"/>
  <c r="M13" i="12"/>
  <c r="M13" i="10"/>
  <c r="M13" i="11"/>
  <c r="M13" i="9"/>
  <c r="M32" i="24"/>
  <c r="K32" i="24"/>
  <c r="K27" i="26"/>
  <c r="K27" i="23"/>
  <c r="K27" i="33"/>
  <c r="Q23" i="33"/>
  <c r="K27" i="14"/>
  <c r="M32" i="25"/>
  <c r="K32" i="25"/>
  <c r="M32" i="32"/>
  <c r="K32" i="32"/>
  <c r="M32" i="18"/>
  <c r="K32" i="18"/>
  <c r="K27" i="30"/>
  <c r="N23" i="23"/>
  <c r="Q23" i="23" s="1"/>
  <c r="M32" i="31"/>
  <c r="K32" i="31"/>
  <c r="N23" i="12"/>
  <c r="N27" i="12" s="1"/>
  <c r="N32" i="12" s="1"/>
  <c r="M23" i="21"/>
  <c r="M27" i="21" s="1"/>
  <c r="L32" i="21" s="1"/>
  <c r="M32" i="15"/>
  <c r="K32" i="15"/>
  <c r="Q23" i="14"/>
  <c r="M32" i="17"/>
  <c r="K32" i="17"/>
  <c r="M32" i="22"/>
  <c r="K32" i="22"/>
  <c r="K27" i="20"/>
  <c r="Q23" i="20"/>
  <c r="K32" i="13"/>
  <c r="M32" i="13"/>
  <c r="K27" i="29"/>
  <c r="Q23" i="29"/>
  <c r="K27" i="27"/>
  <c r="Q23" i="27"/>
  <c r="K27" i="12"/>
  <c r="M32" i="9"/>
  <c r="K32" i="9"/>
  <c r="K27" i="21"/>
  <c r="Z1" i="1"/>
  <c r="H15" i="34"/>
  <c r="J4" i="34"/>
  <c r="I26" i="34"/>
  <c r="J25" i="34"/>
  <c r="I11" i="34"/>
  <c r="I9" i="34"/>
  <c r="G26" i="34"/>
  <c r="G9" i="34"/>
  <c r="G27" i="34"/>
  <c r="G16" i="34"/>
  <c r="G20" i="34"/>
  <c r="J20" i="34"/>
  <c r="J6" i="34"/>
  <c r="I5" i="34"/>
  <c r="G13" i="34"/>
  <c r="I7" i="34"/>
  <c r="G5" i="34"/>
  <c r="I19" i="34"/>
  <c r="G11" i="34"/>
  <c r="G7" i="34"/>
  <c r="I13" i="34"/>
  <c r="I17" i="34"/>
  <c r="G19" i="34"/>
  <c r="G4" i="34"/>
  <c r="I20" i="34"/>
  <c r="G12" i="34"/>
  <c r="I16" i="34"/>
  <c r="I4" i="34"/>
  <c r="G17" i="34"/>
  <c r="I12" i="34"/>
  <c r="I27" i="34"/>
  <c r="Q23" i="12" l="1"/>
  <c r="Q23" i="26"/>
  <c r="Q23" i="30"/>
  <c r="Q23" i="21"/>
  <c r="Z20" i="34"/>
  <c r="X15" i="34"/>
  <c r="Z6" i="34"/>
  <c r="W7" i="34"/>
  <c r="Y20" i="34"/>
  <c r="Z25" i="34"/>
  <c r="Y13" i="34"/>
  <c r="W9" i="34"/>
  <c r="W12" i="34"/>
  <c r="W4" i="34"/>
  <c r="Y9" i="34"/>
  <c r="Y12" i="34"/>
  <c r="W19" i="34"/>
  <c r="Y4" i="34"/>
  <c r="W16" i="34"/>
  <c r="W26" i="34"/>
  <c r="W27" i="34"/>
  <c r="Y19" i="34"/>
  <c r="Y5" i="34"/>
  <c r="Z4" i="34"/>
  <c r="Y16" i="34"/>
  <c r="Y26" i="34"/>
  <c r="Y27" i="34"/>
  <c r="W5" i="34"/>
  <c r="W11" i="34"/>
  <c r="W17" i="34"/>
  <c r="Y11" i="34"/>
  <c r="Y17" i="34"/>
  <c r="Y7" i="34"/>
  <c r="W20" i="34"/>
  <c r="W13" i="34"/>
  <c r="N27" i="14"/>
  <c r="N32" i="14" s="1"/>
  <c r="M32" i="26"/>
  <c r="K32" i="26"/>
  <c r="M32" i="28"/>
  <c r="K32" i="28"/>
  <c r="N27" i="23"/>
  <c r="N32" i="23" s="1"/>
  <c r="M32" i="14"/>
  <c r="K32" i="14"/>
  <c r="K32" i="12"/>
  <c r="M32" i="12"/>
  <c r="M32" i="27"/>
  <c r="K32" i="27"/>
  <c r="K32" i="33"/>
  <c r="M32" i="33"/>
  <c r="N13" i="30"/>
  <c r="N13" i="31"/>
  <c r="N13" i="32"/>
  <c r="N13" i="29"/>
  <c r="N13" i="27"/>
  <c r="N13" i="33"/>
  <c r="N13" i="26"/>
  <c r="N13" i="24"/>
  <c r="N13" i="22"/>
  <c r="N13" i="20"/>
  <c r="N13" i="28"/>
  <c r="N13" i="25"/>
  <c r="N13" i="23"/>
  <c r="N13" i="21"/>
  <c r="N13" i="18"/>
  <c r="N13" i="16"/>
  <c r="N13" i="14"/>
  <c r="N13" i="19"/>
  <c r="N13" i="17"/>
  <c r="N13" i="15"/>
  <c r="N13" i="13"/>
  <c r="N13" i="12"/>
  <c r="N13" i="10"/>
  <c r="N13" i="11"/>
  <c r="N13" i="9"/>
  <c r="M32" i="21"/>
  <c r="K32" i="21"/>
  <c r="M32" i="29"/>
  <c r="K32" i="29"/>
  <c r="M32" i="20"/>
  <c r="K32" i="20"/>
  <c r="M32" i="23"/>
  <c r="K32" i="23"/>
  <c r="M32" i="16"/>
  <c r="K32" i="16"/>
  <c r="M32" i="30"/>
  <c r="K32" i="30"/>
  <c r="AA1" i="1"/>
  <c r="I14" i="34"/>
  <c r="J8" i="34"/>
  <c r="I24" i="34"/>
  <c r="G21" i="34"/>
  <c r="I15" i="34"/>
  <c r="G15" i="34"/>
  <c r="I22" i="34"/>
  <c r="G23" i="34"/>
  <c r="G22" i="34"/>
  <c r="G18" i="34"/>
  <c r="I10" i="34"/>
  <c r="I8" i="34"/>
  <c r="G24" i="34"/>
  <c r="I6" i="34"/>
  <c r="I18" i="34"/>
  <c r="I25" i="34"/>
  <c r="G8" i="34"/>
  <c r="G28" i="34"/>
  <c r="I28" i="34"/>
  <c r="I21" i="34"/>
  <c r="I23" i="34"/>
  <c r="J18" i="34"/>
  <c r="G6" i="34"/>
  <c r="G14" i="34"/>
  <c r="G25" i="34"/>
  <c r="G10" i="34"/>
  <c r="Y24" i="34" l="1"/>
  <c r="Y22" i="34"/>
  <c r="Y6" i="34"/>
  <c r="W21" i="34"/>
  <c r="W15" i="34"/>
  <c r="W6" i="34"/>
  <c r="Y21" i="34"/>
  <c r="Y15" i="34"/>
  <c r="W23" i="34"/>
  <c r="Z8" i="34"/>
  <c r="W18" i="34"/>
  <c r="W8" i="34"/>
  <c r="Y23" i="34"/>
  <c r="Y8" i="34"/>
  <c r="Y18" i="34"/>
  <c r="W14" i="34"/>
  <c r="Y28" i="34"/>
  <c r="Z18" i="34"/>
  <c r="W25" i="34"/>
  <c r="Y14" i="34"/>
  <c r="W28" i="34"/>
  <c r="W10" i="34"/>
  <c r="Y25" i="34"/>
  <c r="Y10" i="34"/>
  <c r="W24" i="34"/>
  <c r="W22" i="34"/>
  <c r="O13" i="33"/>
  <c r="O13" i="31"/>
  <c r="O13" i="32"/>
  <c r="O13" i="29"/>
  <c r="O13" i="27"/>
  <c r="O13" i="30"/>
  <c r="O13" i="28"/>
  <c r="O13" i="26"/>
  <c r="O13" i="24"/>
  <c r="O13" i="22"/>
  <c r="O13" i="20"/>
  <c r="O13" i="25"/>
  <c r="O13" i="23"/>
  <c r="O13" i="21"/>
  <c r="O13" i="19"/>
  <c r="O13" i="17"/>
  <c r="O13" i="15"/>
  <c r="O13" i="13"/>
  <c r="O13" i="18"/>
  <c r="O13" i="16"/>
  <c r="O13" i="14"/>
  <c r="O13" i="11"/>
  <c r="O13" i="9"/>
  <c r="O13" i="12"/>
  <c r="O13" i="10"/>
  <c r="AB1" i="1"/>
  <c r="P13" i="32" l="1"/>
  <c r="P13" i="29"/>
  <c r="Q13" i="29" s="1"/>
  <c r="P13" i="27"/>
  <c r="P13" i="30"/>
  <c r="P13" i="33"/>
  <c r="P13" i="28"/>
  <c r="P13" i="26"/>
  <c r="P13" i="24"/>
  <c r="P13" i="22"/>
  <c r="P13" i="20"/>
  <c r="Q13" i="20" s="1"/>
  <c r="P13" i="31"/>
  <c r="P13" i="25"/>
  <c r="Q13" i="25" s="1"/>
  <c r="P13" i="23"/>
  <c r="P13" i="21"/>
  <c r="Q13" i="21" s="1"/>
  <c r="O18" i="21" s="1"/>
  <c r="O24" i="21" s="1"/>
  <c r="O28" i="21" s="1"/>
  <c r="O33" i="21" s="1"/>
  <c r="P13" i="19"/>
  <c r="P13" i="17"/>
  <c r="P13" i="15"/>
  <c r="Q13" i="15" s="1"/>
  <c r="P13" i="13"/>
  <c r="P13" i="18"/>
  <c r="P13" i="16"/>
  <c r="P13" i="14"/>
  <c r="Q13" i="14" s="1"/>
  <c r="O18" i="14" s="1"/>
  <c r="O24" i="14" s="1"/>
  <c r="O28" i="14" s="1"/>
  <c r="O33" i="14" s="1"/>
  <c r="P13" i="11"/>
  <c r="P13" i="9"/>
  <c r="Q13" i="9" s="1"/>
  <c r="P13" i="12"/>
  <c r="P13" i="10"/>
  <c r="AC1" i="1"/>
  <c r="P15" i="34"/>
  <c r="P8" i="34"/>
  <c r="AF8" i="34" l="1"/>
  <c r="AF15" i="34"/>
  <c r="P18" i="9"/>
  <c r="P24" i="9" s="1"/>
  <c r="P28" i="9" s="1"/>
  <c r="Q18" i="9"/>
  <c r="K18" i="9"/>
  <c r="K24" i="9" s="1"/>
  <c r="L18" i="9"/>
  <c r="L24" i="9" s="1"/>
  <c r="L28" i="9" s="1"/>
  <c r="M18" i="9"/>
  <c r="M24" i="9" s="1"/>
  <c r="M28" i="9" s="1"/>
  <c r="L33" i="9" s="1"/>
  <c r="N18" i="9"/>
  <c r="N24" i="9" s="1"/>
  <c r="N28" i="9" s="1"/>
  <c r="N33" i="9" s="1"/>
  <c r="O18" i="9"/>
  <c r="O24" i="9" s="1"/>
  <c r="O28" i="9" s="1"/>
  <c r="O33" i="9" s="1"/>
  <c r="K18" i="25"/>
  <c r="K24" i="25" s="1"/>
  <c r="Q18" i="25"/>
  <c r="L18" i="25"/>
  <c r="L24" i="25" s="1"/>
  <c r="L28" i="25" s="1"/>
  <c r="M18" i="25"/>
  <c r="M24" i="25" s="1"/>
  <c r="M28" i="25" s="1"/>
  <c r="L33" i="25" s="1"/>
  <c r="N18" i="25"/>
  <c r="N24" i="25" s="1"/>
  <c r="N28" i="25" s="1"/>
  <c r="N33" i="25" s="1"/>
  <c r="O18" i="25"/>
  <c r="O24" i="25" s="1"/>
  <c r="O28" i="25" s="1"/>
  <c r="O33" i="25" s="1"/>
  <c r="Q18" i="29"/>
  <c r="K18" i="29"/>
  <c r="K24" i="29" s="1"/>
  <c r="L18" i="29"/>
  <c r="L24" i="29" s="1"/>
  <c r="L28" i="29" s="1"/>
  <c r="M18" i="29"/>
  <c r="N18" i="29"/>
  <c r="N24" i="29" s="1"/>
  <c r="N28" i="29" s="1"/>
  <c r="N33" i="29" s="1"/>
  <c r="O18" i="29"/>
  <c r="O24" i="29" s="1"/>
  <c r="O28" i="29" s="1"/>
  <c r="O33" i="29" s="1"/>
  <c r="L18" i="15"/>
  <c r="L24" i="15" s="1"/>
  <c r="L28" i="15" s="1"/>
  <c r="Q18" i="15"/>
  <c r="K18" i="15"/>
  <c r="K24" i="15" s="1"/>
  <c r="M18" i="15"/>
  <c r="M24" i="15" s="1"/>
  <c r="M28" i="15" s="1"/>
  <c r="L33" i="15" s="1"/>
  <c r="N18" i="15"/>
  <c r="O18" i="15"/>
  <c r="O24" i="15" s="1"/>
  <c r="O28" i="15" s="1"/>
  <c r="O33" i="15" s="1"/>
  <c r="Q18" i="20"/>
  <c r="K18" i="20"/>
  <c r="K24" i="20" s="1"/>
  <c r="L18" i="20"/>
  <c r="L24" i="20" s="1"/>
  <c r="L28" i="20" s="1"/>
  <c r="M18" i="20"/>
  <c r="M24" i="20" s="1"/>
  <c r="M28" i="20" s="1"/>
  <c r="L33" i="20" s="1"/>
  <c r="N18" i="20"/>
  <c r="P18" i="21"/>
  <c r="P24" i="21" s="1"/>
  <c r="P28" i="21" s="1"/>
  <c r="Q18" i="21"/>
  <c r="K18" i="21"/>
  <c r="K24" i="21" s="1"/>
  <c r="L18" i="21"/>
  <c r="L24" i="21" s="1"/>
  <c r="L28" i="21" s="1"/>
  <c r="M18" i="21"/>
  <c r="M24" i="21" s="1"/>
  <c r="M28" i="21" s="1"/>
  <c r="L33" i="21" s="1"/>
  <c r="N18" i="21"/>
  <c r="N24" i="21" s="1"/>
  <c r="N28" i="21" s="1"/>
  <c r="N33" i="21" s="1"/>
  <c r="Q13" i="28"/>
  <c r="Q13" i="24"/>
  <c r="P18" i="24" s="1"/>
  <c r="P24" i="24" s="1"/>
  <c r="P28" i="24" s="1"/>
  <c r="U12" i="33"/>
  <c r="U12" i="30"/>
  <c r="U12" i="29"/>
  <c r="U12" i="27"/>
  <c r="U12" i="32"/>
  <c r="U12" i="31"/>
  <c r="U12" i="28"/>
  <c r="U12" i="26"/>
  <c r="U12" i="24"/>
  <c r="U12" i="22"/>
  <c r="U12" i="20"/>
  <c r="U12" i="25"/>
  <c r="U12" i="23"/>
  <c r="U12" i="21"/>
  <c r="U12" i="19"/>
  <c r="U12" i="17"/>
  <c r="U12" i="15"/>
  <c r="U12" i="13"/>
  <c r="U12" i="18"/>
  <c r="U12" i="16"/>
  <c r="U12" i="14"/>
  <c r="U12" i="11"/>
  <c r="U12" i="9"/>
  <c r="U12" i="12"/>
  <c r="U12" i="10"/>
  <c r="P18" i="14"/>
  <c r="P24" i="14" s="1"/>
  <c r="P28" i="14" s="1"/>
  <c r="Q13" i="33"/>
  <c r="P18" i="33" s="1"/>
  <c r="P24" i="33" s="1"/>
  <c r="P28" i="33" s="1"/>
  <c r="Q13" i="26"/>
  <c r="P18" i="26" s="1"/>
  <c r="P24" i="26" s="1"/>
  <c r="P28" i="26" s="1"/>
  <c r="Q13" i="16"/>
  <c r="P18" i="16" s="1"/>
  <c r="P24" i="16" s="1"/>
  <c r="P28" i="16" s="1"/>
  <c r="P18" i="25"/>
  <c r="P24" i="25" s="1"/>
  <c r="P28" i="25" s="1"/>
  <c r="Q13" i="30"/>
  <c r="O18" i="20"/>
  <c r="O24" i="20" s="1"/>
  <c r="O28" i="20" s="1"/>
  <c r="O33" i="20" s="1"/>
  <c r="Q13" i="23"/>
  <c r="Q13" i="19"/>
  <c r="M18" i="14"/>
  <c r="M24" i="14" s="1"/>
  <c r="M28" i="14" s="1"/>
  <c r="L33" i="14" s="1"/>
  <c r="Q18" i="14"/>
  <c r="K18" i="14"/>
  <c r="K24" i="14" s="1"/>
  <c r="L18" i="14"/>
  <c r="L24" i="14" s="1"/>
  <c r="L28" i="14" s="1"/>
  <c r="N18" i="14"/>
  <c r="N24" i="14" s="1"/>
  <c r="N28" i="14" s="1"/>
  <c r="N33" i="14" s="1"/>
  <c r="Q13" i="18"/>
  <c r="P18" i="18" s="1"/>
  <c r="P24" i="18" s="1"/>
  <c r="P28" i="18" s="1"/>
  <c r="Q13" i="31"/>
  <c r="P18" i="31" s="1"/>
  <c r="P24" i="31" s="1"/>
  <c r="P28" i="31" s="1"/>
  <c r="Q13" i="17"/>
  <c r="P18" i="17" s="1"/>
  <c r="P24" i="17" s="1"/>
  <c r="P28" i="17" s="1"/>
  <c r="Q13" i="12"/>
  <c r="P18" i="12" s="1"/>
  <c r="P24" i="12" s="1"/>
  <c r="P28" i="12" s="1"/>
  <c r="P18" i="20"/>
  <c r="P24" i="20" s="1"/>
  <c r="P28" i="20" s="1"/>
  <c r="P18" i="29"/>
  <c r="P24" i="29" s="1"/>
  <c r="P28" i="29" s="1"/>
  <c r="Q13" i="27"/>
  <c r="P18" i="27" s="1"/>
  <c r="P24" i="27" s="1"/>
  <c r="P28" i="27" s="1"/>
  <c r="Q13" i="13"/>
  <c r="P18" i="13" s="1"/>
  <c r="P24" i="13" s="1"/>
  <c r="P28" i="13" s="1"/>
  <c r="Q13" i="10"/>
  <c r="P18" i="10" s="1"/>
  <c r="P24" i="10" s="1"/>
  <c r="P28" i="10" s="1"/>
  <c r="P18" i="15"/>
  <c r="P24" i="15" s="1"/>
  <c r="P28" i="15" s="1"/>
  <c r="Q13" i="22"/>
  <c r="P18" i="22" s="1"/>
  <c r="P24" i="22" s="1"/>
  <c r="P28" i="22" s="1"/>
  <c r="Q13" i="32"/>
  <c r="P18" i="32" s="1"/>
  <c r="P24" i="32" s="1"/>
  <c r="P28" i="32" s="1"/>
  <c r="Q13" i="11"/>
  <c r="AD1" i="1"/>
  <c r="M14" i="34"/>
  <c r="P24" i="34"/>
  <c r="P9" i="34"/>
  <c r="P14" i="34"/>
  <c r="O17" i="34"/>
  <c r="M8" i="34"/>
  <c r="O15" i="34"/>
  <c r="O8" i="34"/>
  <c r="O20" i="34"/>
  <c r="M15" i="34"/>
  <c r="P20" i="34"/>
  <c r="M17" i="34"/>
  <c r="P17" i="34"/>
  <c r="M9" i="34"/>
  <c r="M20" i="34"/>
  <c r="O24" i="34"/>
  <c r="AE20" i="34" l="1"/>
  <c r="AC8" i="34"/>
  <c r="AF24" i="34"/>
  <c r="AC20" i="34"/>
  <c r="AE24" i="34"/>
  <c r="AF20" i="34"/>
  <c r="AF9" i="34"/>
  <c r="AC17" i="34"/>
  <c r="AE8" i="34"/>
  <c r="AF14" i="34"/>
  <c r="AE15" i="34"/>
  <c r="AC14" i="34"/>
  <c r="AC9" i="34"/>
  <c r="AF17" i="34"/>
  <c r="AC15" i="34"/>
  <c r="AE17" i="34"/>
  <c r="Q24" i="21"/>
  <c r="K28" i="21"/>
  <c r="K28" i="20"/>
  <c r="N18" i="11"/>
  <c r="N24" i="11" s="1"/>
  <c r="N28" i="11" s="1"/>
  <c r="N33" i="11" s="1"/>
  <c r="Q18" i="11"/>
  <c r="K18" i="11"/>
  <c r="K24" i="11" s="1"/>
  <c r="L18" i="11"/>
  <c r="L24" i="11" s="1"/>
  <c r="L28" i="11" s="1"/>
  <c r="M18" i="11"/>
  <c r="M24" i="11" s="1"/>
  <c r="M28" i="11" s="1"/>
  <c r="L33" i="11" s="1"/>
  <c r="O18" i="11"/>
  <c r="O24" i="11" s="1"/>
  <c r="O28" i="11" s="1"/>
  <c r="O33" i="11" s="1"/>
  <c r="M18" i="13"/>
  <c r="M24" i="13" s="1"/>
  <c r="M28" i="13" s="1"/>
  <c r="L33" i="13" s="1"/>
  <c r="Q18" i="13"/>
  <c r="K18" i="13"/>
  <c r="K24" i="13" s="1"/>
  <c r="L18" i="13"/>
  <c r="L24" i="13" s="1"/>
  <c r="L28" i="13" s="1"/>
  <c r="N18" i="13"/>
  <c r="N24" i="13" s="1"/>
  <c r="N28" i="13" s="1"/>
  <c r="N33" i="13" s="1"/>
  <c r="O18" i="13"/>
  <c r="O24" i="13" s="1"/>
  <c r="O28" i="13" s="1"/>
  <c r="O33" i="13" s="1"/>
  <c r="L18" i="19"/>
  <c r="L24" i="19" s="1"/>
  <c r="L28" i="19" s="1"/>
  <c r="Q18" i="19"/>
  <c r="K18" i="19"/>
  <c r="K24" i="19" s="1"/>
  <c r="M18" i="19"/>
  <c r="M24" i="19" s="1"/>
  <c r="M28" i="19" s="1"/>
  <c r="L33" i="19" s="1"/>
  <c r="N18" i="19"/>
  <c r="N24" i="19" s="1"/>
  <c r="N28" i="19" s="1"/>
  <c r="N33" i="19" s="1"/>
  <c r="O18" i="19"/>
  <c r="O24" i="19" s="1"/>
  <c r="O28" i="19" s="1"/>
  <c r="O33" i="19" s="1"/>
  <c r="K28" i="9"/>
  <c r="Q24" i="9"/>
  <c r="V12" i="32"/>
  <c r="V12" i="30"/>
  <c r="V12" i="29"/>
  <c r="V12" i="27"/>
  <c r="V12" i="33"/>
  <c r="V12" i="31"/>
  <c r="V12" i="28"/>
  <c r="V12" i="26"/>
  <c r="V12" i="24"/>
  <c r="V12" i="22"/>
  <c r="V12" i="20"/>
  <c r="V12" i="25"/>
  <c r="V12" i="23"/>
  <c r="V12" i="21"/>
  <c r="V12" i="19"/>
  <c r="V12" i="17"/>
  <c r="V12" i="15"/>
  <c r="V12" i="13"/>
  <c r="V12" i="18"/>
  <c r="V12" i="16"/>
  <c r="V12" i="14"/>
  <c r="V12" i="11"/>
  <c r="V12" i="9"/>
  <c r="V12" i="12"/>
  <c r="V12" i="10"/>
  <c r="M18" i="16"/>
  <c r="Q18" i="16"/>
  <c r="K18" i="16"/>
  <c r="K24" i="16" s="1"/>
  <c r="L18" i="16"/>
  <c r="L24" i="16" s="1"/>
  <c r="L28" i="16" s="1"/>
  <c r="N18" i="16"/>
  <c r="N24" i="16" s="1"/>
  <c r="N28" i="16" s="1"/>
  <c r="N33" i="16" s="1"/>
  <c r="O18" i="16"/>
  <c r="O24" i="16" s="1"/>
  <c r="O28" i="16" s="1"/>
  <c r="O33" i="16" s="1"/>
  <c r="Q18" i="32"/>
  <c r="K18" i="32"/>
  <c r="K24" i="32" s="1"/>
  <c r="L18" i="32"/>
  <c r="M18" i="32"/>
  <c r="M24" i="32" s="1"/>
  <c r="M28" i="32" s="1"/>
  <c r="L33" i="32" s="1"/>
  <c r="N18" i="32"/>
  <c r="N24" i="32" s="1"/>
  <c r="N28" i="32" s="1"/>
  <c r="N33" i="32" s="1"/>
  <c r="O18" i="32"/>
  <c r="O24" i="32" s="1"/>
  <c r="O28" i="32" s="1"/>
  <c r="O33" i="32" s="1"/>
  <c r="O18" i="27"/>
  <c r="O24" i="27" s="1"/>
  <c r="O28" i="27" s="1"/>
  <c r="O33" i="27" s="1"/>
  <c r="Q18" i="27"/>
  <c r="K18" i="27"/>
  <c r="K24" i="27" s="1"/>
  <c r="L18" i="27"/>
  <c r="L24" i="27" s="1"/>
  <c r="L28" i="27" s="1"/>
  <c r="M18" i="27"/>
  <c r="M24" i="27" s="1"/>
  <c r="M28" i="27" s="1"/>
  <c r="L33" i="27" s="1"/>
  <c r="N18" i="27"/>
  <c r="N24" i="27" s="1"/>
  <c r="N28" i="27" s="1"/>
  <c r="N33" i="27" s="1"/>
  <c r="Q18" i="18"/>
  <c r="K18" i="18"/>
  <c r="K24" i="18" s="1"/>
  <c r="L18" i="18"/>
  <c r="L24" i="18" s="1"/>
  <c r="L28" i="18" s="1"/>
  <c r="M18" i="18"/>
  <c r="M24" i="18" s="1"/>
  <c r="M28" i="18" s="1"/>
  <c r="L33" i="18" s="1"/>
  <c r="N18" i="18"/>
  <c r="N24" i="18" s="1"/>
  <c r="N28" i="18" s="1"/>
  <c r="N33" i="18" s="1"/>
  <c r="O18" i="18"/>
  <c r="O24" i="18" s="1"/>
  <c r="O28" i="18" s="1"/>
  <c r="O33" i="18" s="1"/>
  <c r="P18" i="19"/>
  <c r="P24" i="19" s="1"/>
  <c r="P28" i="19" s="1"/>
  <c r="O18" i="26"/>
  <c r="O24" i="26" s="1"/>
  <c r="O28" i="26" s="1"/>
  <c r="O33" i="26" s="1"/>
  <c r="Q18" i="26"/>
  <c r="K18" i="26"/>
  <c r="K24" i="26" s="1"/>
  <c r="L18" i="26"/>
  <c r="L24" i="26" s="1"/>
  <c r="L28" i="26" s="1"/>
  <c r="M18" i="26"/>
  <c r="M24" i="26" s="1"/>
  <c r="M28" i="26" s="1"/>
  <c r="L33" i="26" s="1"/>
  <c r="N18" i="26"/>
  <c r="N24" i="26" s="1"/>
  <c r="N28" i="26" s="1"/>
  <c r="N33" i="26" s="1"/>
  <c r="L18" i="24"/>
  <c r="L24" i="24" s="1"/>
  <c r="L28" i="24" s="1"/>
  <c r="Q18" i="24"/>
  <c r="K18" i="24"/>
  <c r="K24" i="24" s="1"/>
  <c r="M18" i="24"/>
  <c r="M24" i="24" s="1"/>
  <c r="M28" i="24" s="1"/>
  <c r="L33" i="24" s="1"/>
  <c r="N18" i="24"/>
  <c r="N24" i="24" s="1"/>
  <c r="N28" i="24" s="1"/>
  <c r="N33" i="24" s="1"/>
  <c r="O18" i="24"/>
  <c r="O24" i="24" s="1"/>
  <c r="O28" i="24" s="1"/>
  <c r="O33" i="24" s="1"/>
  <c r="K18" i="28"/>
  <c r="K24" i="28" s="1"/>
  <c r="Q18" i="28"/>
  <c r="L18" i="28"/>
  <c r="L24" i="28" s="1"/>
  <c r="L28" i="28" s="1"/>
  <c r="M18" i="28"/>
  <c r="M24" i="28" s="1"/>
  <c r="M28" i="28" s="1"/>
  <c r="L33" i="28" s="1"/>
  <c r="N18" i="28"/>
  <c r="O18" i="28"/>
  <c r="O24" i="28" s="1"/>
  <c r="O28" i="28" s="1"/>
  <c r="O33" i="28" s="1"/>
  <c r="P18" i="11"/>
  <c r="P24" i="11" s="1"/>
  <c r="P28" i="11" s="1"/>
  <c r="M24" i="29"/>
  <c r="M28" i="29" s="1"/>
  <c r="L33" i="29" s="1"/>
  <c r="M18" i="31"/>
  <c r="M24" i="31" s="1"/>
  <c r="M28" i="31" s="1"/>
  <c r="L33" i="31" s="1"/>
  <c r="Q18" i="31"/>
  <c r="K18" i="31"/>
  <c r="K24" i="31" s="1"/>
  <c r="L18" i="31"/>
  <c r="L24" i="31" s="1"/>
  <c r="L28" i="31" s="1"/>
  <c r="N18" i="31"/>
  <c r="N24" i="31" s="1"/>
  <c r="N28" i="31" s="1"/>
  <c r="N33" i="31" s="1"/>
  <c r="O18" i="31"/>
  <c r="O24" i="31" s="1"/>
  <c r="O28" i="31" s="1"/>
  <c r="O33" i="31" s="1"/>
  <c r="K18" i="23"/>
  <c r="K24" i="23" s="1"/>
  <c r="Q18" i="23"/>
  <c r="L18" i="23"/>
  <c r="L24" i="23" s="1"/>
  <c r="L28" i="23" s="1"/>
  <c r="M18" i="23"/>
  <c r="M24" i="23" s="1"/>
  <c r="M28" i="23" s="1"/>
  <c r="L33" i="23" s="1"/>
  <c r="N18" i="23"/>
  <c r="O18" i="23"/>
  <c r="O24" i="23" s="1"/>
  <c r="O28" i="23" s="1"/>
  <c r="O33" i="23" s="1"/>
  <c r="K18" i="22"/>
  <c r="K24" i="22" s="1"/>
  <c r="Q18" i="22"/>
  <c r="L18" i="22"/>
  <c r="L24" i="22" s="1"/>
  <c r="L28" i="22" s="1"/>
  <c r="M18" i="22"/>
  <c r="M24" i="22" s="1"/>
  <c r="M28" i="22" s="1"/>
  <c r="L33" i="22" s="1"/>
  <c r="N18" i="22"/>
  <c r="N24" i="22" s="1"/>
  <c r="N28" i="22" s="1"/>
  <c r="N33" i="22" s="1"/>
  <c r="O18" i="22"/>
  <c r="O24" i="22" s="1"/>
  <c r="O28" i="22" s="1"/>
  <c r="O33" i="22" s="1"/>
  <c r="O18" i="12"/>
  <c r="O24" i="12" s="1"/>
  <c r="O28" i="12" s="1"/>
  <c r="O33" i="12" s="1"/>
  <c r="Q18" i="12"/>
  <c r="K18" i="12"/>
  <c r="K24" i="12" s="1"/>
  <c r="L18" i="12"/>
  <c r="L24" i="12" s="1"/>
  <c r="L28" i="12" s="1"/>
  <c r="M18" i="12"/>
  <c r="M24" i="12" s="1"/>
  <c r="M28" i="12" s="1"/>
  <c r="L33" i="12" s="1"/>
  <c r="N18" i="12"/>
  <c r="L18" i="33"/>
  <c r="L24" i="33" s="1"/>
  <c r="L28" i="33" s="1"/>
  <c r="Q18" i="33"/>
  <c r="K18" i="33"/>
  <c r="K24" i="33" s="1"/>
  <c r="M18" i="33"/>
  <c r="M24" i="33" s="1"/>
  <c r="M28" i="33" s="1"/>
  <c r="L33" i="33" s="1"/>
  <c r="N18" i="33"/>
  <c r="N24" i="33" s="1"/>
  <c r="N28" i="33" s="1"/>
  <c r="N33" i="33" s="1"/>
  <c r="O18" i="33"/>
  <c r="O24" i="33" s="1"/>
  <c r="O28" i="33" s="1"/>
  <c r="O33" i="33" s="1"/>
  <c r="P18" i="28"/>
  <c r="P24" i="28" s="1"/>
  <c r="P28" i="28" s="1"/>
  <c r="N24" i="20"/>
  <c r="Q24" i="20" s="1"/>
  <c r="N24" i="15"/>
  <c r="N28" i="15" s="1"/>
  <c r="N33" i="15" s="1"/>
  <c r="K28" i="25"/>
  <c r="M33" i="25" s="1"/>
  <c r="Q24" i="25"/>
  <c r="BJ15" i="34"/>
  <c r="BT15" i="34" s="1"/>
  <c r="AQ15" i="34"/>
  <c r="O18" i="10"/>
  <c r="O24" i="10" s="1"/>
  <c r="O28" i="10" s="1"/>
  <c r="O33" i="10" s="1"/>
  <c r="Q18" i="10"/>
  <c r="K18" i="10"/>
  <c r="K24" i="10" s="1"/>
  <c r="L18" i="10"/>
  <c r="L24" i="10" s="1"/>
  <c r="L28" i="10" s="1"/>
  <c r="M18" i="10"/>
  <c r="M24" i="10" s="1"/>
  <c r="M28" i="10" s="1"/>
  <c r="L33" i="10" s="1"/>
  <c r="N18" i="10"/>
  <c r="N24" i="10" s="1"/>
  <c r="N28" i="10" s="1"/>
  <c r="N33" i="10" s="1"/>
  <c r="M18" i="30"/>
  <c r="M24" i="30" s="1"/>
  <c r="M28" i="30" s="1"/>
  <c r="L33" i="30" s="1"/>
  <c r="Q18" i="30"/>
  <c r="K18" i="30"/>
  <c r="K24" i="30" s="1"/>
  <c r="L18" i="30"/>
  <c r="L24" i="30" s="1"/>
  <c r="L28" i="30" s="1"/>
  <c r="N18" i="30"/>
  <c r="O18" i="30"/>
  <c r="O24" i="30" s="1"/>
  <c r="O28" i="30" s="1"/>
  <c r="O33" i="30" s="1"/>
  <c r="K28" i="29"/>
  <c r="K18" i="17"/>
  <c r="K24" i="17" s="1"/>
  <c r="Q18" i="17"/>
  <c r="L18" i="17"/>
  <c r="L24" i="17" s="1"/>
  <c r="L28" i="17" s="1"/>
  <c r="M18" i="17"/>
  <c r="M24" i="17" s="1"/>
  <c r="M28" i="17" s="1"/>
  <c r="L33" i="17" s="1"/>
  <c r="N18" i="17"/>
  <c r="N24" i="17" s="1"/>
  <c r="N28" i="17" s="1"/>
  <c r="N33" i="17" s="1"/>
  <c r="O18" i="17"/>
  <c r="O24" i="17" s="1"/>
  <c r="O28" i="17" s="1"/>
  <c r="O33" i="17" s="1"/>
  <c r="K28" i="14"/>
  <c r="Q24" i="14"/>
  <c r="P18" i="30"/>
  <c r="P24" i="30" s="1"/>
  <c r="P28" i="30" s="1"/>
  <c r="P18" i="23"/>
  <c r="P24" i="23" s="1"/>
  <c r="P28" i="23" s="1"/>
  <c r="K28" i="15"/>
  <c r="BJ8" i="34"/>
  <c r="BT8" i="34" s="1"/>
  <c r="AQ8" i="34"/>
  <c r="AE1" i="1"/>
  <c r="P18" i="34"/>
  <c r="P12" i="34"/>
  <c r="O28" i="34"/>
  <c r="O16" i="34"/>
  <c r="P26" i="34"/>
  <c r="M7" i="34"/>
  <c r="O5" i="34"/>
  <c r="M11" i="34"/>
  <c r="M22" i="34"/>
  <c r="M5" i="34"/>
  <c r="O13" i="34"/>
  <c r="P19" i="34"/>
  <c r="M4" i="34"/>
  <c r="O26" i="34"/>
  <c r="O11" i="34"/>
  <c r="M21" i="34"/>
  <c r="M6" i="34"/>
  <c r="O22" i="34"/>
  <c r="O10" i="34"/>
  <c r="M28" i="34"/>
  <c r="M23" i="34"/>
  <c r="O7" i="34"/>
  <c r="P4" i="34"/>
  <c r="O19" i="34"/>
  <c r="P5" i="34"/>
  <c r="P6" i="34"/>
  <c r="P25" i="34"/>
  <c r="P7" i="34"/>
  <c r="M18" i="34"/>
  <c r="N20" i="34"/>
  <c r="P21" i="34"/>
  <c r="O4" i="34"/>
  <c r="P23" i="34"/>
  <c r="P27" i="34"/>
  <c r="P22" i="34"/>
  <c r="M19" i="34"/>
  <c r="P28" i="34"/>
  <c r="M25" i="34"/>
  <c r="O12" i="34"/>
  <c r="M12" i="34"/>
  <c r="M24" i="34"/>
  <c r="M27" i="34"/>
  <c r="M16" i="34"/>
  <c r="M26" i="34"/>
  <c r="P16" i="34"/>
  <c r="M13" i="34"/>
  <c r="O21" i="34"/>
  <c r="P13" i="34"/>
  <c r="O27" i="34"/>
  <c r="O9" i="34"/>
  <c r="P11" i="34"/>
  <c r="P10" i="34"/>
  <c r="Q24" i="15" l="1"/>
  <c r="Q24" i="29"/>
  <c r="AE9" i="34"/>
  <c r="AC24" i="34"/>
  <c r="AC16" i="34"/>
  <c r="AE27" i="34"/>
  <c r="AC7" i="34"/>
  <c r="AF25" i="34"/>
  <c r="AC6" i="34"/>
  <c r="AF12" i="34"/>
  <c r="AE22" i="34"/>
  <c r="AC27" i="34"/>
  <c r="AF5" i="34"/>
  <c r="AE4" i="34"/>
  <c r="AF28" i="34"/>
  <c r="AF26" i="34"/>
  <c r="AE21" i="34"/>
  <c r="AE12" i="34"/>
  <c r="AC22" i="34"/>
  <c r="AC5" i="34"/>
  <c r="AC4" i="34"/>
  <c r="AD20" i="34"/>
  <c r="AE28" i="34"/>
  <c r="AE26" i="34"/>
  <c r="AF23" i="34"/>
  <c r="AF19" i="34"/>
  <c r="AC21" i="34"/>
  <c r="AC12" i="34"/>
  <c r="AF7" i="34"/>
  <c r="AC28" i="34"/>
  <c r="AF18" i="34"/>
  <c r="AE19" i="34"/>
  <c r="AE7" i="34"/>
  <c r="AE11" i="34"/>
  <c r="AC11" i="34"/>
  <c r="AF6" i="34"/>
  <c r="AC23" i="34"/>
  <c r="AC19" i="34"/>
  <c r="AF10" i="34"/>
  <c r="AF13" i="34"/>
  <c r="AC25" i="34"/>
  <c r="AF16" i="34"/>
  <c r="AC18" i="34"/>
  <c r="AF22" i="34"/>
  <c r="AE10" i="34"/>
  <c r="AE13" i="34"/>
  <c r="AE5" i="34"/>
  <c r="AF11" i="34"/>
  <c r="AF4" i="34"/>
  <c r="AE16" i="34"/>
  <c r="AC26" i="34"/>
  <c r="AF21" i="34"/>
  <c r="AF27" i="34"/>
  <c r="AC13" i="34"/>
  <c r="K28" i="17"/>
  <c r="Q24" i="17"/>
  <c r="N24" i="12"/>
  <c r="N28" i="12" s="1"/>
  <c r="N33" i="12" s="1"/>
  <c r="K28" i="28"/>
  <c r="K28" i="16"/>
  <c r="K28" i="19"/>
  <c r="Q24" i="19"/>
  <c r="M33" i="20"/>
  <c r="K33" i="20"/>
  <c r="BJ17" i="34"/>
  <c r="BT17" i="34" s="1"/>
  <c r="AQ17" i="34"/>
  <c r="BJ9" i="34"/>
  <c r="BT9" i="34" s="1"/>
  <c r="AQ9" i="34"/>
  <c r="K28" i="23"/>
  <c r="M33" i="9"/>
  <c r="K33" i="9"/>
  <c r="M33" i="21"/>
  <c r="K33" i="21"/>
  <c r="BG9" i="34"/>
  <c r="BQ9" i="34" s="1"/>
  <c r="AN9" i="34"/>
  <c r="BJ20" i="34"/>
  <c r="BT20" i="34" s="1"/>
  <c r="AQ20" i="34"/>
  <c r="M33" i="14"/>
  <c r="K33" i="14"/>
  <c r="N24" i="30"/>
  <c r="Q24" i="30" s="1"/>
  <c r="K33" i="25"/>
  <c r="L24" i="32"/>
  <c r="L28" i="32" s="1"/>
  <c r="M24" i="16"/>
  <c r="M28" i="16" s="1"/>
  <c r="L33" i="16" s="1"/>
  <c r="BG14" i="34"/>
  <c r="BQ14" i="34" s="1"/>
  <c r="AN14" i="34"/>
  <c r="BI24" i="34"/>
  <c r="BS24" i="34" s="1"/>
  <c r="AP24" i="34"/>
  <c r="K28" i="12"/>
  <c r="K28" i="22"/>
  <c r="Q24" i="22"/>
  <c r="K28" i="32"/>
  <c r="BI15" i="34"/>
  <c r="BS15" i="34" s="1"/>
  <c r="AP15" i="34"/>
  <c r="BG20" i="34"/>
  <c r="BQ20" i="34" s="1"/>
  <c r="AN20" i="34"/>
  <c r="N24" i="28"/>
  <c r="Q24" i="28" s="1"/>
  <c r="K28" i="27"/>
  <c r="Q24" i="27"/>
  <c r="K28" i="11"/>
  <c r="Q24" i="11"/>
  <c r="BJ14" i="34"/>
  <c r="BT14" i="34" s="1"/>
  <c r="AQ14" i="34"/>
  <c r="BJ24" i="34"/>
  <c r="BT24" i="34" s="1"/>
  <c r="AQ24" i="34"/>
  <c r="K28" i="10"/>
  <c r="Q24" i="10"/>
  <c r="Q24" i="33"/>
  <c r="K28" i="33"/>
  <c r="N24" i="23"/>
  <c r="N28" i="23" s="1"/>
  <c r="N33" i="23" s="1"/>
  <c r="K28" i="31"/>
  <c r="M33" i="31" s="1"/>
  <c r="Q24" i="31"/>
  <c r="K28" i="26"/>
  <c r="Q24" i="26"/>
  <c r="Q24" i="18"/>
  <c r="K28" i="18"/>
  <c r="BI8" i="34"/>
  <c r="BS8" i="34" s="1"/>
  <c r="AP8" i="34"/>
  <c r="BG8" i="34"/>
  <c r="BQ8" i="34" s="1"/>
  <c r="AN8" i="34"/>
  <c r="W12" i="32"/>
  <c r="W12" i="33"/>
  <c r="W12" i="29"/>
  <c r="W12" i="27"/>
  <c r="W12" i="31"/>
  <c r="W12" i="28"/>
  <c r="W12" i="26"/>
  <c r="W12" i="25"/>
  <c r="W12" i="23"/>
  <c r="W12" i="21"/>
  <c r="W12" i="30"/>
  <c r="W12" i="24"/>
  <c r="W12" i="22"/>
  <c r="W12" i="20"/>
  <c r="W12" i="19"/>
  <c r="W12" i="17"/>
  <c r="W12" i="15"/>
  <c r="W12" i="13"/>
  <c r="W12" i="18"/>
  <c r="W12" i="16"/>
  <c r="W12" i="14"/>
  <c r="W12" i="11"/>
  <c r="W12" i="9"/>
  <c r="W12" i="12"/>
  <c r="W12" i="10"/>
  <c r="K28" i="30"/>
  <c r="K28" i="24"/>
  <c r="Q24" i="24"/>
  <c r="Q24" i="13"/>
  <c r="K28" i="13"/>
  <c r="BI17" i="34"/>
  <c r="BS17" i="34" s="1"/>
  <c r="AP17" i="34"/>
  <c r="BG17" i="34"/>
  <c r="BQ17" i="34" s="1"/>
  <c r="AN17" i="34"/>
  <c r="BI20" i="34"/>
  <c r="BS20" i="34" s="1"/>
  <c r="AP20" i="34"/>
  <c r="M33" i="15"/>
  <c r="K33" i="15"/>
  <c r="K33" i="29"/>
  <c r="M33" i="29"/>
  <c r="N28" i="20"/>
  <c r="N33" i="20" s="1"/>
  <c r="BG15" i="34"/>
  <c r="BQ15" i="34" s="1"/>
  <c r="AN15" i="34"/>
  <c r="AF1" i="1"/>
  <c r="L24" i="34"/>
  <c r="N15" i="34"/>
  <c r="L14" i="34"/>
  <c r="L8" i="34"/>
  <c r="N17" i="34"/>
  <c r="L17" i="34"/>
  <c r="N26" i="34"/>
  <c r="N24" i="34"/>
  <c r="O18" i="34"/>
  <c r="M10" i="34"/>
  <c r="L15" i="34"/>
  <c r="N9" i="34"/>
  <c r="N14" i="34"/>
  <c r="O6" i="34"/>
  <c r="N8" i="34"/>
  <c r="L9" i="34"/>
  <c r="L20" i="34"/>
  <c r="O14" i="34"/>
  <c r="Q24" i="12" l="1"/>
  <c r="N28" i="30"/>
  <c r="N33" i="30" s="1"/>
  <c r="Q24" i="16"/>
  <c r="N28" i="28"/>
  <c r="N33" i="28" s="1"/>
  <c r="AE18" i="34"/>
  <c r="AB8" i="34"/>
  <c r="AD8" i="34"/>
  <c r="AD17" i="34"/>
  <c r="AD9" i="34"/>
  <c r="AB17" i="34"/>
  <c r="AC10" i="34"/>
  <c r="AD24" i="34"/>
  <c r="AE14" i="34"/>
  <c r="AB20" i="34"/>
  <c r="AB24" i="34"/>
  <c r="AB9" i="34"/>
  <c r="AD26" i="34"/>
  <c r="AB15" i="34"/>
  <c r="AB14" i="34"/>
  <c r="AD15" i="34"/>
  <c r="AD14" i="34"/>
  <c r="AE6" i="34"/>
  <c r="Q24" i="23"/>
  <c r="BI16" i="34"/>
  <c r="BS16" i="34" s="1"/>
  <c r="AP16" i="34"/>
  <c r="BJ19" i="34"/>
  <c r="BT19" i="34" s="1"/>
  <c r="AQ19" i="34"/>
  <c r="BI12" i="34"/>
  <c r="BS12" i="34" s="1"/>
  <c r="AP12" i="34"/>
  <c r="M33" i="24"/>
  <c r="K33" i="24"/>
  <c r="K33" i="18"/>
  <c r="M33" i="18"/>
  <c r="K33" i="33"/>
  <c r="M33" i="33"/>
  <c r="M33" i="27"/>
  <c r="K33" i="27"/>
  <c r="K33" i="32"/>
  <c r="M33" i="32"/>
  <c r="M33" i="23"/>
  <c r="K33" i="23"/>
  <c r="M33" i="19"/>
  <c r="K33" i="19"/>
  <c r="M33" i="16"/>
  <c r="K33" i="16"/>
  <c r="K33" i="17"/>
  <c r="M33" i="17"/>
  <c r="BJ4" i="34"/>
  <c r="AQ4" i="34"/>
  <c r="BG25" i="34"/>
  <c r="BQ25" i="34" s="1"/>
  <c r="AN25" i="34"/>
  <c r="BI7" i="34"/>
  <c r="BS7" i="34" s="1"/>
  <c r="AP7" i="34"/>
  <c r="BJ23" i="34"/>
  <c r="BT23" i="34" s="1"/>
  <c r="AQ23" i="34"/>
  <c r="BI21" i="34"/>
  <c r="BS21" i="34" s="1"/>
  <c r="AP21" i="34"/>
  <c r="BG6" i="34"/>
  <c r="BQ6" i="34" s="1"/>
  <c r="AN6" i="34"/>
  <c r="BI11" i="34"/>
  <c r="BS11" i="34" s="1"/>
  <c r="AP11" i="34"/>
  <c r="BJ12" i="34"/>
  <c r="BT12" i="34" s="1"/>
  <c r="AQ12" i="34"/>
  <c r="Q24" i="32"/>
  <c r="BJ11" i="34"/>
  <c r="BT11" i="34" s="1"/>
  <c r="AQ11" i="34"/>
  <c r="BJ13" i="34"/>
  <c r="BT13" i="34" s="1"/>
  <c r="AQ13" i="34"/>
  <c r="BI19" i="34"/>
  <c r="BS19" i="34" s="1"/>
  <c r="AP19" i="34"/>
  <c r="BI26" i="34"/>
  <c r="BS26" i="34" s="1"/>
  <c r="AP26" i="34"/>
  <c r="BJ26" i="34"/>
  <c r="BT26" i="34" s="1"/>
  <c r="AQ26" i="34"/>
  <c r="BJ25" i="34"/>
  <c r="BT25" i="34" s="1"/>
  <c r="AQ25" i="34"/>
  <c r="M33" i="30"/>
  <c r="K33" i="30"/>
  <c r="BJ10" i="34"/>
  <c r="BT10" i="34" s="1"/>
  <c r="AQ10" i="34"/>
  <c r="BG7" i="34"/>
  <c r="BQ7" i="34" s="1"/>
  <c r="AN7" i="34"/>
  <c r="BJ28" i="34"/>
  <c r="BT28" i="34" s="1"/>
  <c r="AQ28" i="34"/>
  <c r="K33" i="26"/>
  <c r="M33" i="26"/>
  <c r="M33" i="10"/>
  <c r="K33" i="10"/>
  <c r="K33" i="31"/>
  <c r="M33" i="22"/>
  <c r="K33" i="22"/>
  <c r="BG13" i="34"/>
  <c r="BQ13" i="34" s="1"/>
  <c r="AN13" i="34"/>
  <c r="BI13" i="34"/>
  <c r="BS13" i="34" s="1"/>
  <c r="AP13" i="34"/>
  <c r="BG19" i="34"/>
  <c r="BQ19" i="34" s="1"/>
  <c r="AN19" i="34"/>
  <c r="BG28" i="34"/>
  <c r="BQ28" i="34" s="1"/>
  <c r="AN28" i="34"/>
  <c r="BH20" i="34"/>
  <c r="BR20" i="34" s="1"/>
  <c r="AO20" i="34"/>
  <c r="BI4" i="34"/>
  <c r="BS4" i="34" s="1"/>
  <c r="AP4" i="34"/>
  <c r="BI27" i="34"/>
  <c r="BS27" i="34" s="1"/>
  <c r="AP27" i="34"/>
  <c r="BJ16" i="34"/>
  <c r="BT16" i="34" s="1"/>
  <c r="AQ16" i="34"/>
  <c r="BI5" i="34"/>
  <c r="BS5" i="34" s="1"/>
  <c r="AP5" i="34"/>
  <c r="BJ18" i="34"/>
  <c r="BT18" i="34" s="1"/>
  <c r="AQ18" i="34"/>
  <c r="M33" i="11"/>
  <c r="K33" i="11"/>
  <c r="M33" i="28"/>
  <c r="K33" i="28"/>
  <c r="BJ27" i="34"/>
  <c r="BT27" i="34" s="1"/>
  <c r="AQ27" i="34"/>
  <c r="BI10" i="34"/>
  <c r="BS10" i="34" s="1"/>
  <c r="AP10" i="34"/>
  <c r="BG23" i="34"/>
  <c r="BQ23" i="34" s="1"/>
  <c r="AN23" i="34"/>
  <c r="BJ7" i="34"/>
  <c r="BT7" i="34" s="1"/>
  <c r="AQ7" i="34"/>
  <c r="BG4" i="34"/>
  <c r="BQ4" i="34" s="1"/>
  <c r="AN4" i="34"/>
  <c r="BJ5" i="34"/>
  <c r="BT5" i="34" s="1"/>
  <c r="AQ5" i="34"/>
  <c r="BG16" i="34"/>
  <c r="BQ16" i="34" s="1"/>
  <c r="AN16" i="34"/>
  <c r="BI28" i="34"/>
  <c r="BS28" i="34" s="1"/>
  <c r="AP28" i="34"/>
  <c r="X12" i="31"/>
  <c r="X12" i="33"/>
  <c r="X12" i="32"/>
  <c r="X12" i="28"/>
  <c r="X12" i="26"/>
  <c r="X12" i="30"/>
  <c r="X12" i="29"/>
  <c r="X12" i="25"/>
  <c r="X12" i="23"/>
  <c r="X12" i="21"/>
  <c r="X12" i="27"/>
  <c r="X12" i="24"/>
  <c r="X12" i="22"/>
  <c r="X12" i="20"/>
  <c r="X12" i="19"/>
  <c r="X12" i="17"/>
  <c r="X12" i="15"/>
  <c r="X12" i="13"/>
  <c r="X12" i="18"/>
  <c r="X12" i="16"/>
  <c r="X12" i="14"/>
  <c r="X12" i="11"/>
  <c r="X12" i="9"/>
  <c r="X12" i="12"/>
  <c r="X12" i="10"/>
  <c r="K33" i="13"/>
  <c r="M33" i="13"/>
  <c r="K33" i="12"/>
  <c r="M33" i="12"/>
  <c r="BJ21" i="34"/>
  <c r="BT21" i="34" s="1"/>
  <c r="AQ21" i="34"/>
  <c r="BJ22" i="34"/>
  <c r="BT22" i="34" s="1"/>
  <c r="AQ22" i="34"/>
  <c r="BJ6" i="34"/>
  <c r="BT6" i="34" s="1"/>
  <c r="AQ6" i="34"/>
  <c r="BG12" i="34"/>
  <c r="BQ12" i="34" s="1"/>
  <c r="AN12" i="34"/>
  <c r="BG5" i="34"/>
  <c r="BQ5" i="34" s="1"/>
  <c r="AN5" i="34"/>
  <c r="BG27" i="34"/>
  <c r="BQ27" i="34" s="1"/>
  <c r="AN27" i="34"/>
  <c r="BG24" i="34"/>
  <c r="BQ24" i="34" s="1"/>
  <c r="AN24" i="34"/>
  <c r="BG26" i="34"/>
  <c r="BQ26" i="34" s="1"/>
  <c r="AN26" i="34"/>
  <c r="BG18" i="34"/>
  <c r="BQ18" i="34" s="1"/>
  <c r="AN18" i="34"/>
  <c r="BG11" i="34"/>
  <c r="BQ11" i="34" s="1"/>
  <c r="AN11" i="34"/>
  <c r="BG21" i="34"/>
  <c r="BQ21" i="34" s="1"/>
  <c r="AN21" i="34"/>
  <c r="BG22" i="34"/>
  <c r="BQ22" i="34" s="1"/>
  <c r="AN22" i="34"/>
  <c r="BI22" i="34"/>
  <c r="BS22" i="34" s="1"/>
  <c r="AP22" i="34"/>
  <c r="BI9" i="34"/>
  <c r="BS9" i="34" s="1"/>
  <c r="AP9" i="34"/>
  <c r="AG1" i="1"/>
  <c r="N25" i="34"/>
  <c r="N7" i="34"/>
  <c r="L25" i="34"/>
  <c r="N5" i="34"/>
  <c r="L18" i="34"/>
  <c r="N13" i="34"/>
  <c r="L5" i="34"/>
  <c r="L23" i="34"/>
  <c r="N23" i="34"/>
  <c r="N18" i="34"/>
  <c r="L16" i="34"/>
  <c r="N11" i="34"/>
  <c r="L21" i="34"/>
  <c r="L22" i="34"/>
  <c r="N27" i="34"/>
  <c r="N22" i="34"/>
  <c r="L27" i="34"/>
  <c r="N21" i="34"/>
  <c r="O25" i="34"/>
  <c r="L4" i="34"/>
  <c r="L12" i="34"/>
  <c r="L13" i="34"/>
  <c r="N12" i="34"/>
  <c r="L19" i="34"/>
  <c r="N16" i="34"/>
  <c r="L10" i="34"/>
  <c r="L6" i="34"/>
  <c r="N28" i="34"/>
  <c r="O23" i="34"/>
  <c r="N6" i="34"/>
  <c r="L28" i="34"/>
  <c r="L11" i="34"/>
  <c r="L26" i="34"/>
  <c r="N4" i="34"/>
  <c r="N19" i="34"/>
  <c r="N10" i="34"/>
  <c r="L7" i="34"/>
  <c r="AE23" i="34" l="1"/>
  <c r="AP23" i="34" s="1"/>
  <c r="AE25" i="34"/>
  <c r="AP25" i="34" s="1"/>
  <c r="AD7" i="34"/>
  <c r="AB16" i="34"/>
  <c r="AD13" i="34"/>
  <c r="AB28" i="34"/>
  <c r="AB7" i="34"/>
  <c r="AB23" i="34"/>
  <c r="AD16" i="34"/>
  <c r="AB18" i="34"/>
  <c r="AD12" i="34"/>
  <c r="AD23" i="34"/>
  <c r="AB26" i="34"/>
  <c r="AD18" i="34"/>
  <c r="AB12" i="34"/>
  <c r="AB19" i="34"/>
  <c r="AB5" i="34"/>
  <c r="AB4" i="34"/>
  <c r="AD11" i="34"/>
  <c r="AD27" i="34"/>
  <c r="AD19" i="34"/>
  <c r="AD5" i="34"/>
  <c r="AD4" i="34"/>
  <c r="AB11" i="34"/>
  <c r="AB27" i="34"/>
  <c r="AD6" i="34"/>
  <c r="AD21" i="34"/>
  <c r="AB25" i="34"/>
  <c r="AB10" i="34"/>
  <c r="AB22" i="34"/>
  <c r="AB6" i="34"/>
  <c r="AB21" i="34"/>
  <c r="AD25" i="34"/>
  <c r="AD10" i="34"/>
  <c r="AD22" i="34"/>
  <c r="AB13" i="34"/>
  <c r="AD28" i="34"/>
  <c r="BH26" i="34"/>
  <c r="BR26" i="34" s="1"/>
  <c r="AO26" i="34"/>
  <c r="BF9" i="34"/>
  <c r="BP9" i="34" s="1"/>
  <c r="AM9" i="34"/>
  <c r="BG10" i="34"/>
  <c r="BQ10" i="34" s="1"/>
  <c r="AN10" i="34"/>
  <c r="BT4" i="34"/>
  <c r="BJ30" i="34"/>
  <c r="BI6" i="34"/>
  <c r="BS6" i="34" s="1"/>
  <c r="AP6" i="34"/>
  <c r="BF24" i="34"/>
  <c r="BP24" i="34" s="1"/>
  <c r="AM24" i="34"/>
  <c r="BF17" i="34"/>
  <c r="BP17" i="34" s="1"/>
  <c r="AM17" i="34"/>
  <c r="BH14" i="34"/>
  <c r="BR14" i="34" s="1"/>
  <c r="AO14" i="34"/>
  <c r="BF20" i="34"/>
  <c r="BP20" i="34" s="1"/>
  <c r="AM20" i="34"/>
  <c r="BH9" i="34"/>
  <c r="BR9" i="34" s="1"/>
  <c r="AO9" i="34"/>
  <c r="BH15" i="34"/>
  <c r="BR15" i="34" s="1"/>
  <c r="AO15" i="34"/>
  <c r="BI14" i="34"/>
  <c r="BS14" i="34" s="1"/>
  <c r="AP14" i="34"/>
  <c r="BH17" i="34"/>
  <c r="BR17" i="34" s="1"/>
  <c r="AO17" i="34"/>
  <c r="BI25" i="34"/>
  <c r="BS25" i="34" s="1"/>
  <c r="BH24" i="34"/>
  <c r="BR24" i="34" s="1"/>
  <c r="AO24" i="34"/>
  <c r="BH8" i="34"/>
  <c r="BR8" i="34" s="1"/>
  <c r="AO8" i="34"/>
  <c r="BF14" i="34"/>
  <c r="BP14" i="34" s="1"/>
  <c r="AM14" i="34"/>
  <c r="BF8" i="34"/>
  <c r="BP8" i="34" s="1"/>
  <c r="AM8" i="34"/>
  <c r="Y12" i="33"/>
  <c r="Y12" i="32"/>
  <c r="Y12" i="31"/>
  <c r="Y12" i="28"/>
  <c r="Y12" i="26"/>
  <c r="Y12" i="30"/>
  <c r="Y12" i="29"/>
  <c r="Y12" i="27"/>
  <c r="Y12" i="25"/>
  <c r="Y12" i="23"/>
  <c r="Y12" i="21"/>
  <c r="Y12" i="24"/>
  <c r="Y12" i="22"/>
  <c r="Y12" i="20"/>
  <c r="Y12" i="18"/>
  <c r="Y12" i="16"/>
  <c r="Y12" i="14"/>
  <c r="Y12" i="19"/>
  <c r="Y12" i="17"/>
  <c r="Y12" i="15"/>
  <c r="Y12" i="13"/>
  <c r="Y12" i="12"/>
  <c r="Y12" i="10"/>
  <c r="Y12" i="11"/>
  <c r="Y12" i="9"/>
  <c r="BF15" i="34"/>
  <c r="BP15" i="34" s="1"/>
  <c r="AM15" i="34"/>
  <c r="BI18" i="34"/>
  <c r="BS18" i="34" s="1"/>
  <c r="AP18" i="34"/>
  <c r="AH1" i="1"/>
  <c r="BI23" i="34" l="1"/>
  <c r="BS23" i="34" s="1"/>
  <c r="BG30" i="34"/>
  <c r="BH10" i="34"/>
  <c r="BR10" i="34" s="1"/>
  <c r="AO10" i="34"/>
  <c r="BH6" i="34"/>
  <c r="BR6" i="34" s="1"/>
  <c r="AO6" i="34"/>
  <c r="BF4" i="34"/>
  <c r="BP4" i="34" s="1"/>
  <c r="AM4" i="34"/>
  <c r="BF18" i="34"/>
  <c r="BP18" i="34" s="1"/>
  <c r="AM18" i="34"/>
  <c r="BH25" i="34"/>
  <c r="BR25" i="34" s="1"/>
  <c r="AO25" i="34"/>
  <c r="BF27" i="34"/>
  <c r="BP27" i="34" s="1"/>
  <c r="AM27" i="34"/>
  <c r="BF5" i="34"/>
  <c r="BP5" i="34" s="1"/>
  <c r="AM5" i="34"/>
  <c r="BH16" i="34"/>
  <c r="BR16" i="34" s="1"/>
  <c r="AO16" i="34"/>
  <c r="BF21" i="34"/>
  <c r="BP21" i="34" s="1"/>
  <c r="AM21" i="34"/>
  <c r="BF11" i="34"/>
  <c r="BP11" i="34" s="1"/>
  <c r="AM11" i="34"/>
  <c r="BF19" i="34"/>
  <c r="BP19" i="34" s="1"/>
  <c r="AM19" i="34"/>
  <c r="BF23" i="34"/>
  <c r="BP23" i="34" s="1"/>
  <c r="AM23" i="34"/>
  <c r="BF6" i="34"/>
  <c r="BP6" i="34" s="1"/>
  <c r="AM6" i="34"/>
  <c r="BH4" i="34"/>
  <c r="BR4" i="34" s="1"/>
  <c r="AO4" i="34"/>
  <c r="BF12" i="34"/>
  <c r="BP12" i="34" s="1"/>
  <c r="AM12" i="34"/>
  <c r="BF7" i="34"/>
  <c r="BP7" i="34" s="1"/>
  <c r="AM7" i="34"/>
  <c r="BF22" i="34"/>
  <c r="BP22" i="34" s="1"/>
  <c r="AM22" i="34"/>
  <c r="BH5" i="34"/>
  <c r="BR5" i="34" s="1"/>
  <c r="AO5" i="34"/>
  <c r="BH18" i="34"/>
  <c r="BR18" i="34" s="1"/>
  <c r="AO18" i="34"/>
  <c r="BF28" i="34"/>
  <c r="BP28" i="34" s="1"/>
  <c r="AM28" i="34"/>
  <c r="BH28" i="34"/>
  <c r="BR28" i="34" s="1"/>
  <c r="AO28" i="34"/>
  <c r="BF10" i="34"/>
  <c r="BP10" i="34" s="1"/>
  <c r="AM10" i="34"/>
  <c r="BH19" i="34"/>
  <c r="BR19" i="34" s="1"/>
  <c r="AO19" i="34"/>
  <c r="BF26" i="34"/>
  <c r="BP26" i="34" s="1"/>
  <c r="AM26" i="34"/>
  <c r="BH13" i="34"/>
  <c r="BR13" i="34" s="1"/>
  <c r="AO13" i="34"/>
  <c r="BF13" i="34"/>
  <c r="BP13" i="34" s="1"/>
  <c r="AM13" i="34"/>
  <c r="BF25" i="34"/>
  <c r="BP25" i="34" s="1"/>
  <c r="AM25" i="34"/>
  <c r="BH27" i="34"/>
  <c r="BR27" i="34" s="1"/>
  <c r="AO27" i="34"/>
  <c r="BH23" i="34"/>
  <c r="BR23" i="34" s="1"/>
  <c r="AO23" i="34"/>
  <c r="BF16" i="34"/>
  <c r="BP16" i="34" s="1"/>
  <c r="AM16" i="34"/>
  <c r="Z12" i="33"/>
  <c r="AA12" i="33" s="1"/>
  <c r="Z12" i="32"/>
  <c r="Z12" i="31"/>
  <c r="AA12" i="31" s="1"/>
  <c r="Z12" i="28"/>
  <c r="Z12" i="26"/>
  <c r="Z12" i="30"/>
  <c r="Z12" i="29"/>
  <c r="Z12" i="27"/>
  <c r="AA12" i="27" s="1"/>
  <c r="Z12" i="25"/>
  <c r="AA12" i="25" s="1"/>
  <c r="Z12" i="23"/>
  <c r="AA12" i="23" s="1"/>
  <c r="Z12" i="21"/>
  <c r="AA12" i="21" s="1"/>
  <c r="Z12" i="24"/>
  <c r="Z12" i="22"/>
  <c r="AA12" i="22" s="1"/>
  <c r="Z12" i="20"/>
  <c r="Z12" i="18"/>
  <c r="Z12" i="16"/>
  <c r="AA12" i="16" s="1"/>
  <c r="Z12" i="14"/>
  <c r="AA12" i="14" s="1"/>
  <c r="Z12" i="19"/>
  <c r="AA12" i="19" s="1"/>
  <c r="Z12" i="17"/>
  <c r="AA12" i="17" s="1"/>
  <c r="Z12" i="15"/>
  <c r="Z12" i="13"/>
  <c r="AA12" i="13" s="1"/>
  <c r="Z12" i="12"/>
  <c r="Z12" i="10"/>
  <c r="Z12" i="11"/>
  <c r="Z12" i="9"/>
  <c r="AA12" i="32"/>
  <c r="Y30" i="32" s="1"/>
  <c r="Y48" i="32" s="1"/>
  <c r="Y71" i="32" s="1"/>
  <c r="BH22" i="34"/>
  <c r="BR22" i="34" s="1"/>
  <c r="AO22" i="34"/>
  <c r="BH21" i="34"/>
  <c r="BR21" i="34" s="1"/>
  <c r="AO21" i="34"/>
  <c r="BH11" i="34"/>
  <c r="BR11" i="34" s="1"/>
  <c r="AO11" i="34"/>
  <c r="BH12" i="34"/>
  <c r="BR12" i="34" s="1"/>
  <c r="AO12" i="34"/>
  <c r="BH7" i="34"/>
  <c r="BR7" i="34" s="1"/>
  <c r="AO7" i="34"/>
  <c r="AI1" i="1"/>
  <c r="BI30" i="34" l="1"/>
  <c r="AC12" i="33"/>
  <c r="T71" i="33" s="1"/>
  <c r="AA30" i="33"/>
  <c r="U30" i="33"/>
  <c r="U48" i="33" s="1"/>
  <c r="V30" i="33"/>
  <c r="V48" i="33" s="1"/>
  <c r="V71" i="33" s="1"/>
  <c r="W30" i="33"/>
  <c r="W48" i="33" s="1"/>
  <c r="W71" i="33" s="1"/>
  <c r="X30" i="33"/>
  <c r="X48" i="33" s="1"/>
  <c r="X71" i="33" s="1"/>
  <c r="Y30" i="33"/>
  <c r="Y48" i="33" s="1"/>
  <c r="Y71" i="33" s="1"/>
  <c r="W30" i="25"/>
  <c r="W48" i="25" s="1"/>
  <c r="W71" i="25" s="1"/>
  <c r="AC12" i="25"/>
  <c r="T71" i="25" s="1"/>
  <c r="AA30" i="25"/>
  <c r="U30" i="25"/>
  <c r="U48" i="25" s="1"/>
  <c r="V30" i="25"/>
  <c r="V48" i="25" s="1"/>
  <c r="V71" i="25" s="1"/>
  <c r="X30" i="25"/>
  <c r="Y30" i="25"/>
  <c r="Y48" i="25" s="1"/>
  <c r="Y71" i="25" s="1"/>
  <c r="AA30" i="16"/>
  <c r="AC12" i="16"/>
  <c r="T71" i="16" s="1"/>
  <c r="U30" i="16"/>
  <c r="U48" i="16" s="1"/>
  <c r="V30" i="16"/>
  <c r="V48" i="16" s="1"/>
  <c r="V71" i="16" s="1"/>
  <c r="W30" i="16"/>
  <c r="W48" i="16" s="1"/>
  <c r="W71" i="16" s="1"/>
  <c r="X30" i="16"/>
  <c r="X48" i="16" s="1"/>
  <c r="X71" i="16" s="1"/>
  <c r="Y30" i="16"/>
  <c r="Y48" i="16" s="1"/>
  <c r="Y71" i="16" s="1"/>
  <c r="AA30" i="22"/>
  <c r="AC12" i="22"/>
  <c r="T71" i="22" s="1"/>
  <c r="U30" i="22"/>
  <c r="U48" i="22" s="1"/>
  <c r="V30" i="22"/>
  <c r="W30" i="22"/>
  <c r="W48" i="22" s="1"/>
  <c r="W71" i="22" s="1"/>
  <c r="X30" i="22"/>
  <c r="X48" i="22" s="1"/>
  <c r="X71" i="22" s="1"/>
  <c r="Y30" i="22"/>
  <c r="Y48" i="22" s="1"/>
  <c r="Y71" i="22" s="1"/>
  <c r="AC12" i="27"/>
  <c r="T71" i="27" s="1"/>
  <c r="AA30" i="27"/>
  <c r="U30" i="27"/>
  <c r="U48" i="27" s="1"/>
  <c r="V30" i="27"/>
  <c r="V48" i="27" s="1"/>
  <c r="V71" i="27" s="1"/>
  <c r="W30" i="27"/>
  <c r="W48" i="27" s="1"/>
  <c r="W71" i="27" s="1"/>
  <c r="X30" i="27"/>
  <c r="X48" i="27" s="1"/>
  <c r="X71" i="27" s="1"/>
  <c r="Y30" i="27"/>
  <c r="Y48" i="27" s="1"/>
  <c r="Y71" i="27" s="1"/>
  <c r="U30" i="13"/>
  <c r="U48" i="13" s="1"/>
  <c r="AC12" i="13"/>
  <c r="T71" i="13" s="1"/>
  <c r="AA30" i="13"/>
  <c r="V30" i="13"/>
  <c r="V48" i="13" s="1"/>
  <c r="V71" i="13" s="1"/>
  <c r="W30" i="13"/>
  <c r="W48" i="13" s="1"/>
  <c r="W71" i="13" s="1"/>
  <c r="X30" i="13"/>
  <c r="X48" i="13" s="1"/>
  <c r="X71" i="13" s="1"/>
  <c r="Y30" i="13"/>
  <c r="Y48" i="13" s="1"/>
  <c r="Y71" i="13" s="1"/>
  <c r="Z30" i="21"/>
  <c r="Z48" i="21" s="1"/>
  <c r="Z71" i="21" s="1"/>
  <c r="AC12" i="21"/>
  <c r="T71" i="21" s="1"/>
  <c r="AA30" i="21"/>
  <c r="U30" i="21"/>
  <c r="U48" i="21" s="1"/>
  <c r="V30" i="21"/>
  <c r="V48" i="21" s="1"/>
  <c r="V71" i="21" s="1"/>
  <c r="W30" i="21"/>
  <c r="W48" i="21" s="1"/>
  <c r="W71" i="21" s="1"/>
  <c r="X30" i="21"/>
  <c r="X48" i="21" s="1"/>
  <c r="X71" i="21" s="1"/>
  <c r="Y30" i="21"/>
  <c r="W30" i="31"/>
  <c r="W48" i="31" s="1"/>
  <c r="W71" i="31" s="1"/>
  <c r="AC12" i="31"/>
  <c r="T71" i="31" s="1"/>
  <c r="AA30" i="31"/>
  <c r="U30" i="31"/>
  <c r="U48" i="31" s="1"/>
  <c r="V30" i="31"/>
  <c r="V48" i="31" s="1"/>
  <c r="V71" i="31" s="1"/>
  <c r="X30" i="31"/>
  <c r="X48" i="31" s="1"/>
  <c r="X71" i="31" s="1"/>
  <c r="Y30" i="31"/>
  <c r="Y48" i="31" s="1"/>
  <c r="Y71" i="31" s="1"/>
  <c r="AC12" i="14"/>
  <c r="T71" i="14" s="1"/>
  <c r="AA30" i="14"/>
  <c r="U30" i="14"/>
  <c r="U48" i="14" s="1"/>
  <c r="V30" i="14"/>
  <c r="V48" i="14" s="1"/>
  <c r="V71" i="14" s="1"/>
  <c r="W30" i="14"/>
  <c r="W48" i="14" s="1"/>
  <c r="W71" i="14" s="1"/>
  <c r="X30" i="14"/>
  <c r="X48" i="14" s="1"/>
  <c r="X71" i="14" s="1"/>
  <c r="Y30" i="14"/>
  <c r="Y48" i="14" s="1"/>
  <c r="Y71" i="14" s="1"/>
  <c r="AA30" i="17"/>
  <c r="AC12" i="17"/>
  <c r="T71" i="17" s="1"/>
  <c r="U30" i="17"/>
  <c r="U48" i="17" s="1"/>
  <c r="V30" i="17"/>
  <c r="V48" i="17" s="1"/>
  <c r="V71" i="17" s="1"/>
  <c r="W30" i="17"/>
  <c r="W48" i="17" s="1"/>
  <c r="W71" i="17" s="1"/>
  <c r="X30" i="17"/>
  <c r="X48" i="17" s="1"/>
  <c r="X71" i="17" s="1"/>
  <c r="Y30" i="17"/>
  <c r="Y30" i="19"/>
  <c r="Y48" i="19" s="1"/>
  <c r="Y71" i="19" s="1"/>
  <c r="AC12" i="19"/>
  <c r="T71" i="19" s="1"/>
  <c r="AA30" i="19"/>
  <c r="U30" i="19"/>
  <c r="U48" i="19" s="1"/>
  <c r="V30" i="19"/>
  <c r="V48" i="19" s="1"/>
  <c r="V71" i="19" s="1"/>
  <c r="W30" i="19"/>
  <c r="W48" i="19" s="1"/>
  <c r="W71" i="19" s="1"/>
  <c r="X30" i="19"/>
  <c r="X48" i="19" s="1"/>
  <c r="X71" i="19" s="1"/>
  <c r="AA30" i="23"/>
  <c r="AC12" i="23"/>
  <c r="T71" i="23" s="1"/>
  <c r="U30" i="23"/>
  <c r="U48" i="23" s="1"/>
  <c r="V30" i="23"/>
  <c r="V48" i="23" s="1"/>
  <c r="V71" i="23" s="1"/>
  <c r="W30" i="23"/>
  <c r="W48" i="23" s="1"/>
  <c r="W71" i="23" s="1"/>
  <c r="X30" i="23"/>
  <c r="Y30" i="23"/>
  <c r="Y48" i="23" s="1"/>
  <c r="Y71" i="23" s="1"/>
  <c r="AA12" i="10"/>
  <c r="AA12" i="18"/>
  <c r="Z30" i="18" s="1"/>
  <c r="Z48" i="18" s="1"/>
  <c r="Z71" i="18" s="1"/>
  <c r="BH30" i="34"/>
  <c r="AA12" i="30"/>
  <c r="Z30" i="13"/>
  <c r="Z48" i="13" s="1"/>
  <c r="Z71" i="13" s="1"/>
  <c r="Z30" i="22"/>
  <c r="Z48" i="22" s="1"/>
  <c r="Z71" i="22" s="1"/>
  <c r="BF30" i="34"/>
  <c r="AA12" i="15"/>
  <c r="AA12" i="28"/>
  <c r="Z30" i="17"/>
  <c r="Z48" i="17" s="1"/>
  <c r="Z71" i="17" s="1"/>
  <c r="Z30" i="31"/>
  <c r="Z48" i="31" s="1"/>
  <c r="Z71" i="31" s="1"/>
  <c r="AA12" i="12"/>
  <c r="AA12" i="29"/>
  <c r="Z30" i="19"/>
  <c r="Z48" i="19" s="1"/>
  <c r="Z71" i="19" s="1"/>
  <c r="Z30" i="23"/>
  <c r="Z48" i="23" s="1"/>
  <c r="Z71" i="23" s="1"/>
  <c r="Z30" i="32"/>
  <c r="Z48" i="32" s="1"/>
  <c r="Z71" i="32" s="1"/>
  <c r="U13" i="32"/>
  <c r="U13" i="30"/>
  <c r="U13" i="33"/>
  <c r="U13" i="29"/>
  <c r="U13" i="27"/>
  <c r="U13" i="28"/>
  <c r="U13" i="26"/>
  <c r="U13" i="31"/>
  <c r="U13" i="25"/>
  <c r="U13" i="23"/>
  <c r="U13" i="21"/>
  <c r="U13" i="24"/>
  <c r="U13" i="22"/>
  <c r="U13" i="20"/>
  <c r="U13" i="19"/>
  <c r="U13" i="17"/>
  <c r="U13" i="15"/>
  <c r="U13" i="13"/>
  <c r="U13" i="18"/>
  <c r="U13" i="16"/>
  <c r="U13" i="14"/>
  <c r="U13" i="11"/>
  <c r="U13" i="9"/>
  <c r="U13" i="12"/>
  <c r="U13" i="10"/>
  <c r="AA12" i="9"/>
  <c r="AC12" i="32"/>
  <c r="T71" i="32" s="1"/>
  <c r="AA30" i="32"/>
  <c r="U30" i="32"/>
  <c r="U48" i="32" s="1"/>
  <c r="V30" i="32"/>
  <c r="V48" i="32" s="1"/>
  <c r="V71" i="32" s="1"/>
  <c r="W30" i="32"/>
  <c r="W48" i="32" s="1"/>
  <c r="W71" i="32" s="1"/>
  <c r="X30" i="32"/>
  <c r="X48" i="32" s="1"/>
  <c r="X71" i="32" s="1"/>
  <c r="Z30" i="14"/>
  <c r="Z48" i="14" s="1"/>
  <c r="Z71" i="14" s="1"/>
  <c r="Z30" i="25"/>
  <c r="Z48" i="25" s="1"/>
  <c r="Z71" i="25" s="1"/>
  <c r="Z30" i="33"/>
  <c r="Z48" i="33" s="1"/>
  <c r="Z71" i="33" s="1"/>
  <c r="AA12" i="11"/>
  <c r="Z30" i="11" s="1"/>
  <c r="Z48" i="11" s="1"/>
  <c r="Z71" i="11" s="1"/>
  <c r="Z30" i="16"/>
  <c r="Z48" i="16" s="1"/>
  <c r="Z71" i="16" s="1"/>
  <c r="Z30" i="27"/>
  <c r="Z48" i="27" s="1"/>
  <c r="Z71" i="27" s="1"/>
  <c r="AA12" i="20"/>
  <c r="AA12" i="26"/>
  <c r="Z30" i="26" s="1"/>
  <c r="Z48" i="26" s="1"/>
  <c r="Z71" i="26" s="1"/>
  <c r="AA12" i="24"/>
  <c r="Z30" i="24" s="1"/>
  <c r="Z48" i="24" s="1"/>
  <c r="Z71" i="24" s="1"/>
  <c r="AJ1" i="1"/>
  <c r="W30" i="28" l="1"/>
  <c r="W48" i="28" s="1"/>
  <c r="W71" i="28" s="1"/>
  <c r="AC12" i="28"/>
  <c r="T71" i="28" s="1"/>
  <c r="AA30" i="28"/>
  <c r="U30" i="28"/>
  <c r="U48" i="28" s="1"/>
  <c r="V30" i="28"/>
  <c r="V48" i="28" s="1"/>
  <c r="V71" i="28" s="1"/>
  <c r="X30" i="28"/>
  <c r="X48" i="28" s="1"/>
  <c r="X71" i="28" s="1"/>
  <c r="Y30" i="28"/>
  <c r="Y48" i="28" s="1"/>
  <c r="Y71" i="28" s="1"/>
  <c r="AC12" i="30"/>
  <c r="T71" i="30" s="1"/>
  <c r="AA30" i="30"/>
  <c r="U30" i="30"/>
  <c r="U48" i="30" s="1"/>
  <c r="V30" i="30"/>
  <c r="V48" i="30" s="1"/>
  <c r="V71" i="30" s="1"/>
  <c r="W30" i="30"/>
  <c r="W48" i="30" s="1"/>
  <c r="W71" i="30" s="1"/>
  <c r="X30" i="30"/>
  <c r="X48" i="30" s="1"/>
  <c r="X71" i="30" s="1"/>
  <c r="Y30" i="30"/>
  <c r="Y48" i="30" s="1"/>
  <c r="Y71" i="30" s="1"/>
  <c r="U71" i="23"/>
  <c r="V48" i="22"/>
  <c r="V71" i="22" s="1"/>
  <c r="U71" i="16"/>
  <c r="AA48" i="16"/>
  <c r="U71" i="32"/>
  <c r="AA48" i="32"/>
  <c r="AA30" i="29"/>
  <c r="AC12" i="29"/>
  <c r="T71" i="29" s="1"/>
  <c r="U30" i="29"/>
  <c r="U48" i="29" s="1"/>
  <c r="V30" i="29"/>
  <c r="V48" i="29" s="1"/>
  <c r="V71" i="29" s="1"/>
  <c r="W30" i="29"/>
  <c r="W48" i="29" s="1"/>
  <c r="W71" i="29" s="1"/>
  <c r="X30" i="29"/>
  <c r="X48" i="29" s="1"/>
  <c r="X71" i="29" s="1"/>
  <c r="Y30" i="29"/>
  <c r="Y48" i="29" s="1"/>
  <c r="Y71" i="29" s="1"/>
  <c r="Z30" i="28"/>
  <c r="Z48" i="28" s="1"/>
  <c r="Z71" i="28" s="1"/>
  <c r="Z30" i="30"/>
  <c r="Z48" i="30" s="1"/>
  <c r="Z71" i="30" s="1"/>
  <c r="AA30" i="10"/>
  <c r="AC12" i="10"/>
  <c r="T71" i="10" s="1"/>
  <c r="U30" i="10"/>
  <c r="U48" i="10" s="1"/>
  <c r="V30" i="10"/>
  <c r="V48" i="10" s="1"/>
  <c r="V71" i="10" s="1"/>
  <c r="W30" i="10"/>
  <c r="W48" i="10" s="1"/>
  <c r="W71" i="10" s="1"/>
  <c r="X30" i="10"/>
  <c r="X48" i="10" s="1"/>
  <c r="X71" i="10" s="1"/>
  <c r="Y30" i="10"/>
  <c r="Y48" i="10" s="1"/>
  <c r="Y71" i="10" s="1"/>
  <c r="U71" i="22"/>
  <c r="Z30" i="12"/>
  <c r="Z48" i="12" s="1"/>
  <c r="Z71" i="12" s="1"/>
  <c r="AC12" i="12"/>
  <c r="T71" i="12" s="1"/>
  <c r="AA30" i="12"/>
  <c r="U30" i="12"/>
  <c r="U48" i="12" s="1"/>
  <c r="V30" i="12"/>
  <c r="V48" i="12" s="1"/>
  <c r="V71" i="12" s="1"/>
  <c r="W30" i="12"/>
  <c r="W48" i="12" s="1"/>
  <c r="W71" i="12" s="1"/>
  <c r="X30" i="12"/>
  <c r="X48" i="12" s="1"/>
  <c r="X71" i="12" s="1"/>
  <c r="Y30" i="12"/>
  <c r="Y48" i="12" s="1"/>
  <c r="Y71" i="12" s="1"/>
  <c r="Z30" i="10"/>
  <c r="Z48" i="10" s="1"/>
  <c r="Z71" i="10" s="1"/>
  <c r="Y48" i="17"/>
  <c r="Y71" i="17" s="1"/>
  <c r="U71" i="27"/>
  <c r="AA48" i="27"/>
  <c r="AA48" i="31"/>
  <c r="U71" i="31"/>
  <c r="U71" i="21"/>
  <c r="U30" i="24"/>
  <c r="U48" i="24" s="1"/>
  <c r="AA30" i="24"/>
  <c r="AC12" i="24"/>
  <c r="T71" i="24" s="1"/>
  <c r="V30" i="24"/>
  <c r="V48" i="24" s="1"/>
  <c r="V71" i="24" s="1"/>
  <c r="W30" i="24"/>
  <c r="W48" i="24" s="1"/>
  <c r="W71" i="24" s="1"/>
  <c r="X30" i="24"/>
  <c r="X48" i="24" s="1"/>
  <c r="X71" i="24" s="1"/>
  <c r="Y30" i="24"/>
  <c r="Y48" i="24" s="1"/>
  <c r="Y71" i="24" s="1"/>
  <c r="AA30" i="9"/>
  <c r="AC12" i="9"/>
  <c r="T71" i="9" s="1"/>
  <c r="U30" i="9"/>
  <c r="U48" i="9" s="1"/>
  <c r="V30" i="9"/>
  <c r="V48" i="9" s="1"/>
  <c r="V71" i="9" s="1"/>
  <c r="W30" i="9"/>
  <c r="W48" i="9" s="1"/>
  <c r="W71" i="9" s="1"/>
  <c r="X30" i="9"/>
  <c r="X48" i="9" s="1"/>
  <c r="X71" i="9" s="1"/>
  <c r="Y30" i="9"/>
  <c r="Y48" i="9" s="1"/>
  <c r="Y71" i="9" s="1"/>
  <c r="Z30" i="29"/>
  <c r="Z48" i="29" s="1"/>
  <c r="Z71" i="29" s="1"/>
  <c r="X48" i="25"/>
  <c r="X71" i="25" s="1"/>
  <c r="V30" i="11"/>
  <c r="V48" i="11" s="1"/>
  <c r="V71" i="11" s="1"/>
  <c r="AC12" i="11"/>
  <c r="T71" i="11" s="1"/>
  <c r="AA30" i="11"/>
  <c r="U30" i="11"/>
  <c r="U48" i="11" s="1"/>
  <c r="W30" i="11"/>
  <c r="W48" i="11" s="1"/>
  <c r="W71" i="11" s="1"/>
  <c r="X30" i="11"/>
  <c r="X48" i="11" s="1"/>
  <c r="X71" i="11" s="1"/>
  <c r="Y30" i="11"/>
  <c r="Y48" i="11" s="1"/>
  <c r="Y71" i="11" s="1"/>
  <c r="AA30" i="15"/>
  <c r="AC12" i="15"/>
  <c r="T71" i="15" s="1"/>
  <c r="U30" i="15"/>
  <c r="U48" i="15" s="1"/>
  <c r="V30" i="15"/>
  <c r="V48" i="15" s="1"/>
  <c r="V71" i="15" s="1"/>
  <c r="W30" i="15"/>
  <c r="W48" i="15" s="1"/>
  <c r="W71" i="15" s="1"/>
  <c r="X30" i="15"/>
  <c r="X48" i="15" s="1"/>
  <c r="X71" i="15" s="1"/>
  <c r="Y30" i="15"/>
  <c r="Y48" i="15" s="1"/>
  <c r="Y71" i="15" s="1"/>
  <c r="X48" i="23"/>
  <c r="X71" i="23" s="1"/>
  <c r="U71" i="14"/>
  <c r="AA48" i="14"/>
  <c r="U71" i="13"/>
  <c r="AA48" i="13"/>
  <c r="U71" i="33"/>
  <c r="AA48" i="33"/>
  <c r="V13" i="33"/>
  <c r="V13" i="31"/>
  <c r="V13" i="32"/>
  <c r="V13" i="30"/>
  <c r="V13" i="28"/>
  <c r="V13" i="26"/>
  <c r="V13" i="27"/>
  <c r="V13" i="25"/>
  <c r="V13" i="23"/>
  <c r="V13" i="21"/>
  <c r="V13" i="24"/>
  <c r="V13" i="22"/>
  <c r="V13" i="20"/>
  <c r="V13" i="29"/>
  <c r="V13" i="19"/>
  <c r="V13" i="17"/>
  <c r="V13" i="15"/>
  <c r="V13" i="13"/>
  <c r="V13" i="18"/>
  <c r="V13" i="16"/>
  <c r="V13" i="14"/>
  <c r="V13" i="11"/>
  <c r="V13" i="9"/>
  <c r="V13" i="12"/>
  <c r="V13" i="10"/>
  <c r="AA30" i="26"/>
  <c r="AC12" i="26"/>
  <c r="T71" i="26" s="1"/>
  <c r="U30" i="26"/>
  <c r="U48" i="26" s="1"/>
  <c r="V30" i="26"/>
  <c r="V48" i="26" s="1"/>
  <c r="V71" i="26" s="1"/>
  <c r="W30" i="26"/>
  <c r="W48" i="26" s="1"/>
  <c r="W71" i="26" s="1"/>
  <c r="X30" i="26"/>
  <c r="X48" i="26" s="1"/>
  <c r="X71" i="26" s="1"/>
  <c r="Y30" i="26"/>
  <c r="Y48" i="26" s="1"/>
  <c r="Y71" i="26" s="1"/>
  <c r="AC12" i="20"/>
  <c r="T71" i="20" s="1"/>
  <c r="AA30" i="20"/>
  <c r="U30" i="20"/>
  <c r="U48" i="20" s="1"/>
  <c r="V30" i="20"/>
  <c r="V48" i="20" s="1"/>
  <c r="V71" i="20" s="1"/>
  <c r="W30" i="20"/>
  <c r="W48" i="20" s="1"/>
  <c r="W71" i="20" s="1"/>
  <c r="X30" i="20"/>
  <c r="X48" i="20" s="1"/>
  <c r="X71" i="20" s="1"/>
  <c r="Y30" i="20"/>
  <c r="Y48" i="20" s="1"/>
  <c r="Y71" i="20" s="1"/>
  <c r="AA30" i="18"/>
  <c r="AC12" i="18"/>
  <c r="T71" i="18" s="1"/>
  <c r="U30" i="18"/>
  <c r="U48" i="18" s="1"/>
  <c r="V30" i="18"/>
  <c r="V48" i="18" s="1"/>
  <c r="V71" i="18" s="1"/>
  <c r="W30" i="18"/>
  <c r="W48" i="18" s="1"/>
  <c r="W71" i="18" s="1"/>
  <c r="X30" i="18"/>
  <c r="X48" i="18" s="1"/>
  <c r="X71" i="18" s="1"/>
  <c r="Y30" i="18"/>
  <c r="Y48" i="18" s="1"/>
  <c r="Y71" i="18" s="1"/>
  <c r="U71" i="19"/>
  <c r="AA48" i="19"/>
  <c r="U71" i="17"/>
  <c r="U71" i="25"/>
  <c r="AA48" i="25"/>
  <c r="Z30" i="20"/>
  <c r="Z48" i="20" s="1"/>
  <c r="Z71" i="20" s="1"/>
  <c r="Z30" i="9"/>
  <c r="Z48" i="9" s="1"/>
  <c r="Z71" i="9" s="1"/>
  <c r="Z30" i="15"/>
  <c r="Z48" i="15" s="1"/>
  <c r="Z71" i="15" s="1"/>
  <c r="Y48" i="21"/>
  <c r="AA48" i="21" s="1"/>
  <c r="AK1" i="1"/>
  <c r="AA48" i="17" l="1"/>
  <c r="AA48" i="22"/>
  <c r="AA48" i="23"/>
  <c r="U71" i="26"/>
  <c r="AA48" i="26"/>
  <c r="W13" i="32"/>
  <c r="W13" i="33"/>
  <c r="W13" i="30"/>
  <c r="W13" i="28"/>
  <c r="W13" i="26"/>
  <c r="W13" i="31"/>
  <c r="W13" i="29"/>
  <c r="W13" i="27"/>
  <c r="W13" i="25"/>
  <c r="W13" i="23"/>
  <c r="W13" i="21"/>
  <c r="W13" i="24"/>
  <c r="W13" i="22"/>
  <c r="W13" i="20"/>
  <c r="W13" i="18"/>
  <c r="W13" i="16"/>
  <c r="W13" i="14"/>
  <c r="W13" i="19"/>
  <c r="W13" i="17"/>
  <c r="W13" i="15"/>
  <c r="W13" i="13"/>
  <c r="W13" i="12"/>
  <c r="W13" i="10"/>
  <c r="W13" i="11"/>
  <c r="W13" i="9"/>
  <c r="U71" i="20"/>
  <c r="AA48" i="20"/>
  <c r="U71" i="9"/>
  <c r="AA48" i="9"/>
  <c r="U71" i="12"/>
  <c r="AA48" i="12"/>
  <c r="Y71" i="21"/>
  <c r="U71" i="24"/>
  <c r="AA48" i="24"/>
  <c r="U71" i="28"/>
  <c r="AA48" i="28"/>
  <c r="U71" i="15"/>
  <c r="AA48" i="15"/>
  <c r="U71" i="10"/>
  <c r="AA48" i="10"/>
  <c r="U71" i="29"/>
  <c r="AA48" i="29"/>
  <c r="U71" i="30"/>
  <c r="AA48" i="30"/>
  <c r="AA48" i="11"/>
  <c r="U71" i="11"/>
  <c r="U71" i="18"/>
  <c r="AA48" i="18"/>
  <c r="AL1" i="1"/>
  <c r="X13" i="33" l="1"/>
  <c r="X13" i="28"/>
  <c r="X13" i="26"/>
  <c r="X13" i="31"/>
  <c r="X13" i="29"/>
  <c r="X13" i="27"/>
  <c r="X13" i="25"/>
  <c r="X13" i="23"/>
  <c r="X13" i="21"/>
  <c r="X13" i="30"/>
  <c r="X13" i="24"/>
  <c r="X13" i="22"/>
  <c r="X13" i="20"/>
  <c r="X13" i="32"/>
  <c r="X13" i="18"/>
  <c r="X13" i="16"/>
  <c r="X13" i="14"/>
  <c r="X13" i="19"/>
  <c r="X13" i="17"/>
  <c r="X13" i="15"/>
  <c r="X13" i="13"/>
  <c r="X13" i="12"/>
  <c r="X13" i="10"/>
  <c r="X13" i="11"/>
  <c r="X13" i="9"/>
  <c r="AM1" i="1"/>
  <c r="Y13" i="33" l="1"/>
  <c r="Y13" i="31"/>
  <c r="Y13" i="32"/>
  <c r="Y13" i="28"/>
  <c r="Y13" i="26"/>
  <c r="Y13" i="29"/>
  <c r="Y13" i="27"/>
  <c r="Y13" i="30"/>
  <c r="Y13" i="24"/>
  <c r="Y13" i="22"/>
  <c r="Y13" i="20"/>
  <c r="Y13" i="25"/>
  <c r="Y13" i="23"/>
  <c r="Y13" i="21"/>
  <c r="Y13" i="18"/>
  <c r="Y13" i="16"/>
  <c r="Y13" i="14"/>
  <c r="Y13" i="19"/>
  <c r="Y13" i="17"/>
  <c r="Y13" i="15"/>
  <c r="Y13" i="13"/>
  <c r="Y13" i="12"/>
  <c r="Y13" i="10"/>
  <c r="Y13" i="11"/>
  <c r="Y13" i="9"/>
  <c r="AN1" i="1"/>
  <c r="Z13" i="30" l="1"/>
  <c r="Z13" i="31"/>
  <c r="Z13" i="29"/>
  <c r="AA13" i="29" s="1"/>
  <c r="Z13" i="27"/>
  <c r="Z13" i="33"/>
  <c r="Z13" i="32"/>
  <c r="Z13" i="24"/>
  <c r="AA13" i="24" s="1"/>
  <c r="Y31" i="24" s="1"/>
  <c r="Y49" i="24" s="1"/>
  <c r="Y72" i="24" s="1"/>
  <c r="Z13" i="22"/>
  <c r="Z13" i="20"/>
  <c r="AA13" i="20" s="1"/>
  <c r="Y31" i="20" s="1"/>
  <c r="Y49" i="20" s="1"/>
  <c r="Y72" i="20" s="1"/>
  <c r="Z13" i="28"/>
  <c r="AA13" i="28" s="1"/>
  <c r="Z13" i="25"/>
  <c r="Z13" i="23"/>
  <c r="Z13" i="21"/>
  <c r="AA13" i="21" s="1"/>
  <c r="Z13" i="26"/>
  <c r="Z13" i="18"/>
  <c r="Z13" i="16"/>
  <c r="Z13" i="14"/>
  <c r="Z13" i="19"/>
  <c r="Z13" i="17"/>
  <c r="Z13" i="15"/>
  <c r="AA13" i="15" s="1"/>
  <c r="Z13" i="13"/>
  <c r="Z13" i="12"/>
  <c r="AA13" i="12" s="1"/>
  <c r="Z13" i="10"/>
  <c r="AA13" i="10" s="1"/>
  <c r="Z13" i="11"/>
  <c r="Z13" i="9"/>
  <c r="AA13" i="9" s="1"/>
  <c r="AO1" i="1"/>
  <c r="Y31" i="15" l="1"/>
  <c r="Y49" i="15" s="1"/>
  <c r="Y72" i="15" s="1"/>
  <c r="U31" i="15"/>
  <c r="Y31" i="9"/>
  <c r="Y49" i="9" s="1"/>
  <c r="Y72" i="9" s="1"/>
  <c r="AC13" i="9"/>
  <c r="T72" i="9" s="1"/>
  <c r="AA31" i="9"/>
  <c r="U31" i="9"/>
  <c r="U49" i="9" s="1"/>
  <c r="V31" i="9"/>
  <c r="V49" i="9" s="1"/>
  <c r="V72" i="9" s="1"/>
  <c r="W31" i="9"/>
  <c r="W49" i="9" s="1"/>
  <c r="W72" i="9" s="1"/>
  <c r="X31" i="9"/>
  <c r="X49" i="9" s="1"/>
  <c r="X72" i="9" s="1"/>
  <c r="AA31" i="28"/>
  <c r="AC13" i="28"/>
  <c r="T72" i="28" s="1"/>
  <c r="U31" i="28"/>
  <c r="U49" i="28" s="1"/>
  <c r="V31" i="28"/>
  <c r="V49" i="28" s="1"/>
  <c r="V72" i="28" s="1"/>
  <c r="W31" i="28"/>
  <c r="W49" i="28" s="1"/>
  <c r="W72" i="28" s="1"/>
  <c r="X31" i="28"/>
  <c r="Y31" i="28"/>
  <c r="Y49" i="28" s="1"/>
  <c r="Y72" i="28" s="1"/>
  <c r="V31" i="29"/>
  <c r="V49" i="29" s="1"/>
  <c r="V72" i="29" s="1"/>
  <c r="AA31" i="29"/>
  <c r="AC13" i="29"/>
  <c r="T72" i="29" s="1"/>
  <c r="U31" i="29"/>
  <c r="U49" i="29" s="1"/>
  <c r="W31" i="29"/>
  <c r="X31" i="29"/>
  <c r="X49" i="29" s="1"/>
  <c r="X72" i="29" s="1"/>
  <c r="AA13" i="11"/>
  <c r="Z31" i="20"/>
  <c r="Z49" i="20" s="1"/>
  <c r="Z72" i="20" s="1"/>
  <c r="AA13" i="30"/>
  <c r="AA13" i="16"/>
  <c r="Z31" i="16" s="1"/>
  <c r="Z49" i="16" s="1"/>
  <c r="Z72" i="16" s="1"/>
  <c r="AA13" i="22"/>
  <c r="Y31" i="29"/>
  <c r="Y49" i="29" s="1"/>
  <c r="Y72" i="29" s="1"/>
  <c r="Z31" i="10"/>
  <c r="Z49" i="10" s="1"/>
  <c r="Z72" i="10" s="1"/>
  <c r="AA13" i="18"/>
  <c r="AA13" i="14"/>
  <c r="Z31" i="14" s="1"/>
  <c r="Z49" i="14" s="1"/>
  <c r="Z72" i="14" s="1"/>
  <c r="Y31" i="21"/>
  <c r="Y49" i="21" s="1"/>
  <c r="Y72" i="21" s="1"/>
  <c r="AC13" i="21"/>
  <c r="T72" i="21" s="1"/>
  <c r="AA31" i="21"/>
  <c r="U31" i="21"/>
  <c r="U49" i="21" s="1"/>
  <c r="V31" i="21"/>
  <c r="V49" i="21" s="1"/>
  <c r="V72" i="21" s="1"/>
  <c r="W31" i="21"/>
  <c r="W49" i="21" s="1"/>
  <c r="W72" i="21" s="1"/>
  <c r="X31" i="21"/>
  <c r="X49" i="21" s="1"/>
  <c r="X72" i="21" s="1"/>
  <c r="Z31" i="12"/>
  <c r="Z49" i="12" s="1"/>
  <c r="Z72" i="12" s="1"/>
  <c r="AA13" i="26"/>
  <c r="Z31" i="26" s="1"/>
  <c r="Z49" i="26" s="1"/>
  <c r="Z72" i="26" s="1"/>
  <c r="U14" i="33"/>
  <c r="U14" i="31"/>
  <c r="U14" i="29"/>
  <c r="U14" i="27"/>
  <c r="U14" i="32"/>
  <c r="U14" i="30"/>
  <c r="U14" i="28"/>
  <c r="U14" i="26"/>
  <c r="U14" i="24"/>
  <c r="U14" i="22"/>
  <c r="U14" i="20"/>
  <c r="U14" i="25"/>
  <c r="U14" i="23"/>
  <c r="U14" i="21"/>
  <c r="U14" i="19"/>
  <c r="U14" i="17"/>
  <c r="U14" i="15"/>
  <c r="U14" i="13"/>
  <c r="U14" i="18"/>
  <c r="U14" i="16"/>
  <c r="U14" i="14"/>
  <c r="U14" i="11"/>
  <c r="U14" i="9"/>
  <c r="U14" i="12"/>
  <c r="U14" i="10"/>
  <c r="W31" i="10"/>
  <c r="W49" i="10" s="1"/>
  <c r="W72" i="10" s="1"/>
  <c r="AA31" i="10"/>
  <c r="AC13" i="10"/>
  <c r="T72" i="10" s="1"/>
  <c r="U31" i="10"/>
  <c r="U49" i="10" s="1"/>
  <c r="V31" i="10"/>
  <c r="V49" i="10" s="1"/>
  <c r="V72" i="10" s="1"/>
  <c r="X31" i="10"/>
  <c r="X49" i="10" s="1"/>
  <c r="X72" i="10" s="1"/>
  <c r="AA31" i="15"/>
  <c r="AC13" i="15"/>
  <c r="T72" i="15" s="1"/>
  <c r="U49" i="15"/>
  <c r="V31" i="15"/>
  <c r="V49" i="15" s="1"/>
  <c r="V72" i="15" s="1"/>
  <c r="W31" i="15"/>
  <c r="W49" i="15" s="1"/>
  <c r="W72" i="15" s="1"/>
  <c r="X31" i="15"/>
  <c r="X49" i="15" s="1"/>
  <c r="X72" i="15" s="1"/>
  <c r="Z31" i="21"/>
  <c r="Z49" i="21" s="1"/>
  <c r="Z72" i="21" s="1"/>
  <c r="AA13" i="33"/>
  <c r="Z31" i="33" s="1"/>
  <c r="Z49" i="33" s="1"/>
  <c r="Z72" i="33" s="1"/>
  <c r="Z31" i="24"/>
  <c r="Z49" i="24" s="1"/>
  <c r="Z72" i="24" s="1"/>
  <c r="AC13" i="24"/>
  <c r="T72" i="24" s="1"/>
  <c r="AA31" i="24"/>
  <c r="U31" i="24"/>
  <c r="U49" i="24" s="1"/>
  <c r="V31" i="24"/>
  <c r="V49" i="24" s="1"/>
  <c r="V72" i="24" s="1"/>
  <c r="W31" i="24"/>
  <c r="X31" i="24"/>
  <c r="X49" i="24" s="1"/>
  <c r="X72" i="24" s="1"/>
  <c r="AC13" i="20"/>
  <c r="T72" i="20" s="1"/>
  <c r="AA31" i="20"/>
  <c r="U31" i="20"/>
  <c r="U49" i="20" s="1"/>
  <c r="V31" i="20"/>
  <c r="W31" i="20"/>
  <c r="W49" i="20" s="1"/>
  <c r="W72" i="20" s="1"/>
  <c r="X31" i="20"/>
  <c r="X49" i="20" s="1"/>
  <c r="X72" i="20" s="1"/>
  <c r="Z31" i="15"/>
  <c r="Z49" i="15" s="1"/>
  <c r="Z72" i="15" s="1"/>
  <c r="AA13" i="23"/>
  <c r="Z31" i="23" s="1"/>
  <c r="Z49" i="23" s="1"/>
  <c r="Z72" i="23" s="1"/>
  <c r="AA13" i="27"/>
  <c r="AA13" i="13"/>
  <c r="U31" i="12"/>
  <c r="U49" i="12" s="1"/>
  <c r="AA31" i="12"/>
  <c r="AC13" i="12"/>
  <c r="T72" i="12" s="1"/>
  <c r="V31" i="12"/>
  <c r="V49" i="12" s="1"/>
  <c r="V72" i="12" s="1"/>
  <c r="W31" i="12"/>
  <c r="W49" i="12" s="1"/>
  <c r="W72" i="12" s="1"/>
  <c r="X31" i="12"/>
  <c r="X49" i="12" s="1"/>
  <c r="X72" i="12" s="1"/>
  <c r="Y31" i="12"/>
  <c r="Y49" i="12" s="1"/>
  <c r="Y72" i="12" s="1"/>
  <c r="AA13" i="25"/>
  <c r="Z31" i="25" s="1"/>
  <c r="Z49" i="25" s="1"/>
  <c r="Z72" i="25" s="1"/>
  <c r="Z31" i="29"/>
  <c r="Z49" i="29" s="1"/>
  <c r="Z72" i="29" s="1"/>
  <c r="Y31" i="10"/>
  <c r="Y49" i="10" s="1"/>
  <c r="Y72" i="10" s="1"/>
  <c r="AA13" i="32"/>
  <c r="Z31" i="9"/>
  <c r="Z49" i="9" s="1"/>
  <c r="Z72" i="9" s="1"/>
  <c r="AA13" i="19"/>
  <c r="Z31" i="28"/>
  <c r="Z49" i="28" s="1"/>
  <c r="Z72" i="28" s="1"/>
  <c r="AA13" i="31"/>
  <c r="Z31" i="31" s="1"/>
  <c r="Z49" i="31" s="1"/>
  <c r="Z72" i="31" s="1"/>
  <c r="AA13" i="17"/>
  <c r="AP1" i="1"/>
  <c r="V14" i="32" l="1"/>
  <c r="V14" i="31"/>
  <c r="V14" i="29"/>
  <c r="V14" i="27"/>
  <c r="V14" i="33"/>
  <c r="V14" i="30"/>
  <c r="V14" i="28"/>
  <c r="V14" i="26"/>
  <c r="V14" i="24"/>
  <c r="V14" i="22"/>
  <c r="V14" i="20"/>
  <c r="V14" i="25"/>
  <c r="V14" i="23"/>
  <c r="V14" i="21"/>
  <c r="V14" i="19"/>
  <c r="V14" i="17"/>
  <c r="V14" i="15"/>
  <c r="V14" i="13"/>
  <c r="V14" i="18"/>
  <c r="V14" i="16"/>
  <c r="V14" i="14"/>
  <c r="V14" i="11"/>
  <c r="V14" i="9"/>
  <c r="V14" i="12"/>
  <c r="V14" i="10"/>
  <c r="U72" i="12"/>
  <c r="AA49" i="12"/>
  <c r="Z31" i="17"/>
  <c r="Z49" i="17" s="1"/>
  <c r="Z72" i="17" s="1"/>
  <c r="AA31" i="17"/>
  <c r="AC13" i="17"/>
  <c r="T72" i="17" s="1"/>
  <c r="U31" i="17"/>
  <c r="U49" i="17" s="1"/>
  <c r="V31" i="17"/>
  <c r="V49" i="17" s="1"/>
  <c r="V72" i="17" s="1"/>
  <c r="W31" i="17"/>
  <c r="W49" i="17" s="1"/>
  <c r="W72" i="17" s="1"/>
  <c r="X31" i="17"/>
  <c r="X49" i="17" s="1"/>
  <c r="X72" i="17" s="1"/>
  <c r="Y31" i="17"/>
  <c r="Y49" i="17" s="1"/>
  <c r="Y72" i="17" s="1"/>
  <c r="V31" i="31"/>
  <c r="V49" i="31" s="1"/>
  <c r="V72" i="31" s="1"/>
  <c r="AC13" i="31"/>
  <c r="T72" i="31" s="1"/>
  <c r="AA31" i="31"/>
  <c r="U31" i="31"/>
  <c r="U49" i="31" s="1"/>
  <c r="W31" i="31"/>
  <c r="W49" i="31" s="1"/>
  <c r="W72" i="31" s="1"/>
  <c r="X31" i="31"/>
  <c r="X49" i="31" s="1"/>
  <c r="X72" i="31" s="1"/>
  <c r="Y31" i="31"/>
  <c r="Y49" i="31" s="1"/>
  <c r="Y72" i="31" s="1"/>
  <c r="V31" i="13"/>
  <c r="V49" i="13" s="1"/>
  <c r="V72" i="13" s="1"/>
  <c r="AA31" i="13"/>
  <c r="AC13" i="13"/>
  <c r="T72" i="13" s="1"/>
  <c r="U31" i="13"/>
  <c r="U49" i="13" s="1"/>
  <c r="W31" i="13"/>
  <c r="X31" i="13"/>
  <c r="X49" i="13" s="1"/>
  <c r="X72" i="13" s="1"/>
  <c r="Y31" i="13"/>
  <c r="Y49" i="13" s="1"/>
  <c r="Y72" i="13" s="1"/>
  <c r="W49" i="24"/>
  <c r="W72" i="24" s="1"/>
  <c r="U72" i="15"/>
  <c r="AA49" i="15"/>
  <c r="V31" i="14"/>
  <c r="V49" i="14" s="1"/>
  <c r="V72" i="14" s="1"/>
  <c r="AA31" i="14"/>
  <c r="AC13" i="14"/>
  <c r="T72" i="14" s="1"/>
  <c r="U31" i="14"/>
  <c r="U49" i="14" s="1"/>
  <c r="W31" i="14"/>
  <c r="W49" i="14" s="1"/>
  <c r="W72" i="14" s="1"/>
  <c r="X31" i="14"/>
  <c r="Y31" i="14"/>
  <c r="Y49" i="14" s="1"/>
  <c r="Y72" i="14" s="1"/>
  <c r="Y31" i="22"/>
  <c r="Y49" i="22" s="1"/>
  <c r="Y72" i="22" s="1"/>
  <c r="AA31" i="22"/>
  <c r="AC13" i="22"/>
  <c r="T72" i="22" s="1"/>
  <c r="U31" i="22"/>
  <c r="U49" i="22" s="1"/>
  <c r="V31" i="22"/>
  <c r="V49" i="22" s="1"/>
  <c r="V72" i="22" s="1"/>
  <c r="W31" i="22"/>
  <c r="W49" i="22" s="1"/>
  <c r="W72" i="22" s="1"/>
  <c r="X31" i="22"/>
  <c r="X49" i="22" s="1"/>
  <c r="X72" i="22" s="1"/>
  <c r="AA31" i="11"/>
  <c r="AC13" i="11"/>
  <c r="T72" i="11" s="1"/>
  <c r="U31" i="11"/>
  <c r="U49" i="11" s="1"/>
  <c r="V31" i="11"/>
  <c r="V49" i="11" s="1"/>
  <c r="V72" i="11" s="1"/>
  <c r="W31" i="11"/>
  <c r="W49" i="11" s="1"/>
  <c r="W72" i="11" s="1"/>
  <c r="X31" i="11"/>
  <c r="X49" i="11" s="1"/>
  <c r="X72" i="11" s="1"/>
  <c r="Y31" i="11"/>
  <c r="Y49" i="11" s="1"/>
  <c r="Y72" i="11" s="1"/>
  <c r="Z31" i="32"/>
  <c r="Z49" i="32" s="1"/>
  <c r="Z72" i="32" s="1"/>
  <c r="AA31" i="32"/>
  <c r="AC13" i="32"/>
  <c r="T72" i="32" s="1"/>
  <c r="U31" i="32"/>
  <c r="U49" i="32" s="1"/>
  <c r="V31" i="32"/>
  <c r="V49" i="32" s="1"/>
  <c r="V72" i="32" s="1"/>
  <c r="W31" i="32"/>
  <c r="W49" i="32" s="1"/>
  <c r="W72" i="32" s="1"/>
  <c r="X31" i="32"/>
  <c r="X49" i="32" s="1"/>
  <c r="X72" i="32" s="1"/>
  <c r="Y31" i="32"/>
  <c r="Y49" i="32" s="1"/>
  <c r="Y72" i="32" s="1"/>
  <c r="U31" i="27"/>
  <c r="U49" i="27" s="1"/>
  <c r="AA31" i="27"/>
  <c r="AC13" i="27"/>
  <c r="T72" i="27" s="1"/>
  <c r="V31" i="27"/>
  <c r="V49" i="27" s="1"/>
  <c r="V72" i="27" s="1"/>
  <c r="W31" i="27"/>
  <c r="W49" i="27" s="1"/>
  <c r="W72" i="27" s="1"/>
  <c r="X31" i="27"/>
  <c r="X49" i="27" s="1"/>
  <c r="X72" i="27" s="1"/>
  <c r="Y31" i="27"/>
  <c r="Y49" i="27" s="1"/>
  <c r="Y72" i="27" s="1"/>
  <c r="Y31" i="30"/>
  <c r="Y49" i="30" s="1"/>
  <c r="Y72" i="30" s="1"/>
  <c r="AA31" i="30"/>
  <c r="AC13" i="30"/>
  <c r="T72" i="30" s="1"/>
  <c r="U31" i="30"/>
  <c r="U49" i="30" s="1"/>
  <c r="V31" i="30"/>
  <c r="V49" i="30" s="1"/>
  <c r="V72" i="30" s="1"/>
  <c r="W31" i="30"/>
  <c r="X31" i="30"/>
  <c r="X49" i="30" s="1"/>
  <c r="X72" i="30" s="1"/>
  <c r="U72" i="24"/>
  <c r="AA49" i="24"/>
  <c r="X31" i="18"/>
  <c r="AA31" i="18"/>
  <c r="AC13" i="18"/>
  <c r="T72" i="18" s="1"/>
  <c r="U31" i="18"/>
  <c r="U49" i="18" s="1"/>
  <c r="V31" i="18"/>
  <c r="V49" i="18" s="1"/>
  <c r="V72" i="18" s="1"/>
  <c r="W31" i="18"/>
  <c r="W49" i="18" s="1"/>
  <c r="W72" i="18" s="1"/>
  <c r="Y31" i="18"/>
  <c r="Y49" i="18" s="1"/>
  <c r="Y72" i="18" s="1"/>
  <c r="Z31" i="22"/>
  <c r="Z49" i="22" s="1"/>
  <c r="Z72" i="22" s="1"/>
  <c r="Z31" i="11"/>
  <c r="Z49" i="11" s="1"/>
  <c r="Z72" i="11" s="1"/>
  <c r="X49" i="28"/>
  <c r="X72" i="28" s="1"/>
  <c r="Z31" i="27"/>
  <c r="Z49" i="27" s="1"/>
  <c r="Z72" i="27" s="1"/>
  <c r="V49" i="20"/>
  <c r="V72" i="20" s="1"/>
  <c r="AC13" i="16"/>
  <c r="T72" i="16" s="1"/>
  <c r="AA31" i="16"/>
  <c r="U31" i="16"/>
  <c r="U49" i="16" s="1"/>
  <c r="V31" i="16"/>
  <c r="V49" i="16" s="1"/>
  <c r="V72" i="16" s="1"/>
  <c r="W31" i="16"/>
  <c r="W49" i="16" s="1"/>
  <c r="W72" i="16" s="1"/>
  <c r="X31" i="16"/>
  <c r="X49" i="16" s="1"/>
  <c r="X72" i="16" s="1"/>
  <c r="Y31" i="16"/>
  <c r="Y49" i="16" s="1"/>
  <c r="Y72" i="16" s="1"/>
  <c r="Z31" i="30"/>
  <c r="Z49" i="30" s="1"/>
  <c r="Z72" i="30" s="1"/>
  <c r="U72" i="9"/>
  <c r="AA49" i="9"/>
  <c r="Y31" i="23"/>
  <c r="Y49" i="23" s="1"/>
  <c r="Y72" i="23" s="1"/>
  <c r="AC13" i="23"/>
  <c r="T72" i="23" s="1"/>
  <c r="AA31" i="23"/>
  <c r="U31" i="23"/>
  <c r="U49" i="23" s="1"/>
  <c r="V31" i="23"/>
  <c r="V49" i="23" s="1"/>
  <c r="V72" i="23" s="1"/>
  <c r="W31" i="23"/>
  <c r="W49" i="23" s="1"/>
  <c r="W72" i="23" s="1"/>
  <c r="X31" i="23"/>
  <c r="U72" i="20"/>
  <c r="Z31" i="13"/>
  <c r="Z49" i="13" s="1"/>
  <c r="Z72" i="13" s="1"/>
  <c r="Y31" i="26"/>
  <c r="Y49" i="26" s="1"/>
  <c r="Y72" i="26" s="1"/>
  <c r="AA31" i="26"/>
  <c r="AC13" i="26"/>
  <c r="T72" i="26" s="1"/>
  <c r="U31" i="26"/>
  <c r="U49" i="26" s="1"/>
  <c r="V31" i="26"/>
  <c r="V49" i="26" s="1"/>
  <c r="V72" i="26" s="1"/>
  <c r="W31" i="26"/>
  <c r="X31" i="26"/>
  <c r="X49" i="26" s="1"/>
  <c r="X72" i="26" s="1"/>
  <c r="U72" i="21"/>
  <c r="AA49" i="21"/>
  <c r="Z31" i="18"/>
  <c r="Z49" i="18" s="1"/>
  <c r="Z72" i="18" s="1"/>
  <c r="W49" i="29"/>
  <c r="W72" i="29" s="1"/>
  <c r="Z31" i="19"/>
  <c r="Z49" i="19" s="1"/>
  <c r="Z72" i="19" s="1"/>
  <c r="AA31" i="19"/>
  <c r="AC13" i="19"/>
  <c r="T72" i="19" s="1"/>
  <c r="U31" i="19"/>
  <c r="U49" i="19" s="1"/>
  <c r="V31" i="19"/>
  <c r="V49" i="19" s="1"/>
  <c r="V72" i="19" s="1"/>
  <c r="W31" i="19"/>
  <c r="W49" i="19" s="1"/>
  <c r="W72" i="19" s="1"/>
  <c r="X31" i="19"/>
  <c r="X49" i="19" s="1"/>
  <c r="X72" i="19" s="1"/>
  <c r="Y31" i="19"/>
  <c r="Y49" i="19" s="1"/>
  <c r="Y72" i="19" s="1"/>
  <c r="Y31" i="25"/>
  <c r="Y49" i="25" s="1"/>
  <c r="Y72" i="25" s="1"/>
  <c r="AC13" i="25"/>
  <c r="T72" i="25" s="1"/>
  <c r="AA31" i="25"/>
  <c r="U31" i="25"/>
  <c r="U49" i="25" s="1"/>
  <c r="V31" i="25"/>
  <c r="V49" i="25" s="1"/>
  <c r="V72" i="25" s="1"/>
  <c r="W31" i="25"/>
  <c r="W49" i="25" s="1"/>
  <c r="W72" i="25" s="1"/>
  <c r="X31" i="25"/>
  <c r="X49" i="25" s="1"/>
  <c r="X72" i="25" s="1"/>
  <c r="U72" i="10"/>
  <c r="AA49" i="10"/>
  <c r="U72" i="29"/>
  <c r="U72" i="28"/>
  <c r="AA31" i="33"/>
  <c r="AC13" i="33"/>
  <c r="T72" i="33" s="1"/>
  <c r="U31" i="33"/>
  <c r="U49" i="33" s="1"/>
  <c r="V31" i="33"/>
  <c r="V49" i="33" s="1"/>
  <c r="V72" i="33" s="1"/>
  <c r="W31" i="33"/>
  <c r="W49" i="33" s="1"/>
  <c r="W72" i="33" s="1"/>
  <c r="X31" i="33"/>
  <c r="X49" i="33" s="1"/>
  <c r="X72" i="33" s="1"/>
  <c r="Y31" i="33"/>
  <c r="Y49" i="33" s="1"/>
  <c r="Y72" i="33" s="1"/>
  <c r="AQ1" i="1"/>
  <c r="AA49" i="28" l="1"/>
  <c r="AA49" i="20"/>
  <c r="W14" i="32"/>
  <c r="W14" i="30"/>
  <c r="W14" i="33"/>
  <c r="W14" i="31"/>
  <c r="W14" i="29"/>
  <c r="W14" i="27"/>
  <c r="W14" i="28"/>
  <c r="W14" i="26"/>
  <c r="W14" i="25"/>
  <c r="W14" i="23"/>
  <c r="W14" i="21"/>
  <c r="W14" i="24"/>
  <c r="W14" i="22"/>
  <c r="W14" i="20"/>
  <c r="W14" i="19"/>
  <c r="W14" i="17"/>
  <c r="W14" i="15"/>
  <c r="W14" i="13"/>
  <c r="W14" i="18"/>
  <c r="W14" i="16"/>
  <c r="W14" i="14"/>
  <c r="W14" i="11"/>
  <c r="W14" i="9"/>
  <c r="W14" i="12"/>
  <c r="W14" i="10"/>
  <c r="U72" i="18"/>
  <c r="U72" i="13"/>
  <c r="AA49" i="29"/>
  <c r="U72" i="25"/>
  <c r="AA49" i="25"/>
  <c r="U72" i="19"/>
  <c r="AA49" i="19"/>
  <c r="U72" i="16"/>
  <c r="AA49" i="16"/>
  <c r="W49" i="30"/>
  <c r="AA49" i="30" s="1"/>
  <c r="U72" i="27"/>
  <c r="AA49" i="27"/>
  <c r="X49" i="14"/>
  <c r="AA49" i="14" s="1"/>
  <c r="X49" i="18"/>
  <c r="AA49" i="18" s="1"/>
  <c r="W49" i="26"/>
  <c r="AA49" i="26" s="1"/>
  <c r="X49" i="23"/>
  <c r="X72" i="23" s="1"/>
  <c r="U72" i="30"/>
  <c r="U72" i="14"/>
  <c r="U72" i="33"/>
  <c r="AA49" i="33"/>
  <c r="U72" i="22"/>
  <c r="AA49" i="22"/>
  <c r="U72" i="26"/>
  <c r="U72" i="23"/>
  <c r="U72" i="32"/>
  <c r="AA49" i="32"/>
  <c r="U72" i="11"/>
  <c r="AA49" i="11"/>
  <c r="W49" i="13"/>
  <c r="AA49" i="13" s="1"/>
  <c r="U72" i="31"/>
  <c r="AA49" i="31"/>
  <c r="U72" i="17"/>
  <c r="AA49" i="17"/>
  <c r="AR1" i="1"/>
  <c r="AA49" i="23" l="1"/>
  <c r="X72" i="14"/>
  <c r="W72" i="26"/>
  <c r="X72" i="18"/>
  <c r="W72" i="30"/>
  <c r="W72" i="13"/>
  <c r="X14" i="33"/>
  <c r="X14" i="31"/>
  <c r="X14" i="30"/>
  <c r="X14" i="28"/>
  <c r="X14" i="26"/>
  <c r="X14" i="32"/>
  <c r="X14" i="27"/>
  <c r="X14" i="25"/>
  <c r="X14" i="23"/>
  <c r="X14" i="21"/>
  <c r="X14" i="29"/>
  <c r="X14" i="24"/>
  <c r="X14" i="22"/>
  <c r="X14" i="20"/>
  <c r="X14" i="19"/>
  <c r="X14" i="17"/>
  <c r="X14" i="15"/>
  <c r="X14" i="13"/>
  <c r="X14" i="18"/>
  <c r="X14" i="16"/>
  <c r="X14" i="14"/>
  <c r="X14" i="11"/>
  <c r="X14" i="9"/>
  <c r="X14" i="12"/>
  <c r="X14" i="10"/>
  <c r="AS1" i="1"/>
  <c r="Y14" i="32" l="1"/>
  <c r="Y14" i="33"/>
  <c r="Y14" i="30"/>
  <c r="Y14" i="28"/>
  <c r="Y14" i="26"/>
  <c r="Y14" i="29"/>
  <c r="Y14" i="27"/>
  <c r="Y14" i="31"/>
  <c r="Y14" i="25"/>
  <c r="Y14" i="23"/>
  <c r="Y14" i="21"/>
  <c r="Y14" i="24"/>
  <c r="Y14" i="22"/>
  <c r="Y14" i="20"/>
  <c r="Y14" i="18"/>
  <c r="Y14" i="16"/>
  <c r="Y14" i="14"/>
  <c r="Y14" i="19"/>
  <c r="Y14" i="17"/>
  <c r="Y14" i="15"/>
  <c r="Y14" i="13"/>
  <c r="Y14" i="12"/>
  <c r="Y14" i="10"/>
  <c r="Y14" i="11"/>
  <c r="Y14" i="9"/>
  <c r="AT1" i="1"/>
  <c r="Z14" i="33" l="1"/>
  <c r="Z14" i="30"/>
  <c r="Z14" i="28"/>
  <c r="Z14" i="26"/>
  <c r="AA14" i="26" s="1"/>
  <c r="Z14" i="32"/>
  <c r="AA14" i="32" s="1"/>
  <c r="Z14" i="29"/>
  <c r="AA14" i="29" s="1"/>
  <c r="Y32" i="29" s="1"/>
  <c r="Y50" i="29" s="1"/>
  <c r="Y73" i="29" s="1"/>
  <c r="Z14" i="27"/>
  <c r="AA14" i="27" s="1"/>
  <c r="Z14" i="31"/>
  <c r="Z14" i="25"/>
  <c r="Z14" i="23"/>
  <c r="Z14" i="21"/>
  <c r="AA14" i="21" s="1"/>
  <c r="Z14" i="24"/>
  <c r="Z14" i="22"/>
  <c r="Z14" i="20"/>
  <c r="Z14" i="18"/>
  <c r="Z14" i="16"/>
  <c r="Z14" i="14"/>
  <c r="Z14" i="19"/>
  <c r="AA14" i="19" s="1"/>
  <c r="Z14" i="17"/>
  <c r="AA14" i="17" s="1"/>
  <c r="Z14" i="15"/>
  <c r="AA14" i="15" s="1"/>
  <c r="U32" i="15" s="1"/>
  <c r="Z14" i="13"/>
  <c r="AA14" i="13" s="1"/>
  <c r="Z14" i="12"/>
  <c r="Z14" i="10"/>
  <c r="AA14" i="10" s="1"/>
  <c r="Z14" i="11"/>
  <c r="AA14" i="11" s="1"/>
  <c r="Z14" i="9"/>
  <c r="AA14" i="33"/>
  <c r="Y32" i="33" s="1"/>
  <c r="AA14" i="28"/>
  <c r="Y32" i="28" s="1"/>
  <c r="AU1" i="1"/>
  <c r="Y50" i="28" l="1"/>
  <c r="Y73" i="28" s="1"/>
  <c r="W32" i="26"/>
  <c r="AA32" i="26"/>
  <c r="AC14" i="26"/>
  <c r="T73" i="26" s="1"/>
  <c r="U32" i="26"/>
  <c r="U50" i="26" s="1"/>
  <c r="V32" i="26"/>
  <c r="V50" i="26" s="1"/>
  <c r="V73" i="26" s="1"/>
  <c r="X32" i="26"/>
  <c r="X50" i="26" s="1"/>
  <c r="X73" i="26" s="1"/>
  <c r="Y32" i="26"/>
  <c r="Y50" i="26" s="1"/>
  <c r="Y73" i="26" s="1"/>
  <c r="AA32" i="27"/>
  <c r="AC14" i="27"/>
  <c r="T73" i="27" s="1"/>
  <c r="U32" i="27"/>
  <c r="U50" i="27" s="1"/>
  <c r="V32" i="27"/>
  <c r="V50" i="27" s="1"/>
  <c r="V73" i="27" s="1"/>
  <c r="W32" i="27"/>
  <c r="W50" i="27" s="1"/>
  <c r="W73" i="27" s="1"/>
  <c r="X32" i="27"/>
  <c r="X50" i="27" s="1"/>
  <c r="X73" i="27" s="1"/>
  <c r="Y32" i="27"/>
  <c r="AA32" i="13"/>
  <c r="AC14" i="13"/>
  <c r="T73" i="13" s="1"/>
  <c r="U32" i="13"/>
  <c r="U50" i="13" s="1"/>
  <c r="V32" i="13"/>
  <c r="V50" i="13" s="1"/>
  <c r="V73" i="13" s="1"/>
  <c r="W32" i="13"/>
  <c r="W50" i="13" s="1"/>
  <c r="W73" i="13" s="1"/>
  <c r="X32" i="13"/>
  <c r="X50" i="13" s="1"/>
  <c r="X73" i="13" s="1"/>
  <c r="Y32" i="13"/>
  <c r="Y32" i="17"/>
  <c r="AA32" i="17"/>
  <c r="AC14" i="17"/>
  <c r="T73" i="17" s="1"/>
  <c r="U32" i="17"/>
  <c r="U50" i="17" s="1"/>
  <c r="V32" i="17"/>
  <c r="V50" i="17" s="1"/>
  <c r="V73" i="17" s="1"/>
  <c r="W32" i="17"/>
  <c r="W50" i="17" s="1"/>
  <c r="W73" i="17" s="1"/>
  <c r="X32" i="17"/>
  <c r="X50" i="17" s="1"/>
  <c r="X73" i="17" s="1"/>
  <c r="W32" i="21"/>
  <c r="W50" i="21" s="1"/>
  <c r="W73" i="21" s="1"/>
  <c r="AC14" i="21"/>
  <c r="T73" i="21" s="1"/>
  <c r="AA32" i="21"/>
  <c r="U32" i="21"/>
  <c r="U50" i="21" s="1"/>
  <c r="V32" i="21"/>
  <c r="V50" i="21" s="1"/>
  <c r="V73" i="21" s="1"/>
  <c r="X32" i="21"/>
  <c r="X50" i="21" s="1"/>
  <c r="X73" i="21" s="1"/>
  <c r="Y32" i="21"/>
  <c r="Y50" i="21" s="1"/>
  <c r="Y73" i="21" s="1"/>
  <c r="U32" i="19"/>
  <c r="U50" i="19" s="1"/>
  <c r="AA32" i="19"/>
  <c r="AC14" i="19"/>
  <c r="T73" i="19" s="1"/>
  <c r="V32" i="19"/>
  <c r="V50" i="19" s="1"/>
  <c r="V73" i="19" s="1"/>
  <c r="W32" i="19"/>
  <c r="W50" i="19" s="1"/>
  <c r="W73" i="19" s="1"/>
  <c r="X32" i="19"/>
  <c r="X50" i="19" s="1"/>
  <c r="X73" i="19" s="1"/>
  <c r="Y32" i="19"/>
  <c r="Y50" i="19" s="1"/>
  <c r="Y73" i="19" s="1"/>
  <c r="U32" i="10"/>
  <c r="U50" i="10" s="1"/>
  <c r="AA32" i="10"/>
  <c r="AC14" i="10"/>
  <c r="T73" i="10" s="1"/>
  <c r="V32" i="10"/>
  <c r="V50" i="10" s="1"/>
  <c r="V73" i="10" s="1"/>
  <c r="W32" i="10"/>
  <c r="W50" i="10" s="1"/>
  <c r="W73" i="10" s="1"/>
  <c r="X32" i="10"/>
  <c r="X50" i="10" s="1"/>
  <c r="X73" i="10" s="1"/>
  <c r="Y32" i="10"/>
  <c r="Y50" i="10" s="1"/>
  <c r="Y73" i="10" s="1"/>
  <c r="AC14" i="32"/>
  <c r="T73" i="32" s="1"/>
  <c r="AA32" i="32"/>
  <c r="U32" i="32"/>
  <c r="U50" i="32" s="1"/>
  <c r="V32" i="32"/>
  <c r="V50" i="32" s="1"/>
  <c r="V73" i="32" s="1"/>
  <c r="W32" i="32"/>
  <c r="W50" i="32" s="1"/>
  <c r="W73" i="32" s="1"/>
  <c r="X32" i="32"/>
  <c r="X50" i="32" s="1"/>
  <c r="X73" i="32" s="1"/>
  <c r="Y32" i="32"/>
  <c r="Y50" i="32" s="1"/>
  <c r="Y73" i="32" s="1"/>
  <c r="Z32" i="15"/>
  <c r="Z50" i="15" s="1"/>
  <c r="Z73" i="15" s="1"/>
  <c r="AC14" i="15"/>
  <c r="T73" i="15" s="1"/>
  <c r="AA32" i="15"/>
  <c r="U50" i="15"/>
  <c r="V32" i="15"/>
  <c r="V50" i="15" s="1"/>
  <c r="V73" i="15" s="1"/>
  <c r="W32" i="15"/>
  <c r="W50" i="15" s="1"/>
  <c r="W73" i="15" s="1"/>
  <c r="X32" i="15"/>
  <c r="X50" i="15" s="1"/>
  <c r="X73" i="15" s="1"/>
  <c r="Y32" i="15"/>
  <c r="Y50" i="15" s="1"/>
  <c r="Y73" i="15" s="1"/>
  <c r="W32" i="11"/>
  <c r="W50" i="11" s="1"/>
  <c r="W73" i="11" s="1"/>
  <c r="AC14" i="11"/>
  <c r="T73" i="11" s="1"/>
  <c r="AA32" i="11"/>
  <c r="U32" i="11"/>
  <c r="U50" i="11" s="1"/>
  <c r="V32" i="11"/>
  <c r="V50" i="11" s="1"/>
  <c r="V73" i="11" s="1"/>
  <c r="X32" i="11"/>
  <c r="X50" i="11" s="1"/>
  <c r="X73" i="11" s="1"/>
  <c r="Y32" i="11"/>
  <c r="Z32" i="11"/>
  <c r="Z50" i="11" s="1"/>
  <c r="Z73" i="11" s="1"/>
  <c r="Z32" i="33"/>
  <c r="Z50" i="33" s="1"/>
  <c r="Z73" i="33" s="1"/>
  <c r="U15" i="33"/>
  <c r="U15" i="31"/>
  <c r="U15" i="32"/>
  <c r="U15" i="30"/>
  <c r="U15" i="28"/>
  <c r="U15" i="26"/>
  <c r="U15" i="29"/>
  <c r="U15" i="27"/>
  <c r="U15" i="24"/>
  <c r="U15" i="22"/>
  <c r="U15" i="20"/>
  <c r="U15" i="25"/>
  <c r="U15" i="23"/>
  <c r="U15" i="21"/>
  <c r="U15" i="18"/>
  <c r="U15" i="16"/>
  <c r="U15" i="14"/>
  <c r="U15" i="19"/>
  <c r="U15" i="17"/>
  <c r="U15" i="15"/>
  <c r="U15" i="13"/>
  <c r="U15" i="12"/>
  <c r="U15" i="10"/>
  <c r="U15" i="11"/>
  <c r="U15" i="9"/>
  <c r="AA14" i="16"/>
  <c r="AA14" i="9"/>
  <c r="AA14" i="18"/>
  <c r="Z32" i="18" s="1"/>
  <c r="Z50" i="18" s="1"/>
  <c r="Z73" i="18" s="1"/>
  <c r="Z32" i="27"/>
  <c r="Z50" i="27" s="1"/>
  <c r="Z73" i="27" s="1"/>
  <c r="AA14" i="25"/>
  <c r="U32" i="28"/>
  <c r="U50" i="28" s="1"/>
  <c r="AA32" i="28"/>
  <c r="AC14" i="28"/>
  <c r="T73" i="28" s="1"/>
  <c r="V32" i="28"/>
  <c r="V50" i="28" s="1"/>
  <c r="V73" i="28" s="1"/>
  <c r="W32" i="28"/>
  <c r="W50" i="28" s="1"/>
  <c r="W73" i="28" s="1"/>
  <c r="X32" i="28"/>
  <c r="X50" i="28" s="1"/>
  <c r="X73" i="28" s="1"/>
  <c r="AA14" i="12"/>
  <c r="Z32" i="12" s="1"/>
  <c r="Z50" i="12" s="1"/>
  <c r="Z73" i="12" s="1"/>
  <c r="Z32" i="10"/>
  <c r="Z50" i="10" s="1"/>
  <c r="Z73" i="10" s="1"/>
  <c r="Z32" i="29"/>
  <c r="Z50" i="29" s="1"/>
  <c r="Z73" i="29" s="1"/>
  <c r="AA32" i="29"/>
  <c r="AC14" i="29"/>
  <c r="T73" i="29" s="1"/>
  <c r="U32" i="29"/>
  <c r="U50" i="29" s="1"/>
  <c r="V32" i="29"/>
  <c r="V50" i="29" s="1"/>
  <c r="V73" i="29" s="1"/>
  <c r="W32" i="29"/>
  <c r="W50" i="29" s="1"/>
  <c r="W73" i="29" s="1"/>
  <c r="X32" i="29"/>
  <c r="X50" i="29" s="1"/>
  <c r="X73" i="29" s="1"/>
  <c r="Z32" i="13"/>
  <c r="Z50" i="13" s="1"/>
  <c r="Z73" i="13" s="1"/>
  <c r="Z32" i="32"/>
  <c r="Z50" i="32" s="1"/>
  <c r="Z73" i="32" s="1"/>
  <c r="AA14" i="22"/>
  <c r="Z32" i="22" s="1"/>
  <c r="Z50" i="22" s="1"/>
  <c r="Z73" i="22" s="1"/>
  <c r="Y50" i="33"/>
  <c r="Y73" i="33" s="1"/>
  <c r="AA14" i="23"/>
  <c r="Z32" i="26"/>
  <c r="Z50" i="26" s="1"/>
  <c r="Z73" i="26" s="1"/>
  <c r="AA14" i="31"/>
  <c r="Z32" i="31" s="1"/>
  <c r="Z50" i="31" s="1"/>
  <c r="Z73" i="31" s="1"/>
  <c r="Z32" i="19"/>
  <c r="Z50" i="19" s="1"/>
  <c r="Z73" i="19" s="1"/>
  <c r="AC14" i="33"/>
  <c r="T73" i="33" s="1"/>
  <c r="AA32" i="33"/>
  <c r="U32" i="33"/>
  <c r="U50" i="33" s="1"/>
  <c r="V32" i="33"/>
  <c r="V50" i="33" s="1"/>
  <c r="V73" i="33" s="1"/>
  <c r="W32" i="33"/>
  <c r="W50" i="33" s="1"/>
  <c r="W73" i="33" s="1"/>
  <c r="X32" i="33"/>
  <c r="X50" i="33" s="1"/>
  <c r="X73" i="33" s="1"/>
  <c r="Z32" i="17"/>
  <c r="Z50" i="17" s="1"/>
  <c r="Z73" i="17" s="1"/>
  <c r="Z32" i="21"/>
  <c r="Z50" i="21" s="1"/>
  <c r="Z73" i="21" s="1"/>
  <c r="Z32" i="28"/>
  <c r="Z50" i="28" s="1"/>
  <c r="Z73" i="28" s="1"/>
  <c r="AA14" i="30"/>
  <c r="Z32" i="30" s="1"/>
  <c r="Z50" i="30" s="1"/>
  <c r="Z73" i="30" s="1"/>
  <c r="AA14" i="20"/>
  <c r="Z32" i="20" s="1"/>
  <c r="Z50" i="20" s="1"/>
  <c r="Z73" i="20" s="1"/>
  <c r="AA14" i="14"/>
  <c r="Z32" i="14" s="1"/>
  <c r="Z50" i="14" s="1"/>
  <c r="Z73" i="14" s="1"/>
  <c r="AA14" i="24"/>
  <c r="Z32" i="24" s="1"/>
  <c r="Z50" i="24" s="1"/>
  <c r="Z73" i="24" s="1"/>
  <c r="AV1" i="1"/>
  <c r="Y50" i="17" l="1"/>
  <c r="Y73" i="17" s="1"/>
  <c r="Y50" i="27"/>
  <c r="Y73" i="27" s="1"/>
  <c r="U73" i="33"/>
  <c r="AA50" i="33"/>
  <c r="U73" i="29"/>
  <c r="AA50" i="29"/>
  <c r="W32" i="9"/>
  <c r="W50" i="9" s="1"/>
  <c r="W73" i="9" s="1"/>
  <c r="AC14" i="9"/>
  <c r="T73" i="9" s="1"/>
  <c r="AA32" i="9"/>
  <c r="U32" i="9"/>
  <c r="U50" i="9" s="1"/>
  <c r="V32" i="9"/>
  <c r="V50" i="9" s="1"/>
  <c r="V73" i="9" s="1"/>
  <c r="X32" i="9"/>
  <c r="X50" i="9" s="1"/>
  <c r="X73" i="9" s="1"/>
  <c r="Y32" i="9"/>
  <c r="Y50" i="9" s="1"/>
  <c r="Y73" i="9" s="1"/>
  <c r="Y50" i="13"/>
  <c r="Y73" i="13" s="1"/>
  <c r="U73" i="28"/>
  <c r="AA50" i="28"/>
  <c r="W32" i="16"/>
  <c r="W50" i="16" s="1"/>
  <c r="W73" i="16" s="1"/>
  <c r="AC14" i="16"/>
  <c r="T73" i="16" s="1"/>
  <c r="AA32" i="16"/>
  <c r="U32" i="16"/>
  <c r="U50" i="16" s="1"/>
  <c r="V32" i="16"/>
  <c r="V50" i="16" s="1"/>
  <c r="V73" i="16" s="1"/>
  <c r="X32" i="16"/>
  <c r="X50" i="16" s="1"/>
  <c r="X73" i="16" s="1"/>
  <c r="Y32" i="16"/>
  <c r="Y50" i="16" s="1"/>
  <c r="Y73" i="16" s="1"/>
  <c r="U73" i="11"/>
  <c r="U73" i="15"/>
  <c r="AA50" i="15"/>
  <c r="U73" i="32"/>
  <c r="AA50" i="32"/>
  <c r="U73" i="19"/>
  <c r="AA50" i="19"/>
  <c r="U73" i="26"/>
  <c r="W32" i="24"/>
  <c r="W50" i="24" s="1"/>
  <c r="W73" i="24" s="1"/>
  <c r="AC14" i="24"/>
  <c r="T73" i="24" s="1"/>
  <c r="AA32" i="24"/>
  <c r="U32" i="24"/>
  <c r="U50" i="24" s="1"/>
  <c r="V32" i="24"/>
  <c r="V50" i="24" s="1"/>
  <c r="V73" i="24" s="1"/>
  <c r="X32" i="24"/>
  <c r="X50" i="24" s="1"/>
  <c r="X73" i="24" s="1"/>
  <c r="Y32" i="24"/>
  <c r="Y50" i="24" s="1"/>
  <c r="Y73" i="24" s="1"/>
  <c r="AA32" i="25"/>
  <c r="AC14" i="25"/>
  <c r="T73" i="25" s="1"/>
  <c r="U32" i="25"/>
  <c r="U50" i="25" s="1"/>
  <c r="V32" i="25"/>
  <c r="V50" i="25" s="1"/>
  <c r="V73" i="25" s="1"/>
  <c r="W32" i="25"/>
  <c r="W50" i="25" s="1"/>
  <c r="W73" i="25" s="1"/>
  <c r="X32" i="25"/>
  <c r="X50" i="25" s="1"/>
  <c r="X73" i="25" s="1"/>
  <c r="Y32" i="25"/>
  <c r="Z32" i="9"/>
  <c r="Z50" i="9" s="1"/>
  <c r="Z73" i="9" s="1"/>
  <c r="U73" i="10"/>
  <c r="AA50" i="10"/>
  <c r="V15" i="30"/>
  <c r="V15" i="33"/>
  <c r="V15" i="32"/>
  <c r="V15" i="29"/>
  <c r="V15" i="27"/>
  <c r="V15" i="31"/>
  <c r="V15" i="24"/>
  <c r="V15" i="22"/>
  <c r="V15" i="20"/>
  <c r="V15" i="28"/>
  <c r="V15" i="26"/>
  <c r="V15" i="25"/>
  <c r="V15" i="23"/>
  <c r="V15" i="21"/>
  <c r="V15" i="18"/>
  <c r="V15" i="16"/>
  <c r="V15" i="14"/>
  <c r="V15" i="19"/>
  <c r="V15" i="17"/>
  <c r="V15" i="15"/>
  <c r="V15" i="13"/>
  <c r="V15" i="12"/>
  <c r="V15" i="10"/>
  <c r="V15" i="11"/>
  <c r="V15" i="9"/>
  <c r="W32" i="14"/>
  <c r="W50" i="14" s="1"/>
  <c r="W73" i="14" s="1"/>
  <c r="AA32" i="14"/>
  <c r="AC14" i="14"/>
  <c r="T73" i="14" s="1"/>
  <c r="U32" i="14"/>
  <c r="U50" i="14" s="1"/>
  <c r="V32" i="14"/>
  <c r="V50" i="14" s="1"/>
  <c r="V73" i="14" s="1"/>
  <c r="X32" i="14"/>
  <c r="X50" i="14" s="1"/>
  <c r="X73" i="14" s="1"/>
  <c r="Y32" i="14"/>
  <c r="Y50" i="14" s="1"/>
  <c r="Y73" i="14" s="1"/>
  <c r="Z32" i="23"/>
  <c r="Z50" i="23" s="1"/>
  <c r="Z73" i="23" s="1"/>
  <c r="AC14" i="23"/>
  <c r="T73" i="23" s="1"/>
  <c r="AA32" i="23"/>
  <c r="U32" i="23"/>
  <c r="U50" i="23" s="1"/>
  <c r="V32" i="23"/>
  <c r="V50" i="23" s="1"/>
  <c r="V73" i="23" s="1"/>
  <c r="W32" i="23"/>
  <c r="W50" i="23" s="1"/>
  <c r="W73" i="23" s="1"/>
  <c r="X32" i="23"/>
  <c r="X50" i="23" s="1"/>
  <c r="X73" i="23" s="1"/>
  <c r="Y32" i="23"/>
  <c r="U73" i="27"/>
  <c r="AA50" i="27"/>
  <c r="U73" i="17"/>
  <c r="AA50" i="13"/>
  <c r="U73" i="13"/>
  <c r="W50" i="26"/>
  <c r="AA50" i="26" s="1"/>
  <c r="AC14" i="20"/>
  <c r="T73" i="20" s="1"/>
  <c r="AA32" i="20"/>
  <c r="U32" i="20"/>
  <c r="U50" i="20" s="1"/>
  <c r="V32" i="20"/>
  <c r="V50" i="20" s="1"/>
  <c r="V73" i="20" s="1"/>
  <c r="W32" i="20"/>
  <c r="X32" i="20"/>
  <c r="X50" i="20" s="1"/>
  <c r="X73" i="20" s="1"/>
  <c r="Y32" i="20"/>
  <c r="Y50" i="20" s="1"/>
  <c r="Y73" i="20" s="1"/>
  <c r="Y32" i="31"/>
  <c r="AC14" i="31"/>
  <c r="T73" i="31" s="1"/>
  <c r="AA32" i="31"/>
  <c r="U32" i="31"/>
  <c r="U50" i="31" s="1"/>
  <c r="V32" i="31"/>
  <c r="V50" i="31" s="1"/>
  <c r="V73" i="31" s="1"/>
  <c r="W32" i="31"/>
  <c r="W50" i="31" s="1"/>
  <c r="W73" i="31" s="1"/>
  <c r="X32" i="31"/>
  <c r="X50" i="31" s="1"/>
  <c r="X73" i="31" s="1"/>
  <c r="AC14" i="30"/>
  <c r="T73" i="30" s="1"/>
  <c r="AA32" i="30"/>
  <c r="U32" i="30"/>
  <c r="U50" i="30" s="1"/>
  <c r="V32" i="30"/>
  <c r="V50" i="30" s="1"/>
  <c r="V73" i="30" s="1"/>
  <c r="W32" i="30"/>
  <c r="W50" i="30" s="1"/>
  <c r="W73" i="30" s="1"/>
  <c r="X32" i="30"/>
  <c r="X50" i="30" s="1"/>
  <c r="X73" i="30" s="1"/>
  <c r="Y32" i="30"/>
  <c r="Y50" i="30" s="1"/>
  <c r="Y73" i="30" s="1"/>
  <c r="AC14" i="18"/>
  <c r="T73" i="18" s="1"/>
  <c r="AA32" i="18"/>
  <c r="U32" i="18"/>
  <c r="U50" i="18" s="1"/>
  <c r="V32" i="18"/>
  <c r="V50" i="18" s="1"/>
  <c r="V73" i="18" s="1"/>
  <c r="W32" i="18"/>
  <c r="W50" i="18" s="1"/>
  <c r="W73" i="18" s="1"/>
  <c r="X32" i="18"/>
  <c r="X50" i="18" s="1"/>
  <c r="X73" i="18" s="1"/>
  <c r="Y32" i="18"/>
  <c r="Z32" i="16"/>
  <c r="Z50" i="16" s="1"/>
  <c r="Z73" i="16" s="1"/>
  <c r="U73" i="21"/>
  <c r="AA50" i="21"/>
  <c r="V32" i="22"/>
  <c r="V50" i="22" s="1"/>
  <c r="V73" i="22" s="1"/>
  <c r="AC14" i="22"/>
  <c r="T73" i="22" s="1"/>
  <c r="AA32" i="22"/>
  <c r="U32" i="22"/>
  <c r="U50" i="22" s="1"/>
  <c r="W32" i="22"/>
  <c r="W50" i="22" s="1"/>
  <c r="W73" i="22" s="1"/>
  <c r="X32" i="22"/>
  <c r="X50" i="22" s="1"/>
  <c r="X73" i="22" s="1"/>
  <c r="Y32" i="22"/>
  <c r="Y50" i="22" s="1"/>
  <c r="Y73" i="22" s="1"/>
  <c r="X32" i="12"/>
  <c r="X50" i="12" s="1"/>
  <c r="X73" i="12" s="1"/>
  <c r="AC14" i="12"/>
  <c r="T73" i="12" s="1"/>
  <c r="AA32" i="12"/>
  <c r="U32" i="12"/>
  <c r="U50" i="12" s="1"/>
  <c r="V32" i="12"/>
  <c r="V50" i="12" s="1"/>
  <c r="V73" i="12" s="1"/>
  <c r="W32" i="12"/>
  <c r="W50" i="12" s="1"/>
  <c r="W73" i="12" s="1"/>
  <c r="Y32" i="12"/>
  <c r="Z32" i="25"/>
  <c r="Z50" i="25" s="1"/>
  <c r="Z73" i="25" s="1"/>
  <c r="Y50" i="11"/>
  <c r="Y73" i="11" s="1"/>
  <c r="AW1" i="1"/>
  <c r="AA50" i="17" l="1"/>
  <c r="AA50" i="24"/>
  <c r="U73" i="24"/>
  <c r="U73" i="9"/>
  <c r="AA50" i="9"/>
  <c r="U73" i="18"/>
  <c r="Y50" i="31"/>
  <c r="Y73" i="31" s="1"/>
  <c r="Y50" i="23"/>
  <c r="Y73" i="23" s="1"/>
  <c r="W73" i="26"/>
  <c r="U73" i="25"/>
  <c r="U73" i="16"/>
  <c r="AA50" i="16"/>
  <c r="U73" i="30"/>
  <c r="AA50" i="30"/>
  <c r="W15" i="33"/>
  <c r="W15" i="32"/>
  <c r="W15" i="29"/>
  <c r="W15" i="27"/>
  <c r="W15" i="25"/>
  <c r="W15" i="31"/>
  <c r="W15" i="28"/>
  <c r="W15" i="26"/>
  <c r="W15" i="24"/>
  <c r="W15" i="22"/>
  <c r="W15" i="20"/>
  <c r="W15" i="30"/>
  <c r="W15" i="23"/>
  <c r="W15" i="21"/>
  <c r="W15" i="19"/>
  <c r="W15" i="17"/>
  <c r="W15" i="15"/>
  <c r="W15" i="13"/>
  <c r="W15" i="18"/>
  <c r="W15" i="16"/>
  <c r="W15" i="14"/>
  <c r="W15" i="11"/>
  <c r="W15" i="9"/>
  <c r="W15" i="12"/>
  <c r="W15" i="10"/>
  <c r="Y50" i="12"/>
  <c r="AA50" i="12" s="1"/>
  <c r="W50" i="20"/>
  <c r="W73" i="20" s="1"/>
  <c r="U73" i="14"/>
  <c r="AA50" i="14"/>
  <c r="AA50" i="11"/>
  <c r="U73" i="22"/>
  <c r="AA50" i="22"/>
  <c r="Y50" i="18"/>
  <c r="AA50" i="18" s="1"/>
  <c r="U73" i="23"/>
  <c r="U73" i="12"/>
  <c r="U73" i="31"/>
  <c r="U73" i="20"/>
  <c r="Y50" i="25"/>
  <c r="Y73" i="25" s="1"/>
  <c r="AX1" i="1"/>
  <c r="AA50" i="31" l="1"/>
  <c r="AA50" i="20"/>
  <c r="AA50" i="23"/>
  <c r="AA50" i="25"/>
  <c r="Y73" i="18"/>
  <c r="Y73" i="12"/>
  <c r="X15" i="32"/>
  <c r="X15" i="33"/>
  <c r="X15" i="29"/>
  <c r="X15" i="27"/>
  <c r="X15" i="31"/>
  <c r="X15" i="28"/>
  <c r="X15" i="26"/>
  <c r="X15" i="30"/>
  <c r="X15" i="24"/>
  <c r="X15" i="22"/>
  <c r="X15" i="20"/>
  <c r="X15" i="23"/>
  <c r="X15" i="21"/>
  <c r="X15" i="25"/>
  <c r="X15" i="19"/>
  <c r="X15" i="17"/>
  <c r="X15" i="15"/>
  <c r="X15" i="13"/>
  <c r="X15" i="18"/>
  <c r="X15" i="16"/>
  <c r="X15" i="14"/>
  <c r="X15" i="11"/>
  <c r="X15" i="9"/>
  <c r="X15" i="12"/>
  <c r="X15" i="10"/>
  <c r="AY1" i="1"/>
  <c r="Y15" i="32" l="1"/>
  <c r="Y15" i="30"/>
  <c r="Y15" i="33"/>
  <c r="Y15" i="29"/>
  <c r="Y15" i="27"/>
  <c r="Y15" i="25"/>
  <c r="Y15" i="31"/>
  <c r="Y15" i="28"/>
  <c r="Y15" i="26"/>
  <c r="Y15" i="23"/>
  <c r="Y15" i="21"/>
  <c r="Y15" i="24"/>
  <c r="Y15" i="22"/>
  <c r="Y15" i="20"/>
  <c r="Y15" i="19"/>
  <c r="Y15" i="17"/>
  <c r="Y15" i="15"/>
  <c r="Y15" i="13"/>
  <c r="Y15" i="18"/>
  <c r="Y15" i="16"/>
  <c r="Y15" i="14"/>
  <c r="Y15" i="11"/>
  <c r="Y15" i="9"/>
  <c r="Y15" i="12"/>
  <c r="Y15" i="10"/>
  <c r="AZ1" i="1"/>
  <c r="Z15" i="33" l="1"/>
  <c r="Z15" i="31"/>
  <c r="Z15" i="32"/>
  <c r="AA15" i="32" s="1"/>
  <c r="Z15" i="28"/>
  <c r="AA15" i="28" s="1"/>
  <c r="Z15" i="26"/>
  <c r="AA15" i="26" s="1"/>
  <c r="Z15" i="30"/>
  <c r="Z15" i="27"/>
  <c r="Z15" i="23"/>
  <c r="AA15" i="23" s="1"/>
  <c r="Z15" i="21"/>
  <c r="AA15" i="21" s="1"/>
  <c r="Z15" i="25"/>
  <c r="AA15" i="25" s="1"/>
  <c r="Z15" i="29"/>
  <c r="Z15" i="24"/>
  <c r="AA15" i="24" s="1"/>
  <c r="Z15" i="22"/>
  <c r="AA15" i="22" s="1"/>
  <c r="Y33" i="22" s="1"/>
  <c r="Y51" i="22" s="1"/>
  <c r="Y74" i="22" s="1"/>
  <c r="Z15" i="20"/>
  <c r="Z15" i="19"/>
  <c r="Z15" i="17"/>
  <c r="Z15" i="15"/>
  <c r="AA15" i="15" s="1"/>
  <c r="U33" i="15" s="1"/>
  <c r="Z15" i="13"/>
  <c r="Z15" i="18"/>
  <c r="AA15" i="18" s="1"/>
  <c r="Z15" i="16"/>
  <c r="AA15" i="16" s="1"/>
  <c r="Y33" i="16" s="1"/>
  <c r="Z15" i="14"/>
  <c r="Z15" i="11"/>
  <c r="Z15" i="9"/>
  <c r="AA15" i="9" s="1"/>
  <c r="Y33" i="9" s="1"/>
  <c r="Y51" i="9" s="1"/>
  <c r="Y74" i="9" s="1"/>
  <c r="Z15" i="12"/>
  <c r="AA15" i="12" s="1"/>
  <c r="Y33" i="12" s="1"/>
  <c r="Z15" i="10"/>
  <c r="AA15" i="10" s="1"/>
  <c r="BA1" i="1"/>
  <c r="Y51" i="12" l="1"/>
  <c r="Y74" i="12" s="1"/>
  <c r="Z33" i="28"/>
  <c r="Z51" i="28" s="1"/>
  <c r="Z74" i="28" s="1"/>
  <c r="AC15" i="28"/>
  <c r="T74" i="28" s="1"/>
  <c r="AA33" i="28"/>
  <c r="U33" i="28"/>
  <c r="U51" i="28" s="1"/>
  <c r="V33" i="28"/>
  <c r="V51" i="28" s="1"/>
  <c r="V74" i="28" s="1"/>
  <c r="W33" i="28"/>
  <c r="W51" i="28" s="1"/>
  <c r="W74" i="28" s="1"/>
  <c r="X33" i="28"/>
  <c r="X51" i="28" s="1"/>
  <c r="X74" i="28" s="1"/>
  <c r="Y33" i="28"/>
  <c r="U33" i="26"/>
  <c r="U51" i="26" s="1"/>
  <c r="AA33" i="26"/>
  <c r="AC15" i="26"/>
  <c r="T74" i="26" s="1"/>
  <c r="V33" i="26"/>
  <c r="V51" i="26" s="1"/>
  <c r="V74" i="26" s="1"/>
  <c r="W33" i="26"/>
  <c r="W51" i="26" s="1"/>
  <c r="W74" i="26" s="1"/>
  <c r="X33" i="26"/>
  <c r="X51" i="26" s="1"/>
  <c r="X74" i="26" s="1"/>
  <c r="Y33" i="26"/>
  <c r="Y51" i="26" s="1"/>
  <c r="Y74" i="26" s="1"/>
  <c r="W33" i="10"/>
  <c r="W51" i="10" s="1"/>
  <c r="W74" i="10" s="1"/>
  <c r="AA33" i="10"/>
  <c r="AC15" i="10"/>
  <c r="T74" i="10" s="1"/>
  <c r="U33" i="10"/>
  <c r="U51" i="10" s="1"/>
  <c r="V33" i="10"/>
  <c r="V51" i="10" s="1"/>
  <c r="V74" i="10" s="1"/>
  <c r="X33" i="10"/>
  <c r="X51" i="10" s="1"/>
  <c r="X74" i="10" s="1"/>
  <c r="Y33" i="10"/>
  <c r="Y51" i="10" s="1"/>
  <c r="Y74" i="10" s="1"/>
  <c r="Y33" i="15"/>
  <c r="AA33" i="15"/>
  <c r="AC15" i="15"/>
  <c r="T74" i="15" s="1"/>
  <c r="U51" i="15"/>
  <c r="V33" i="15"/>
  <c r="V51" i="15" s="1"/>
  <c r="V74" i="15" s="1"/>
  <c r="W33" i="15"/>
  <c r="W51" i="15" s="1"/>
  <c r="W74" i="15" s="1"/>
  <c r="X33" i="15"/>
  <c r="X51" i="15" s="1"/>
  <c r="X74" i="15" s="1"/>
  <c r="V33" i="21"/>
  <c r="V51" i="21" s="1"/>
  <c r="V74" i="21" s="1"/>
  <c r="AC15" i="21"/>
  <c r="T74" i="21" s="1"/>
  <c r="AA33" i="21"/>
  <c r="U33" i="21"/>
  <c r="U51" i="21" s="1"/>
  <c r="W33" i="21"/>
  <c r="W51" i="21" s="1"/>
  <c r="W74" i="21" s="1"/>
  <c r="X33" i="21"/>
  <c r="X51" i="21" s="1"/>
  <c r="X74" i="21" s="1"/>
  <c r="Y33" i="21"/>
  <c r="Y33" i="24"/>
  <c r="Y51" i="24" s="1"/>
  <c r="Y74" i="24" s="1"/>
  <c r="AA33" i="24"/>
  <c r="AC15" i="24"/>
  <c r="T74" i="24" s="1"/>
  <c r="U33" i="24"/>
  <c r="U51" i="24" s="1"/>
  <c r="V33" i="24"/>
  <c r="V51" i="24" s="1"/>
  <c r="V74" i="24" s="1"/>
  <c r="W33" i="24"/>
  <c r="W51" i="24" s="1"/>
  <c r="W74" i="24" s="1"/>
  <c r="X33" i="24"/>
  <c r="X51" i="24" s="1"/>
  <c r="X74" i="24" s="1"/>
  <c r="AA33" i="32"/>
  <c r="AC15" i="32"/>
  <c r="T74" i="32" s="1"/>
  <c r="U33" i="32"/>
  <c r="U51" i="32" s="1"/>
  <c r="V33" i="32"/>
  <c r="V51" i="32" s="1"/>
  <c r="V74" i="32" s="1"/>
  <c r="W33" i="32"/>
  <c r="W51" i="32" s="1"/>
  <c r="W74" i="32" s="1"/>
  <c r="X33" i="32"/>
  <c r="X51" i="32" s="1"/>
  <c r="X74" i="32" s="1"/>
  <c r="Y33" i="32"/>
  <c r="Y51" i="32" s="1"/>
  <c r="Y74" i="32" s="1"/>
  <c r="Z33" i="25"/>
  <c r="Z51" i="25" s="1"/>
  <c r="Z74" i="25" s="1"/>
  <c r="AA15" i="31"/>
  <c r="W33" i="25"/>
  <c r="W51" i="25" s="1"/>
  <c r="W74" i="25" s="1"/>
  <c r="AA33" i="25"/>
  <c r="AC15" i="25"/>
  <c r="T74" i="25" s="1"/>
  <c r="U33" i="25"/>
  <c r="U51" i="25" s="1"/>
  <c r="V33" i="25"/>
  <c r="V51" i="25" s="1"/>
  <c r="V74" i="25" s="1"/>
  <c r="X33" i="25"/>
  <c r="X51" i="25" s="1"/>
  <c r="X74" i="25" s="1"/>
  <c r="Z33" i="12"/>
  <c r="Z51" i="12" s="1"/>
  <c r="Z74" i="12" s="1"/>
  <c r="Z33" i="23"/>
  <c r="Z51" i="23" s="1"/>
  <c r="Z74" i="23" s="1"/>
  <c r="U33" i="23"/>
  <c r="U51" i="23" s="1"/>
  <c r="AC15" i="23"/>
  <c r="T74" i="23" s="1"/>
  <c r="AA33" i="23"/>
  <c r="V33" i="23"/>
  <c r="V51" i="23" s="1"/>
  <c r="V74" i="23" s="1"/>
  <c r="W33" i="23"/>
  <c r="W51" i="23" s="1"/>
  <c r="W74" i="23" s="1"/>
  <c r="X33" i="23"/>
  <c r="X51" i="23" s="1"/>
  <c r="X74" i="23" s="1"/>
  <c r="Y33" i="25"/>
  <c r="Z33" i="9"/>
  <c r="Z51" i="9" s="1"/>
  <c r="Z74" i="9" s="1"/>
  <c r="AA15" i="27"/>
  <c r="AA15" i="17"/>
  <c r="Z33" i="17" s="1"/>
  <c r="Z51" i="17" s="1"/>
  <c r="Z74" i="17" s="1"/>
  <c r="AA33" i="9"/>
  <c r="AC15" i="9"/>
  <c r="T74" i="9" s="1"/>
  <c r="U33" i="9"/>
  <c r="U51" i="9" s="1"/>
  <c r="V33" i="9"/>
  <c r="V51" i="9" s="1"/>
  <c r="V74" i="9" s="1"/>
  <c r="W33" i="9"/>
  <c r="W51" i="9" s="1"/>
  <c r="W74" i="9" s="1"/>
  <c r="X33" i="9"/>
  <c r="X51" i="9" s="1"/>
  <c r="X74" i="9" s="1"/>
  <c r="AA33" i="16"/>
  <c r="AC15" i="16"/>
  <c r="T74" i="16" s="1"/>
  <c r="U33" i="16"/>
  <c r="U51" i="16" s="1"/>
  <c r="V33" i="16"/>
  <c r="V51" i="16" s="1"/>
  <c r="V74" i="16" s="1"/>
  <c r="W33" i="16"/>
  <c r="W51" i="16" s="1"/>
  <c r="W74" i="16" s="1"/>
  <c r="X33" i="16"/>
  <c r="X51" i="16" s="1"/>
  <c r="X74" i="16" s="1"/>
  <c r="X33" i="22"/>
  <c r="X51" i="22" s="1"/>
  <c r="X74" i="22" s="1"/>
  <c r="AA33" i="22"/>
  <c r="AC15" i="22"/>
  <c r="T74" i="22" s="1"/>
  <c r="U33" i="22"/>
  <c r="U51" i="22" s="1"/>
  <c r="V33" i="22"/>
  <c r="V51" i="22" s="1"/>
  <c r="V74" i="22" s="1"/>
  <c r="W33" i="22"/>
  <c r="W51" i="22" s="1"/>
  <c r="W74" i="22" s="1"/>
  <c r="AA15" i="20"/>
  <c r="AA15" i="19"/>
  <c r="Z33" i="19" s="1"/>
  <c r="Z51" i="19" s="1"/>
  <c r="Z74" i="19" s="1"/>
  <c r="Z33" i="15"/>
  <c r="Z51" i="15" s="1"/>
  <c r="Z74" i="15" s="1"/>
  <c r="Y33" i="23"/>
  <c r="Y51" i="23" s="1"/>
  <c r="Y74" i="23" s="1"/>
  <c r="X33" i="18"/>
  <c r="X51" i="18" s="1"/>
  <c r="X74" i="18" s="1"/>
  <c r="AC15" i="18"/>
  <c r="T74" i="18" s="1"/>
  <c r="AA33" i="18"/>
  <c r="U33" i="18"/>
  <c r="U51" i="18" s="1"/>
  <c r="V33" i="18"/>
  <c r="V51" i="18" s="1"/>
  <c r="V74" i="18" s="1"/>
  <c r="W33" i="18"/>
  <c r="W51" i="18" s="1"/>
  <c r="W74" i="18" s="1"/>
  <c r="AA15" i="14"/>
  <c r="Z33" i="14" s="1"/>
  <c r="Z51" i="14" s="1"/>
  <c r="Z74" i="14" s="1"/>
  <c r="Z33" i="22"/>
  <c r="Z51" i="22" s="1"/>
  <c r="Z74" i="22" s="1"/>
  <c r="Z33" i="26"/>
  <c r="Z51" i="26" s="1"/>
  <c r="Z74" i="26" s="1"/>
  <c r="AA15" i="30"/>
  <c r="Z33" i="10"/>
  <c r="Z51" i="10" s="1"/>
  <c r="Z74" i="10" s="1"/>
  <c r="U16" i="32"/>
  <c r="U16" i="33"/>
  <c r="U16" i="31"/>
  <c r="U16" i="28"/>
  <c r="U16" i="26"/>
  <c r="U16" i="30"/>
  <c r="U16" i="29"/>
  <c r="U16" i="27"/>
  <c r="U16" i="23"/>
  <c r="U16" i="21"/>
  <c r="U16" i="25"/>
  <c r="U16" i="24"/>
  <c r="U16" i="22"/>
  <c r="U16" i="20"/>
  <c r="U16" i="18"/>
  <c r="U16" i="16"/>
  <c r="U16" i="14"/>
  <c r="U16" i="19"/>
  <c r="U16" i="17"/>
  <c r="U16" i="15"/>
  <c r="U16" i="13"/>
  <c r="U16" i="12"/>
  <c r="U16" i="10"/>
  <c r="U16" i="11"/>
  <c r="U16" i="9"/>
  <c r="Z33" i="16"/>
  <c r="Z51" i="16" s="1"/>
  <c r="Z74" i="16" s="1"/>
  <c r="Z33" i="24"/>
  <c r="Z51" i="24" s="1"/>
  <c r="Z74" i="24" s="1"/>
  <c r="AA15" i="13"/>
  <c r="Z33" i="21"/>
  <c r="Z51" i="21" s="1"/>
  <c r="Z74" i="21" s="1"/>
  <c r="Y51" i="16"/>
  <c r="Y74" i="16" s="1"/>
  <c r="AA33" i="12"/>
  <c r="AC15" i="12"/>
  <c r="T74" i="12" s="1"/>
  <c r="U33" i="12"/>
  <c r="U51" i="12" s="1"/>
  <c r="V33" i="12"/>
  <c r="V51" i="12" s="1"/>
  <c r="V74" i="12" s="1"/>
  <c r="W33" i="12"/>
  <c r="W51" i="12" s="1"/>
  <c r="W74" i="12" s="1"/>
  <c r="X33" i="12"/>
  <c r="X51" i="12" s="1"/>
  <c r="X74" i="12" s="1"/>
  <c r="AA15" i="33"/>
  <c r="Y33" i="18"/>
  <c r="Y51" i="18" s="1"/>
  <c r="Y74" i="18" s="1"/>
  <c r="Z33" i="18"/>
  <c r="Z51" i="18" s="1"/>
  <c r="Z74" i="18" s="1"/>
  <c r="AA15" i="29"/>
  <c r="Z33" i="29" s="1"/>
  <c r="Z51" i="29" s="1"/>
  <c r="Z74" i="29" s="1"/>
  <c r="Z33" i="32"/>
  <c r="Z51" i="32" s="1"/>
  <c r="Z74" i="32" s="1"/>
  <c r="AA15" i="11"/>
  <c r="BB1" i="1"/>
  <c r="U33" i="33" l="1"/>
  <c r="U51" i="33" s="1"/>
  <c r="AC15" i="33"/>
  <c r="T74" i="33" s="1"/>
  <c r="AA33" i="33"/>
  <c r="V33" i="33"/>
  <c r="V51" i="33" s="1"/>
  <c r="V74" i="33" s="1"/>
  <c r="W33" i="33"/>
  <c r="W51" i="33" s="1"/>
  <c r="W74" i="33" s="1"/>
  <c r="X33" i="33"/>
  <c r="X51" i="33" s="1"/>
  <c r="X74" i="33" s="1"/>
  <c r="Y33" i="33"/>
  <c r="Y51" i="33" s="1"/>
  <c r="Y74" i="33" s="1"/>
  <c r="U33" i="20"/>
  <c r="U51" i="20" s="1"/>
  <c r="AA33" i="20"/>
  <c r="AC15" i="20"/>
  <c r="T74" i="20" s="1"/>
  <c r="V33" i="20"/>
  <c r="V51" i="20" s="1"/>
  <c r="V74" i="20" s="1"/>
  <c r="W33" i="20"/>
  <c r="W51" i="20" s="1"/>
  <c r="W74" i="20" s="1"/>
  <c r="X33" i="20"/>
  <c r="X51" i="20" s="1"/>
  <c r="X74" i="20" s="1"/>
  <c r="Y33" i="20"/>
  <c r="Y51" i="20" s="1"/>
  <c r="Y74" i="20" s="1"/>
  <c r="AA33" i="27"/>
  <c r="AC15" i="27"/>
  <c r="T74" i="27" s="1"/>
  <c r="U33" i="27"/>
  <c r="U51" i="27" s="1"/>
  <c r="V33" i="27"/>
  <c r="V51" i="27" s="1"/>
  <c r="V74" i="27" s="1"/>
  <c r="W33" i="27"/>
  <c r="W51" i="27" s="1"/>
  <c r="W74" i="27" s="1"/>
  <c r="X33" i="27"/>
  <c r="X51" i="27" s="1"/>
  <c r="X74" i="27" s="1"/>
  <c r="Y33" i="27"/>
  <c r="U74" i="25"/>
  <c r="U74" i="32"/>
  <c r="AA51" i="32"/>
  <c r="AC15" i="29"/>
  <c r="T74" i="29" s="1"/>
  <c r="AA33" i="29"/>
  <c r="U33" i="29"/>
  <c r="U51" i="29" s="1"/>
  <c r="V33" i="29"/>
  <c r="V51" i="29" s="1"/>
  <c r="V74" i="29" s="1"/>
  <c r="W33" i="29"/>
  <c r="W51" i="29" s="1"/>
  <c r="W74" i="29" s="1"/>
  <c r="X33" i="29"/>
  <c r="X51" i="29" s="1"/>
  <c r="X74" i="29" s="1"/>
  <c r="Y33" i="29"/>
  <c r="Y51" i="29" s="1"/>
  <c r="Y74" i="29" s="1"/>
  <c r="X33" i="14"/>
  <c r="X51" i="14" s="1"/>
  <c r="X74" i="14" s="1"/>
  <c r="AA33" i="14"/>
  <c r="AC15" i="14"/>
  <c r="T74" i="14" s="1"/>
  <c r="U33" i="14"/>
  <c r="U51" i="14" s="1"/>
  <c r="V33" i="14"/>
  <c r="V51" i="14" s="1"/>
  <c r="V74" i="14" s="1"/>
  <c r="W33" i="14"/>
  <c r="W51" i="14" s="1"/>
  <c r="W74" i="14" s="1"/>
  <c r="Y33" i="14"/>
  <c r="Z33" i="20"/>
  <c r="Z51" i="20" s="1"/>
  <c r="Z74" i="20" s="1"/>
  <c r="Z33" i="27"/>
  <c r="Z51" i="27" s="1"/>
  <c r="Z74" i="27" s="1"/>
  <c r="Y51" i="21"/>
  <c r="Y74" i="21" s="1"/>
  <c r="U74" i="28"/>
  <c r="Z33" i="13"/>
  <c r="Z51" i="13" s="1"/>
  <c r="Z74" i="13" s="1"/>
  <c r="AC15" i="13"/>
  <c r="T74" i="13" s="1"/>
  <c r="AA33" i="13"/>
  <c r="U33" i="13"/>
  <c r="U51" i="13" s="1"/>
  <c r="V33" i="13"/>
  <c r="V51" i="13" s="1"/>
  <c r="V74" i="13" s="1"/>
  <c r="W33" i="13"/>
  <c r="W51" i="13" s="1"/>
  <c r="W74" i="13" s="1"/>
  <c r="X33" i="13"/>
  <c r="X51" i="13" s="1"/>
  <c r="X74" i="13" s="1"/>
  <c r="Y33" i="13"/>
  <c r="Y51" i="13" s="1"/>
  <c r="Y74" i="13" s="1"/>
  <c r="U74" i="9"/>
  <c r="AA51" i="9"/>
  <c r="AA51" i="10"/>
  <c r="U74" i="10"/>
  <c r="X33" i="31"/>
  <c r="X51" i="31" s="1"/>
  <c r="X74" i="31" s="1"/>
  <c r="AA33" i="31"/>
  <c r="AC15" i="31"/>
  <c r="T74" i="31" s="1"/>
  <c r="U33" i="31"/>
  <c r="U51" i="31" s="1"/>
  <c r="V33" i="31"/>
  <c r="V51" i="31" s="1"/>
  <c r="V74" i="31" s="1"/>
  <c r="W33" i="31"/>
  <c r="W51" i="31" s="1"/>
  <c r="W74" i="31" s="1"/>
  <c r="Y33" i="31"/>
  <c r="Y51" i="31" s="1"/>
  <c r="Y74" i="31" s="1"/>
  <c r="U74" i="15"/>
  <c r="Z33" i="30"/>
  <c r="Z51" i="30" s="1"/>
  <c r="Z74" i="30" s="1"/>
  <c r="AA33" i="30"/>
  <c r="AC15" i="30"/>
  <c r="T74" i="30" s="1"/>
  <c r="U33" i="30"/>
  <c r="U51" i="30" s="1"/>
  <c r="V33" i="30"/>
  <c r="V51" i="30" s="1"/>
  <c r="V74" i="30" s="1"/>
  <c r="W33" i="30"/>
  <c r="W51" i="30" s="1"/>
  <c r="W74" i="30" s="1"/>
  <c r="X33" i="30"/>
  <c r="X51" i="30" s="1"/>
  <c r="X74" i="30" s="1"/>
  <c r="Y33" i="30"/>
  <c r="Y51" i="30" s="1"/>
  <c r="Y74" i="30" s="1"/>
  <c r="AA51" i="16"/>
  <c r="U74" i="16"/>
  <c r="U74" i="23"/>
  <c r="AA51" i="23"/>
  <c r="U74" i="21"/>
  <c r="AA51" i="21"/>
  <c r="U74" i="26"/>
  <c r="AA51" i="26"/>
  <c r="U74" i="12"/>
  <c r="AA51" i="12"/>
  <c r="V16" i="33"/>
  <c r="V16" i="31"/>
  <c r="V16" i="28"/>
  <c r="V16" i="26"/>
  <c r="V16" i="30"/>
  <c r="V16" i="29"/>
  <c r="V16" i="27"/>
  <c r="V16" i="25"/>
  <c r="V16" i="23"/>
  <c r="V16" i="21"/>
  <c r="V16" i="24"/>
  <c r="V16" i="22"/>
  <c r="V16" i="20"/>
  <c r="V16" i="32"/>
  <c r="V16" i="18"/>
  <c r="V16" i="16"/>
  <c r="V16" i="14"/>
  <c r="V16" i="19"/>
  <c r="V16" i="17"/>
  <c r="V16" i="15"/>
  <c r="V16" i="13"/>
  <c r="V16" i="12"/>
  <c r="V16" i="10"/>
  <c r="V16" i="11"/>
  <c r="V16" i="9"/>
  <c r="W33" i="19"/>
  <c r="W51" i="19" s="1"/>
  <c r="W74" i="19" s="1"/>
  <c r="AC15" i="19"/>
  <c r="T74" i="19" s="1"/>
  <c r="AA33" i="19"/>
  <c r="U33" i="19"/>
  <c r="U51" i="19" s="1"/>
  <c r="V33" i="19"/>
  <c r="V51" i="19" s="1"/>
  <c r="V74" i="19" s="1"/>
  <c r="X33" i="19"/>
  <c r="X51" i="19" s="1"/>
  <c r="X74" i="19" s="1"/>
  <c r="Y33" i="19"/>
  <c r="Y51" i="19" s="1"/>
  <c r="Y74" i="19" s="1"/>
  <c r="U74" i="22"/>
  <c r="AA51" i="22"/>
  <c r="Z33" i="31"/>
  <c r="Z51" i="31" s="1"/>
  <c r="Z74" i="31" s="1"/>
  <c r="U74" i="24"/>
  <c r="AA51" i="24"/>
  <c r="Y51" i="28"/>
  <c r="AA51" i="28" s="1"/>
  <c r="Z33" i="11"/>
  <c r="Z51" i="11" s="1"/>
  <c r="Z74" i="11" s="1"/>
  <c r="AA33" i="11"/>
  <c r="AC15" i="11"/>
  <c r="T74" i="11" s="1"/>
  <c r="U33" i="11"/>
  <c r="U51" i="11" s="1"/>
  <c r="V33" i="11"/>
  <c r="V51" i="11" s="1"/>
  <c r="V74" i="11" s="1"/>
  <c r="W33" i="11"/>
  <c r="W51" i="11" s="1"/>
  <c r="W74" i="11" s="1"/>
  <c r="X33" i="11"/>
  <c r="X51" i="11" s="1"/>
  <c r="X74" i="11" s="1"/>
  <c r="Y33" i="11"/>
  <c r="Y51" i="11" s="1"/>
  <c r="Y74" i="11" s="1"/>
  <c r="U74" i="18"/>
  <c r="AA51" i="18"/>
  <c r="U33" i="17"/>
  <c r="U51" i="17" s="1"/>
  <c r="AA33" i="17"/>
  <c r="AC15" i="17"/>
  <c r="T74" i="17" s="1"/>
  <c r="V33" i="17"/>
  <c r="V51" i="17" s="1"/>
  <c r="V74" i="17" s="1"/>
  <c r="W33" i="17"/>
  <c r="W51" i="17" s="1"/>
  <c r="W74" i="17" s="1"/>
  <c r="X33" i="17"/>
  <c r="X51" i="17" s="1"/>
  <c r="X74" i="17" s="1"/>
  <c r="Y33" i="17"/>
  <c r="Y51" i="25"/>
  <c r="AA51" i="25" s="1"/>
  <c r="Z33" i="33"/>
  <c r="Z51" i="33" s="1"/>
  <c r="Z74" i="33" s="1"/>
  <c r="Y51" i="15"/>
  <c r="Y74" i="15" s="1"/>
  <c r="BC1" i="1"/>
  <c r="U74" i="20" l="1"/>
  <c r="AA51" i="20"/>
  <c r="Y74" i="25"/>
  <c r="AA51" i="15"/>
  <c r="U74" i="13"/>
  <c r="AA51" i="13"/>
  <c r="U74" i="29"/>
  <c r="AA51" i="29"/>
  <c r="U74" i="17"/>
  <c r="Y51" i="17"/>
  <c r="AA51" i="17" s="1"/>
  <c r="Y51" i="14"/>
  <c r="Y74" i="14" s="1"/>
  <c r="Y51" i="27"/>
  <c r="Y74" i="27" s="1"/>
  <c r="Y74" i="28"/>
  <c r="AA51" i="19"/>
  <c r="U74" i="19"/>
  <c r="U74" i="30"/>
  <c r="AA51" i="30"/>
  <c r="W16" i="33"/>
  <c r="W16" i="31"/>
  <c r="W16" i="32"/>
  <c r="W16" i="28"/>
  <c r="W16" i="26"/>
  <c r="W16" i="30"/>
  <c r="W16" i="29"/>
  <c r="W16" i="27"/>
  <c r="W16" i="25"/>
  <c r="W16" i="24"/>
  <c r="W16" i="22"/>
  <c r="W16" i="20"/>
  <c r="W16" i="23"/>
  <c r="W16" i="21"/>
  <c r="W16" i="18"/>
  <c r="W16" i="16"/>
  <c r="W16" i="14"/>
  <c r="W16" i="19"/>
  <c r="W16" i="17"/>
  <c r="W16" i="15"/>
  <c r="W16" i="13"/>
  <c r="W16" i="12"/>
  <c r="W16" i="10"/>
  <c r="W16" i="11"/>
  <c r="W16" i="9"/>
  <c r="AA51" i="31"/>
  <c r="U74" i="31"/>
  <c r="U74" i="14"/>
  <c r="AA51" i="11"/>
  <c r="U74" i="11"/>
  <c r="U74" i="27"/>
  <c r="U74" i="33"/>
  <c r="AA51" i="33"/>
  <c r="BD1" i="1"/>
  <c r="AA51" i="14" l="1"/>
  <c r="AA51" i="27"/>
  <c r="X16" i="30"/>
  <c r="X16" i="33"/>
  <c r="X16" i="29"/>
  <c r="X16" i="27"/>
  <c r="X16" i="25"/>
  <c r="X16" i="32"/>
  <c r="X16" i="28"/>
  <c r="X16" i="24"/>
  <c r="X16" i="22"/>
  <c r="X16" i="20"/>
  <c r="X16" i="26"/>
  <c r="X16" i="23"/>
  <c r="X16" i="21"/>
  <c r="X16" i="31"/>
  <c r="X16" i="18"/>
  <c r="X16" i="16"/>
  <c r="X16" i="14"/>
  <c r="X16" i="19"/>
  <c r="X16" i="17"/>
  <c r="X16" i="15"/>
  <c r="X16" i="13"/>
  <c r="X16" i="12"/>
  <c r="X16" i="10"/>
  <c r="X16" i="11"/>
  <c r="X16" i="9"/>
  <c r="Y74" i="17"/>
  <c r="BE1" i="1"/>
  <c r="Y16" i="33" l="1"/>
  <c r="Y16" i="30"/>
  <c r="Y16" i="29"/>
  <c r="Y16" i="27"/>
  <c r="Y16" i="25"/>
  <c r="Y16" i="32"/>
  <c r="Y16" i="31"/>
  <c r="Y16" i="28"/>
  <c r="Y16" i="26"/>
  <c r="Y16" i="24"/>
  <c r="Y16" i="22"/>
  <c r="Y16" i="20"/>
  <c r="Y16" i="23"/>
  <c r="Y16" i="21"/>
  <c r="Y16" i="19"/>
  <c r="Y16" i="17"/>
  <c r="Y16" i="15"/>
  <c r="Y16" i="13"/>
  <c r="Y16" i="18"/>
  <c r="Y16" i="16"/>
  <c r="Y16" i="14"/>
  <c r="Y16" i="11"/>
  <c r="Y16" i="9"/>
  <c r="Y16" i="12"/>
  <c r="Y16" i="10"/>
  <c r="BF1" i="1"/>
  <c r="Z16" i="32" l="1"/>
  <c r="Z16" i="30"/>
  <c r="Z16" i="29"/>
  <c r="Z16" i="27"/>
  <c r="Z16" i="25"/>
  <c r="Z16" i="31"/>
  <c r="Z16" i="28"/>
  <c r="Z16" i="26"/>
  <c r="Z16" i="33"/>
  <c r="Z16" i="24"/>
  <c r="Z16" i="22"/>
  <c r="Z16" i="20"/>
  <c r="Z16" i="23"/>
  <c r="Z16" i="21"/>
  <c r="Z16" i="19"/>
  <c r="Z16" i="17"/>
  <c r="AA16" i="17" s="1"/>
  <c r="Y34" i="17" s="1"/>
  <c r="Z16" i="15"/>
  <c r="Z16" i="13"/>
  <c r="Z16" i="18"/>
  <c r="AA16" i="18" s="1"/>
  <c r="Y34" i="18" s="1"/>
  <c r="Y52" i="18" s="1"/>
  <c r="Y75" i="18" s="1"/>
  <c r="Z16" i="16"/>
  <c r="Z16" i="14"/>
  <c r="Z16" i="11"/>
  <c r="Z16" i="9"/>
  <c r="Z16" i="12"/>
  <c r="AA16" i="12" s="1"/>
  <c r="Y34" i="12" s="1"/>
  <c r="Y52" i="12" s="1"/>
  <c r="Y75" i="12" s="1"/>
  <c r="Z16" i="10"/>
  <c r="AA16" i="32"/>
  <c r="Y34" i="32" s="1"/>
  <c r="Y52" i="32" s="1"/>
  <c r="Y75" i="32" s="1"/>
  <c r="AA16" i="27"/>
  <c r="Y34" i="27" s="1"/>
  <c r="Y52" i="27" s="1"/>
  <c r="Y75" i="27" s="1"/>
  <c r="AA16" i="29"/>
  <c r="AA16" i="24"/>
  <c r="Y34" i="24" s="1"/>
  <c r="AA16" i="30"/>
  <c r="Y34" i="30" s="1"/>
  <c r="Y52" i="30" s="1"/>
  <c r="Y75" i="30" s="1"/>
  <c r="AA16" i="33"/>
  <c r="Y34" i="33" s="1"/>
  <c r="Y52" i="33" s="1"/>
  <c r="Y75" i="33" s="1"/>
  <c r="AA16" i="25"/>
  <c r="Y34" i="25" s="1"/>
  <c r="Y52" i="25" s="1"/>
  <c r="Y75" i="25" s="1"/>
  <c r="BG1" i="1"/>
  <c r="AA16" i="31" l="1"/>
  <c r="Z34" i="31" s="1"/>
  <c r="Z52" i="31" s="1"/>
  <c r="Z75" i="31" s="1"/>
  <c r="U17" i="32"/>
  <c r="U17" i="30"/>
  <c r="U17" i="33"/>
  <c r="U17" i="29"/>
  <c r="U17" i="27"/>
  <c r="U17" i="25"/>
  <c r="U17" i="31"/>
  <c r="U17" i="28"/>
  <c r="U17" i="26"/>
  <c r="U17" i="23"/>
  <c r="U17" i="21"/>
  <c r="U17" i="24"/>
  <c r="U17" i="22"/>
  <c r="U17" i="20"/>
  <c r="U17" i="19"/>
  <c r="U17" i="17"/>
  <c r="U17" i="15"/>
  <c r="U17" i="13"/>
  <c r="U17" i="18"/>
  <c r="U17" i="16"/>
  <c r="U17" i="14"/>
  <c r="U17" i="11"/>
  <c r="U17" i="9"/>
  <c r="U17" i="12"/>
  <c r="U17" i="10"/>
  <c r="AA16" i="14"/>
  <c r="Z34" i="14" s="1"/>
  <c r="Z52" i="14" s="1"/>
  <c r="Z75" i="14" s="1"/>
  <c r="AA16" i="23"/>
  <c r="Z34" i="23" s="1"/>
  <c r="Z52" i="23" s="1"/>
  <c r="Z75" i="23" s="1"/>
  <c r="Z34" i="25"/>
  <c r="Z52" i="25" s="1"/>
  <c r="Z75" i="25" s="1"/>
  <c r="Y52" i="17"/>
  <c r="Y75" i="17" s="1"/>
  <c r="AA16" i="9"/>
  <c r="Z52" i="9" s="1"/>
  <c r="Z75" i="9" s="1"/>
  <c r="AA16" i="16"/>
  <c r="Z34" i="16" s="1"/>
  <c r="Z52" i="16" s="1"/>
  <c r="Z75" i="16" s="1"/>
  <c r="Z34" i="27"/>
  <c r="Z52" i="27" s="1"/>
  <c r="Z75" i="27" s="1"/>
  <c r="V34" i="25"/>
  <c r="V52" i="25" s="1"/>
  <c r="V75" i="25" s="1"/>
  <c r="AA34" i="25"/>
  <c r="AC16" i="25"/>
  <c r="T75" i="25" s="1"/>
  <c r="U34" i="25"/>
  <c r="U52" i="25" s="1"/>
  <c r="W34" i="25"/>
  <c r="W52" i="25" s="1"/>
  <c r="W75" i="25" s="1"/>
  <c r="X34" i="25"/>
  <c r="X52" i="25" s="1"/>
  <c r="X75" i="25" s="1"/>
  <c r="AC16" i="29"/>
  <c r="T75" i="29" s="1"/>
  <c r="AA34" i="29"/>
  <c r="U34" i="29"/>
  <c r="U52" i="29" s="1"/>
  <c r="V34" i="29"/>
  <c r="V52" i="29" s="1"/>
  <c r="V75" i="29" s="1"/>
  <c r="W34" i="29"/>
  <c r="W52" i="29" s="1"/>
  <c r="W75" i="29" s="1"/>
  <c r="X34" i="29"/>
  <c r="X52" i="29" s="1"/>
  <c r="X75" i="29" s="1"/>
  <c r="AA16" i="28"/>
  <c r="Z34" i="18"/>
  <c r="Z52" i="18" s="1"/>
  <c r="Z75" i="18" s="1"/>
  <c r="AA16" i="22"/>
  <c r="Z34" i="22" s="1"/>
  <c r="Z52" i="22" s="1"/>
  <c r="Z75" i="22" s="1"/>
  <c r="Z34" i="29"/>
  <c r="Z52" i="29" s="1"/>
  <c r="Z75" i="29" s="1"/>
  <c r="AA16" i="19"/>
  <c r="Z34" i="19" s="1"/>
  <c r="Z52" i="19" s="1"/>
  <c r="Z75" i="19" s="1"/>
  <c r="AA16" i="20"/>
  <c r="Z34" i="20" s="1"/>
  <c r="Z52" i="20" s="1"/>
  <c r="Z75" i="20" s="1"/>
  <c r="V34" i="18"/>
  <c r="V52" i="18" s="1"/>
  <c r="V75" i="18" s="1"/>
  <c r="AA34" i="18"/>
  <c r="AC16" i="18"/>
  <c r="T75" i="18" s="1"/>
  <c r="U34" i="18"/>
  <c r="U52" i="18" s="1"/>
  <c r="W34" i="18"/>
  <c r="W52" i="18" s="1"/>
  <c r="W75" i="18" s="1"/>
  <c r="X34" i="18"/>
  <c r="X52" i="18" s="1"/>
  <c r="X75" i="18" s="1"/>
  <c r="AC16" i="33"/>
  <c r="T75" i="33" s="1"/>
  <c r="AA34" i="33"/>
  <c r="U34" i="33"/>
  <c r="U52" i="33" s="1"/>
  <c r="V34" i="33"/>
  <c r="V52" i="33" s="1"/>
  <c r="V75" i="33" s="1"/>
  <c r="W34" i="33"/>
  <c r="W52" i="33" s="1"/>
  <c r="W75" i="33" s="1"/>
  <c r="X34" i="33"/>
  <c r="X52" i="33" s="1"/>
  <c r="X75" i="33" s="1"/>
  <c r="Z34" i="24"/>
  <c r="Z52" i="24" s="1"/>
  <c r="Z75" i="24" s="1"/>
  <c r="AC16" i="24"/>
  <c r="T75" i="24" s="1"/>
  <c r="AA34" i="24"/>
  <c r="U34" i="24"/>
  <c r="U52" i="24" s="1"/>
  <c r="V34" i="24"/>
  <c r="V52" i="24" s="1"/>
  <c r="V75" i="24" s="1"/>
  <c r="W34" i="24"/>
  <c r="W52" i="24" s="1"/>
  <c r="W75" i="24" s="1"/>
  <c r="X34" i="24"/>
  <c r="X52" i="24" s="1"/>
  <c r="X75" i="24" s="1"/>
  <c r="Y34" i="29"/>
  <c r="Y52" i="29" s="1"/>
  <c r="Y75" i="29" s="1"/>
  <c r="AA16" i="13"/>
  <c r="Z34" i="13" s="1"/>
  <c r="Z52" i="13" s="1"/>
  <c r="Z75" i="13" s="1"/>
  <c r="Z34" i="30"/>
  <c r="Z52" i="30" s="1"/>
  <c r="Z75" i="30" s="1"/>
  <c r="AA16" i="11"/>
  <c r="Z34" i="11" s="1"/>
  <c r="Z52" i="11" s="1"/>
  <c r="Z75" i="11" s="1"/>
  <c r="AC16" i="30"/>
  <c r="T75" i="30" s="1"/>
  <c r="AA34" i="30"/>
  <c r="U34" i="30"/>
  <c r="U52" i="30" s="1"/>
  <c r="V34" i="30"/>
  <c r="V52" i="30" s="1"/>
  <c r="V75" i="30" s="1"/>
  <c r="W34" i="30"/>
  <c r="W52" i="30" s="1"/>
  <c r="W75" i="30" s="1"/>
  <c r="X34" i="30"/>
  <c r="X52" i="30" s="1"/>
  <c r="X75" i="30" s="1"/>
  <c r="W34" i="32"/>
  <c r="W52" i="32" s="1"/>
  <c r="W75" i="32" s="1"/>
  <c r="AC16" i="32"/>
  <c r="T75" i="32" s="1"/>
  <c r="AA34" i="32"/>
  <c r="U34" i="32"/>
  <c r="U52" i="32" s="1"/>
  <c r="V34" i="32"/>
  <c r="V52" i="32" s="1"/>
  <c r="V75" i="32" s="1"/>
  <c r="X34" i="32"/>
  <c r="X52" i="32" s="1"/>
  <c r="X75" i="32" s="1"/>
  <c r="Y52" i="24"/>
  <c r="Y75" i="24" s="1"/>
  <c r="AA16" i="10"/>
  <c r="Z34" i="10" s="1"/>
  <c r="Z52" i="10" s="1"/>
  <c r="Z75" i="10" s="1"/>
  <c r="AA16" i="15"/>
  <c r="Z34" i="15" s="1"/>
  <c r="Z52" i="15" s="1"/>
  <c r="Z75" i="15" s="1"/>
  <c r="Z34" i="33"/>
  <c r="Z52" i="33" s="1"/>
  <c r="Z75" i="33" s="1"/>
  <c r="Z34" i="32"/>
  <c r="Z52" i="32" s="1"/>
  <c r="Z75" i="32" s="1"/>
  <c r="AA16" i="21"/>
  <c r="Z52" i="21" s="1"/>
  <c r="Z75" i="21" s="1"/>
  <c r="AC16" i="27"/>
  <c r="T75" i="27" s="1"/>
  <c r="AA34" i="27"/>
  <c r="U34" i="27"/>
  <c r="U52" i="27" s="1"/>
  <c r="V34" i="27"/>
  <c r="V52" i="27" s="1"/>
  <c r="V75" i="27" s="1"/>
  <c r="W34" i="27"/>
  <c r="W52" i="27" s="1"/>
  <c r="W75" i="27" s="1"/>
  <c r="X34" i="27"/>
  <c r="X52" i="27" s="1"/>
  <c r="X75" i="27" s="1"/>
  <c r="W34" i="17"/>
  <c r="W52" i="17" s="1"/>
  <c r="W75" i="17" s="1"/>
  <c r="AC16" i="17"/>
  <c r="T75" i="17" s="1"/>
  <c r="AA34" i="17"/>
  <c r="U34" i="17"/>
  <c r="U52" i="17" s="1"/>
  <c r="V34" i="17"/>
  <c r="V52" i="17" s="1"/>
  <c r="V75" i="17" s="1"/>
  <c r="X34" i="17"/>
  <c r="X52" i="17" s="1"/>
  <c r="X75" i="17" s="1"/>
  <c r="Z34" i="12"/>
  <c r="Z52" i="12" s="1"/>
  <c r="Z75" i="12" s="1"/>
  <c r="AC16" i="12"/>
  <c r="T75" i="12" s="1"/>
  <c r="AA34" i="12"/>
  <c r="U34" i="12"/>
  <c r="U52" i="12" s="1"/>
  <c r="V34" i="12"/>
  <c r="V52" i="12" s="1"/>
  <c r="V75" i="12" s="1"/>
  <c r="W34" i="12"/>
  <c r="W52" i="12" s="1"/>
  <c r="W75" i="12" s="1"/>
  <c r="X34" i="12"/>
  <c r="X52" i="12" s="1"/>
  <c r="X75" i="12" s="1"/>
  <c r="Z34" i="17"/>
  <c r="Z52" i="17" s="1"/>
  <c r="Z75" i="17" s="1"/>
  <c r="AA16" i="26"/>
  <c r="Z34" i="26" s="1"/>
  <c r="Z52" i="26" s="1"/>
  <c r="Z75" i="26" s="1"/>
  <c r="BH1" i="1"/>
  <c r="V34" i="13" l="1"/>
  <c r="V52" i="13" s="1"/>
  <c r="V75" i="13" s="1"/>
  <c r="AA34" i="13"/>
  <c r="AC16" i="13"/>
  <c r="T75" i="13" s="1"/>
  <c r="U34" i="13"/>
  <c r="U52" i="13" s="1"/>
  <c r="W34" i="13"/>
  <c r="W52" i="13" s="1"/>
  <c r="W75" i="13" s="1"/>
  <c r="X34" i="13"/>
  <c r="X52" i="13" s="1"/>
  <c r="X75" i="13" s="1"/>
  <c r="Y34" i="13"/>
  <c r="Y52" i="13" s="1"/>
  <c r="Y75" i="13" s="1"/>
  <c r="U75" i="24"/>
  <c r="AA52" i="24"/>
  <c r="W34" i="20"/>
  <c r="W52" i="20" s="1"/>
  <c r="W75" i="20" s="1"/>
  <c r="AC16" i="20"/>
  <c r="T75" i="20" s="1"/>
  <c r="AA34" i="20"/>
  <c r="U34" i="20"/>
  <c r="U52" i="20" s="1"/>
  <c r="V34" i="20"/>
  <c r="V52" i="20" s="1"/>
  <c r="V75" i="20" s="1"/>
  <c r="X34" i="20"/>
  <c r="X52" i="20" s="1"/>
  <c r="X75" i="20" s="1"/>
  <c r="Y34" i="20"/>
  <c r="Y52" i="20" s="1"/>
  <c r="Y75" i="20" s="1"/>
  <c r="AA52" i="29"/>
  <c r="U75" i="29"/>
  <c r="U18" i="16"/>
  <c r="U18" i="24"/>
  <c r="U18" i="29"/>
  <c r="U18" i="18"/>
  <c r="U18" i="21"/>
  <c r="U18" i="33"/>
  <c r="U75" i="30"/>
  <c r="AA52" i="30"/>
  <c r="U18" i="13"/>
  <c r="U18" i="30"/>
  <c r="U75" i="17"/>
  <c r="AA52" i="17"/>
  <c r="AA52" i="32"/>
  <c r="U75" i="32"/>
  <c r="U34" i="19"/>
  <c r="U52" i="19" s="1"/>
  <c r="AC16" i="19"/>
  <c r="T75" i="19" s="1"/>
  <c r="AA34" i="19"/>
  <c r="V34" i="19"/>
  <c r="V52" i="19" s="1"/>
  <c r="V75" i="19" s="1"/>
  <c r="W34" i="19"/>
  <c r="W52" i="19" s="1"/>
  <c r="W75" i="19" s="1"/>
  <c r="X34" i="19"/>
  <c r="X52" i="19" s="1"/>
  <c r="X75" i="19" s="1"/>
  <c r="Y34" i="19"/>
  <c r="Y52" i="19" s="1"/>
  <c r="Y75" i="19" s="1"/>
  <c r="AC16" i="16"/>
  <c r="T75" i="16" s="1"/>
  <c r="AA34" i="16"/>
  <c r="U34" i="16"/>
  <c r="U52" i="16" s="1"/>
  <c r="V34" i="16"/>
  <c r="V52" i="16" s="1"/>
  <c r="V75" i="16" s="1"/>
  <c r="W34" i="16"/>
  <c r="W52" i="16" s="1"/>
  <c r="W75" i="16" s="1"/>
  <c r="X34" i="16"/>
  <c r="Y34" i="16"/>
  <c r="Y52" i="16" s="1"/>
  <c r="Y75" i="16" s="1"/>
  <c r="U18" i="10"/>
  <c r="U18" i="15"/>
  <c r="U18" i="26"/>
  <c r="U18" i="32"/>
  <c r="U18" i="23"/>
  <c r="AA34" i="10"/>
  <c r="AC16" i="10"/>
  <c r="T75" i="10" s="1"/>
  <c r="U34" i="10"/>
  <c r="U52" i="10" s="1"/>
  <c r="V34" i="10"/>
  <c r="V52" i="10" s="1"/>
  <c r="V75" i="10" s="1"/>
  <c r="W34" i="10"/>
  <c r="W52" i="10" s="1"/>
  <c r="W75" i="10" s="1"/>
  <c r="X34" i="10"/>
  <c r="X52" i="10" s="1"/>
  <c r="X75" i="10" s="1"/>
  <c r="Y34" i="10"/>
  <c r="Y52" i="10" s="1"/>
  <c r="Y75" i="10" s="1"/>
  <c r="U75" i="18"/>
  <c r="AA52" i="18"/>
  <c r="W34" i="28"/>
  <c r="W52" i="28" s="1"/>
  <c r="W75" i="28" s="1"/>
  <c r="AC16" i="28"/>
  <c r="T75" i="28" s="1"/>
  <c r="AA34" i="28"/>
  <c r="U34" i="28"/>
  <c r="U52" i="28" s="1"/>
  <c r="V34" i="28"/>
  <c r="V52" i="28" s="1"/>
  <c r="V75" i="28" s="1"/>
  <c r="X34" i="28"/>
  <c r="X52" i="28" s="1"/>
  <c r="X75" i="28" s="1"/>
  <c r="Y34" i="28"/>
  <c r="Y52" i="28" s="1"/>
  <c r="Y75" i="28" s="1"/>
  <c r="U18" i="12"/>
  <c r="U18" i="17"/>
  <c r="U18" i="28"/>
  <c r="AA34" i="31"/>
  <c r="AC16" i="31"/>
  <c r="T75" i="31" s="1"/>
  <c r="U34" i="31"/>
  <c r="U52" i="31" s="1"/>
  <c r="V34" i="31"/>
  <c r="V52" i="31" s="1"/>
  <c r="V75" i="31" s="1"/>
  <c r="W34" i="31"/>
  <c r="W52" i="31" s="1"/>
  <c r="W75" i="31" s="1"/>
  <c r="X34" i="31"/>
  <c r="Y34" i="31"/>
  <c r="Y52" i="31" s="1"/>
  <c r="Y75" i="31" s="1"/>
  <c r="U34" i="15"/>
  <c r="U52" i="15" s="1"/>
  <c r="AC16" i="15"/>
  <c r="T75" i="15" s="1"/>
  <c r="AA34" i="15"/>
  <c r="V34" i="15"/>
  <c r="V52" i="15" s="1"/>
  <c r="V75" i="15" s="1"/>
  <c r="W34" i="15"/>
  <c r="W52" i="15" s="1"/>
  <c r="W75" i="15" s="1"/>
  <c r="X34" i="15"/>
  <c r="X52" i="15" s="1"/>
  <c r="X75" i="15" s="1"/>
  <c r="Y34" i="15"/>
  <c r="Y52" i="15" s="1"/>
  <c r="Y75" i="15" s="1"/>
  <c r="AA52" i="12"/>
  <c r="U75" i="12"/>
  <c r="AC16" i="21"/>
  <c r="T75" i="21" s="1"/>
  <c r="U52" i="21"/>
  <c r="V52" i="21"/>
  <c r="V75" i="21" s="1"/>
  <c r="W52" i="21"/>
  <c r="W75" i="21" s="1"/>
  <c r="X52" i="21"/>
  <c r="X75" i="21" s="1"/>
  <c r="Y52" i="21"/>
  <c r="Y75" i="21" s="1"/>
  <c r="W34" i="11"/>
  <c r="W52" i="11" s="1"/>
  <c r="W75" i="11" s="1"/>
  <c r="AC16" i="11"/>
  <c r="T75" i="11" s="1"/>
  <c r="AA34" i="11"/>
  <c r="U34" i="11"/>
  <c r="U52" i="11" s="1"/>
  <c r="V34" i="11"/>
  <c r="V52" i="11" s="1"/>
  <c r="V75" i="11" s="1"/>
  <c r="X34" i="11"/>
  <c r="X52" i="11" s="1"/>
  <c r="X75" i="11" s="1"/>
  <c r="Y34" i="11"/>
  <c r="U75" i="25"/>
  <c r="AA52" i="25"/>
  <c r="U34" i="23"/>
  <c r="U52" i="23" s="1"/>
  <c r="AC16" i="23"/>
  <c r="T75" i="23" s="1"/>
  <c r="AA34" i="23"/>
  <c r="V34" i="23"/>
  <c r="V52" i="23" s="1"/>
  <c r="V75" i="23" s="1"/>
  <c r="W34" i="23"/>
  <c r="W52" i="23" s="1"/>
  <c r="W75" i="23" s="1"/>
  <c r="X34" i="23"/>
  <c r="X52" i="23" s="1"/>
  <c r="X75" i="23" s="1"/>
  <c r="Y34" i="23"/>
  <c r="U18" i="9"/>
  <c r="U18" i="19"/>
  <c r="U18" i="31"/>
  <c r="V17" i="33"/>
  <c r="V17" i="31"/>
  <c r="V18" i="31" s="1"/>
  <c r="V17" i="28"/>
  <c r="V17" i="26"/>
  <c r="V17" i="32"/>
  <c r="V18" i="32" s="1"/>
  <c r="V17" i="30"/>
  <c r="V17" i="25"/>
  <c r="V18" i="25" s="1"/>
  <c r="V17" i="23"/>
  <c r="V17" i="21"/>
  <c r="V17" i="29"/>
  <c r="V18" i="29" s="1"/>
  <c r="V17" i="24"/>
  <c r="V17" i="22"/>
  <c r="V17" i="20"/>
  <c r="V17" i="27"/>
  <c r="V17" i="19"/>
  <c r="V17" i="17"/>
  <c r="V18" i="17" s="1"/>
  <c r="V17" i="15"/>
  <c r="V17" i="13"/>
  <c r="V17" i="18"/>
  <c r="V17" i="16"/>
  <c r="V17" i="14"/>
  <c r="V17" i="11"/>
  <c r="V17" i="9"/>
  <c r="V17" i="12"/>
  <c r="V17" i="10"/>
  <c r="Y34" i="26"/>
  <c r="Y52" i="26" s="1"/>
  <c r="Y75" i="26" s="1"/>
  <c r="AA34" i="26"/>
  <c r="AC16" i="26"/>
  <c r="T75" i="26" s="1"/>
  <c r="U34" i="26"/>
  <c r="U52" i="26" s="1"/>
  <c r="V34" i="26"/>
  <c r="V52" i="26" s="1"/>
  <c r="V75" i="26" s="1"/>
  <c r="W34" i="26"/>
  <c r="W52" i="26" s="1"/>
  <c r="W75" i="26" s="1"/>
  <c r="X34" i="26"/>
  <c r="X52" i="26" s="1"/>
  <c r="X75" i="26" s="1"/>
  <c r="X52" i="9"/>
  <c r="X75" i="9" s="1"/>
  <c r="AC16" i="9"/>
  <c r="T75" i="9" s="1"/>
  <c r="U52" i="9"/>
  <c r="V52" i="9"/>
  <c r="V75" i="9" s="1"/>
  <c r="W52" i="9"/>
  <c r="W75" i="9" s="1"/>
  <c r="Y52" i="9"/>
  <c r="Y75" i="9" s="1"/>
  <c r="U18" i="11"/>
  <c r="U18" i="20"/>
  <c r="U18" i="25"/>
  <c r="U75" i="27"/>
  <c r="AA52" i="27"/>
  <c r="AA52" i="33"/>
  <c r="U75" i="33"/>
  <c r="X34" i="22"/>
  <c r="X52" i="22" s="1"/>
  <c r="X75" i="22" s="1"/>
  <c r="AA34" i="22"/>
  <c r="AC16" i="22"/>
  <c r="T75" i="22" s="1"/>
  <c r="U34" i="22"/>
  <c r="U52" i="22" s="1"/>
  <c r="V34" i="22"/>
  <c r="V52" i="22" s="1"/>
  <c r="V75" i="22" s="1"/>
  <c r="W34" i="22"/>
  <c r="Y34" i="22"/>
  <c r="Y52" i="22" s="1"/>
  <c r="Y75" i="22" s="1"/>
  <c r="AC16" i="14"/>
  <c r="T75" i="14" s="1"/>
  <c r="AA34" i="14"/>
  <c r="U34" i="14"/>
  <c r="U52" i="14" s="1"/>
  <c r="V34" i="14"/>
  <c r="V52" i="14" s="1"/>
  <c r="V75" i="14" s="1"/>
  <c r="W34" i="14"/>
  <c r="W52" i="14" s="1"/>
  <c r="W75" i="14" s="1"/>
  <c r="X34" i="14"/>
  <c r="X52" i="14" s="1"/>
  <c r="X75" i="14" s="1"/>
  <c r="Y34" i="14"/>
  <c r="Y52" i="14" s="1"/>
  <c r="Y75" i="14" s="1"/>
  <c r="U18" i="14"/>
  <c r="U18" i="22"/>
  <c r="U18" i="27"/>
  <c r="Z34" i="28"/>
  <c r="Z52" i="28" s="1"/>
  <c r="Z75" i="28" s="1"/>
  <c r="BI1" i="1"/>
  <c r="V18" i="14" l="1"/>
  <c r="W52" i="22"/>
  <c r="W75" i="22" s="1"/>
  <c r="V18" i="18"/>
  <c r="V18" i="24"/>
  <c r="V18" i="28"/>
  <c r="U75" i="10"/>
  <c r="AA52" i="10"/>
  <c r="U75" i="20"/>
  <c r="AA52" i="20"/>
  <c r="V18" i="13"/>
  <c r="U75" i="22"/>
  <c r="V18" i="10"/>
  <c r="V18" i="15"/>
  <c r="V18" i="21"/>
  <c r="V18" i="33"/>
  <c r="U75" i="15"/>
  <c r="AA52" i="15"/>
  <c r="V18" i="12"/>
  <c r="V18" i="23"/>
  <c r="Y52" i="23"/>
  <c r="AA52" i="23" s="1"/>
  <c r="X52" i="16"/>
  <c r="X75" i="16" s="1"/>
  <c r="U75" i="9"/>
  <c r="AA52" i="9"/>
  <c r="U75" i="23"/>
  <c r="U75" i="13"/>
  <c r="AA52" i="13"/>
  <c r="W17" i="32"/>
  <c r="W17" i="33"/>
  <c r="W18" i="33" s="1"/>
  <c r="W17" i="28"/>
  <c r="W17" i="26"/>
  <c r="W17" i="31"/>
  <c r="W17" i="30"/>
  <c r="W17" i="29"/>
  <c r="W17" i="27"/>
  <c r="W17" i="25"/>
  <c r="W17" i="23"/>
  <c r="W17" i="21"/>
  <c r="W17" i="24"/>
  <c r="W17" i="22"/>
  <c r="W17" i="20"/>
  <c r="W18" i="20" s="1"/>
  <c r="W17" i="18"/>
  <c r="W17" i="16"/>
  <c r="W17" i="14"/>
  <c r="W18" i="14" s="1"/>
  <c r="W17" i="19"/>
  <c r="W17" i="17"/>
  <c r="W17" i="15"/>
  <c r="W17" i="13"/>
  <c r="W18" i="13" s="1"/>
  <c r="W17" i="12"/>
  <c r="W18" i="12" s="1"/>
  <c r="W17" i="10"/>
  <c r="W17" i="11"/>
  <c r="W17" i="9"/>
  <c r="AA52" i="14"/>
  <c r="U75" i="14"/>
  <c r="V18" i="9"/>
  <c r="V18" i="19"/>
  <c r="Y52" i="11"/>
  <c r="Y75" i="11" s="1"/>
  <c r="X52" i="31"/>
  <c r="AA52" i="31" s="1"/>
  <c r="U75" i="26"/>
  <c r="AA52" i="26"/>
  <c r="V18" i="11"/>
  <c r="V18" i="27"/>
  <c r="V18" i="30"/>
  <c r="V18" i="20"/>
  <c r="U75" i="28"/>
  <c r="AA52" i="28"/>
  <c r="U75" i="16"/>
  <c r="AA52" i="16"/>
  <c r="V18" i="16"/>
  <c r="V18" i="22"/>
  <c r="V18" i="26"/>
  <c r="U75" i="11"/>
  <c r="U75" i="21"/>
  <c r="AA52" i="21"/>
  <c r="U75" i="31"/>
  <c r="U75" i="19"/>
  <c r="AA52" i="19"/>
  <c r="BJ1" i="1"/>
  <c r="AA52" i="22" l="1"/>
  <c r="X75" i="31"/>
  <c r="W18" i="15"/>
  <c r="W18" i="24"/>
  <c r="W18" i="26"/>
  <c r="W18" i="9"/>
  <c r="W18" i="19"/>
  <c r="W18" i="23"/>
  <c r="Y75" i="23"/>
  <c r="W18" i="22"/>
  <c r="W18" i="28"/>
  <c r="AA52" i="11"/>
  <c r="W18" i="11"/>
  <c r="W18" i="25"/>
  <c r="W18" i="32"/>
  <c r="W18" i="16"/>
  <c r="W18" i="27"/>
  <c r="W18" i="31"/>
  <c r="W18" i="21"/>
  <c r="W18" i="10"/>
  <c r="W18" i="18"/>
  <c r="W18" i="29"/>
  <c r="W18" i="17"/>
  <c r="X17" i="33"/>
  <c r="X17" i="28"/>
  <c r="X17" i="26"/>
  <c r="X17" i="31"/>
  <c r="X17" i="32"/>
  <c r="X17" i="30"/>
  <c r="X17" i="29"/>
  <c r="X17" i="27"/>
  <c r="X17" i="25"/>
  <c r="X17" i="23"/>
  <c r="X17" i="21"/>
  <c r="X18" i="21" s="1"/>
  <c r="X17" i="24"/>
  <c r="X17" i="22"/>
  <c r="X17" i="20"/>
  <c r="X17" i="18"/>
  <c r="X17" i="16"/>
  <c r="X17" i="14"/>
  <c r="X17" i="19"/>
  <c r="X17" i="17"/>
  <c r="X17" i="15"/>
  <c r="X17" i="13"/>
  <c r="X17" i="12"/>
  <c r="X17" i="10"/>
  <c r="X17" i="11"/>
  <c r="X17" i="9"/>
  <c r="W18" i="30"/>
  <c r="BK1" i="1"/>
  <c r="X18" i="15" l="1"/>
  <c r="X18" i="24"/>
  <c r="X18" i="31"/>
  <c r="X18" i="14"/>
  <c r="X18" i="25"/>
  <c r="X18" i="33"/>
  <c r="X18" i="17"/>
  <c r="X18" i="19"/>
  <c r="X18" i="16"/>
  <c r="X18" i="27"/>
  <c r="X18" i="23"/>
  <c r="Y17" i="33"/>
  <c r="Y17" i="31"/>
  <c r="Y17" i="32"/>
  <c r="Y17" i="28"/>
  <c r="Y17" i="26"/>
  <c r="Y18" i="26" s="1"/>
  <c r="Y17" i="30"/>
  <c r="Y17" i="29"/>
  <c r="Y17" i="27"/>
  <c r="Y17" i="25"/>
  <c r="Y17" i="24"/>
  <c r="Y17" i="22"/>
  <c r="Y18" i="22" s="1"/>
  <c r="Y17" i="20"/>
  <c r="Y17" i="23"/>
  <c r="Y17" i="21"/>
  <c r="Y17" i="19"/>
  <c r="Y17" i="18"/>
  <c r="Y17" i="16"/>
  <c r="Y17" i="14"/>
  <c r="Y17" i="17"/>
  <c r="Y17" i="15"/>
  <c r="Y17" i="13"/>
  <c r="Y17" i="12"/>
  <c r="Y17" i="10"/>
  <c r="Y17" i="11"/>
  <c r="Y17" i="9"/>
  <c r="X18" i="10"/>
  <c r="X18" i="18"/>
  <c r="X18" i="29"/>
  <c r="X18" i="9"/>
  <c r="X18" i="11"/>
  <c r="X18" i="12"/>
  <c r="X18" i="20"/>
  <c r="X18" i="30"/>
  <c r="X18" i="26"/>
  <c r="X18" i="28"/>
  <c r="X18" i="13"/>
  <c r="X18" i="22"/>
  <c r="X18" i="32"/>
  <c r="BL1" i="1"/>
  <c r="Y18" i="15" l="1"/>
  <c r="Y18" i="20"/>
  <c r="Y18" i="28"/>
  <c r="Y18" i="23"/>
  <c r="Y18" i="17"/>
  <c r="Y18" i="32"/>
  <c r="Z17" i="30"/>
  <c r="Z17" i="31"/>
  <c r="AA17" i="31" s="1"/>
  <c r="Y35" i="31" s="1"/>
  <c r="Y53" i="31" s="1"/>
  <c r="Y76" i="31" s="1"/>
  <c r="Z17" i="32"/>
  <c r="Z17" i="29"/>
  <c r="Z17" i="27"/>
  <c r="Z17" i="25"/>
  <c r="AA17" i="25" s="1"/>
  <c r="Z17" i="33"/>
  <c r="Z17" i="28"/>
  <c r="Z17" i="24"/>
  <c r="Z17" i="22"/>
  <c r="AA17" i="22" s="1"/>
  <c r="Z17" i="20"/>
  <c r="Z17" i="26"/>
  <c r="Z17" i="23"/>
  <c r="Z18" i="23" s="1"/>
  <c r="Z17" i="21"/>
  <c r="AA17" i="21" s="1"/>
  <c r="Z17" i="19"/>
  <c r="Z17" i="18"/>
  <c r="Z17" i="16"/>
  <c r="Z17" i="14"/>
  <c r="Z17" i="17"/>
  <c r="Z17" i="15"/>
  <c r="Z18" i="15" s="1"/>
  <c r="AA18" i="15" s="1"/>
  <c r="Z17" i="13"/>
  <c r="AA17" i="13" s="1"/>
  <c r="Z17" i="12"/>
  <c r="Z17" i="10"/>
  <c r="AA17" i="10" s="1"/>
  <c r="Y35" i="10" s="1"/>
  <c r="Y53" i="10" s="1"/>
  <c r="Y76" i="10" s="1"/>
  <c r="Z17" i="11"/>
  <c r="Z17" i="9"/>
  <c r="Y18" i="9"/>
  <c r="Y18" i="14"/>
  <c r="Y18" i="24"/>
  <c r="Y18" i="31"/>
  <c r="Y18" i="11"/>
  <c r="Y18" i="16"/>
  <c r="Y18" i="25"/>
  <c r="Y18" i="33"/>
  <c r="Y18" i="18"/>
  <c r="Y18" i="27"/>
  <c r="Y18" i="13"/>
  <c r="Y18" i="10"/>
  <c r="Y18" i="19"/>
  <c r="Y18" i="29"/>
  <c r="AA17" i="20"/>
  <c r="Y35" i="20" s="1"/>
  <c r="Y53" i="20" s="1"/>
  <c r="Y76" i="20" s="1"/>
  <c r="Y18" i="12"/>
  <c r="Y18" i="21"/>
  <c r="Y18" i="30"/>
  <c r="AA17" i="27"/>
  <c r="BM1" i="1"/>
  <c r="AA17" i="23" l="1"/>
  <c r="Y35" i="23" s="1"/>
  <c r="Y53" i="23" s="1"/>
  <c r="Y76" i="23" s="1"/>
  <c r="V35" i="25"/>
  <c r="V53" i="25" s="1"/>
  <c r="V76" i="25" s="1"/>
  <c r="AC17" i="25"/>
  <c r="T76" i="25" s="1"/>
  <c r="AA35" i="25"/>
  <c r="U35" i="25"/>
  <c r="U53" i="25" s="1"/>
  <c r="W35" i="25"/>
  <c r="W53" i="25" s="1"/>
  <c r="W76" i="25" s="1"/>
  <c r="X35" i="25"/>
  <c r="X53" i="25" s="1"/>
  <c r="X76" i="25" s="1"/>
  <c r="Y35" i="25"/>
  <c r="Y53" i="25" s="1"/>
  <c r="Y76" i="25" s="1"/>
  <c r="AA36" i="15"/>
  <c r="U36" i="15"/>
  <c r="U54" i="15" s="1"/>
  <c r="V36" i="15"/>
  <c r="V54" i="15" s="1"/>
  <c r="V66" i="15" s="1"/>
  <c r="W36" i="15"/>
  <c r="W54" i="15" s="1"/>
  <c r="W66" i="15" s="1"/>
  <c r="X36" i="15"/>
  <c r="X54" i="15" s="1"/>
  <c r="X66" i="15" s="1"/>
  <c r="X35" i="21"/>
  <c r="X53" i="21" s="1"/>
  <c r="X76" i="21" s="1"/>
  <c r="AA35" i="21"/>
  <c r="AC17" i="21"/>
  <c r="T76" i="21" s="1"/>
  <c r="U35" i="21"/>
  <c r="U53" i="21" s="1"/>
  <c r="V35" i="21"/>
  <c r="V53" i="21" s="1"/>
  <c r="V76" i="21" s="1"/>
  <c r="W35" i="21"/>
  <c r="W53" i="21" s="1"/>
  <c r="W76" i="21" s="1"/>
  <c r="Y35" i="21"/>
  <c r="Y53" i="21" s="1"/>
  <c r="Y76" i="21" s="1"/>
  <c r="Y35" i="22"/>
  <c r="Y53" i="22" s="1"/>
  <c r="Y76" i="22" s="1"/>
  <c r="AA35" i="22"/>
  <c r="AC17" i="22"/>
  <c r="T76" i="22" s="1"/>
  <c r="U35" i="22"/>
  <c r="U53" i="22" s="1"/>
  <c r="V35" i="22"/>
  <c r="V53" i="22" s="1"/>
  <c r="V76" i="22" s="1"/>
  <c r="W35" i="22"/>
  <c r="W53" i="22" s="1"/>
  <c r="W76" i="22" s="1"/>
  <c r="X35" i="22"/>
  <c r="X53" i="22" s="1"/>
  <c r="X76" i="22" s="1"/>
  <c r="Z18" i="29"/>
  <c r="AA18" i="29" s="1"/>
  <c r="AA17" i="29"/>
  <c r="W35" i="13"/>
  <c r="W53" i="13" s="1"/>
  <c r="W76" i="13" s="1"/>
  <c r="AC17" i="13"/>
  <c r="T76" i="13" s="1"/>
  <c r="AA35" i="13"/>
  <c r="U35" i="13"/>
  <c r="U53" i="13" s="1"/>
  <c r="V35" i="13"/>
  <c r="V53" i="13" s="1"/>
  <c r="V76" i="13" s="1"/>
  <c r="X35" i="13"/>
  <c r="AA17" i="15"/>
  <c r="Z18" i="17"/>
  <c r="AA17" i="17"/>
  <c r="Z35" i="17" s="1"/>
  <c r="Z53" i="17" s="1"/>
  <c r="Z76" i="17" s="1"/>
  <c r="Z35" i="20"/>
  <c r="Z53" i="20" s="1"/>
  <c r="Z76" i="20" s="1"/>
  <c r="Z18" i="20"/>
  <c r="Z18" i="32"/>
  <c r="AA18" i="32" s="1"/>
  <c r="AA17" i="32"/>
  <c r="Z35" i="32" s="1"/>
  <c r="Z53" i="32" s="1"/>
  <c r="Z76" i="32" s="1"/>
  <c r="Z35" i="31"/>
  <c r="Z53" i="31" s="1"/>
  <c r="Z76" i="31" s="1"/>
  <c r="Z18" i="31"/>
  <c r="Z18" i="16"/>
  <c r="AA18" i="16" s="1"/>
  <c r="Y36" i="16" s="1"/>
  <c r="Y54" i="16" s="1"/>
  <c r="Y66" i="16" s="1"/>
  <c r="Z18" i="24"/>
  <c r="AA18" i="24" s="1"/>
  <c r="Z18" i="30"/>
  <c r="AA18" i="30" s="1"/>
  <c r="AA17" i="30"/>
  <c r="Z35" i="30" s="1"/>
  <c r="Z53" i="30" s="1"/>
  <c r="Z76" i="30" s="1"/>
  <c r="Y36" i="15"/>
  <c r="W35" i="27"/>
  <c r="W53" i="27" s="1"/>
  <c r="W76" i="27" s="1"/>
  <c r="AA35" i="27"/>
  <c r="AC17" i="27"/>
  <c r="T76" i="27" s="1"/>
  <c r="U35" i="27"/>
  <c r="U53" i="27" s="1"/>
  <c r="V35" i="27"/>
  <c r="V53" i="27" s="1"/>
  <c r="V76" i="27" s="1"/>
  <c r="X35" i="27"/>
  <c r="X53" i="27" s="1"/>
  <c r="X76" i="27" s="1"/>
  <c r="Z18" i="9"/>
  <c r="AA17" i="9"/>
  <c r="Z18" i="18"/>
  <c r="AA18" i="18" s="1"/>
  <c r="Y36" i="18" s="1"/>
  <c r="Y54" i="18" s="1"/>
  <c r="Y66" i="18" s="1"/>
  <c r="AA17" i="18"/>
  <c r="Z35" i="18" s="1"/>
  <c r="Z53" i="18" s="1"/>
  <c r="Z76" i="18" s="1"/>
  <c r="Z18" i="28"/>
  <c r="AA17" i="28"/>
  <c r="AA17" i="24"/>
  <c r="Z18" i="26"/>
  <c r="AA17" i="26"/>
  <c r="Z35" i="22"/>
  <c r="Z53" i="22" s="1"/>
  <c r="Z76" i="22" s="1"/>
  <c r="Z18" i="22"/>
  <c r="Z18" i="11"/>
  <c r="AA17" i="11"/>
  <c r="Z35" i="11" s="1"/>
  <c r="Z53" i="11" s="1"/>
  <c r="Z76" i="11" s="1"/>
  <c r="W35" i="20"/>
  <c r="W53" i="20" s="1"/>
  <c r="W76" i="20" s="1"/>
  <c r="AA35" i="20"/>
  <c r="AC17" i="20"/>
  <c r="T76" i="20" s="1"/>
  <c r="U35" i="20"/>
  <c r="U53" i="20" s="1"/>
  <c r="V35" i="20"/>
  <c r="V53" i="20" s="1"/>
  <c r="V76" i="20" s="1"/>
  <c r="X35" i="20"/>
  <c r="X53" i="20" s="1"/>
  <c r="X76" i="20" s="1"/>
  <c r="Y35" i="27"/>
  <c r="Y53" i="27" s="1"/>
  <c r="Y76" i="27" s="1"/>
  <c r="Z35" i="10"/>
  <c r="Z53" i="10" s="1"/>
  <c r="Z76" i="10" s="1"/>
  <c r="Z18" i="10"/>
  <c r="Z18" i="19"/>
  <c r="AA17" i="19"/>
  <c r="Z35" i="19" s="1"/>
  <c r="Z53" i="19" s="1"/>
  <c r="Z76" i="19" s="1"/>
  <c r="Z18" i="33"/>
  <c r="AA18" i="33" s="1"/>
  <c r="AA18" i="23"/>
  <c r="Y36" i="23" s="1"/>
  <c r="Z36" i="15"/>
  <c r="Z54" i="15" s="1"/>
  <c r="Z66" i="15" s="1"/>
  <c r="Z18" i="14"/>
  <c r="AA18" i="14" s="1"/>
  <c r="Y36" i="14" s="1"/>
  <c r="AA17" i="14"/>
  <c r="Z35" i="14" s="1"/>
  <c r="Z53" i="14" s="1"/>
  <c r="Z76" i="14" s="1"/>
  <c r="Y35" i="13"/>
  <c r="Y53" i="13" s="1"/>
  <c r="Y76" i="13" s="1"/>
  <c r="AA35" i="10"/>
  <c r="AC17" i="10"/>
  <c r="T76" i="10" s="1"/>
  <c r="U35" i="10"/>
  <c r="U53" i="10" s="1"/>
  <c r="V35" i="10"/>
  <c r="V53" i="10" s="1"/>
  <c r="V76" i="10" s="1"/>
  <c r="W35" i="10"/>
  <c r="W53" i="10" s="1"/>
  <c r="W76" i="10" s="1"/>
  <c r="X35" i="10"/>
  <c r="X53" i="10" s="1"/>
  <c r="X76" i="10" s="1"/>
  <c r="AA17" i="16"/>
  <c r="Z35" i="16" s="1"/>
  <c r="Z53" i="16" s="1"/>
  <c r="Z76" i="16" s="1"/>
  <c r="Z18" i="12"/>
  <c r="AA18" i="12" s="1"/>
  <c r="AA17" i="12"/>
  <c r="Z35" i="12" s="1"/>
  <c r="Z53" i="12" s="1"/>
  <c r="Z76" i="12" s="1"/>
  <c r="Z35" i="21"/>
  <c r="Z53" i="21" s="1"/>
  <c r="Z76" i="21" s="1"/>
  <c r="Z18" i="21"/>
  <c r="AA18" i="21" s="1"/>
  <c r="Z35" i="25"/>
  <c r="Z53" i="25" s="1"/>
  <c r="Z76" i="25" s="1"/>
  <c r="Z18" i="25"/>
  <c r="AA18" i="25" s="1"/>
  <c r="AA17" i="33"/>
  <c r="Z35" i="33" s="1"/>
  <c r="Z53" i="33" s="1"/>
  <c r="Z76" i="33" s="1"/>
  <c r="V35" i="31"/>
  <c r="V53" i="31" s="1"/>
  <c r="V76" i="31" s="1"/>
  <c r="AA35" i="31"/>
  <c r="AC17" i="31"/>
  <c r="T76" i="31" s="1"/>
  <c r="U35" i="31"/>
  <c r="U53" i="31" s="1"/>
  <c r="W35" i="31"/>
  <c r="W53" i="31" s="1"/>
  <c r="W76" i="31" s="1"/>
  <c r="X35" i="31"/>
  <c r="X53" i="31" s="1"/>
  <c r="X76" i="31" s="1"/>
  <c r="X35" i="23"/>
  <c r="X53" i="23" s="1"/>
  <c r="X76" i="23" s="1"/>
  <c r="U19" i="33"/>
  <c r="U19" i="31"/>
  <c r="U19" i="32"/>
  <c r="U19" i="29"/>
  <c r="U19" i="27"/>
  <c r="U19" i="25"/>
  <c r="U19" i="30"/>
  <c r="U19" i="28"/>
  <c r="U19" i="26"/>
  <c r="U19" i="24"/>
  <c r="U19" i="22"/>
  <c r="U19" i="20"/>
  <c r="U19" i="23"/>
  <c r="U19" i="21"/>
  <c r="U19" i="19"/>
  <c r="U19" i="17"/>
  <c r="U19" i="15"/>
  <c r="U19" i="13"/>
  <c r="U19" i="18"/>
  <c r="U19" i="16"/>
  <c r="U19" i="14"/>
  <c r="U19" i="11"/>
  <c r="U19" i="9"/>
  <c r="U19" i="12"/>
  <c r="U19" i="10"/>
  <c r="Z35" i="13"/>
  <c r="Z53" i="13" s="1"/>
  <c r="Z76" i="13" s="1"/>
  <c r="Z18" i="13"/>
  <c r="AA18" i="13" s="1"/>
  <c r="Z35" i="27"/>
  <c r="Z53" i="27" s="1"/>
  <c r="Z76" i="27" s="1"/>
  <c r="Z18" i="27"/>
  <c r="AA18" i="27" s="1"/>
  <c r="BN1" i="1"/>
  <c r="W35" i="23" l="1"/>
  <c r="W53" i="23" s="1"/>
  <c r="W76" i="23" s="1"/>
  <c r="V35" i="23"/>
  <c r="V53" i="23" s="1"/>
  <c r="V76" i="23" s="1"/>
  <c r="U35" i="23"/>
  <c r="U53" i="23" s="1"/>
  <c r="AC17" i="23"/>
  <c r="T76" i="23" s="1"/>
  <c r="AA35" i="23"/>
  <c r="Z35" i="23"/>
  <c r="Z53" i="23" s="1"/>
  <c r="Z76" i="23" s="1"/>
  <c r="Z36" i="23"/>
  <c r="Z54" i="23" s="1"/>
  <c r="Z66" i="23" s="1"/>
  <c r="AD66" i="15"/>
  <c r="W36" i="25"/>
  <c r="W54" i="25" s="1"/>
  <c r="W66" i="25" s="1"/>
  <c r="AA36" i="25"/>
  <c r="U36" i="25"/>
  <c r="U54" i="25" s="1"/>
  <c r="V36" i="25"/>
  <c r="V54" i="25" s="1"/>
  <c r="V66" i="25" s="1"/>
  <c r="X36" i="25"/>
  <c r="X54" i="25" s="1"/>
  <c r="X66" i="25" s="1"/>
  <c r="AD66" i="25" s="1"/>
  <c r="Y36" i="25"/>
  <c r="W36" i="24"/>
  <c r="W54" i="24" s="1"/>
  <c r="W66" i="24" s="1"/>
  <c r="AA36" i="24"/>
  <c r="U36" i="24"/>
  <c r="U54" i="24" s="1"/>
  <c r="V36" i="24"/>
  <c r="V54" i="24" s="1"/>
  <c r="V66" i="24" s="1"/>
  <c r="X36" i="24"/>
  <c r="X54" i="24" s="1"/>
  <c r="X66" i="24" s="1"/>
  <c r="Y36" i="24"/>
  <c r="Y54" i="24" s="1"/>
  <c r="Y66" i="24" s="1"/>
  <c r="AA36" i="27"/>
  <c r="U36" i="27"/>
  <c r="U54" i="27" s="1"/>
  <c r="V36" i="27"/>
  <c r="V54" i="27" s="1"/>
  <c r="V66" i="27" s="1"/>
  <c r="W36" i="27"/>
  <c r="W54" i="27" s="1"/>
  <c r="W66" i="27" s="1"/>
  <c r="X36" i="27"/>
  <c r="X54" i="27" s="1"/>
  <c r="X66" i="27" s="1"/>
  <c r="Y36" i="27"/>
  <c r="AA36" i="21"/>
  <c r="U36" i="21"/>
  <c r="U54" i="21" s="1"/>
  <c r="V36" i="21"/>
  <c r="V54" i="21" s="1"/>
  <c r="V66" i="21" s="1"/>
  <c r="W36" i="21"/>
  <c r="W54" i="21" s="1"/>
  <c r="W66" i="21" s="1"/>
  <c r="X36" i="21"/>
  <c r="X54" i="21" s="1"/>
  <c r="X66" i="21" s="1"/>
  <c r="Y36" i="21"/>
  <c r="Y54" i="21" s="1"/>
  <c r="Y66" i="21" s="1"/>
  <c r="Y54" i="14"/>
  <c r="Y66" i="14" s="1"/>
  <c r="X36" i="29"/>
  <c r="X54" i="29" s="1"/>
  <c r="X66" i="29" s="1"/>
  <c r="AA36" i="29"/>
  <c r="V36" i="29"/>
  <c r="V54" i="29" s="1"/>
  <c r="V66" i="29" s="1"/>
  <c r="U36" i="29"/>
  <c r="U54" i="29" s="1"/>
  <c r="W36" i="29"/>
  <c r="W54" i="29" s="1"/>
  <c r="W66" i="29" s="1"/>
  <c r="Y36" i="29"/>
  <c r="Y54" i="29" s="1"/>
  <c r="Y66" i="29" s="1"/>
  <c r="X36" i="13"/>
  <c r="X54" i="13" s="1"/>
  <c r="X66" i="13" s="1"/>
  <c r="AA36" i="13"/>
  <c r="U36" i="13"/>
  <c r="U54" i="13" s="1"/>
  <c r="W36" i="13"/>
  <c r="W54" i="13" s="1"/>
  <c r="W66" i="13" s="1"/>
  <c r="V36" i="13"/>
  <c r="V54" i="13" s="1"/>
  <c r="V66" i="13" s="1"/>
  <c r="Y36" i="13"/>
  <c r="Y36" i="12"/>
  <c r="Y54" i="12" s="1"/>
  <c r="Y66" i="12" s="1"/>
  <c r="AA36" i="12"/>
  <c r="U36" i="12"/>
  <c r="U54" i="12" s="1"/>
  <c r="V36" i="12"/>
  <c r="V54" i="12" s="1"/>
  <c r="V66" i="12" s="1"/>
  <c r="W36" i="12"/>
  <c r="W54" i="12" s="1"/>
  <c r="W66" i="12" s="1"/>
  <c r="X36" i="12"/>
  <c r="X54" i="12" s="1"/>
  <c r="X66" i="12" s="1"/>
  <c r="AA36" i="18"/>
  <c r="U36" i="18"/>
  <c r="U54" i="18" s="1"/>
  <c r="V36" i="18"/>
  <c r="V54" i="18" s="1"/>
  <c r="V66" i="18" s="1"/>
  <c r="W36" i="18"/>
  <c r="W54" i="18" s="1"/>
  <c r="W66" i="18" s="1"/>
  <c r="X36" i="18"/>
  <c r="X54" i="18" s="1"/>
  <c r="X66" i="18" s="1"/>
  <c r="Y35" i="26"/>
  <c r="Y53" i="26" s="1"/>
  <c r="Y76" i="26" s="1"/>
  <c r="AA35" i="26"/>
  <c r="AC17" i="26"/>
  <c r="T76" i="26" s="1"/>
  <c r="U35" i="26"/>
  <c r="U53" i="26" s="1"/>
  <c r="V35" i="26"/>
  <c r="V53" i="26" s="1"/>
  <c r="V76" i="26" s="1"/>
  <c r="W35" i="26"/>
  <c r="W53" i="26" s="1"/>
  <c r="W76" i="26" s="1"/>
  <c r="X35" i="26"/>
  <c r="X53" i="26" s="1"/>
  <c r="X76" i="26" s="1"/>
  <c r="Z36" i="16"/>
  <c r="Z54" i="16" s="1"/>
  <c r="Z66" i="16" s="1"/>
  <c r="Z35" i="15"/>
  <c r="Z53" i="15" s="1"/>
  <c r="Z76" i="15" s="1"/>
  <c r="AA35" i="15"/>
  <c r="AC17" i="15"/>
  <c r="T76" i="15" s="1"/>
  <c r="U35" i="15"/>
  <c r="U53" i="15" s="1"/>
  <c r="V35" i="15"/>
  <c r="V53" i="15" s="1"/>
  <c r="V76" i="15" s="1"/>
  <c r="W35" i="15"/>
  <c r="W53" i="15" s="1"/>
  <c r="W76" i="15" s="1"/>
  <c r="X35" i="15"/>
  <c r="X53" i="15" s="1"/>
  <c r="X76" i="15" s="1"/>
  <c r="Y35" i="15"/>
  <c r="Y53" i="15" s="1"/>
  <c r="Y76" i="15" s="1"/>
  <c r="V35" i="29"/>
  <c r="V53" i="29" s="1"/>
  <c r="V76" i="29" s="1"/>
  <c r="AA35" i="29"/>
  <c r="AC17" i="29"/>
  <c r="T76" i="29" s="1"/>
  <c r="U35" i="29"/>
  <c r="U53" i="29" s="1"/>
  <c r="W35" i="29"/>
  <c r="W53" i="29" s="1"/>
  <c r="W76" i="29" s="1"/>
  <c r="X35" i="29"/>
  <c r="X53" i="29" s="1"/>
  <c r="X76" i="29" s="1"/>
  <c r="Y35" i="29"/>
  <c r="Y53" i="29" s="1"/>
  <c r="Y76" i="29" s="1"/>
  <c r="AA18" i="10"/>
  <c r="AA18" i="26"/>
  <c r="Z36" i="26" s="1"/>
  <c r="Z54" i="26" s="1"/>
  <c r="Z66" i="26" s="1"/>
  <c r="AA36" i="30"/>
  <c r="U36" i="30"/>
  <c r="U54" i="30" s="1"/>
  <c r="V36" i="30"/>
  <c r="V54" i="30" s="1"/>
  <c r="V66" i="30" s="1"/>
  <c r="W36" i="30"/>
  <c r="W54" i="30" s="1"/>
  <c r="W66" i="30" s="1"/>
  <c r="X36" i="30"/>
  <c r="X54" i="30" s="1"/>
  <c r="X66" i="30" s="1"/>
  <c r="Y54" i="15"/>
  <c r="Y66" i="15" s="1"/>
  <c r="AC66" i="15" s="1"/>
  <c r="AA18" i="20"/>
  <c r="X53" i="13"/>
  <c r="X76" i="13" s="1"/>
  <c r="Z36" i="29"/>
  <c r="Z54" i="29" s="1"/>
  <c r="Z66" i="29" s="1"/>
  <c r="AA36" i="16"/>
  <c r="U36" i="16"/>
  <c r="U54" i="16" s="1"/>
  <c r="V36" i="16"/>
  <c r="V54" i="16" s="1"/>
  <c r="V66" i="16" s="1"/>
  <c r="W36" i="16"/>
  <c r="W54" i="16" s="1"/>
  <c r="W66" i="16" s="1"/>
  <c r="X36" i="16"/>
  <c r="X54" i="16" s="1"/>
  <c r="X66" i="16" s="1"/>
  <c r="Z36" i="21"/>
  <c r="Z54" i="21" s="1"/>
  <c r="Z66" i="21" s="1"/>
  <c r="V19" i="32"/>
  <c r="V19" i="29"/>
  <c r="V19" i="27"/>
  <c r="V19" i="25"/>
  <c r="V19" i="30"/>
  <c r="V19" i="33"/>
  <c r="V19" i="28"/>
  <c r="V19" i="26"/>
  <c r="V19" i="24"/>
  <c r="V19" i="22"/>
  <c r="V19" i="20"/>
  <c r="V19" i="23"/>
  <c r="V19" i="21"/>
  <c r="V19" i="19"/>
  <c r="V19" i="31"/>
  <c r="V19" i="17"/>
  <c r="V19" i="15"/>
  <c r="V19" i="13"/>
  <c r="V19" i="18"/>
  <c r="V19" i="16"/>
  <c r="V19" i="14"/>
  <c r="V19" i="11"/>
  <c r="V19" i="9"/>
  <c r="V19" i="12"/>
  <c r="V19" i="10"/>
  <c r="U76" i="31"/>
  <c r="AA53" i="31"/>
  <c r="AA36" i="23"/>
  <c r="U36" i="23"/>
  <c r="U54" i="23" s="1"/>
  <c r="V36" i="23"/>
  <c r="V54" i="23" s="1"/>
  <c r="V66" i="23" s="1"/>
  <c r="W36" i="23"/>
  <c r="W54" i="23" s="1"/>
  <c r="W66" i="23" s="1"/>
  <c r="X36" i="23"/>
  <c r="X54" i="23" s="1"/>
  <c r="X66" i="23" s="1"/>
  <c r="Z35" i="26"/>
  <c r="Z53" i="26" s="1"/>
  <c r="Z76" i="26" s="1"/>
  <c r="Y36" i="30"/>
  <c r="AA18" i="31"/>
  <c r="Z35" i="29"/>
  <c r="Z53" i="29" s="1"/>
  <c r="Z76" i="29" s="1"/>
  <c r="W35" i="12"/>
  <c r="W53" i="12" s="1"/>
  <c r="W76" i="12" s="1"/>
  <c r="AC17" i="12"/>
  <c r="T76" i="12" s="1"/>
  <c r="AA35" i="12"/>
  <c r="U35" i="12"/>
  <c r="U53" i="12" s="1"/>
  <c r="V35" i="12"/>
  <c r="V53" i="12" s="1"/>
  <c r="V76" i="12" s="1"/>
  <c r="X35" i="12"/>
  <c r="X53" i="12" s="1"/>
  <c r="X76" i="12" s="1"/>
  <c r="Y35" i="12"/>
  <c r="Y53" i="12" s="1"/>
  <c r="Y76" i="12" s="1"/>
  <c r="Y54" i="23"/>
  <c r="Y66" i="23" s="1"/>
  <c r="AC66" i="23" s="1"/>
  <c r="W35" i="11"/>
  <c r="W53" i="11" s="1"/>
  <c r="W76" i="11" s="1"/>
  <c r="AC17" i="11"/>
  <c r="T76" i="11" s="1"/>
  <c r="AA35" i="11"/>
  <c r="U35" i="11"/>
  <c r="U53" i="11" s="1"/>
  <c r="V35" i="11"/>
  <c r="V53" i="11" s="1"/>
  <c r="V76" i="11" s="1"/>
  <c r="X35" i="11"/>
  <c r="X53" i="11" s="1"/>
  <c r="X76" i="11" s="1"/>
  <c r="Y35" i="11"/>
  <c r="Y53" i="11" s="1"/>
  <c r="Y76" i="11" s="1"/>
  <c r="U35" i="24"/>
  <c r="U53" i="24" s="1"/>
  <c r="AA35" i="24"/>
  <c r="AC17" i="24"/>
  <c r="T76" i="24" s="1"/>
  <c r="V35" i="24"/>
  <c r="V53" i="24" s="1"/>
  <c r="V76" i="24" s="1"/>
  <c r="W35" i="24"/>
  <c r="W53" i="24" s="1"/>
  <c r="W76" i="24" s="1"/>
  <c r="X35" i="24"/>
  <c r="X53" i="24" s="1"/>
  <c r="X76" i="24" s="1"/>
  <c r="Y35" i="24"/>
  <c r="Y53" i="24" s="1"/>
  <c r="Y76" i="24" s="1"/>
  <c r="AA35" i="30"/>
  <c r="AC17" i="30"/>
  <c r="T76" i="30" s="1"/>
  <c r="U35" i="30"/>
  <c r="U53" i="30" s="1"/>
  <c r="V35" i="30"/>
  <c r="V53" i="30" s="1"/>
  <c r="V76" i="30" s="1"/>
  <c r="W35" i="30"/>
  <c r="W53" i="30" s="1"/>
  <c r="W76" i="30" s="1"/>
  <c r="X35" i="30"/>
  <c r="X53" i="30" s="1"/>
  <c r="X76" i="30" s="1"/>
  <c r="Y35" i="30"/>
  <c r="Y53" i="30" s="1"/>
  <c r="Y76" i="30" s="1"/>
  <c r="V35" i="17"/>
  <c r="V53" i="17" s="1"/>
  <c r="V76" i="17" s="1"/>
  <c r="AA35" i="17"/>
  <c r="AC17" i="17"/>
  <c r="T76" i="17" s="1"/>
  <c r="U35" i="17"/>
  <c r="U53" i="17" s="1"/>
  <c r="W35" i="17"/>
  <c r="W53" i="17" s="1"/>
  <c r="W76" i="17" s="1"/>
  <c r="X35" i="17"/>
  <c r="X53" i="17" s="1"/>
  <c r="X76" i="17" s="1"/>
  <c r="Y35" i="17"/>
  <c r="Y53" i="17" s="1"/>
  <c r="Y76" i="17" s="1"/>
  <c r="U76" i="13"/>
  <c r="AC66" i="16"/>
  <c r="U76" i="23"/>
  <c r="Z36" i="12"/>
  <c r="Z54" i="12" s="1"/>
  <c r="Z66" i="12" s="1"/>
  <c r="W35" i="14"/>
  <c r="W53" i="14" s="1"/>
  <c r="W76" i="14" s="1"/>
  <c r="AA35" i="14"/>
  <c r="AC17" i="14"/>
  <c r="T76" i="14" s="1"/>
  <c r="U35" i="14"/>
  <c r="U53" i="14" s="1"/>
  <c r="V35" i="14"/>
  <c r="V53" i="14" s="1"/>
  <c r="V76" i="14" s="1"/>
  <c r="X35" i="14"/>
  <c r="X53" i="14" s="1"/>
  <c r="X76" i="14" s="1"/>
  <c r="Y35" i="14"/>
  <c r="Y53" i="14" s="1"/>
  <c r="Y76" i="14" s="1"/>
  <c r="Z36" i="33"/>
  <c r="Z54" i="33" s="1"/>
  <c r="Z66" i="33" s="1"/>
  <c r="AA18" i="11"/>
  <c r="Z35" i="28"/>
  <c r="Z53" i="28" s="1"/>
  <c r="Z76" i="28" s="1"/>
  <c r="AA35" i="28"/>
  <c r="AC17" i="28"/>
  <c r="T76" i="28" s="1"/>
  <c r="U35" i="28"/>
  <c r="U53" i="28" s="1"/>
  <c r="V35" i="28"/>
  <c r="V53" i="28" s="1"/>
  <c r="V76" i="28" s="1"/>
  <c r="W35" i="28"/>
  <c r="X35" i="28"/>
  <c r="X53" i="28" s="1"/>
  <c r="X76" i="28" s="1"/>
  <c r="Y35" i="28"/>
  <c r="Y53" i="28" s="1"/>
  <c r="Y76" i="28" s="1"/>
  <c r="Z36" i="30"/>
  <c r="Z54" i="30" s="1"/>
  <c r="Z66" i="30" s="1"/>
  <c r="AA18" i="17"/>
  <c r="Z36" i="17" s="1"/>
  <c r="Z54" i="17" s="1"/>
  <c r="Z66" i="17" s="1"/>
  <c r="U76" i="25"/>
  <c r="AA53" i="25"/>
  <c r="U76" i="10"/>
  <c r="AA53" i="10"/>
  <c r="Z36" i="14"/>
  <c r="Z54" i="14" s="1"/>
  <c r="Z66" i="14" s="1"/>
  <c r="AA36" i="14"/>
  <c r="U36" i="14"/>
  <c r="U54" i="14" s="1"/>
  <c r="W36" i="14"/>
  <c r="W54" i="14" s="1"/>
  <c r="W66" i="14" s="1"/>
  <c r="V36" i="14"/>
  <c r="V54" i="14" s="1"/>
  <c r="V66" i="14" s="1"/>
  <c r="X36" i="14"/>
  <c r="X54" i="14" s="1"/>
  <c r="X66" i="14" s="1"/>
  <c r="AA18" i="28"/>
  <c r="Z36" i="28" s="1"/>
  <c r="Z54" i="28" s="1"/>
  <c r="Z66" i="28" s="1"/>
  <c r="U35" i="9"/>
  <c r="U53" i="9" s="1"/>
  <c r="AC17" i="9"/>
  <c r="T76" i="9" s="1"/>
  <c r="AA35" i="9"/>
  <c r="V35" i="9"/>
  <c r="V53" i="9" s="1"/>
  <c r="V76" i="9" s="1"/>
  <c r="W35" i="9"/>
  <c r="W53" i="9" s="1"/>
  <c r="W76" i="9" s="1"/>
  <c r="X35" i="9"/>
  <c r="X53" i="9" s="1"/>
  <c r="X76" i="9" s="1"/>
  <c r="Y35" i="9"/>
  <c r="Y53" i="9" s="1"/>
  <c r="Y76" i="9" s="1"/>
  <c r="U76" i="27"/>
  <c r="AA53" i="27"/>
  <c r="AA53" i="21"/>
  <c r="U76" i="21"/>
  <c r="U66" i="15"/>
  <c r="AA36" i="32"/>
  <c r="V36" i="32"/>
  <c r="V54" i="32" s="1"/>
  <c r="V66" i="32" s="1"/>
  <c r="U36" i="32"/>
  <c r="U54" i="32" s="1"/>
  <c r="W36" i="32"/>
  <c r="W54" i="32" s="1"/>
  <c r="W66" i="32" s="1"/>
  <c r="X36" i="32"/>
  <c r="X54" i="32" s="1"/>
  <c r="X66" i="32" s="1"/>
  <c r="Z36" i="27"/>
  <c r="Z54" i="27" s="1"/>
  <c r="Z66" i="27" s="1"/>
  <c r="W35" i="33"/>
  <c r="W53" i="33" s="1"/>
  <c r="W76" i="33" s="1"/>
  <c r="AA35" i="33"/>
  <c r="AC17" i="33"/>
  <c r="T76" i="33" s="1"/>
  <c r="U35" i="33"/>
  <c r="U53" i="33" s="1"/>
  <c r="V35" i="33"/>
  <c r="V53" i="33" s="1"/>
  <c r="V76" i="33" s="1"/>
  <c r="X35" i="33"/>
  <c r="X53" i="33" s="1"/>
  <c r="X76" i="33" s="1"/>
  <c r="Y35" i="33"/>
  <c r="Y53" i="33" s="1"/>
  <c r="Y76" i="33" s="1"/>
  <c r="AA36" i="33"/>
  <c r="U36" i="33"/>
  <c r="U54" i="33" s="1"/>
  <c r="V36" i="33"/>
  <c r="V54" i="33" s="1"/>
  <c r="V66" i="33" s="1"/>
  <c r="W36" i="33"/>
  <c r="W54" i="33" s="1"/>
  <c r="W66" i="33" s="1"/>
  <c r="X36" i="33"/>
  <c r="X54" i="33" s="1"/>
  <c r="X66" i="33" s="1"/>
  <c r="W35" i="19"/>
  <c r="W53" i="19" s="1"/>
  <c r="W76" i="19" s="1"/>
  <c r="AA35" i="19"/>
  <c r="AC17" i="19"/>
  <c r="T76" i="19" s="1"/>
  <c r="U35" i="19"/>
  <c r="U53" i="19" s="1"/>
  <c r="V35" i="19"/>
  <c r="V53" i="19" s="1"/>
  <c r="V76" i="19" s="1"/>
  <c r="X35" i="19"/>
  <c r="X53" i="19" s="1"/>
  <c r="X76" i="19" s="1"/>
  <c r="Y35" i="19"/>
  <c r="Y53" i="19" s="1"/>
  <c r="Y76" i="19" s="1"/>
  <c r="AA18" i="22"/>
  <c r="Z36" i="22" s="1"/>
  <c r="Z54" i="22" s="1"/>
  <c r="Z66" i="22" s="1"/>
  <c r="U35" i="18"/>
  <c r="U53" i="18" s="1"/>
  <c r="AA35" i="18"/>
  <c r="AC17" i="18"/>
  <c r="T76" i="18" s="1"/>
  <c r="V35" i="18"/>
  <c r="V53" i="18" s="1"/>
  <c r="V76" i="18" s="1"/>
  <c r="W35" i="18"/>
  <c r="W53" i="18" s="1"/>
  <c r="W76" i="18" s="1"/>
  <c r="X35" i="18"/>
  <c r="X53" i="18" s="1"/>
  <c r="X76" i="18" s="1"/>
  <c r="Y35" i="18"/>
  <c r="Y53" i="18" s="1"/>
  <c r="Y76" i="18" s="1"/>
  <c r="AA18" i="9"/>
  <c r="Z36" i="9" s="1"/>
  <c r="Z54" i="9" s="1"/>
  <c r="Z66" i="9" s="1"/>
  <c r="Z36" i="24"/>
  <c r="Z54" i="24" s="1"/>
  <c r="Z66" i="24" s="1"/>
  <c r="V35" i="32"/>
  <c r="V53" i="32" s="1"/>
  <c r="V76" i="32" s="1"/>
  <c r="AA35" i="32"/>
  <c r="AC17" i="32"/>
  <c r="T76" i="32" s="1"/>
  <c r="U35" i="32"/>
  <c r="U53" i="32" s="1"/>
  <c r="W35" i="32"/>
  <c r="W53" i="32" s="1"/>
  <c r="W76" i="32" s="1"/>
  <c r="X35" i="32"/>
  <c r="X53" i="32" s="1"/>
  <c r="X76" i="32" s="1"/>
  <c r="Y35" i="32"/>
  <c r="Y53" i="32" s="1"/>
  <c r="Y76" i="32" s="1"/>
  <c r="U76" i="22"/>
  <c r="AA53" i="22"/>
  <c r="Z36" i="13"/>
  <c r="Z54" i="13" s="1"/>
  <c r="Z66" i="13" s="1"/>
  <c r="Z36" i="25"/>
  <c r="Z54" i="25" s="1"/>
  <c r="Z66" i="25" s="1"/>
  <c r="U35" i="16"/>
  <c r="U53" i="16" s="1"/>
  <c r="AA35" i="16"/>
  <c r="AC17" i="16"/>
  <c r="T76" i="16" s="1"/>
  <c r="V35" i="16"/>
  <c r="V53" i="16" s="1"/>
  <c r="V76" i="16" s="1"/>
  <c r="W35" i="16"/>
  <c r="W53" i="16" s="1"/>
  <c r="W76" i="16" s="1"/>
  <c r="X35" i="16"/>
  <c r="X53" i="16" s="1"/>
  <c r="X76" i="16" s="1"/>
  <c r="Y35" i="16"/>
  <c r="Y53" i="16" s="1"/>
  <c r="Y76" i="16" s="1"/>
  <c r="Y36" i="33"/>
  <c r="Y54" i="33" s="1"/>
  <c r="Y66" i="33" s="1"/>
  <c r="AC66" i="33" s="1"/>
  <c r="U76" i="20"/>
  <c r="AA53" i="20"/>
  <c r="Z36" i="18"/>
  <c r="Z54" i="18" s="1"/>
  <c r="Z66" i="18" s="1"/>
  <c r="AC66" i="18" s="1"/>
  <c r="AA18" i="19"/>
  <c r="Z35" i="9"/>
  <c r="Z53" i="9" s="1"/>
  <c r="Z76" i="9" s="1"/>
  <c r="Z35" i="24"/>
  <c r="Z53" i="24" s="1"/>
  <c r="Z76" i="24" s="1"/>
  <c r="Z36" i="32"/>
  <c r="Z54" i="32" s="1"/>
  <c r="Z66" i="32" s="1"/>
  <c r="Y36" i="32"/>
  <c r="Y54" i="32" s="1"/>
  <c r="Y66" i="32" s="1"/>
  <c r="BO1" i="1"/>
  <c r="R18" i="34"/>
  <c r="R9" i="34"/>
  <c r="R12" i="34"/>
  <c r="S20" i="34"/>
  <c r="S9" i="34"/>
  <c r="R28" i="34"/>
  <c r="R10" i="34"/>
  <c r="AA53" i="23" l="1"/>
  <c r="AD66" i="13"/>
  <c r="AC66" i="12"/>
  <c r="AA53" i="13"/>
  <c r="AD66" i="33"/>
  <c r="AD66" i="21"/>
  <c r="AA54" i="15"/>
  <c r="AI9" i="34"/>
  <c r="AD66" i="32"/>
  <c r="AD66" i="18"/>
  <c r="AD66" i="30"/>
  <c r="AD66" i="29"/>
  <c r="AH12" i="34"/>
  <c r="AH10" i="34"/>
  <c r="AH18" i="34"/>
  <c r="AI20" i="34"/>
  <c r="AH9" i="34"/>
  <c r="AH28" i="34"/>
  <c r="U66" i="29"/>
  <c r="AA54" i="29"/>
  <c r="W19" i="32"/>
  <c r="W19" i="30"/>
  <c r="W19" i="33"/>
  <c r="W19" i="29"/>
  <c r="W19" i="27"/>
  <c r="W19" i="25"/>
  <c r="W19" i="28"/>
  <c r="W19" i="26"/>
  <c r="W19" i="31"/>
  <c r="W19" i="23"/>
  <c r="W19" i="21"/>
  <c r="W19" i="19"/>
  <c r="W19" i="24"/>
  <c r="W19" i="22"/>
  <c r="W19" i="20"/>
  <c r="W19" i="17"/>
  <c r="W19" i="15"/>
  <c r="W19" i="13"/>
  <c r="W19" i="18"/>
  <c r="W19" i="16"/>
  <c r="W19" i="14"/>
  <c r="W19" i="11"/>
  <c r="W19" i="9"/>
  <c r="W19" i="12"/>
  <c r="W19" i="10"/>
  <c r="AA53" i="32"/>
  <c r="U76" i="32"/>
  <c r="U76" i="14"/>
  <c r="AA53" i="14"/>
  <c r="V36" i="26"/>
  <c r="V54" i="26" s="1"/>
  <c r="V66" i="26" s="1"/>
  <c r="AA36" i="26"/>
  <c r="U36" i="26"/>
  <c r="U54" i="26" s="1"/>
  <c r="W36" i="26"/>
  <c r="W54" i="26" s="1"/>
  <c r="W66" i="26" s="1"/>
  <c r="X36" i="26"/>
  <c r="X54" i="26" s="1"/>
  <c r="X66" i="26" s="1"/>
  <c r="Y36" i="26"/>
  <c r="Y54" i="26" s="1"/>
  <c r="Y66" i="26" s="1"/>
  <c r="AC66" i="26" s="1"/>
  <c r="U66" i="18"/>
  <c r="AA54" i="18"/>
  <c r="U66" i="16"/>
  <c r="AA54" i="16"/>
  <c r="AA53" i="15"/>
  <c r="U76" i="15"/>
  <c r="U76" i="19"/>
  <c r="AA53" i="19"/>
  <c r="U36" i="11"/>
  <c r="U54" i="11" s="1"/>
  <c r="AA36" i="11"/>
  <c r="V36" i="11"/>
  <c r="V54" i="11" s="1"/>
  <c r="V66" i="11" s="1"/>
  <c r="W36" i="11"/>
  <c r="W54" i="11" s="1"/>
  <c r="W66" i="11" s="1"/>
  <c r="X36" i="11"/>
  <c r="X54" i="11" s="1"/>
  <c r="X66" i="11" s="1"/>
  <c r="Y36" i="11"/>
  <c r="Y54" i="11" s="1"/>
  <c r="Y66" i="11" s="1"/>
  <c r="AD66" i="23"/>
  <c r="AA36" i="10"/>
  <c r="U36" i="10"/>
  <c r="U54" i="10" s="1"/>
  <c r="V36" i="10"/>
  <c r="V54" i="10" s="1"/>
  <c r="V66" i="10" s="1"/>
  <c r="W36" i="10"/>
  <c r="W54" i="10" s="1"/>
  <c r="W66" i="10" s="1"/>
  <c r="X36" i="10"/>
  <c r="X54" i="10" s="1"/>
  <c r="X66" i="10" s="1"/>
  <c r="Y36" i="10"/>
  <c r="AD66" i="14"/>
  <c r="Z36" i="11"/>
  <c r="Z54" i="11" s="1"/>
  <c r="Z66" i="11" s="1"/>
  <c r="U76" i="11"/>
  <c r="AA53" i="11"/>
  <c r="Z36" i="10"/>
  <c r="Z54" i="10" s="1"/>
  <c r="Z66" i="10" s="1"/>
  <c r="U66" i="21"/>
  <c r="AA54" i="21"/>
  <c r="AC66" i="24"/>
  <c r="U66" i="33"/>
  <c r="AA54" i="33"/>
  <c r="U66" i="27"/>
  <c r="AA36" i="9"/>
  <c r="U36" i="9"/>
  <c r="U54" i="9" s="1"/>
  <c r="V36" i="9"/>
  <c r="V54" i="9" s="1"/>
  <c r="V66" i="9" s="1"/>
  <c r="W36" i="9"/>
  <c r="W54" i="9" s="1"/>
  <c r="W66" i="9" s="1"/>
  <c r="X36" i="9"/>
  <c r="X54" i="9" s="1"/>
  <c r="X66" i="9" s="1"/>
  <c r="Y36" i="9"/>
  <c r="Y54" i="9" s="1"/>
  <c r="Y66" i="9" s="1"/>
  <c r="AC66" i="9" s="1"/>
  <c r="U76" i="18"/>
  <c r="AA53" i="18"/>
  <c r="U66" i="14"/>
  <c r="AA54" i="14"/>
  <c r="W53" i="28"/>
  <c r="W76" i="28" s="1"/>
  <c r="U76" i="12"/>
  <c r="AA53" i="12"/>
  <c r="AA36" i="31"/>
  <c r="U36" i="31"/>
  <c r="U54" i="31" s="1"/>
  <c r="V36" i="31"/>
  <c r="V54" i="31" s="1"/>
  <c r="V66" i="31" s="1"/>
  <c r="W36" i="31"/>
  <c r="W54" i="31" s="1"/>
  <c r="W66" i="31" s="1"/>
  <c r="X36" i="31"/>
  <c r="X54" i="31" s="1"/>
  <c r="X66" i="31" s="1"/>
  <c r="Y36" i="31"/>
  <c r="Y54" i="31" s="1"/>
  <c r="Y66" i="31" s="1"/>
  <c r="U66" i="23"/>
  <c r="AA54" i="23"/>
  <c r="AD66" i="12"/>
  <c r="U66" i="13"/>
  <c r="AD66" i="24"/>
  <c r="U66" i="25"/>
  <c r="V36" i="19"/>
  <c r="V54" i="19" s="1"/>
  <c r="V66" i="19" s="1"/>
  <c r="AA36" i="19"/>
  <c r="U36" i="19"/>
  <c r="U54" i="19" s="1"/>
  <c r="W36" i="19"/>
  <c r="W54" i="19" s="1"/>
  <c r="W66" i="19" s="1"/>
  <c r="X36" i="19"/>
  <c r="X54" i="19" s="1"/>
  <c r="X66" i="19" s="1"/>
  <c r="Y36" i="19"/>
  <c r="Y54" i="19" s="1"/>
  <c r="Y66" i="19" s="1"/>
  <c r="Y54" i="25"/>
  <c r="AA54" i="25" s="1"/>
  <c r="AC66" i="32"/>
  <c r="Z36" i="19"/>
  <c r="Z54" i="19" s="1"/>
  <c r="Z66" i="19" s="1"/>
  <c r="U76" i="16"/>
  <c r="AA53" i="16"/>
  <c r="AA36" i="22"/>
  <c r="U36" i="22"/>
  <c r="U54" i="22" s="1"/>
  <c r="V36" i="22"/>
  <c r="V54" i="22" s="1"/>
  <c r="V66" i="22" s="1"/>
  <c r="W36" i="22"/>
  <c r="W54" i="22" s="1"/>
  <c r="W66" i="22" s="1"/>
  <c r="Y36" i="22"/>
  <c r="Y54" i="22" s="1"/>
  <c r="Y66" i="22" s="1"/>
  <c r="AC66" i="22" s="1"/>
  <c r="X36" i="22"/>
  <c r="X54" i="22" s="1"/>
  <c r="X66" i="22" s="1"/>
  <c r="Z36" i="31"/>
  <c r="Z54" i="31" s="1"/>
  <c r="Z66" i="31" s="1"/>
  <c r="U66" i="30"/>
  <c r="Y54" i="27"/>
  <c r="AA54" i="27" s="1"/>
  <c r="U76" i="26"/>
  <c r="AA53" i="26"/>
  <c r="U76" i="33"/>
  <c r="AA53" i="33"/>
  <c r="U76" i="9"/>
  <c r="AA53" i="9"/>
  <c r="U76" i="28"/>
  <c r="U76" i="17"/>
  <c r="AA53" i="17"/>
  <c r="U76" i="30"/>
  <c r="AA53" i="30"/>
  <c r="Y54" i="30"/>
  <c r="AA54" i="30" s="1"/>
  <c r="AA36" i="20"/>
  <c r="U36" i="20"/>
  <c r="U54" i="20" s="1"/>
  <c r="W36" i="20"/>
  <c r="V36" i="20"/>
  <c r="V54" i="20" s="1"/>
  <c r="V66" i="20" s="1"/>
  <c r="X36" i="20"/>
  <c r="X54" i="20" s="1"/>
  <c r="X66" i="20" s="1"/>
  <c r="Y36" i="20"/>
  <c r="Y54" i="20" s="1"/>
  <c r="Y66" i="20" s="1"/>
  <c r="U66" i="12"/>
  <c r="AA54" i="12"/>
  <c r="AC66" i="14"/>
  <c r="U66" i="24"/>
  <c r="AA54" i="24"/>
  <c r="AA53" i="29"/>
  <c r="U76" i="29"/>
  <c r="Y54" i="13"/>
  <c r="AA54" i="13" s="1"/>
  <c r="U66" i="32"/>
  <c r="AA54" i="32"/>
  <c r="W36" i="28"/>
  <c r="W54" i="28" s="1"/>
  <c r="W66" i="28" s="1"/>
  <c r="AA36" i="28"/>
  <c r="U36" i="28"/>
  <c r="U54" i="28" s="1"/>
  <c r="V36" i="28"/>
  <c r="V54" i="28" s="1"/>
  <c r="V66" i="28" s="1"/>
  <c r="X36" i="28"/>
  <c r="X54" i="28" s="1"/>
  <c r="X66" i="28" s="1"/>
  <c r="Y36" i="28"/>
  <c r="Y54" i="28" s="1"/>
  <c r="Y66" i="28" s="1"/>
  <c r="AC66" i="28" s="1"/>
  <c r="AA36" i="17"/>
  <c r="V36" i="17"/>
  <c r="V54" i="17" s="1"/>
  <c r="V66" i="17" s="1"/>
  <c r="U36" i="17"/>
  <c r="U54" i="17" s="1"/>
  <c r="W36" i="17"/>
  <c r="W54" i="17" s="1"/>
  <c r="W66" i="17" s="1"/>
  <c r="X36" i="17"/>
  <c r="X54" i="17" s="1"/>
  <c r="X66" i="17" s="1"/>
  <c r="Y36" i="17"/>
  <c r="Y54" i="17" s="1"/>
  <c r="Y66" i="17" s="1"/>
  <c r="AC66" i="17" s="1"/>
  <c r="U76" i="24"/>
  <c r="AA53" i="24"/>
  <c r="AD66" i="16"/>
  <c r="Z36" i="20"/>
  <c r="Z54" i="20" s="1"/>
  <c r="Z66" i="20" s="1"/>
  <c r="AC66" i="29"/>
  <c r="AC66" i="21"/>
  <c r="AD66" i="27"/>
  <c r="BP1" i="1"/>
  <c r="S27" i="34"/>
  <c r="R16" i="34"/>
  <c r="S19" i="34"/>
  <c r="S22" i="34"/>
  <c r="S7" i="34"/>
  <c r="S12" i="34"/>
  <c r="S6" i="34"/>
  <c r="S25" i="34"/>
  <c r="R17" i="34"/>
  <c r="R15" i="34"/>
  <c r="S28" i="34"/>
  <c r="R8" i="34"/>
  <c r="S10" i="34"/>
  <c r="R19" i="34"/>
  <c r="R23" i="34"/>
  <c r="S15" i="34"/>
  <c r="S8" i="34"/>
  <c r="R11" i="34"/>
  <c r="R27" i="34"/>
  <c r="R21" i="34"/>
  <c r="R24" i="34"/>
  <c r="R6" i="34"/>
  <c r="S18" i="34"/>
  <c r="S24" i="34"/>
  <c r="AI7" i="34" l="1"/>
  <c r="AH6" i="34"/>
  <c r="AC66" i="31"/>
  <c r="AA53" i="28"/>
  <c r="AI28" i="34"/>
  <c r="AI15" i="34"/>
  <c r="Y66" i="27"/>
  <c r="AC66" i="27" s="1"/>
  <c r="AD66" i="31"/>
  <c r="AI24" i="34"/>
  <c r="AI25" i="34"/>
  <c r="AI12" i="34"/>
  <c r="AI27" i="34"/>
  <c r="AC66" i="19"/>
  <c r="AD66" i="19"/>
  <c r="Y66" i="30"/>
  <c r="AC66" i="30" s="1"/>
  <c r="AD66" i="11"/>
  <c r="AD66" i="10"/>
  <c r="AD66" i="28"/>
  <c r="AD66" i="22"/>
  <c r="Y66" i="13"/>
  <c r="AC66" i="13" s="1"/>
  <c r="Y66" i="25"/>
  <c r="AC66" i="25" s="1"/>
  <c r="AI10" i="34"/>
  <c r="AH8" i="34"/>
  <c r="AI8" i="34"/>
  <c r="AH21" i="34"/>
  <c r="AH23" i="34"/>
  <c r="AI19" i="34"/>
  <c r="AI18" i="34"/>
  <c r="AI6" i="34"/>
  <c r="AH11" i="34"/>
  <c r="AH15" i="34"/>
  <c r="AH24" i="34"/>
  <c r="AH17" i="34"/>
  <c r="AH19" i="34"/>
  <c r="AI22" i="34"/>
  <c r="AH16" i="34"/>
  <c r="AH27" i="34"/>
  <c r="U66" i="9"/>
  <c r="AA54" i="9"/>
  <c r="U66" i="20"/>
  <c r="U66" i="10"/>
  <c r="U66" i="31"/>
  <c r="AA54" i="31"/>
  <c r="X19" i="33"/>
  <c r="X19" i="31"/>
  <c r="X19" i="32"/>
  <c r="X19" i="30"/>
  <c r="X19" i="28"/>
  <c r="X19" i="26"/>
  <c r="X19" i="25"/>
  <c r="X19" i="23"/>
  <c r="X19" i="21"/>
  <c r="X19" i="19"/>
  <c r="X19" i="29"/>
  <c r="X19" i="27"/>
  <c r="X19" i="24"/>
  <c r="X19" i="22"/>
  <c r="X19" i="20"/>
  <c r="X19" i="17"/>
  <c r="X19" i="15"/>
  <c r="X19" i="13"/>
  <c r="X19" i="18"/>
  <c r="X19" i="16"/>
  <c r="X19" i="14"/>
  <c r="X19" i="11"/>
  <c r="X19" i="9"/>
  <c r="X19" i="12"/>
  <c r="X19" i="10"/>
  <c r="U66" i="19"/>
  <c r="AA54" i="19"/>
  <c r="AC66" i="11"/>
  <c r="AD66" i="26"/>
  <c r="U66" i="28"/>
  <c r="AA54" i="28"/>
  <c r="AD66" i="17"/>
  <c r="U66" i="26"/>
  <c r="AA54" i="26"/>
  <c r="W54" i="20"/>
  <c r="AA54" i="20" s="1"/>
  <c r="U66" i="11"/>
  <c r="AA54" i="11"/>
  <c r="AC66" i="20"/>
  <c r="Y54" i="10"/>
  <c r="AA54" i="10" s="1"/>
  <c r="U66" i="22"/>
  <c r="AA54" i="22"/>
  <c r="AA54" i="17"/>
  <c r="U66" i="17"/>
  <c r="AD66" i="9"/>
  <c r="BQ1" i="1"/>
  <c r="S5" i="34"/>
  <c r="S4" i="34"/>
  <c r="S26" i="34"/>
  <c r="S21" i="34"/>
  <c r="S16" i="34"/>
  <c r="R5" i="34"/>
  <c r="R13" i="34"/>
  <c r="S17" i="34"/>
  <c r="R25" i="34"/>
  <c r="R7" i="34"/>
  <c r="S23" i="34"/>
  <c r="S13" i="34"/>
  <c r="R20" i="34"/>
  <c r="R26" i="34"/>
  <c r="R22" i="34"/>
  <c r="S11" i="34"/>
  <c r="R14" i="34"/>
  <c r="AH26" i="34" l="1"/>
  <c r="AH22" i="34"/>
  <c r="AI26" i="34"/>
  <c r="AI5" i="34"/>
  <c r="AI13" i="34"/>
  <c r="AH20" i="34"/>
  <c r="AH13" i="34"/>
  <c r="AH7" i="34"/>
  <c r="AI16" i="34"/>
  <c r="AH25" i="34"/>
  <c r="AI23" i="34"/>
  <c r="AI4" i="34"/>
  <c r="AI11" i="34"/>
  <c r="AH14" i="34"/>
  <c r="AI21" i="34"/>
  <c r="AI17" i="34"/>
  <c r="AH5" i="34"/>
  <c r="Y66" i="10"/>
  <c r="AC66" i="10" s="1"/>
  <c r="W66" i="20"/>
  <c r="AD66" i="20" s="1"/>
  <c r="Y19" i="32"/>
  <c r="Y19" i="33"/>
  <c r="Y19" i="30"/>
  <c r="Y19" i="28"/>
  <c r="Y19" i="26"/>
  <c r="Y19" i="31"/>
  <c r="Y19" i="29"/>
  <c r="Y19" i="27"/>
  <c r="Y19" i="25"/>
  <c r="Y19" i="23"/>
  <c r="Y19" i="21"/>
  <c r="Y19" i="19"/>
  <c r="Y19" i="24"/>
  <c r="Y19" i="22"/>
  <c r="Y19" i="20"/>
  <c r="Y19" i="18"/>
  <c r="Y19" i="16"/>
  <c r="Y19" i="14"/>
  <c r="Y19" i="17"/>
  <c r="Y19" i="15"/>
  <c r="Y19" i="13"/>
  <c r="Y19" i="12"/>
  <c r="Y19" i="10"/>
  <c r="Y19" i="11"/>
  <c r="Y19" i="9"/>
  <c r="BR1" i="1"/>
  <c r="S14" i="34"/>
  <c r="R4" i="34"/>
  <c r="AI14" i="34" l="1"/>
  <c r="AH4" i="34"/>
  <c r="Z19" i="33"/>
  <c r="Z19" i="28"/>
  <c r="Z19" i="26"/>
  <c r="Z19" i="31"/>
  <c r="AA19" i="31" s="1"/>
  <c r="Z19" i="29"/>
  <c r="AA19" i="29" s="1"/>
  <c r="Z19" i="27"/>
  <c r="Z19" i="25"/>
  <c r="Z19" i="30"/>
  <c r="Z19" i="23"/>
  <c r="Z19" i="21"/>
  <c r="Z19" i="19"/>
  <c r="Z19" i="24"/>
  <c r="AA19" i="24" s="1"/>
  <c r="Z19" i="22"/>
  <c r="AA19" i="22" s="1"/>
  <c r="Y37" i="22" s="1"/>
  <c r="Y55" i="22" s="1"/>
  <c r="Y77" i="22" s="1"/>
  <c r="Z19" i="20"/>
  <c r="Z19" i="32"/>
  <c r="AA19" i="32" s="1"/>
  <c r="Y55" i="32" s="1"/>
  <c r="Y77" i="32" s="1"/>
  <c r="Z19" i="18"/>
  <c r="Z19" i="16"/>
  <c r="AA19" i="16" s="1"/>
  <c r="Y37" i="16" s="1"/>
  <c r="Y55" i="16" s="1"/>
  <c r="Y77" i="16" s="1"/>
  <c r="Z19" i="14"/>
  <c r="AA19" i="14" s="1"/>
  <c r="Y37" i="14" s="1"/>
  <c r="Y55" i="14" s="1"/>
  <c r="Y77" i="14" s="1"/>
  <c r="Z19" i="17"/>
  <c r="Z19" i="15"/>
  <c r="Z19" i="13"/>
  <c r="Z19" i="12"/>
  <c r="AA19" i="12" s="1"/>
  <c r="Y37" i="12" s="1"/>
  <c r="Y55" i="12" s="1"/>
  <c r="Y77" i="12" s="1"/>
  <c r="Z19" i="10"/>
  <c r="Z19" i="11"/>
  <c r="AA19" i="11" s="1"/>
  <c r="Z19" i="9"/>
  <c r="AA19" i="9" s="1"/>
  <c r="AA19" i="21"/>
  <c r="AA19" i="25"/>
  <c r="BS1" i="1"/>
  <c r="AA37" i="24" l="1"/>
  <c r="AC19" i="24"/>
  <c r="T77" i="24" s="1"/>
  <c r="U37" i="24"/>
  <c r="U55" i="24" s="1"/>
  <c r="V37" i="24"/>
  <c r="V55" i="24" s="1"/>
  <c r="V77" i="24" s="1"/>
  <c r="W37" i="24"/>
  <c r="W55" i="24" s="1"/>
  <c r="W77" i="24" s="1"/>
  <c r="X37" i="24"/>
  <c r="X55" i="24" s="1"/>
  <c r="X77" i="24" s="1"/>
  <c r="Y37" i="24"/>
  <c r="Y55" i="24" s="1"/>
  <c r="Y77" i="24" s="1"/>
  <c r="U37" i="11"/>
  <c r="U55" i="11" s="1"/>
  <c r="AC19" i="11"/>
  <c r="T77" i="11" s="1"/>
  <c r="AA37" i="11"/>
  <c r="V37" i="11"/>
  <c r="V55" i="11" s="1"/>
  <c r="V77" i="11" s="1"/>
  <c r="W37" i="11"/>
  <c r="W55" i="11" s="1"/>
  <c r="W77" i="11" s="1"/>
  <c r="X37" i="11"/>
  <c r="X55" i="11" s="1"/>
  <c r="X77" i="11" s="1"/>
  <c r="Y37" i="11"/>
  <c r="Y55" i="11" s="1"/>
  <c r="Y77" i="11" s="1"/>
  <c r="AC19" i="31"/>
  <c r="T77" i="31" s="1"/>
  <c r="AA37" i="31"/>
  <c r="U37" i="31"/>
  <c r="U55" i="31" s="1"/>
  <c r="V37" i="31"/>
  <c r="V55" i="31" s="1"/>
  <c r="V77" i="31" s="1"/>
  <c r="W37" i="31"/>
  <c r="W55" i="31" s="1"/>
  <c r="W77" i="31" s="1"/>
  <c r="X37" i="31"/>
  <c r="X55" i="31" s="1"/>
  <c r="X77" i="31" s="1"/>
  <c r="Y37" i="31"/>
  <c r="Y55" i="31" s="1"/>
  <c r="Y77" i="31" s="1"/>
  <c r="X37" i="9"/>
  <c r="X55" i="9" s="1"/>
  <c r="X77" i="9" s="1"/>
  <c r="AA37" i="9"/>
  <c r="AC19" i="9"/>
  <c r="T77" i="9" s="1"/>
  <c r="U37" i="9"/>
  <c r="U55" i="9" s="1"/>
  <c r="V37" i="9"/>
  <c r="V55" i="9" s="1"/>
  <c r="V77" i="9" s="1"/>
  <c r="W37" i="9"/>
  <c r="W55" i="9" s="1"/>
  <c r="W77" i="9" s="1"/>
  <c r="Y37" i="9"/>
  <c r="Y55" i="9" s="1"/>
  <c r="Y77" i="9" s="1"/>
  <c r="X37" i="14"/>
  <c r="X55" i="14" s="1"/>
  <c r="X77" i="14" s="1"/>
  <c r="AA37" i="14"/>
  <c r="AC19" i="14"/>
  <c r="T77" i="14" s="1"/>
  <c r="U37" i="14"/>
  <c r="U55" i="14" s="1"/>
  <c r="V37" i="14"/>
  <c r="V55" i="14" s="1"/>
  <c r="V77" i="14" s="1"/>
  <c r="W37" i="14"/>
  <c r="W55" i="14" s="1"/>
  <c r="W77" i="14" s="1"/>
  <c r="AA19" i="10"/>
  <c r="Z55" i="32"/>
  <c r="Z77" i="32" s="1"/>
  <c r="Z37" i="25"/>
  <c r="Z55" i="25" s="1"/>
  <c r="Z77" i="25" s="1"/>
  <c r="Y37" i="21"/>
  <c r="Y55" i="21" s="1"/>
  <c r="Y77" i="21" s="1"/>
  <c r="AA37" i="21"/>
  <c r="AC19" i="21"/>
  <c r="T77" i="21" s="1"/>
  <c r="U37" i="21"/>
  <c r="U55" i="21" s="1"/>
  <c r="V37" i="21"/>
  <c r="V55" i="21" s="1"/>
  <c r="V77" i="21" s="1"/>
  <c r="W37" i="21"/>
  <c r="W55" i="21" s="1"/>
  <c r="W77" i="21" s="1"/>
  <c r="X37" i="21"/>
  <c r="X55" i="21" s="1"/>
  <c r="X77" i="21" s="1"/>
  <c r="Z37" i="12"/>
  <c r="Z55" i="12" s="1"/>
  <c r="Z77" i="12" s="1"/>
  <c r="AA19" i="30"/>
  <c r="Z55" i="30" s="1"/>
  <c r="Z77" i="30" s="1"/>
  <c r="X37" i="25"/>
  <c r="X55" i="25" s="1"/>
  <c r="X77" i="25" s="1"/>
  <c r="AA37" i="25"/>
  <c r="AC19" i="25"/>
  <c r="T77" i="25" s="1"/>
  <c r="U37" i="25"/>
  <c r="U55" i="25" s="1"/>
  <c r="V37" i="25"/>
  <c r="V55" i="25" s="1"/>
  <c r="V77" i="25" s="1"/>
  <c r="W37" i="25"/>
  <c r="W55" i="25" s="1"/>
  <c r="W77" i="25" s="1"/>
  <c r="AA19" i="13"/>
  <c r="Z37" i="22"/>
  <c r="Z55" i="22" s="1"/>
  <c r="Z77" i="22" s="1"/>
  <c r="Z37" i="29"/>
  <c r="Z55" i="29" s="1"/>
  <c r="Z77" i="29" s="1"/>
  <c r="X37" i="16"/>
  <c r="X55" i="16" s="1"/>
  <c r="X77" i="16" s="1"/>
  <c r="AA37" i="16"/>
  <c r="AC19" i="16"/>
  <c r="T77" i="16" s="1"/>
  <c r="U37" i="16"/>
  <c r="U55" i="16" s="1"/>
  <c r="V37" i="16"/>
  <c r="V55" i="16" s="1"/>
  <c r="V77" i="16" s="1"/>
  <c r="W37" i="16"/>
  <c r="W55" i="16" s="1"/>
  <c r="W77" i="16" s="1"/>
  <c r="Y37" i="29"/>
  <c r="Y55" i="29" s="1"/>
  <c r="Y77" i="29" s="1"/>
  <c r="AC19" i="29"/>
  <c r="T77" i="29" s="1"/>
  <c r="AA37" i="29"/>
  <c r="U37" i="29"/>
  <c r="U55" i="29" s="1"/>
  <c r="V37" i="29"/>
  <c r="V55" i="29" s="1"/>
  <c r="V77" i="29" s="1"/>
  <c r="W37" i="29"/>
  <c r="W55" i="29" s="1"/>
  <c r="W77" i="29" s="1"/>
  <c r="X37" i="29"/>
  <c r="Y37" i="25"/>
  <c r="Y55" i="25" s="1"/>
  <c r="Y77" i="25" s="1"/>
  <c r="Z37" i="24"/>
  <c r="Z55" i="24" s="1"/>
  <c r="Z77" i="24" s="1"/>
  <c r="Z37" i="31"/>
  <c r="Z55" i="31" s="1"/>
  <c r="Z77" i="31" s="1"/>
  <c r="AA19" i="27"/>
  <c r="V37" i="12"/>
  <c r="V55" i="12" s="1"/>
  <c r="V77" i="12" s="1"/>
  <c r="AC19" i="12"/>
  <c r="T77" i="12" s="1"/>
  <c r="AA37" i="12"/>
  <c r="U37" i="12"/>
  <c r="U55" i="12" s="1"/>
  <c r="W37" i="12"/>
  <c r="W55" i="12" s="1"/>
  <c r="W77" i="12" s="1"/>
  <c r="X37" i="12"/>
  <c r="X55" i="12" s="1"/>
  <c r="X77" i="12" s="1"/>
  <c r="U20" i="33"/>
  <c r="U20" i="31"/>
  <c r="U20" i="32"/>
  <c r="U20" i="28"/>
  <c r="U20" i="26"/>
  <c r="U20" i="29"/>
  <c r="U20" i="27"/>
  <c r="U20" i="25"/>
  <c r="U20" i="30"/>
  <c r="U20" i="24"/>
  <c r="U20" i="22"/>
  <c r="U20" i="20"/>
  <c r="U20" i="23"/>
  <c r="U20" i="21"/>
  <c r="U20" i="19"/>
  <c r="U20" i="18"/>
  <c r="U20" i="16"/>
  <c r="U20" i="14"/>
  <c r="U20" i="17"/>
  <c r="U20" i="15"/>
  <c r="U20" i="13"/>
  <c r="U20" i="12"/>
  <c r="U20" i="10"/>
  <c r="U20" i="11"/>
  <c r="U20" i="9"/>
  <c r="AA19" i="19"/>
  <c r="Z55" i="19" s="1"/>
  <c r="Z77" i="19" s="1"/>
  <c r="AA19" i="26"/>
  <c r="AA19" i="15"/>
  <c r="Z37" i="9"/>
  <c r="Z55" i="9" s="1"/>
  <c r="Z77" i="9" s="1"/>
  <c r="Z37" i="14"/>
  <c r="Z55" i="14" s="1"/>
  <c r="Z77" i="14" s="1"/>
  <c r="Z37" i="21"/>
  <c r="Z55" i="21" s="1"/>
  <c r="Z77" i="21" s="1"/>
  <c r="AA19" i="28"/>
  <c r="Z37" i="28" s="1"/>
  <c r="Z55" i="28" s="1"/>
  <c r="Z77" i="28" s="1"/>
  <c r="AA19" i="18"/>
  <c r="Z37" i="18" s="1"/>
  <c r="Z55" i="18" s="1"/>
  <c r="Z77" i="18" s="1"/>
  <c r="X37" i="22"/>
  <c r="X55" i="22" s="1"/>
  <c r="X77" i="22" s="1"/>
  <c r="AC19" i="22"/>
  <c r="T77" i="22" s="1"/>
  <c r="AA37" i="22"/>
  <c r="U37" i="22"/>
  <c r="U55" i="22" s="1"/>
  <c r="V37" i="22"/>
  <c r="V55" i="22" s="1"/>
  <c r="V77" i="22" s="1"/>
  <c r="W37" i="22"/>
  <c r="W55" i="22" s="1"/>
  <c r="W77" i="22" s="1"/>
  <c r="U55" i="32"/>
  <c r="AC19" i="32"/>
  <c r="T77" i="32" s="1"/>
  <c r="V55" i="32"/>
  <c r="V77" i="32" s="1"/>
  <c r="W55" i="32"/>
  <c r="W77" i="32" s="1"/>
  <c r="X55" i="32"/>
  <c r="X77" i="32" s="1"/>
  <c r="AA19" i="17"/>
  <c r="Z37" i="11"/>
  <c r="Z55" i="11" s="1"/>
  <c r="Z77" i="11" s="1"/>
  <c r="Z37" i="16"/>
  <c r="Z55" i="16" s="1"/>
  <c r="Z77" i="16" s="1"/>
  <c r="AA19" i="23"/>
  <c r="Z37" i="23" s="1"/>
  <c r="Z55" i="23" s="1"/>
  <c r="Z77" i="23" s="1"/>
  <c r="AA19" i="33"/>
  <c r="Z55" i="33" s="1"/>
  <c r="Z77" i="33" s="1"/>
  <c r="AA19" i="20"/>
  <c r="BT1" i="1"/>
  <c r="U37" i="17" l="1"/>
  <c r="U55" i="17" s="1"/>
  <c r="AC19" i="17"/>
  <c r="T77" i="17" s="1"/>
  <c r="AA37" i="17"/>
  <c r="V37" i="17"/>
  <c r="V55" i="17" s="1"/>
  <c r="V77" i="17" s="1"/>
  <c r="W37" i="17"/>
  <c r="W55" i="17" s="1"/>
  <c r="W77" i="17" s="1"/>
  <c r="X37" i="17"/>
  <c r="X55" i="17" s="1"/>
  <c r="X77" i="17" s="1"/>
  <c r="Y37" i="17"/>
  <c r="Y55" i="17" s="1"/>
  <c r="Y77" i="17" s="1"/>
  <c r="V37" i="10"/>
  <c r="V55" i="10" s="1"/>
  <c r="V77" i="10" s="1"/>
  <c r="AA37" i="10"/>
  <c r="AC19" i="10"/>
  <c r="T77" i="10" s="1"/>
  <c r="U37" i="10"/>
  <c r="U55" i="10" s="1"/>
  <c r="W37" i="10"/>
  <c r="W55" i="10" s="1"/>
  <c r="W77" i="10" s="1"/>
  <c r="X37" i="10"/>
  <c r="X55" i="10" s="1"/>
  <c r="X77" i="10" s="1"/>
  <c r="Y37" i="10"/>
  <c r="Y55" i="10" s="1"/>
  <c r="Y77" i="10" s="1"/>
  <c r="Z55" i="26"/>
  <c r="Z77" i="26" s="1"/>
  <c r="AC19" i="26"/>
  <c r="T77" i="26" s="1"/>
  <c r="U55" i="26"/>
  <c r="V55" i="26"/>
  <c r="V77" i="26" s="1"/>
  <c r="W55" i="26"/>
  <c r="W77" i="26" s="1"/>
  <c r="X55" i="26"/>
  <c r="X77" i="26" s="1"/>
  <c r="Y55" i="26"/>
  <c r="Y77" i="26" s="1"/>
  <c r="Z37" i="10"/>
  <c r="Z55" i="10" s="1"/>
  <c r="Z77" i="10" s="1"/>
  <c r="U77" i="22"/>
  <c r="AA55" i="22"/>
  <c r="V20" i="30"/>
  <c r="V20" i="31"/>
  <c r="V20" i="29"/>
  <c r="V20" i="27"/>
  <c r="V20" i="25"/>
  <c r="V20" i="33"/>
  <c r="V20" i="32"/>
  <c r="V20" i="28"/>
  <c r="V20" i="24"/>
  <c r="V20" i="22"/>
  <c r="V20" i="20"/>
  <c r="V20" i="26"/>
  <c r="V20" i="23"/>
  <c r="V20" i="21"/>
  <c r="V20" i="19"/>
  <c r="V20" i="18"/>
  <c r="V20" i="16"/>
  <c r="V20" i="14"/>
  <c r="V20" i="17"/>
  <c r="V20" i="15"/>
  <c r="V20" i="13"/>
  <c r="V20" i="12"/>
  <c r="V20" i="10"/>
  <c r="V20" i="11"/>
  <c r="V20" i="9"/>
  <c r="W37" i="27"/>
  <c r="W55" i="27" s="1"/>
  <c r="W77" i="27" s="1"/>
  <c r="AA37" i="27"/>
  <c r="AC19" i="27"/>
  <c r="T77" i="27" s="1"/>
  <c r="U37" i="27"/>
  <c r="U55" i="27" s="1"/>
  <c r="V37" i="27"/>
  <c r="V55" i="27" s="1"/>
  <c r="V77" i="27" s="1"/>
  <c r="X37" i="27"/>
  <c r="X55" i="27" s="1"/>
  <c r="X77" i="27" s="1"/>
  <c r="Y37" i="27"/>
  <c r="Y55" i="27" s="1"/>
  <c r="Y77" i="27" s="1"/>
  <c r="X55" i="29"/>
  <c r="X77" i="29" s="1"/>
  <c r="X37" i="15"/>
  <c r="X55" i="15" s="1"/>
  <c r="X77" i="15" s="1"/>
  <c r="AA37" i="15"/>
  <c r="AC19" i="15"/>
  <c r="T77" i="15" s="1"/>
  <c r="U37" i="15"/>
  <c r="U55" i="15" s="1"/>
  <c r="V37" i="15"/>
  <c r="V55" i="15" s="1"/>
  <c r="V77" i="15" s="1"/>
  <c r="W37" i="15"/>
  <c r="W55" i="15" s="1"/>
  <c r="W77" i="15" s="1"/>
  <c r="Y37" i="15"/>
  <c r="Y55" i="15" s="1"/>
  <c r="Y77" i="15" s="1"/>
  <c r="AC19" i="19"/>
  <c r="T77" i="19" s="1"/>
  <c r="U55" i="19"/>
  <c r="V55" i="19"/>
  <c r="V77" i="19" s="1"/>
  <c r="W55" i="19"/>
  <c r="W77" i="19" s="1"/>
  <c r="X55" i="19"/>
  <c r="X77" i="19" s="1"/>
  <c r="Y55" i="19"/>
  <c r="Y77" i="19" s="1"/>
  <c r="U77" i="16"/>
  <c r="AA55" i="16"/>
  <c r="Y37" i="13"/>
  <c r="Y55" i="13" s="1"/>
  <c r="Y77" i="13" s="1"/>
  <c r="AC19" i="13"/>
  <c r="T77" i="13" s="1"/>
  <c r="AA37" i="13"/>
  <c r="U37" i="13"/>
  <c r="U55" i="13" s="1"/>
  <c r="V37" i="13"/>
  <c r="V55" i="13" s="1"/>
  <c r="V77" i="13" s="1"/>
  <c r="W37" i="13"/>
  <c r="W55" i="13" s="1"/>
  <c r="W77" i="13" s="1"/>
  <c r="X37" i="13"/>
  <c r="X55" i="13" s="1"/>
  <c r="X77" i="13" s="1"/>
  <c r="U77" i="12"/>
  <c r="AA55" i="12"/>
  <c r="Z37" i="13"/>
  <c r="Z55" i="13" s="1"/>
  <c r="Z77" i="13" s="1"/>
  <c r="Y55" i="30"/>
  <c r="Y77" i="30" s="1"/>
  <c r="AC19" i="30"/>
  <c r="T77" i="30" s="1"/>
  <c r="U55" i="30"/>
  <c r="V55" i="30"/>
  <c r="V77" i="30" s="1"/>
  <c r="W55" i="30"/>
  <c r="W77" i="30" s="1"/>
  <c r="X55" i="30"/>
  <c r="X77" i="30" s="1"/>
  <c r="AA55" i="25"/>
  <c r="U77" i="25"/>
  <c r="X37" i="23"/>
  <c r="X55" i="23" s="1"/>
  <c r="X77" i="23" s="1"/>
  <c r="AA37" i="23"/>
  <c r="AC19" i="23"/>
  <c r="T77" i="23" s="1"/>
  <c r="U37" i="23"/>
  <c r="U55" i="23" s="1"/>
  <c r="V37" i="23"/>
  <c r="V55" i="23" s="1"/>
  <c r="V77" i="23" s="1"/>
  <c r="W37" i="23"/>
  <c r="W55" i="23" s="1"/>
  <c r="W77" i="23" s="1"/>
  <c r="Y37" i="23"/>
  <c r="Y55" i="23" s="1"/>
  <c r="Y77" i="23" s="1"/>
  <c r="X37" i="20"/>
  <c r="X55" i="20" s="1"/>
  <c r="X77" i="20" s="1"/>
  <c r="AA37" i="20"/>
  <c r="AC19" i="20"/>
  <c r="T77" i="20" s="1"/>
  <c r="U37" i="20"/>
  <c r="U55" i="20" s="1"/>
  <c r="V37" i="20"/>
  <c r="V55" i="20" s="1"/>
  <c r="V77" i="20" s="1"/>
  <c r="W37" i="20"/>
  <c r="W55" i="20" s="1"/>
  <c r="W77" i="20" s="1"/>
  <c r="Y37" i="20"/>
  <c r="Y55" i="20" s="1"/>
  <c r="Y77" i="20" s="1"/>
  <c r="U77" i="29"/>
  <c r="Z37" i="27"/>
  <c r="Z55" i="27" s="1"/>
  <c r="Z77" i="27" s="1"/>
  <c r="U77" i="24"/>
  <c r="AA55" i="24"/>
  <c r="U77" i="11"/>
  <c r="AA55" i="11"/>
  <c r="AC19" i="33"/>
  <c r="T77" i="33" s="1"/>
  <c r="U55" i="33"/>
  <c r="V55" i="33"/>
  <c r="V77" i="33" s="1"/>
  <c r="W55" i="33"/>
  <c r="W77" i="33" s="1"/>
  <c r="X55" i="33"/>
  <c r="X77" i="33" s="1"/>
  <c r="Y55" i="33"/>
  <c r="Y77" i="33" s="1"/>
  <c r="AA55" i="32"/>
  <c r="U77" i="32"/>
  <c r="W37" i="18"/>
  <c r="W55" i="18" s="1"/>
  <c r="W77" i="18" s="1"/>
  <c r="AA37" i="18"/>
  <c r="AC19" i="18"/>
  <c r="T77" i="18" s="1"/>
  <c r="U37" i="18"/>
  <c r="U55" i="18" s="1"/>
  <c r="V37" i="18"/>
  <c r="V55" i="18" s="1"/>
  <c r="V77" i="18" s="1"/>
  <c r="X37" i="18"/>
  <c r="X55" i="18" s="1"/>
  <c r="X77" i="18" s="1"/>
  <c r="Y37" i="18"/>
  <c r="Y55" i="18" s="1"/>
  <c r="Y77" i="18" s="1"/>
  <c r="Z37" i="17"/>
  <c r="Z55" i="17" s="1"/>
  <c r="Z77" i="17" s="1"/>
  <c r="U77" i="21"/>
  <c r="AA55" i="21"/>
  <c r="AA55" i="14"/>
  <c r="U77" i="14"/>
  <c r="U37" i="28"/>
  <c r="U55" i="28" s="1"/>
  <c r="AC19" i="28"/>
  <c r="T77" i="28" s="1"/>
  <c r="AA37" i="28"/>
  <c r="V37" i="28"/>
  <c r="V55" i="28" s="1"/>
  <c r="V77" i="28" s="1"/>
  <c r="W37" i="28"/>
  <c r="W55" i="28" s="1"/>
  <c r="W77" i="28" s="1"/>
  <c r="X37" i="28"/>
  <c r="X55" i="28" s="1"/>
  <c r="X77" i="28" s="1"/>
  <c r="Y37" i="28"/>
  <c r="Y55" i="28" s="1"/>
  <c r="Y77" i="28" s="1"/>
  <c r="Z37" i="15"/>
  <c r="Z55" i="15" s="1"/>
  <c r="Z77" i="15" s="1"/>
  <c r="Z37" i="20"/>
  <c r="Z55" i="20" s="1"/>
  <c r="Z77" i="20" s="1"/>
  <c r="U77" i="9"/>
  <c r="AA55" i="9"/>
  <c r="U77" i="31"/>
  <c r="AA55" i="31"/>
  <c r="BU1" i="1"/>
  <c r="AA55" i="29" l="1"/>
  <c r="AA55" i="33"/>
  <c r="U77" i="33"/>
  <c r="U77" i="23"/>
  <c r="AA55" i="23"/>
  <c r="AA55" i="27"/>
  <c r="U77" i="27"/>
  <c r="AA55" i="15"/>
  <c r="U77" i="15"/>
  <c r="U77" i="19"/>
  <c r="AA55" i="19"/>
  <c r="AA55" i="10"/>
  <c r="U77" i="10"/>
  <c r="AA55" i="26"/>
  <c r="U77" i="26"/>
  <c r="AA55" i="30"/>
  <c r="U77" i="30"/>
  <c r="U77" i="28"/>
  <c r="AA55" i="28"/>
  <c r="W20" i="33"/>
  <c r="W20" i="31"/>
  <c r="W20" i="29"/>
  <c r="W20" i="27"/>
  <c r="W20" i="25"/>
  <c r="W20" i="32"/>
  <c r="W20" i="30"/>
  <c r="W20" i="28"/>
  <c r="W20" i="26"/>
  <c r="W20" i="24"/>
  <c r="W20" i="22"/>
  <c r="W20" i="20"/>
  <c r="W20" i="23"/>
  <c r="W20" i="21"/>
  <c r="W20" i="19"/>
  <c r="W20" i="17"/>
  <c r="W20" i="15"/>
  <c r="W20" i="13"/>
  <c r="W20" i="18"/>
  <c r="W20" i="16"/>
  <c r="W20" i="14"/>
  <c r="W20" i="11"/>
  <c r="W20" i="9"/>
  <c r="W20" i="12"/>
  <c r="W20" i="10"/>
  <c r="AA55" i="18"/>
  <c r="U77" i="18"/>
  <c r="U77" i="20"/>
  <c r="AA55" i="20"/>
  <c r="AA55" i="13"/>
  <c r="U77" i="13"/>
  <c r="U77" i="17"/>
  <c r="AA55" i="17"/>
  <c r="BV1" i="1"/>
  <c r="X20" i="32" l="1"/>
  <c r="X20" i="31"/>
  <c r="X20" i="29"/>
  <c r="X20" i="27"/>
  <c r="X20" i="25"/>
  <c r="X20" i="33"/>
  <c r="X20" i="30"/>
  <c r="X20" i="28"/>
  <c r="X20" i="26"/>
  <c r="X20" i="24"/>
  <c r="X20" i="22"/>
  <c r="X20" i="20"/>
  <c r="X20" i="23"/>
  <c r="X20" i="21"/>
  <c r="X20" i="19"/>
  <c r="X20" i="17"/>
  <c r="X20" i="15"/>
  <c r="X20" i="13"/>
  <c r="X20" i="18"/>
  <c r="X20" i="16"/>
  <c r="X20" i="14"/>
  <c r="X20" i="11"/>
  <c r="X20" i="9"/>
  <c r="X20" i="12"/>
  <c r="X20" i="10"/>
  <c r="BW1" i="1"/>
  <c r="Y20" i="32" l="1"/>
  <c r="Y20" i="30"/>
  <c r="Y20" i="33"/>
  <c r="Y20" i="31"/>
  <c r="Y20" i="29"/>
  <c r="Y20" i="27"/>
  <c r="Y20" i="25"/>
  <c r="Y20" i="28"/>
  <c r="Y20" i="26"/>
  <c r="Y20" i="23"/>
  <c r="Y20" i="21"/>
  <c r="Y20" i="19"/>
  <c r="Y20" i="24"/>
  <c r="Y20" i="22"/>
  <c r="Y20" i="20"/>
  <c r="Y20" i="17"/>
  <c r="Y20" i="15"/>
  <c r="Y20" i="13"/>
  <c r="Y20" i="18"/>
  <c r="Y20" i="16"/>
  <c r="Y20" i="14"/>
  <c r="Y20" i="11"/>
  <c r="Y20" i="9"/>
  <c r="Y20" i="12"/>
  <c r="Y20" i="10"/>
  <c r="BX1" i="1"/>
  <c r="Z20" i="33" l="1"/>
  <c r="Z20" i="31"/>
  <c r="Z20" i="30"/>
  <c r="AA20" i="30" s="1"/>
  <c r="Y38" i="30" s="1"/>
  <c r="Y56" i="30" s="1"/>
  <c r="Y78" i="30" s="1"/>
  <c r="Z20" i="28"/>
  <c r="Z20" i="26"/>
  <c r="Z20" i="32"/>
  <c r="Z20" i="25"/>
  <c r="Z20" i="29"/>
  <c r="AA20" i="29" s="1"/>
  <c r="Y38" i="29" s="1"/>
  <c r="Y56" i="29" s="1"/>
  <c r="Y78" i="29" s="1"/>
  <c r="Z20" i="23"/>
  <c r="AA20" i="23" s="1"/>
  <c r="Z20" i="21"/>
  <c r="Z20" i="19"/>
  <c r="AA20" i="19" s="1"/>
  <c r="Z20" i="27"/>
  <c r="Z20" i="24"/>
  <c r="Z20" i="22"/>
  <c r="AA20" i="22" s="1"/>
  <c r="Y38" i="22" s="1"/>
  <c r="Y56" i="22" s="1"/>
  <c r="Y78" i="22" s="1"/>
  <c r="Z20" i="20"/>
  <c r="Z20" i="17"/>
  <c r="AA20" i="17" s="1"/>
  <c r="Z20" i="15"/>
  <c r="AA20" i="15" s="1"/>
  <c r="Y38" i="15" s="1"/>
  <c r="Y56" i="15" s="1"/>
  <c r="Y78" i="15" s="1"/>
  <c r="Z20" i="13"/>
  <c r="Z20" i="18"/>
  <c r="Z20" i="16"/>
  <c r="AA20" i="16" s="1"/>
  <c r="Z20" i="14"/>
  <c r="Z20" i="11"/>
  <c r="Z20" i="9"/>
  <c r="Z20" i="12"/>
  <c r="AA20" i="12" s="1"/>
  <c r="Y38" i="12" s="1"/>
  <c r="Y56" i="12" s="1"/>
  <c r="Y78" i="12" s="1"/>
  <c r="Z20" i="10"/>
  <c r="BY1" i="1"/>
  <c r="AA20" i="11" l="1"/>
  <c r="Z38" i="11" s="1"/>
  <c r="Z56" i="11" s="1"/>
  <c r="Z78" i="11" s="1"/>
  <c r="Z38" i="22"/>
  <c r="Z56" i="22" s="1"/>
  <c r="Z78" i="22" s="1"/>
  <c r="AA20" i="14"/>
  <c r="AA20" i="24"/>
  <c r="W38" i="19"/>
  <c r="W56" i="19" s="1"/>
  <c r="W78" i="19" s="1"/>
  <c r="AA38" i="19"/>
  <c r="AC20" i="19"/>
  <c r="T78" i="19" s="1"/>
  <c r="U38" i="19"/>
  <c r="U56" i="19" s="1"/>
  <c r="V38" i="19"/>
  <c r="V56" i="19" s="1"/>
  <c r="V78" i="19" s="1"/>
  <c r="X38" i="19"/>
  <c r="X56" i="19" s="1"/>
  <c r="X78" i="19" s="1"/>
  <c r="Z38" i="30"/>
  <c r="Z56" i="30" s="1"/>
  <c r="Z78" i="30" s="1"/>
  <c r="AC20" i="30"/>
  <c r="T78" i="30" s="1"/>
  <c r="AA38" i="30"/>
  <c r="U38" i="30"/>
  <c r="U56" i="30" s="1"/>
  <c r="V38" i="30"/>
  <c r="V56" i="30" s="1"/>
  <c r="V78" i="30" s="1"/>
  <c r="W38" i="30"/>
  <c r="W56" i="30" s="1"/>
  <c r="W78" i="30" s="1"/>
  <c r="X38" i="30"/>
  <c r="X56" i="30" s="1"/>
  <c r="X78" i="30" s="1"/>
  <c r="Z38" i="16"/>
  <c r="Z56" i="16" s="1"/>
  <c r="Z78" i="16" s="1"/>
  <c r="AA20" i="27"/>
  <c r="Z38" i="27" s="1"/>
  <c r="Z56" i="27" s="1"/>
  <c r="Z78" i="27" s="1"/>
  <c r="AA20" i="28"/>
  <c r="Z38" i="28" s="1"/>
  <c r="Z56" i="28" s="1"/>
  <c r="Z78" i="28" s="1"/>
  <c r="AA20" i="26"/>
  <c r="Z38" i="26" s="1"/>
  <c r="Z56" i="26" s="1"/>
  <c r="Z78" i="26" s="1"/>
  <c r="X38" i="16"/>
  <c r="X56" i="16" s="1"/>
  <c r="X78" i="16" s="1"/>
  <c r="AC20" i="16"/>
  <c r="T78" i="16" s="1"/>
  <c r="AA38" i="16"/>
  <c r="U38" i="16"/>
  <c r="U56" i="16" s="1"/>
  <c r="V38" i="16"/>
  <c r="V56" i="16" s="1"/>
  <c r="V78" i="16" s="1"/>
  <c r="W38" i="16"/>
  <c r="W56" i="16" s="1"/>
  <c r="W78" i="16" s="1"/>
  <c r="V38" i="23"/>
  <c r="V56" i="23" s="1"/>
  <c r="V78" i="23" s="1"/>
  <c r="AC20" i="23"/>
  <c r="T78" i="23" s="1"/>
  <c r="AA38" i="23"/>
  <c r="U38" i="23"/>
  <c r="U56" i="23" s="1"/>
  <c r="W38" i="23"/>
  <c r="W56" i="23" s="1"/>
  <c r="W78" i="23" s="1"/>
  <c r="X38" i="23"/>
  <c r="X56" i="23" s="1"/>
  <c r="X78" i="23" s="1"/>
  <c r="Z38" i="12"/>
  <c r="Z56" i="12" s="1"/>
  <c r="Z78" i="12" s="1"/>
  <c r="AC20" i="12"/>
  <c r="T78" i="12" s="1"/>
  <c r="AA38" i="12"/>
  <c r="U38" i="12"/>
  <c r="U56" i="12" s="1"/>
  <c r="V38" i="12"/>
  <c r="V56" i="12" s="1"/>
  <c r="V78" i="12" s="1"/>
  <c r="W38" i="12"/>
  <c r="W56" i="12" s="1"/>
  <c r="W78" i="12" s="1"/>
  <c r="X38" i="12"/>
  <c r="X38" i="22"/>
  <c r="X56" i="22" s="1"/>
  <c r="X78" i="22" s="1"/>
  <c r="AC20" i="22"/>
  <c r="T78" i="22" s="1"/>
  <c r="AA38" i="22"/>
  <c r="U38" i="22"/>
  <c r="U56" i="22" s="1"/>
  <c r="V38" i="22"/>
  <c r="W38" i="22"/>
  <c r="W56" i="22" s="1"/>
  <c r="W78" i="22" s="1"/>
  <c r="X38" i="29"/>
  <c r="X56" i="29" s="1"/>
  <c r="X78" i="29" s="1"/>
  <c r="AC20" i="29"/>
  <c r="T78" i="29" s="1"/>
  <c r="AA38" i="29"/>
  <c r="U38" i="29"/>
  <c r="U56" i="29" s="1"/>
  <c r="V38" i="29"/>
  <c r="V56" i="29" s="1"/>
  <c r="V78" i="29" s="1"/>
  <c r="W38" i="29"/>
  <c r="W56" i="29" s="1"/>
  <c r="W78" i="29" s="1"/>
  <c r="AC20" i="15"/>
  <c r="T78" i="15" s="1"/>
  <c r="AA38" i="15"/>
  <c r="U38" i="15"/>
  <c r="U56" i="15" s="1"/>
  <c r="V38" i="15"/>
  <c r="V56" i="15" s="1"/>
  <c r="V78" i="15" s="1"/>
  <c r="W38" i="15"/>
  <c r="W56" i="15" s="1"/>
  <c r="W78" i="15" s="1"/>
  <c r="X38" i="15"/>
  <c r="X56" i="15" s="1"/>
  <c r="X78" i="15" s="1"/>
  <c r="AA20" i="18"/>
  <c r="Z38" i="18" s="1"/>
  <c r="Z56" i="18" s="1"/>
  <c r="Z78" i="18" s="1"/>
  <c r="Z38" i="19"/>
  <c r="Z56" i="19" s="1"/>
  <c r="Z78" i="19" s="1"/>
  <c r="AA20" i="32"/>
  <c r="Z38" i="32" s="1"/>
  <c r="Z56" i="32" s="1"/>
  <c r="Z78" i="32" s="1"/>
  <c r="Y38" i="23"/>
  <c r="Y56" i="23" s="1"/>
  <c r="Y78" i="23" s="1"/>
  <c r="AA20" i="25"/>
  <c r="AA20" i="31"/>
  <c r="Z38" i="31" s="1"/>
  <c r="Z56" i="31" s="1"/>
  <c r="Z78" i="31" s="1"/>
  <c r="AA20" i="9"/>
  <c r="Z38" i="9" s="1"/>
  <c r="Z56" i="9" s="1"/>
  <c r="Z78" i="9" s="1"/>
  <c r="X38" i="17"/>
  <c r="AC20" i="17"/>
  <c r="T78" i="17" s="1"/>
  <c r="AA38" i="17"/>
  <c r="U38" i="17"/>
  <c r="U56" i="17" s="1"/>
  <c r="V38" i="17"/>
  <c r="V56" i="17" s="1"/>
  <c r="V78" i="17" s="1"/>
  <c r="W38" i="17"/>
  <c r="W56" i="17" s="1"/>
  <c r="W78" i="17" s="1"/>
  <c r="AA20" i="10"/>
  <c r="Z38" i="10" s="1"/>
  <c r="Z56" i="10" s="1"/>
  <c r="Z78" i="10" s="1"/>
  <c r="Z38" i="15"/>
  <c r="Z56" i="15" s="1"/>
  <c r="Z78" i="15" s="1"/>
  <c r="Z38" i="23"/>
  <c r="Z56" i="23" s="1"/>
  <c r="Z78" i="23" s="1"/>
  <c r="AA20" i="33"/>
  <c r="Y38" i="17"/>
  <c r="Y56" i="17" s="1"/>
  <c r="Y78" i="17" s="1"/>
  <c r="AA20" i="13"/>
  <c r="U21" i="32"/>
  <c r="U21" i="33"/>
  <c r="U21" i="30"/>
  <c r="U21" i="28"/>
  <c r="U21" i="26"/>
  <c r="U21" i="29"/>
  <c r="U21" i="27"/>
  <c r="U21" i="25"/>
  <c r="U21" i="23"/>
  <c r="U21" i="21"/>
  <c r="U21" i="19"/>
  <c r="U21" i="31"/>
  <c r="U21" i="24"/>
  <c r="U21" i="22"/>
  <c r="U21" i="20"/>
  <c r="U21" i="18"/>
  <c r="U21" i="16"/>
  <c r="U21" i="14"/>
  <c r="U21" i="17"/>
  <c r="U21" i="15"/>
  <c r="U21" i="13"/>
  <c r="U21" i="12"/>
  <c r="U21" i="10"/>
  <c r="U21" i="11"/>
  <c r="U21" i="9"/>
  <c r="Y38" i="16"/>
  <c r="Y56" i="16" s="1"/>
  <c r="Y78" i="16" s="1"/>
  <c r="Y38" i="19"/>
  <c r="Y56" i="19" s="1"/>
  <c r="Y78" i="19" s="1"/>
  <c r="Z38" i="17"/>
  <c r="Z56" i="17" s="1"/>
  <c r="Z78" i="17" s="1"/>
  <c r="Z38" i="29"/>
  <c r="Z56" i="29" s="1"/>
  <c r="Z78" i="29" s="1"/>
  <c r="AA20" i="20"/>
  <c r="AA20" i="21"/>
  <c r="Z38" i="21" s="1"/>
  <c r="Z56" i="21" s="1"/>
  <c r="Z78" i="21" s="1"/>
  <c r="BZ1" i="1"/>
  <c r="V21" i="33" l="1"/>
  <c r="V21" i="30"/>
  <c r="V21" i="28"/>
  <c r="V21" i="26"/>
  <c r="V21" i="32"/>
  <c r="V21" i="29"/>
  <c r="V21" i="27"/>
  <c r="V21" i="25"/>
  <c r="V21" i="31"/>
  <c r="V21" i="23"/>
  <c r="V21" i="21"/>
  <c r="V21" i="19"/>
  <c r="V21" i="24"/>
  <c r="V21" i="22"/>
  <c r="V21" i="20"/>
  <c r="V21" i="18"/>
  <c r="V21" i="16"/>
  <c r="V21" i="14"/>
  <c r="V21" i="17"/>
  <c r="V21" i="15"/>
  <c r="V21" i="13"/>
  <c r="V21" i="12"/>
  <c r="V21" i="10"/>
  <c r="V21" i="11"/>
  <c r="V21" i="9"/>
  <c r="V38" i="25"/>
  <c r="V56" i="25" s="1"/>
  <c r="V78" i="25" s="1"/>
  <c r="AC20" i="25"/>
  <c r="T78" i="25" s="1"/>
  <c r="AA38" i="25"/>
  <c r="U38" i="25"/>
  <c r="U56" i="25" s="1"/>
  <c r="W38" i="25"/>
  <c r="W56" i="25" s="1"/>
  <c r="W78" i="25" s="1"/>
  <c r="X38" i="25"/>
  <c r="X56" i="25" s="1"/>
  <c r="X78" i="25" s="1"/>
  <c r="Y38" i="25"/>
  <c r="Y56" i="25" s="1"/>
  <c r="Y78" i="25" s="1"/>
  <c r="U78" i="22"/>
  <c r="W38" i="28"/>
  <c r="W56" i="28" s="1"/>
  <c r="W78" i="28" s="1"/>
  <c r="AC20" i="28"/>
  <c r="T78" i="28" s="1"/>
  <c r="AA38" i="28"/>
  <c r="U38" i="28"/>
  <c r="U56" i="28" s="1"/>
  <c r="V38" i="28"/>
  <c r="V56" i="28" s="1"/>
  <c r="V78" i="28" s="1"/>
  <c r="X38" i="28"/>
  <c r="Y38" i="28"/>
  <c r="Y56" i="28" s="1"/>
  <c r="Y78" i="28" s="1"/>
  <c r="Z38" i="33"/>
  <c r="Z56" i="33" s="1"/>
  <c r="Z78" i="33" s="1"/>
  <c r="AC20" i="33"/>
  <c r="T78" i="33" s="1"/>
  <c r="AA38" i="33"/>
  <c r="U38" i="33"/>
  <c r="U56" i="33" s="1"/>
  <c r="V38" i="33"/>
  <c r="V56" i="33" s="1"/>
  <c r="V78" i="33" s="1"/>
  <c r="W38" i="33"/>
  <c r="W56" i="33" s="1"/>
  <c r="W78" i="33" s="1"/>
  <c r="X38" i="33"/>
  <c r="X56" i="33" s="1"/>
  <c r="X78" i="33" s="1"/>
  <c r="Y38" i="33"/>
  <c r="Y56" i="33" s="1"/>
  <c r="Y78" i="33" s="1"/>
  <c r="U78" i="19"/>
  <c r="AA56" i="19"/>
  <c r="V38" i="24"/>
  <c r="V56" i="24" s="1"/>
  <c r="V78" i="24" s="1"/>
  <c r="AC20" i="24"/>
  <c r="T78" i="24" s="1"/>
  <c r="AA38" i="24"/>
  <c r="U38" i="24"/>
  <c r="U56" i="24" s="1"/>
  <c r="W38" i="24"/>
  <c r="W56" i="24" s="1"/>
  <c r="W78" i="24" s="1"/>
  <c r="X38" i="24"/>
  <c r="Y38" i="24"/>
  <c r="Y56" i="24" s="1"/>
  <c r="Y78" i="24" s="1"/>
  <c r="X38" i="31"/>
  <c r="X56" i="31" s="1"/>
  <c r="X78" i="31" s="1"/>
  <c r="AA38" i="31"/>
  <c r="AC20" i="31"/>
  <c r="T78" i="31" s="1"/>
  <c r="U38" i="31"/>
  <c r="U56" i="31" s="1"/>
  <c r="V38" i="31"/>
  <c r="V56" i="31" s="1"/>
  <c r="V78" i="31" s="1"/>
  <c r="W38" i="31"/>
  <c r="Y38" i="31"/>
  <c r="Y56" i="31" s="1"/>
  <c r="Y78" i="31" s="1"/>
  <c r="U78" i="17"/>
  <c r="U78" i="29"/>
  <c r="AA56" i="29"/>
  <c r="W38" i="18"/>
  <c r="W56" i="18" s="1"/>
  <c r="W78" i="18" s="1"/>
  <c r="AC20" i="18"/>
  <c r="T78" i="18" s="1"/>
  <c r="AA38" i="18"/>
  <c r="U38" i="18"/>
  <c r="U56" i="18" s="1"/>
  <c r="V38" i="18"/>
  <c r="V56" i="18" s="1"/>
  <c r="V78" i="18" s="1"/>
  <c r="X38" i="18"/>
  <c r="X56" i="18" s="1"/>
  <c r="X78" i="18" s="1"/>
  <c r="Y38" i="18"/>
  <c r="Y56" i="18" s="1"/>
  <c r="Y78" i="18" s="1"/>
  <c r="Z38" i="20"/>
  <c r="Z56" i="20" s="1"/>
  <c r="Z78" i="20" s="1"/>
  <c r="AC20" i="20"/>
  <c r="T78" i="20" s="1"/>
  <c r="AA38" i="20"/>
  <c r="U38" i="20"/>
  <c r="U56" i="20" s="1"/>
  <c r="V38" i="20"/>
  <c r="V56" i="20" s="1"/>
  <c r="V78" i="20" s="1"/>
  <c r="W38" i="20"/>
  <c r="W56" i="20" s="1"/>
  <c r="W78" i="20" s="1"/>
  <c r="X38" i="20"/>
  <c r="X56" i="20" s="1"/>
  <c r="X78" i="20" s="1"/>
  <c r="Y38" i="20"/>
  <c r="Y56" i="20" s="1"/>
  <c r="Y78" i="20" s="1"/>
  <c r="U38" i="32"/>
  <c r="U56" i="32" s="1"/>
  <c r="AA38" i="32"/>
  <c r="AC20" i="32"/>
  <c r="T78" i="32" s="1"/>
  <c r="V38" i="32"/>
  <c r="V56" i="32" s="1"/>
  <c r="V78" i="32" s="1"/>
  <c r="W38" i="32"/>
  <c r="W56" i="32" s="1"/>
  <c r="W78" i="32" s="1"/>
  <c r="X38" i="32"/>
  <c r="X56" i="32" s="1"/>
  <c r="X78" i="32" s="1"/>
  <c r="Y38" i="32"/>
  <c r="Y56" i="32" s="1"/>
  <c r="Y78" i="32" s="1"/>
  <c r="U78" i="16"/>
  <c r="AA56" i="16"/>
  <c r="X38" i="27"/>
  <c r="X56" i="27" s="1"/>
  <c r="X78" i="27" s="1"/>
  <c r="AC20" i="27"/>
  <c r="T78" i="27" s="1"/>
  <c r="AA38" i="27"/>
  <c r="U38" i="27"/>
  <c r="U56" i="27" s="1"/>
  <c r="V38" i="27"/>
  <c r="V56" i="27" s="1"/>
  <c r="V78" i="27" s="1"/>
  <c r="W38" i="27"/>
  <c r="W56" i="27" s="1"/>
  <c r="W78" i="27" s="1"/>
  <c r="Y38" i="27"/>
  <c r="Y56" i="27" s="1"/>
  <c r="Y78" i="27" s="1"/>
  <c r="U78" i="30"/>
  <c r="AA56" i="30"/>
  <c r="Z38" i="24"/>
  <c r="Z56" i="24" s="1"/>
  <c r="Z78" i="24" s="1"/>
  <c r="V56" i="22"/>
  <c r="AA56" i="22" s="1"/>
  <c r="Y38" i="21"/>
  <c r="Y56" i="21" s="1"/>
  <c r="Y78" i="21" s="1"/>
  <c r="AC20" i="21"/>
  <c r="T78" i="21" s="1"/>
  <c r="AA38" i="21"/>
  <c r="U38" i="21"/>
  <c r="U56" i="21" s="1"/>
  <c r="V38" i="21"/>
  <c r="V56" i="21" s="1"/>
  <c r="V78" i="21" s="1"/>
  <c r="W38" i="21"/>
  <c r="W56" i="21" s="1"/>
  <c r="W78" i="21" s="1"/>
  <c r="X38" i="21"/>
  <c r="X56" i="21" s="1"/>
  <c r="X78" i="21" s="1"/>
  <c r="X56" i="12"/>
  <c r="X78" i="12" s="1"/>
  <c r="X38" i="14"/>
  <c r="X56" i="14" s="1"/>
  <c r="X78" i="14" s="1"/>
  <c r="AC20" i="14"/>
  <c r="T78" i="14" s="1"/>
  <c r="AA38" i="14"/>
  <c r="U38" i="14"/>
  <c r="U56" i="14" s="1"/>
  <c r="V38" i="14"/>
  <c r="V56" i="14" s="1"/>
  <c r="V78" i="14" s="1"/>
  <c r="W38" i="14"/>
  <c r="W56" i="14" s="1"/>
  <c r="W78" i="14" s="1"/>
  <c r="Y38" i="14"/>
  <c r="Y56" i="14" s="1"/>
  <c r="Y78" i="14" s="1"/>
  <c r="X38" i="26"/>
  <c r="X56" i="26" s="1"/>
  <c r="X78" i="26" s="1"/>
  <c r="AC20" i="26"/>
  <c r="T78" i="26" s="1"/>
  <c r="AA38" i="26"/>
  <c r="U38" i="26"/>
  <c r="U56" i="26" s="1"/>
  <c r="V38" i="26"/>
  <c r="V56" i="26" s="1"/>
  <c r="V78" i="26" s="1"/>
  <c r="W38" i="26"/>
  <c r="W56" i="26" s="1"/>
  <c r="W78" i="26" s="1"/>
  <c r="Y38" i="26"/>
  <c r="Y56" i="26" s="1"/>
  <c r="Y78" i="26" s="1"/>
  <c r="X38" i="13"/>
  <c r="AC20" i="13"/>
  <c r="T78" i="13" s="1"/>
  <c r="AA38" i="13"/>
  <c r="U38" i="13"/>
  <c r="U56" i="13" s="1"/>
  <c r="V38" i="13"/>
  <c r="V56" i="13" s="1"/>
  <c r="V78" i="13" s="1"/>
  <c r="W38" i="13"/>
  <c r="W56" i="13" s="1"/>
  <c r="W78" i="13" s="1"/>
  <c r="Y38" i="13"/>
  <c r="Y56" i="13" s="1"/>
  <c r="Y78" i="13" s="1"/>
  <c r="V38" i="10"/>
  <c r="V56" i="10" s="1"/>
  <c r="V78" i="10" s="1"/>
  <c r="AA38" i="10"/>
  <c r="AC20" i="10"/>
  <c r="T78" i="10" s="1"/>
  <c r="U38" i="10"/>
  <c r="U56" i="10" s="1"/>
  <c r="W38" i="10"/>
  <c r="X38" i="10"/>
  <c r="X56" i="10" s="1"/>
  <c r="X78" i="10" s="1"/>
  <c r="Y38" i="10"/>
  <c r="Y56" i="10" s="1"/>
  <c r="Y78" i="10" s="1"/>
  <c r="X56" i="17"/>
  <c r="AA56" i="17" s="1"/>
  <c r="Z38" i="13"/>
  <c r="Z56" i="13" s="1"/>
  <c r="Z78" i="13" s="1"/>
  <c r="AA56" i="15"/>
  <c r="U78" i="15"/>
  <c r="U78" i="23"/>
  <c r="AA56" i="23"/>
  <c r="W38" i="11"/>
  <c r="W56" i="11" s="1"/>
  <c r="W78" i="11" s="1"/>
  <c r="AA38" i="11"/>
  <c r="AC20" i="11"/>
  <c r="T78" i="11" s="1"/>
  <c r="U38" i="11"/>
  <c r="U56" i="11" s="1"/>
  <c r="V38" i="11"/>
  <c r="V56" i="11" s="1"/>
  <c r="V78" i="11" s="1"/>
  <c r="X38" i="11"/>
  <c r="Y38" i="11"/>
  <c r="Y56" i="11" s="1"/>
  <c r="Y78" i="11" s="1"/>
  <c r="U78" i="12"/>
  <c r="AC20" i="9"/>
  <c r="T78" i="9" s="1"/>
  <c r="AA38" i="9"/>
  <c r="U38" i="9"/>
  <c r="U56" i="9" s="1"/>
  <c r="V38" i="9"/>
  <c r="V56" i="9" s="1"/>
  <c r="V78" i="9" s="1"/>
  <c r="W38" i="9"/>
  <c r="W56" i="9" s="1"/>
  <c r="W78" i="9" s="1"/>
  <c r="X38" i="9"/>
  <c r="X56" i="9" s="1"/>
  <c r="X78" i="9" s="1"/>
  <c r="Y38" i="9"/>
  <c r="Y56" i="9" s="1"/>
  <c r="Y78" i="9" s="1"/>
  <c r="Z38" i="25"/>
  <c r="Z56" i="25" s="1"/>
  <c r="Z78" i="25" s="1"/>
  <c r="Z38" i="14"/>
  <c r="Z56" i="14" s="1"/>
  <c r="Z78" i="14" s="1"/>
  <c r="CA1" i="1"/>
  <c r="AA56" i="12" l="1"/>
  <c r="X78" i="17"/>
  <c r="V78" i="22"/>
  <c r="U78" i="32"/>
  <c r="AA56" i="32"/>
  <c r="U78" i="24"/>
  <c r="U78" i="28"/>
  <c r="U78" i="20"/>
  <c r="AA56" i="20"/>
  <c r="AA56" i="33"/>
  <c r="U78" i="33"/>
  <c r="U78" i="25"/>
  <c r="AA56" i="25"/>
  <c r="W21" i="33"/>
  <c r="W21" i="31"/>
  <c r="W21" i="32"/>
  <c r="W21" i="30"/>
  <c r="W21" i="28"/>
  <c r="W21" i="26"/>
  <c r="W21" i="29"/>
  <c r="W21" i="27"/>
  <c r="W21" i="25"/>
  <c r="W21" i="24"/>
  <c r="W21" i="22"/>
  <c r="W21" i="20"/>
  <c r="W21" i="23"/>
  <c r="W21" i="21"/>
  <c r="W21" i="19"/>
  <c r="W21" i="18"/>
  <c r="W21" i="16"/>
  <c r="W21" i="14"/>
  <c r="W21" i="17"/>
  <c r="W21" i="15"/>
  <c r="W21" i="13"/>
  <c r="W21" i="12"/>
  <c r="W21" i="10"/>
  <c r="W21" i="11"/>
  <c r="W21" i="9"/>
  <c r="W56" i="10"/>
  <c r="W78" i="10" s="1"/>
  <c r="AA56" i="21"/>
  <c r="U78" i="21"/>
  <c r="U78" i="18"/>
  <c r="AA56" i="18"/>
  <c r="U78" i="13"/>
  <c r="U78" i="9"/>
  <c r="AA56" i="9"/>
  <c r="X56" i="11"/>
  <c r="X78" i="11" s="1"/>
  <c r="U78" i="10"/>
  <c r="U78" i="27"/>
  <c r="AA56" i="27"/>
  <c r="W56" i="31"/>
  <c r="W78" i="31" s="1"/>
  <c r="U78" i="26"/>
  <c r="AA56" i="26"/>
  <c r="U78" i="11"/>
  <c r="X56" i="13"/>
  <c r="X78" i="13" s="1"/>
  <c r="U78" i="14"/>
  <c r="AA56" i="14"/>
  <c r="U78" i="31"/>
  <c r="X56" i="24"/>
  <c r="AA56" i="24" s="1"/>
  <c r="X56" i="28"/>
  <c r="AA56" i="28" s="1"/>
  <c r="CB1" i="1"/>
  <c r="AA56" i="13" l="1"/>
  <c r="AA56" i="31"/>
  <c r="AA56" i="11"/>
  <c r="AA56" i="10"/>
  <c r="X21" i="30"/>
  <c r="X21" i="33"/>
  <c r="X21" i="32"/>
  <c r="X21" i="29"/>
  <c r="X21" i="27"/>
  <c r="X21" i="25"/>
  <c r="X21" i="31"/>
  <c r="X21" i="26"/>
  <c r="X21" i="24"/>
  <c r="X21" i="22"/>
  <c r="X21" i="20"/>
  <c r="X21" i="23"/>
  <c r="X21" i="21"/>
  <c r="X21" i="19"/>
  <c r="X21" i="28"/>
  <c r="X21" i="18"/>
  <c r="X21" i="16"/>
  <c r="X21" i="14"/>
  <c r="X21" i="17"/>
  <c r="X21" i="15"/>
  <c r="X21" i="13"/>
  <c r="X21" i="12"/>
  <c r="X21" i="10"/>
  <c r="X21" i="11"/>
  <c r="X21" i="9"/>
  <c r="X78" i="28"/>
  <c r="X78" i="24"/>
  <c r="CC1" i="1"/>
  <c r="Y21" i="33" l="1"/>
  <c r="Y21" i="32"/>
  <c r="Y21" i="29"/>
  <c r="Y21" i="27"/>
  <c r="Y21" i="25"/>
  <c r="Y21" i="31"/>
  <c r="Y21" i="28"/>
  <c r="Y21" i="26"/>
  <c r="Y21" i="24"/>
  <c r="Y21" i="22"/>
  <c r="Y21" i="20"/>
  <c r="Y21" i="23"/>
  <c r="Y21" i="21"/>
  <c r="Y21" i="19"/>
  <c r="Y21" i="30"/>
  <c r="Y21" i="17"/>
  <c r="Y21" i="15"/>
  <c r="Y21" i="13"/>
  <c r="Y21" i="18"/>
  <c r="Y21" i="16"/>
  <c r="Y21" i="14"/>
  <c r="Y21" i="11"/>
  <c r="Y21" i="9"/>
  <c r="Y21" i="12"/>
  <c r="Y21" i="10"/>
  <c r="CD1" i="1"/>
  <c r="Z21" i="32" l="1"/>
  <c r="Z21" i="33"/>
  <c r="Z21" i="29"/>
  <c r="Z21" i="27"/>
  <c r="Z21" i="25"/>
  <c r="Z21" i="31"/>
  <c r="Z21" i="28"/>
  <c r="AA21" i="28" s="1"/>
  <c r="Y39" i="28" s="1"/>
  <c r="Y57" i="28" s="1"/>
  <c r="Y79" i="28" s="1"/>
  <c r="Z21" i="26"/>
  <c r="AA21" i="26" s="1"/>
  <c r="Z21" i="30"/>
  <c r="Z21" i="24"/>
  <c r="Z21" i="22"/>
  <c r="AA21" i="22" s="1"/>
  <c r="Z21" i="20"/>
  <c r="Z21" i="23"/>
  <c r="AA21" i="23" s="1"/>
  <c r="Y39" i="23" s="1"/>
  <c r="Y57" i="23" s="1"/>
  <c r="Y79" i="23" s="1"/>
  <c r="Z21" i="21"/>
  <c r="AA21" i="21" s="1"/>
  <c r="Z21" i="19"/>
  <c r="AA21" i="19" s="1"/>
  <c r="Z21" i="17"/>
  <c r="Z21" i="15"/>
  <c r="Z21" i="13"/>
  <c r="Z21" i="18"/>
  <c r="AA21" i="18" s="1"/>
  <c r="Z21" i="16"/>
  <c r="AA21" i="16" s="1"/>
  <c r="Y39" i="16" s="1"/>
  <c r="Y57" i="16" s="1"/>
  <c r="Y79" i="16" s="1"/>
  <c r="Z21" i="14"/>
  <c r="Z21" i="11"/>
  <c r="Z21" i="9"/>
  <c r="AA21" i="9" s="1"/>
  <c r="Y39" i="9" s="1"/>
  <c r="Y57" i="9" s="1"/>
  <c r="Y79" i="9" s="1"/>
  <c r="Z21" i="12"/>
  <c r="AA21" i="12" s="1"/>
  <c r="Z21" i="10"/>
  <c r="AA21" i="32"/>
  <c r="AA21" i="15"/>
  <c r="AA21" i="24"/>
  <c r="Y39" i="24" s="1"/>
  <c r="Y57" i="24" s="1"/>
  <c r="Y79" i="24" s="1"/>
  <c r="AA21" i="33"/>
  <c r="Y39" i="33" s="1"/>
  <c r="Y57" i="33" s="1"/>
  <c r="Y79" i="33" s="1"/>
  <c r="AA21" i="27"/>
  <c r="AA21" i="30"/>
  <c r="AA21" i="10"/>
  <c r="Y39" i="10" s="1"/>
  <c r="Y57" i="10" s="1"/>
  <c r="Y79" i="10" s="1"/>
  <c r="CE1" i="1"/>
  <c r="AA39" i="19" l="1"/>
  <c r="AC21" i="19"/>
  <c r="T79" i="19" s="1"/>
  <c r="U39" i="19"/>
  <c r="U57" i="19" s="1"/>
  <c r="V39" i="19"/>
  <c r="V57" i="19" s="1"/>
  <c r="V79" i="19" s="1"/>
  <c r="W39" i="19"/>
  <c r="W57" i="19" s="1"/>
  <c r="W79" i="19" s="1"/>
  <c r="X39" i="19"/>
  <c r="X57" i="19" s="1"/>
  <c r="X79" i="19" s="1"/>
  <c r="Y39" i="19"/>
  <c r="Y57" i="19" s="1"/>
  <c r="Y79" i="19" s="1"/>
  <c r="Y39" i="21"/>
  <c r="Y57" i="21" s="1"/>
  <c r="Y79" i="21" s="1"/>
  <c r="AC21" i="21"/>
  <c r="T79" i="21" s="1"/>
  <c r="AA39" i="21"/>
  <c r="U39" i="21"/>
  <c r="U57" i="21" s="1"/>
  <c r="V39" i="21"/>
  <c r="V57" i="21" s="1"/>
  <c r="V79" i="21" s="1"/>
  <c r="W39" i="21"/>
  <c r="W57" i="21" s="1"/>
  <c r="W79" i="21" s="1"/>
  <c r="X39" i="21"/>
  <c r="X57" i="21" s="1"/>
  <c r="X79" i="21" s="1"/>
  <c r="Z39" i="12"/>
  <c r="Z57" i="12" s="1"/>
  <c r="Z79" i="12" s="1"/>
  <c r="AA39" i="12"/>
  <c r="AC21" i="12"/>
  <c r="T79" i="12" s="1"/>
  <c r="U39" i="12"/>
  <c r="U57" i="12" s="1"/>
  <c r="V39" i="12"/>
  <c r="V57" i="12" s="1"/>
  <c r="V79" i="12" s="1"/>
  <c r="W39" i="12"/>
  <c r="W57" i="12" s="1"/>
  <c r="W79" i="12" s="1"/>
  <c r="X39" i="12"/>
  <c r="X57" i="12" s="1"/>
  <c r="X79" i="12" s="1"/>
  <c r="AA21" i="25"/>
  <c r="AA21" i="11"/>
  <c r="Y39" i="18"/>
  <c r="Y57" i="18" s="1"/>
  <c r="Y79" i="18" s="1"/>
  <c r="AA39" i="18"/>
  <c r="AC21" i="18"/>
  <c r="T79" i="18" s="1"/>
  <c r="U39" i="18"/>
  <c r="U57" i="18" s="1"/>
  <c r="V39" i="18"/>
  <c r="V57" i="18" s="1"/>
  <c r="V79" i="18" s="1"/>
  <c r="W39" i="18"/>
  <c r="W57" i="18" s="1"/>
  <c r="W79" i="18" s="1"/>
  <c r="X39" i="18"/>
  <c r="X57" i="18" s="1"/>
  <c r="X79" i="18" s="1"/>
  <c r="Z39" i="27"/>
  <c r="Z57" i="27" s="1"/>
  <c r="Z79" i="27" s="1"/>
  <c r="Y39" i="12"/>
  <c r="Y57" i="12" s="1"/>
  <c r="Y79" i="12" s="1"/>
  <c r="Y39" i="32"/>
  <c r="Y57" i="32" s="1"/>
  <c r="Y79" i="32" s="1"/>
  <c r="AA39" i="32"/>
  <c r="AC21" i="32"/>
  <c r="T79" i="32" s="1"/>
  <c r="U39" i="32"/>
  <c r="U57" i="32" s="1"/>
  <c r="V39" i="32"/>
  <c r="V57" i="32" s="1"/>
  <c r="V79" i="32" s="1"/>
  <c r="W39" i="32"/>
  <c r="W57" i="32" s="1"/>
  <c r="W79" i="32" s="1"/>
  <c r="X39" i="32"/>
  <c r="X57" i="32" s="1"/>
  <c r="X79" i="32" s="1"/>
  <c r="Z39" i="18"/>
  <c r="Z57" i="18" s="1"/>
  <c r="Z79" i="18" s="1"/>
  <c r="AA21" i="29"/>
  <c r="Z39" i="29" s="1"/>
  <c r="Z57" i="29" s="1"/>
  <c r="Z79" i="29" s="1"/>
  <c r="X39" i="30"/>
  <c r="X57" i="30" s="1"/>
  <c r="X79" i="30" s="1"/>
  <c r="AA39" i="30"/>
  <c r="AC21" i="30"/>
  <c r="T79" i="30" s="1"/>
  <c r="U39" i="30"/>
  <c r="U57" i="30" s="1"/>
  <c r="V39" i="30"/>
  <c r="V57" i="30" s="1"/>
  <c r="V79" i="30" s="1"/>
  <c r="W39" i="30"/>
  <c r="W57" i="30" s="1"/>
  <c r="W79" i="30" s="1"/>
  <c r="AA21" i="13"/>
  <c r="Z39" i="24"/>
  <c r="Z57" i="24" s="1"/>
  <c r="Z79" i="24" s="1"/>
  <c r="Z39" i="33"/>
  <c r="Z57" i="33" s="1"/>
  <c r="Z79" i="33" s="1"/>
  <c r="AA21" i="31"/>
  <c r="Z39" i="31" s="1"/>
  <c r="Z57" i="31" s="1"/>
  <c r="Z79" i="31" s="1"/>
  <c r="V39" i="27"/>
  <c r="V57" i="27" s="1"/>
  <c r="V79" i="27" s="1"/>
  <c r="AA39" i="27"/>
  <c r="AC21" i="27"/>
  <c r="T79" i="27" s="1"/>
  <c r="U39" i="27"/>
  <c r="U57" i="27" s="1"/>
  <c r="W39" i="27"/>
  <c r="W57" i="27" s="1"/>
  <c r="W79" i="27" s="1"/>
  <c r="X39" i="27"/>
  <c r="X57" i="27" s="1"/>
  <c r="X79" i="27" s="1"/>
  <c r="U39" i="15"/>
  <c r="U57" i="15" s="1"/>
  <c r="AC21" i="15"/>
  <c r="T79" i="15" s="1"/>
  <c r="AA39" i="15"/>
  <c r="V39" i="15"/>
  <c r="V57" i="15" s="1"/>
  <c r="V79" i="15" s="1"/>
  <c r="W39" i="15"/>
  <c r="W57" i="15" s="1"/>
  <c r="W79" i="15" s="1"/>
  <c r="X39" i="15"/>
  <c r="X57" i="15" s="1"/>
  <c r="X79" i="15" s="1"/>
  <c r="Z39" i="22"/>
  <c r="Z57" i="22" s="1"/>
  <c r="Z79" i="22" s="1"/>
  <c r="AA39" i="22"/>
  <c r="AC21" i="22"/>
  <c r="T79" i="22" s="1"/>
  <c r="U39" i="22"/>
  <c r="U57" i="22" s="1"/>
  <c r="V39" i="22"/>
  <c r="V57" i="22" s="1"/>
  <c r="V79" i="22" s="1"/>
  <c r="W39" i="22"/>
  <c r="W57" i="22" s="1"/>
  <c r="W79" i="22" s="1"/>
  <c r="X39" i="22"/>
  <c r="X57" i="22" s="1"/>
  <c r="X79" i="22" s="1"/>
  <c r="Z39" i="10"/>
  <c r="Z57" i="10" s="1"/>
  <c r="Z79" i="10" s="1"/>
  <c r="Z39" i="15"/>
  <c r="Z57" i="15" s="1"/>
  <c r="Z79" i="15" s="1"/>
  <c r="Z39" i="30"/>
  <c r="Z57" i="30" s="1"/>
  <c r="Z79" i="30" s="1"/>
  <c r="Z39" i="32"/>
  <c r="Z57" i="32" s="1"/>
  <c r="Z79" i="32" s="1"/>
  <c r="AA21" i="14"/>
  <c r="Z39" i="14" s="1"/>
  <c r="Z57" i="14" s="1"/>
  <c r="Z79" i="14" s="1"/>
  <c r="W39" i="10"/>
  <c r="W57" i="10" s="1"/>
  <c r="W79" i="10" s="1"/>
  <c r="AA39" i="10"/>
  <c r="AC21" i="10"/>
  <c r="T79" i="10" s="1"/>
  <c r="U39" i="10"/>
  <c r="U57" i="10" s="1"/>
  <c r="V39" i="10"/>
  <c r="V57" i="10" s="1"/>
  <c r="V79" i="10" s="1"/>
  <c r="X39" i="10"/>
  <c r="X57" i="10" s="1"/>
  <c r="X79" i="10" s="1"/>
  <c r="Z39" i="23"/>
  <c r="Z57" i="23" s="1"/>
  <c r="Z79" i="23" s="1"/>
  <c r="AC21" i="23"/>
  <c r="T79" i="23" s="1"/>
  <c r="AA39" i="23"/>
  <c r="U39" i="23"/>
  <c r="U57" i="23" s="1"/>
  <c r="V39" i="23"/>
  <c r="V57" i="23" s="1"/>
  <c r="V79" i="23" s="1"/>
  <c r="W39" i="23"/>
  <c r="W57" i="23" s="1"/>
  <c r="W79" i="23" s="1"/>
  <c r="X39" i="23"/>
  <c r="U39" i="26"/>
  <c r="U57" i="26" s="1"/>
  <c r="AA39" i="26"/>
  <c r="AC21" i="26"/>
  <c r="T79" i="26" s="1"/>
  <c r="V39" i="26"/>
  <c r="V57" i="26" s="1"/>
  <c r="V79" i="26" s="1"/>
  <c r="W39" i="26"/>
  <c r="W57" i="26" s="1"/>
  <c r="W79" i="26" s="1"/>
  <c r="X39" i="26"/>
  <c r="X57" i="26" s="1"/>
  <c r="X79" i="26" s="1"/>
  <c r="Y39" i="30"/>
  <c r="Y57" i="30" s="1"/>
  <c r="Y79" i="30" s="1"/>
  <c r="Y39" i="26"/>
  <c r="Y57" i="26" s="1"/>
  <c r="Y79" i="26" s="1"/>
  <c r="AA21" i="17"/>
  <c r="Z39" i="17" s="1"/>
  <c r="Z57" i="17" s="1"/>
  <c r="Z79" i="17" s="1"/>
  <c r="Z39" i="26"/>
  <c r="Z57" i="26" s="1"/>
  <c r="Z79" i="26" s="1"/>
  <c r="Z39" i="21"/>
  <c r="Z57" i="21" s="1"/>
  <c r="Z79" i="21" s="1"/>
  <c r="U39" i="28"/>
  <c r="U57" i="28" s="1"/>
  <c r="AA39" i="28"/>
  <c r="AC21" i="28"/>
  <c r="T79" i="28" s="1"/>
  <c r="V39" i="28"/>
  <c r="V57" i="28" s="1"/>
  <c r="V79" i="28" s="1"/>
  <c r="W39" i="28"/>
  <c r="W57" i="28" s="1"/>
  <c r="W79" i="28" s="1"/>
  <c r="X39" i="28"/>
  <c r="X57" i="28" s="1"/>
  <c r="X79" i="28" s="1"/>
  <c r="AA39" i="24"/>
  <c r="AC21" i="24"/>
  <c r="T79" i="24" s="1"/>
  <c r="U39" i="24"/>
  <c r="U57" i="24" s="1"/>
  <c r="V39" i="24"/>
  <c r="V57" i="24" s="1"/>
  <c r="V79" i="24" s="1"/>
  <c r="W39" i="24"/>
  <c r="W57" i="24" s="1"/>
  <c r="W79" i="24" s="1"/>
  <c r="X39" i="24"/>
  <c r="X57" i="24" s="1"/>
  <c r="X79" i="24" s="1"/>
  <c r="Z39" i="16"/>
  <c r="Z57" i="16" s="1"/>
  <c r="Z79" i="16" s="1"/>
  <c r="AA39" i="16"/>
  <c r="AC21" i="16"/>
  <c r="T79" i="16" s="1"/>
  <c r="U39" i="16"/>
  <c r="U57" i="16" s="1"/>
  <c r="V39" i="16"/>
  <c r="V57" i="16" s="1"/>
  <c r="V79" i="16" s="1"/>
  <c r="W39" i="16"/>
  <c r="W57" i="16" s="1"/>
  <c r="W79" i="16" s="1"/>
  <c r="X39" i="16"/>
  <c r="X57" i="16" s="1"/>
  <c r="X79" i="16" s="1"/>
  <c r="U22" i="32"/>
  <c r="U22" i="30"/>
  <c r="U22" i="33"/>
  <c r="U22" i="31"/>
  <c r="U22" i="29"/>
  <c r="U22" i="27"/>
  <c r="U22" i="25"/>
  <c r="U22" i="28"/>
  <c r="U22" i="26"/>
  <c r="U22" i="23"/>
  <c r="U22" i="21"/>
  <c r="U22" i="19"/>
  <c r="U22" i="24"/>
  <c r="U22" i="22"/>
  <c r="U22" i="20"/>
  <c r="U22" i="17"/>
  <c r="U22" i="15"/>
  <c r="U22" i="13"/>
  <c r="U22" i="18"/>
  <c r="U22" i="16"/>
  <c r="U22" i="14"/>
  <c r="U22" i="12"/>
  <c r="U22" i="11"/>
  <c r="U22" i="9"/>
  <c r="U22" i="10"/>
  <c r="W39" i="9"/>
  <c r="W57" i="9" s="1"/>
  <c r="W79" i="9" s="1"/>
  <c r="AA39" i="9"/>
  <c r="AC21" i="9"/>
  <c r="T79" i="9" s="1"/>
  <c r="U39" i="9"/>
  <c r="U57" i="9" s="1"/>
  <c r="V39" i="9"/>
  <c r="V57" i="9" s="1"/>
  <c r="V79" i="9" s="1"/>
  <c r="X39" i="9"/>
  <c r="X57" i="9" s="1"/>
  <c r="X79" i="9" s="1"/>
  <c r="V39" i="33"/>
  <c r="V57" i="33" s="1"/>
  <c r="V79" i="33" s="1"/>
  <c r="AA39" i="33"/>
  <c r="AC21" i="33"/>
  <c r="T79" i="33" s="1"/>
  <c r="U39" i="33"/>
  <c r="U57" i="33" s="1"/>
  <c r="W39" i="33"/>
  <c r="W57" i="33" s="1"/>
  <c r="W79" i="33" s="1"/>
  <c r="X39" i="33"/>
  <c r="X57" i="33" s="1"/>
  <c r="X79" i="33" s="1"/>
  <c r="Y39" i="15"/>
  <c r="Y57" i="15" s="1"/>
  <c r="Y79" i="15" s="1"/>
  <c r="Y39" i="22"/>
  <c r="Y57" i="22" s="1"/>
  <c r="Y79" i="22" s="1"/>
  <c r="AA21" i="20"/>
  <c r="Z39" i="9"/>
  <c r="Z57" i="9" s="1"/>
  <c r="Z79" i="9" s="1"/>
  <c r="Z39" i="19"/>
  <c r="Z57" i="19" s="1"/>
  <c r="Z79" i="19" s="1"/>
  <c r="Z39" i="28"/>
  <c r="Z57" i="28" s="1"/>
  <c r="Z79" i="28" s="1"/>
  <c r="Y39" i="27"/>
  <c r="Y57" i="27" s="1"/>
  <c r="Y79" i="27" s="1"/>
  <c r="CF1" i="1"/>
  <c r="U79" i="23" l="1"/>
  <c r="V22" i="33"/>
  <c r="V22" i="32"/>
  <c r="V22" i="31"/>
  <c r="V22" i="28"/>
  <c r="V22" i="26"/>
  <c r="V22" i="30"/>
  <c r="V22" i="29"/>
  <c r="V22" i="23"/>
  <c r="V22" i="21"/>
  <c r="V22" i="19"/>
  <c r="V22" i="27"/>
  <c r="V22" i="24"/>
  <c r="V22" i="22"/>
  <c r="V22" i="20"/>
  <c r="V22" i="25"/>
  <c r="V22" i="17"/>
  <c r="V22" i="15"/>
  <c r="V22" i="13"/>
  <c r="V22" i="18"/>
  <c r="V22" i="16"/>
  <c r="V22" i="14"/>
  <c r="V22" i="12"/>
  <c r="V22" i="11"/>
  <c r="V22" i="9"/>
  <c r="V22" i="10"/>
  <c r="U39" i="20"/>
  <c r="U57" i="20" s="1"/>
  <c r="AA39" i="20"/>
  <c r="AC21" i="20"/>
  <c r="T79" i="20" s="1"/>
  <c r="V39" i="20"/>
  <c r="V57" i="20" s="1"/>
  <c r="V79" i="20" s="1"/>
  <c r="W39" i="20"/>
  <c r="W57" i="20" s="1"/>
  <c r="W79" i="20" s="1"/>
  <c r="X39" i="20"/>
  <c r="X57" i="20" s="1"/>
  <c r="X79" i="20" s="1"/>
  <c r="Y39" i="20"/>
  <c r="Y57" i="20" s="1"/>
  <c r="Y79" i="20" s="1"/>
  <c r="V39" i="17"/>
  <c r="V57" i="17" s="1"/>
  <c r="V79" i="17" s="1"/>
  <c r="AA39" i="17"/>
  <c r="AC21" i="17"/>
  <c r="T79" i="17" s="1"/>
  <c r="U39" i="17"/>
  <c r="U57" i="17" s="1"/>
  <c r="W39" i="17"/>
  <c r="W57" i="17" s="1"/>
  <c r="W79" i="17" s="1"/>
  <c r="X39" i="17"/>
  <c r="X57" i="17" s="1"/>
  <c r="X79" i="17" s="1"/>
  <c r="Y39" i="17"/>
  <c r="Y57" i="17" s="1"/>
  <c r="Y79" i="17" s="1"/>
  <c r="U39" i="29"/>
  <c r="U57" i="29" s="1"/>
  <c r="AC21" i="29"/>
  <c r="T79" i="29" s="1"/>
  <c r="AA39" i="29"/>
  <c r="V39" i="29"/>
  <c r="V57" i="29" s="1"/>
  <c r="V79" i="29" s="1"/>
  <c r="W39" i="29"/>
  <c r="W57" i="29" s="1"/>
  <c r="W79" i="29" s="1"/>
  <c r="X39" i="29"/>
  <c r="X57" i="29" s="1"/>
  <c r="X79" i="29" s="1"/>
  <c r="Y39" i="29"/>
  <c r="Y57" i="29" s="1"/>
  <c r="Y79" i="29" s="1"/>
  <c r="W39" i="11"/>
  <c r="W57" i="11" s="1"/>
  <c r="W79" i="11" s="1"/>
  <c r="AA39" i="11"/>
  <c r="AC21" i="11"/>
  <c r="T79" i="11" s="1"/>
  <c r="U39" i="11"/>
  <c r="U57" i="11" s="1"/>
  <c r="V39" i="11"/>
  <c r="V57" i="11" s="1"/>
  <c r="V79" i="11" s="1"/>
  <c r="X39" i="11"/>
  <c r="X57" i="11" s="1"/>
  <c r="X79" i="11" s="1"/>
  <c r="Y39" i="11"/>
  <c r="Y57" i="11" s="1"/>
  <c r="Y79" i="11" s="1"/>
  <c r="V39" i="14"/>
  <c r="V57" i="14" s="1"/>
  <c r="V79" i="14" s="1"/>
  <c r="AC21" i="14"/>
  <c r="T79" i="14" s="1"/>
  <c r="AA39" i="14"/>
  <c r="U39" i="14"/>
  <c r="U57" i="14" s="1"/>
  <c r="W39" i="14"/>
  <c r="W57" i="14" s="1"/>
  <c r="W79" i="14" s="1"/>
  <c r="X39" i="14"/>
  <c r="Y39" i="14"/>
  <c r="Y57" i="14" s="1"/>
  <c r="Y79" i="14" s="1"/>
  <c r="U79" i="27"/>
  <c r="AA57" i="27"/>
  <c r="AA57" i="32"/>
  <c r="U79" i="32"/>
  <c r="Z39" i="20"/>
  <c r="Z57" i="20" s="1"/>
  <c r="Z79" i="20" s="1"/>
  <c r="AA39" i="13"/>
  <c r="AC21" i="13"/>
  <c r="T79" i="13" s="1"/>
  <c r="U39" i="13"/>
  <c r="U57" i="13" s="1"/>
  <c r="V39" i="13"/>
  <c r="V57" i="13" s="1"/>
  <c r="V79" i="13" s="1"/>
  <c r="W39" i="13"/>
  <c r="W57" i="13" s="1"/>
  <c r="W79" i="13" s="1"/>
  <c r="X39" i="13"/>
  <c r="X57" i="13" s="1"/>
  <c r="X79" i="13" s="1"/>
  <c r="Y39" i="13"/>
  <c r="Y57" i="13" s="1"/>
  <c r="Y79" i="13" s="1"/>
  <c r="AA57" i="30"/>
  <c r="U79" i="30"/>
  <c r="Z39" i="11"/>
  <c r="Z57" i="11" s="1"/>
  <c r="Z79" i="11" s="1"/>
  <c r="AA57" i="18"/>
  <c r="U79" i="18"/>
  <c r="U79" i="9"/>
  <c r="AA57" i="9"/>
  <c r="U79" i="24"/>
  <c r="AA57" i="24"/>
  <c r="U79" i="28"/>
  <c r="AA57" i="28"/>
  <c r="U79" i="26"/>
  <c r="AA57" i="26"/>
  <c r="U39" i="25"/>
  <c r="U57" i="25" s="1"/>
  <c r="AA39" i="25"/>
  <c r="AC21" i="25"/>
  <c r="T79" i="25" s="1"/>
  <c r="V39" i="25"/>
  <c r="V57" i="25" s="1"/>
  <c r="V79" i="25" s="1"/>
  <c r="W39" i="25"/>
  <c r="W57" i="25" s="1"/>
  <c r="W79" i="25" s="1"/>
  <c r="X39" i="25"/>
  <c r="X57" i="25" s="1"/>
  <c r="X79" i="25" s="1"/>
  <c r="Y39" i="25"/>
  <c r="Y57" i="25" s="1"/>
  <c r="Y79" i="25" s="1"/>
  <c r="U79" i="21"/>
  <c r="AA57" i="21"/>
  <c r="U79" i="19"/>
  <c r="AA57" i="19"/>
  <c r="U79" i="15"/>
  <c r="AA57" i="15"/>
  <c r="U79" i="16"/>
  <c r="AA57" i="16"/>
  <c r="X57" i="23"/>
  <c r="AA57" i="23" s="1"/>
  <c r="Z39" i="13"/>
  <c r="Z57" i="13" s="1"/>
  <c r="Z79" i="13" s="1"/>
  <c r="U79" i="12"/>
  <c r="AA57" i="12"/>
  <c r="AA57" i="33"/>
  <c r="U79" i="33"/>
  <c r="AA57" i="10"/>
  <c r="U79" i="10"/>
  <c r="U79" i="22"/>
  <c r="AA57" i="22"/>
  <c r="AC21" i="31"/>
  <c r="T79" i="31" s="1"/>
  <c r="AA39" i="31"/>
  <c r="U39" i="31"/>
  <c r="U57" i="31" s="1"/>
  <c r="V39" i="31"/>
  <c r="V57" i="31" s="1"/>
  <c r="V79" i="31" s="1"/>
  <c r="W39" i="31"/>
  <c r="W57" i="31" s="1"/>
  <c r="W79" i="31" s="1"/>
  <c r="X39" i="31"/>
  <c r="X57" i="31" s="1"/>
  <c r="X79" i="31" s="1"/>
  <c r="Y39" i="31"/>
  <c r="Y57" i="31" s="1"/>
  <c r="Y79" i="31" s="1"/>
  <c r="Z39" i="25"/>
  <c r="Z57" i="25" s="1"/>
  <c r="Z79" i="25" s="1"/>
  <c r="CG1" i="1"/>
  <c r="X79" i="23" l="1"/>
  <c r="AA57" i="17"/>
  <c r="U79" i="17"/>
  <c r="AA57" i="31"/>
  <c r="U79" i="31"/>
  <c r="U79" i="11"/>
  <c r="AA57" i="11"/>
  <c r="X57" i="14"/>
  <c r="X79" i="14" s="1"/>
  <c r="W22" i="32"/>
  <c r="W22" i="33"/>
  <c r="W22" i="31"/>
  <c r="W22" i="28"/>
  <c r="W22" i="26"/>
  <c r="W22" i="30"/>
  <c r="W22" i="29"/>
  <c r="W22" i="27"/>
  <c r="W22" i="25"/>
  <c r="W22" i="23"/>
  <c r="W22" i="21"/>
  <c r="W22" i="19"/>
  <c r="W22" i="24"/>
  <c r="W22" i="22"/>
  <c r="W22" i="20"/>
  <c r="W22" i="18"/>
  <c r="W22" i="16"/>
  <c r="W22" i="14"/>
  <c r="W22" i="17"/>
  <c r="W22" i="15"/>
  <c r="W22" i="13"/>
  <c r="W22" i="10"/>
  <c r="W22" i="12"/>
  <c r="W22" i="11"/>
  <c r="W22" i="9"/>
  <c r="U79" i="29"/>
  <c r="AA57" i="29"/>
  <c r="U79" i="25"/>
  <c r="AA57" i="25"/>
  <c r="U79" i="14"/>
  <c r="U79" i="20"/>
  <c r="AA57" i="20"/>
  <c r="U79" i="13"/>
  <c r="AA57" i="13"/>
  <c r="CH1" i="1"/>
  <c r="AA57" i="14" l="1"/>
  <c r="X22" i="33"/>
  <c r="X22" i="31"/>
  <c r="X22" i="32"/>
  <c r="X22" i="28"/>
  <c r="X22" i="26"/>
  <c r="X22" i="30"/>
  <c r="X22" i="29"/>
  <c r="X22" i="27"/>
  <c r="X22" i="25"/>
  <c r="X22" i="23"/>
  <c r="X22" i="21"/>
  <c r="X22" i="19"/>
  <c r="X22" i="24"/>
  <c r="X22" i="22"/>
  <c r="X22" i="20"/>
  <c r="X22" i="18"/>
  <c r="X22" i="16"/>
  <c r="X22" i="14"/>
  <c r="X22" i="12"/>
  <c r="X22" i="17"/>
  <c r="X22" i="15"/>
  <c r="X22" i="13"/>
  <c r="X22" i="10"/>
  <c r="X22" i="11"/>
  <c r="X22" i="9"/>
  <c r="CI1" i="1"/>
  <c r="Y22" i="33" l="1"/>
  <c r="Y22" i="32"/>
  <c r="Y22" i="28"/>
  <c r="Y22" i="26"/>
  <c r="Y22" i="30"/>
  <c r="Y22" i="29"/>
  <c r="Y22" i="27"/>
  <c r="Y22" i="25"/>
  <c r="Y22" i="24"/>
  <c r="Y22" i="22"/>
  <c r="Y22" i="20"/>
  <c r="Y22" i="31"/>
  <c r="Y22" i="23"/>
  <c r="Y22" i="21"/>
  <c r="Y22" i="19"/>
  <c r="Y22" i="18"/>
  <c r="Y22" i="16"/>
  <c r="Y22" i="14"/>
  <c r="Y22" i="12"/>
  <c r="Y22" i="17"/>
  <c r="Y22" i="15"/>
  <c r="Y22" i="13"/>
  <c r="Y22" i="10"/>
  <c r="Y22" i="11"/>
  <c r="Y22" i="9"/>
  <c r="CJ1" i="1"/>
  <c r="Z22" i="33" l="1"/>
  <c r="Z22" i="30"/>
  <c r="Z22" i="29"/>
  <c r="Z22" i="27"/>
  <c r="Z22" i="25"/>
  <c r="Z22" i="31"/>
  <c r="Z22" i="26"/>
  <c r="AA22" i="26" s="1"/>
  <c r="Z22" i="24"/>
  <c r="Z22" i="22"/>
  <c r="Z22" i="20"/>
  <c r="Z22" i="32"/>
  <c r="Z22" i="28"/>
  <c r="AA22" i="28" s="1"/>
  <c r="Z22" i="23"/>
  <c r="Z22" i="21"/>
  <c r="AA22" i="21" s="1"/>
  <c r="Z22" i="19"/>
  <c r="AA22" i="19" s="1"/>
  <c r="Y40" i="19" s="1"/>
  <c r="Y58" i="19" s="1"/>
  <c r="Y80" i="19" s="1"/>
  <c r="Z22" i="18"/>
  <c r="AA22" i="18" s="1"/>
  <c r="Z22" i="16"/>
  <c r="Z22" i="14"/>
  <c r="AA22" i="14" s="1"/>
  <c r="Z22" i="12"/>
  <c r="Z22" i="17"/>
  <c r="AA22" i="17" s="1"/>
  <c r="Z22" i="15"/>
  <c r="Z22" i="13"/>
  <c r="AA22" i="13" s="1"/>
  <c r="Z22" i="10"/>
  <c r="Z22" i="11"/>
  <c r="AA22" i="11" s="1"/>
  <c r="Z22" i="9"/>
  <c r="AA22" i="33"/>
  <c r="Y40" i="33" s="1"/>
  <c r="Y58" i="33" s="1"/>
  <c r="Y80" i="33" s="1"/>
  <c r="AA22" i="31"/>
  <c r="Y40" i="31" s="1"/>
  <c r="Y58" i="31" s="1"/>
  <c r="Y80" i="31" s="1"/>
  <c r="AA22" i="20"/>
  <c r="Y40" i="20" s="1"/>
  <c r="Y58" i="20" s="1"/>
  <c r="Y80" i="20" s="1"/>
  <c r="CK1" i="1"/>
  <c r="X40" i="18" l="1"/>
  <c r="X58" i="18" s="1"/>
  <c r="X80" i="18" s="1"/>
  <c r="AA40" i="18"/>
  <c r="AC22" i="18"/>
  <c r="T80" i="18" s="1"/>
  <c r="U40" i="18"/>
  <c r="U58" i="18" s="1"/>
  <c r="V40" i="18"/>
  <c r="V58" i="18" s="1"/>
  <c r="V80" i="18" s="1"/>
  <c r="W40" i="18"/>
  <c r="W58" i="18" s="1"/>
  <c r="W80" i="18" s="1"/>
  <c r="Y40" i="18"/>
  <c r="Y58" i="18" s="1"/>
  <c r="Y80" i="18" s="1"/>
  <c r="X40" i="13"/>
  <c r="X58" i="13" s="1"/>
  <c r="X80" i="13" s="1"/>
  <c r="AA40" i="13"/>
  <c r="AC22" i="13"/>
  <c r="T80" i="13" s="1"/>
  <c r="U40" i="13"/>
  <c r="U58" i="13" s="1"/>
  <c r="V40" i="13"/>
  <c r="V58" i="13" s="1"/>
  <c r="V80" i="13" s="1"/>
  <c r="W40" i="13"/>
  <c r="W58" i="13" s="1"/>
  <c r="W80" i="13" s="1"/>
  <c r="X40" i="14"/>
  <c r="AC22" i="14"/>
  <c r="T80" i="14" s="1"/>
  <c r="AA40" i="14"/>
  <c r="U40" i="14"/>
  <c r="U58" i="14" s="1"/>
  <c r="V40" i="14"/>
  <c r="V58" i="14" s="1"/>
  <c r="V80" i="14" s="1"/>
  <c r="W40" i="14"/>
  <c r="W58" i="14" s="1"/>
  <c r="W80" i="14" s="1"/>
  <c r="U23" i="33"/>
  <c r="U23" i="32"/>
  <c r="U23" i="30"/>
  <c r="U23" i="29"/>
  <c r="U23" i="27"/>
  <c r="U23" i="25"/>
  <c r="U23" i="31"/>
  <c r="U23" i="28"/>
  <c r="U23" i="26"/>
  <c r="U23" i="24"/>
  <c r="U23" i="22"/>
  <c r="U23" i="20"/>
  <c r="U23" i="23"/>
  <c r="U23" i="21"/>
  <c r="U23" i="19"/>
  <c r="U23" i="17"/>
  <c r="U23" i="15"/>
  <c r="U23" i="13"/>
  <c r="U23" i="18"/>
  <c r="U23" i="16"/>
  <c r="U23" i="14"/>
  <c r="U23" i="12"/>
  <c r="U23" i="11"/>
  <c r="U23" i="9"/>
  <c r="U23" i="10"/>
  <c r="X40" i="33"/>
  <c r="X58" i="33" s="1"/>
  <c r="X80" i="33" s="1"/>
  <c r="AC22" i="33"/>
  <c r="T80" i="33" s="1"/>
  <c r="AA40" i="33"/>
  <c r="U40" i="33"/>
  <c r="U58" i="33" s="1"/>
  <c r="V40" i="33"/>
  <c r="V58" i="33" s="1"/>
  <c r="V80" i="33" s="1"/>
  <c r="W40" i="33"/>
  <c r="W58" i="33" s="1"/>
  <c r="W80" i="33" s="1"/>
  <c r="Z40" i="17"/>
  <c r="Z58" i="17" s="1"/>
  <c r="Z80" i="17" s="1"/>
  <c r="Z40" i="28"/>
  <c r="Z58" i="28" s="1"/>
  <c r="Z80" i="28" s="1"/>
  <c r="Y40" i="17"/>
  <c r="Y58" i="17" s="1"/>
  <c r="Y80" i="17" s="1"/>
  <c r="AC22" i="17"/>
  <c r="T80" i="17" s="1"/>
  <c r="AA40" i="17"/>
  <c r="U40" i="17"/>
  <c r="U58" i="17" s="1"/>
  <c r="V40" i="17"/>
  <c r="V58" i="17" s="1"/>
  <c r="V80" i="17" s="1"/>
  <c r="W40" i="17"/>
  <c r="W58" i="17" s="1"/>
  <c r="W80" i="17" s="1"/>
  <c r="X40" i="17"/>
  <c r="X58" i="17" s="1"/>
  <c r="X80" i="17" s="1"/>
  <c r="Y40" i="13"/>
  <c r="Y58" i="13" s="1"/>
  <c r="Y80" i="13" s="1"/>
  <c r="AA22" i="29"/>
  <c r="Z40" i="29" s="1"/>
  <c r="Z58" i="29" s="1"/>
  <c r="Z80" i="29" s="1"/>
  <c r="AA22" i="32"/>
  <c r="Z40" i="32" s="1"/>
  <c r="Z58" i="32" s="1"/>
  <c r="Z80" i="32" s="1"/>
  <c r="Y40" i="14"/>
  <c r="Y58" i="14" s="1"/>
  <c r="Y80" i="14" s="1"/>
  <c r="Y40" i="28"/>
  <c r="Y58" i="28" s="1"/>
  <c r="Y80" i="28" s="1"/>
  <c r="AC22" i="28"/>
  <c r="T80" i="28" s="1"/>
  <c r="AA40" i="28"/>
  <c r="U40" i="28"/>
  <c r="U58" i="28" s="1"/>
  <c r="V40" i="28"/>
  <c r="V58" i="28" s="1"/>
  <c r="V80" i="28" s="1"/>
  <c r="W40" i="28"/>
  <c r="W58" i="28" s="1"/>
  <c r="W80" i="28" s="1"/>
  <c r="X40" i="28"/>
  <c r="X58" i="28" s="1"/>
  <c r="X80" i="28" s="1"/>
  <c r="Z40" i="20"/>
  <c r="Z58" i="20" s="1"/>
  <c r="Z80" i="20" s="1"/>
  <c r="Z40" i="33"/>
  <c r="Z58" i="33" s="1"/>
  <c r="Z80" i="33" s="1"/>
  <c r="AA22" i="23"/>
  <c r="AA22" i="9"/>
  <c r="Z40" i="11"/>
  <c r="Z58" i="11" s="1"/>
  <c r="Z80" i="11" s="1"/>
  <c r="AC22" i="31"/>
  <c r="T80" i="31" s="1"/>
  <c r="AA40" i="31"/>
  <c r="U40" i="31"/>
  <c r="U58" i="31" s="1"/>
  <c r="V40" i="31"/>
  <c r="V58" i="31" s="1"/>
  <c r="V80" i="31" s="1"/>
  <c r="W40" i="31"/>
  <c r="W58" i="31" s="1"/>
  <c r="W80" i="31" s="1"/>
  <c r="X40" i="31"/>
  <c r="X58" i="31" s="1"/>
  <c r="X80" i="31" s="1"/>
  <c r="Z40" i="18"/>
  <c r="Z58" i="18" s="1"/>
  <c r="Z80" i="18" s="1"/>
  <c r="AA22" i="27"/>
  <c r="Z40" i="27" s="1"/>
  <c r="Z58" i="27" s="1"/>
  <c r="Z80" i="27" s="1"/>
  <c r="AA22" i="16"/>
  <c r="AA22" i="22"/>
  <c r="AA22" i="24"/>
  <c r="Z40" i="24" s="1"/>
  <c r="Z58" i="24" s="1"/>
  <c r="Z80" i="24" s="1"/>
  <c r="Y40" i="11"/>
  <c r="Y58" i="11" s="1"/>
  <c r="Y80" i="11" s="1"/>
  <c r="AC22" i="11"/>
  <c r="T80" i="11" s="1"/>
  <c r="AA40" i="11"/>
  <c r="U40" i="11"/>
  <c r="U58" i="11" s="1"/>
  <c r="V40" i="11"/>
  <c r="V58" i="11" s="1"/>
  <c r="V80" i="11" s="1"/>
  <c r="W40" i="11"/>
  <c r="W58" i="11" s="1"/>
  <c r="W80" i="11" s="1"/>
  <c r="X40" i="11"/>
  <c r="X58" i="11" s="1"/>
  <c r="X80" i="11" s="1"/>
  <c r="Y40" i="26"/>
  <c r="Y58" i="26" s="1"/>
  <c r="Y80" i="26" s="1"/>
  <c r="AA40" i="26"/>
  <c r="AC22" i="26"/>
  <c r="T80" i="26" s="1"/>
  <c r="U40" i="26"/>
  <c r="U58" i="26" s="1"/>
  <c r="V40" i="26"/>
  <c r="W40" i="26"/>
  <c r="W58" i="26" s="1"/>
  <c r="W80" i="26" s="1"/>
  <c r="X40" i="26"/>
  <c r="X58" i="26" s="1"/>
  <c r="X80" i="26" s="1"/>
  <c r="Z40" i="14"/>
  <c r="Z58" i="14" s="1"/>
  <c r="Z80" i="14" s="1"/>
  <c r="AA22" i="15"/>
  <c r="U40" i="21"/>
  <c r="U58" i="21" s="1"/>
  <c r="AA40" i="21"/>
  <c r="AC22" i="21"/>
  <c r="T80" i="21" s="1"/>
  <c r="V40" i="21"/>
  <c r="V58" i="21" s="1"/>
  <c r="V80" i="21" s="1"/>
  <c r="W40" i="21"/>
  <c r="W58" i="21" s="1"/>
  <c r="W80" i="21" s="1"/>
  <c r="X40" i="21"/>
  <c r="X58" i="21" s="1"/>
  <c r="X80" i="21" s="1"/>
  <c r="AA22" i="10"/>
  <c r="Z40" i="26"/>
  <c r="Z58" i="26" s="1"/>
  <c r="Z80" i="26" s="1"/>
  <c r="Z40" i="19"/>
  <c r="Z58" i="19" s="1"/>
  <c r="Z80" i="19" s="1"/>
  <c r="AC22" i="19"/>
  <c r="T80" i="19" s="1"/>
  <c r="AA40" i="19"/>
  <c r="U40" i="19"/>
  <c r="U58" i="19" s="1"/>
  <c r="V40" i="19"/>
  <c r="V58" i="19" s="1"/>
  <c r="V80" i="19" s="1"/>
  <c r="W40" i="19"/>
  <c r="W58" i="19" s="1"/>
  <c r="W80" i="19" s="1"/>
  <c r="X40" i="19"/>
  <c r="X58" i="19" s="1"/>
  <c r="X80" i="19" s="1"/>
  <c r="U40" i="20"/>
  <c r="U58" i="20" s="1"/>
  <c r="AA40" i="20"/>
  <c r="AC22" i="20"/>
  <c r="T80" i="20" s="1"/>
  <c r="V40" i="20"/>
  <c r="V58" i="20" s="1"/>
  <c r="V80" i="20" s="1"/>
  <c r="W40" i="20"/>
  <c r="W58" i="20" s="1"/>
  <c r="W80" i="20" s="1"/>
  <c r="X40" i="20"/>
  <c r="X58" i="20" s="1"/>
  <c r="X80" i="20" s="1"/>
  <c r="AA22" i="12"/>
  <c r="Y40" i="21"/>
  <c r="Y58" i="21" s="1"/>
  <c r="Y80" i="21" s="1"/>
  <c r="Z40" i="13"/>
  <c r="Z58" i="13" s="1"/>
  <c r="Z80" i="13" s="1"/>
  <c r="Z40" i="21"/>
  <c r="Z58" i="21" s="1"/>
  <c r="Z80" i="21" s="1"/>
  <c r="Z40" i="31"/>
  <c r="Z58" i="31" s="1"/>
  <c r="Z80" i="31" s="1"/>
  <c r="AA22" i="25"/>
  <c r="AA22" i="30"/>
  <c r="CL1" i="1"/>
  <c r="X40" i="30" l="1"/>
  <c r="X58" i="30" s="1"/>
  <c r="X80" i="30" s="1"/>
  <c r="AA40" i="30"/>
  <c r="AC22" i="30"/>
  <c r="T80" i="30" s="1"/>
  <c r="U40" i="30"/>
  <c r="U58" i="30" s="1"/>
  <c r="V40" i="30"/>
  <c r="V58" i="30" s="1"/>
  <c r="V80" i="30" s="1"/>
  <c r="W40" i="30"/>
  <c r="W58" i="30" s="1"/>
  <c r="W80" i="30" s="1"/>
  <c r="Y40" i="30"/>
  <c r="Y58" i="30" s="1"/>
  <c r="Y80" i="30" s="1"/>
  <c r="U40" i="25"/>
  <c r="U58" i="25" s="1"/>
  <c r="AC22" i="25"/>
  <c r="T80" i="25" s="1"/>
  <c r="AA40" i="25"/>
  <c r="V40" i="25"/>
  <c r="V58" i="25" s="1"/>
  <c r="V80" i="25" s="1"/>
  <c r="W40" i="25"/>
  <c r="W58" i="25" s="1"/>
  <c r="W80" i="25" s="1"/>
  <c r="X40" i="25"/>
  <c r="Y40" i="25"/>
  <c r="Y58" i="25" s="1"/>
  <c r="Y80" i="25" s="1"/>
  <c r="AA40" i="12"/>
  <c r="AC22" i="12"/>
  <c r="T80" i="12" s="1"/>
  <c r="U40" i="12"/>
  <c r="U58" i="12" s="1"/>
  <c r="V40" i="12"/>
  <c r="V58" i="12" s="1"/>
  <c r="V80" i="12" s="1"/>
  <c r="W40" i="12"/>
  <c r="W58" i="12" s="1"/>
  <c r="W80" i="12" s="1"/>
  <c r="X40" i="12"/>
  <c r="X58" i="12" s="1"/>
  <c r="X80" i="12" s="1"/>
  <c r="Y40" i="12"/>
  <c r="Y58" i="12" s="1"/>
  <c r="Y80" i="12" s="1"/>
  <c r="U80" i="26"/>
  <c r="U80" i="31"/>
  <c r="AA58" i="31"/>
  <c r="Z40" i="23"/>
  <c r="Z58" i="23" s="1"/>
  <c r="Z80" i="23" s="1"/>
  <c r="AA40" i="23"/>
  <c r="AC22" i="23"/>
  <c r="T80" i="23" s="1"/>
  <c r="U40" i="23"/>
  <c r="U58" i="23" s="1"/>
  <c r="V40" i="23"/>
  <c r="V58" i="23" s="1"/>
  <c r="V80" i="23" s="1"/>
  <c r="W40" i="23"/>
  <c r="W58" i="23" s="1"/>
  <c r="W80" i="23" s="1"/>
  <c r="X40" i="23"/>
  <c r="Y40" i="23"/>
  <c r="Y58" i="23" s="1"/>
  <c r="Y80" i="23" s="1"/>
  <c r="U80" i="17"/>
  <c r="AA58" i="17"/>
  <c r="U80" i="19"/>
  <c r="AA58" i="19"/>
  <c r="U40" i="15"/>
  <c r="U58" i="15" s="1"/>
  <c r="AC22" i="15"/>
  <c r="T80" i="15" s="1"/>
  <c r="AA40" i="15"/>
  <c r="V40" i="15"/>
  <c r="V58" i="15" s="1"/>
  <c r="V80" i="15" s="1"/>
  <c r="W40" i="15"/>
  <c r="W58" i="15" s="1"/>
  <c r="W80" i="15" s="1"/>
  <c r="X40" i="15"/>
  <c r="X58" i="15" s="1"/>
  <c r="X80" i="15" s="1"/>
  <c r="Y40" i="15"/>
  <c r="Y58" i="15" s="1"/>
  <c r="Y80" i="15" s="1"/>
  <c r="Z40" i="30"/>
  <c r="Z58" i="30" s="1"/>
  <c r="Z80" i="30" s="1"/>
  <c r="X58" i="14"/>
  <c r="AA58" i="14" s="1"/>
  <c r="AC22" i="10"/>
  <c r="T80" i="10" s="1"/>
  <c r="AA40" i="10"/>
  <c r="U40" i="10"/>
  <c r="U58" i="10" s="1"/>
  <c r="V40" i="10"/>
  <c r="V58" i="10" s="1"/>
  <c r="V80" i="10" s="1"/>
  <c r="W40" i="10"/>
  <c r="W58" i="10" s="1"/>
  <c r="W80" i="10" s="1"/>
  <c r="X40" i="10"/>
  <c r="X58" i="10" s="1"/>
  <c r="X80" i="10" s="1"/>
  <c r="Y40" i="10"/>
  <c r="Y58" i="10" s="1"/>
  <c r="Y80" i="10" s="1"/>
  <c r="Z40" i="10"/>
  <c r="Z58" i="10" s="1"/>
  <c r="Z80" i="10" s="1"/>
  <c r="U40" i="22"/>
  <c r="U58" i="22" s="1"/>
  <c r="AA40" i="22"/>
  <c r="AC22" i="22"/>
  <c r="T80" i="22" s="1"/>
  <c r="V40" i="22"/>
  <c r="V58" i="22" s="1"/>
  <c r="V80" i="22" s="1"/>
  <c r="W40" i="22"/>
  <c r="W58" i="22" s="1"/>
  <c r="W80" i="22" s="1"/>
  <c r="X40" i="22"/>
  <c r="X58" i="22" s="1"/>
  <c r="X80" i="22" s="1"/>
  <c r="Y40" i="22"/>
  <c r="Y58" i="22" s="1"/>
  <c r="Y80" i="22" s="1"/>
  <c r="Z40" i="22"/>
  <c r="Z58" i="22" s="1"/>
  <c r="Z80" i="22" s="1"/>
  <c r="U80" i="28"/>
  <c r="AA58" i="28"/>
  <c r="Z40" i="15"/>
  <c r="Z58" i="15" s="1"/>
  <c r="Z80" i="15" s="1"/>
  <c r="Z40" i="12"/>
  <c r="Z58" i="12" s="1"/>
  <c r="Z80" i="12" s="1"/>
  <c r="U80" i="18"/>
  <c r="AA58" i="18"/>
  <c r="W40" i="9"/>
  <c r="W58" i="9" s="1"/>
  <c r="W80" i="9" s="1"/>
  <c r="AC22" i="9"/>
  <c r="T80" i="9" s="1"/>
  <c r="AA40" i="9"/>
  <c r="U40" i="9"/>
  <c r="U58" i="9" s="1"/>
  <c r="V40" i="9"/>
  <c r="V58" i="9" s="1"/>
  <c r="V80" i="9" s="1"/>
  <c r="X40" i="9"/>
  <c r="X58" i="9" s="1"/>
  <c r="X80" i="9" s="1"/>
  <c r="Y40" i="9"/>
  <c r="Y58" i="9" s="1"/>
  <c r="Y80" i="9" s="1"/>
  <c r="U80" i="13"/>
  <c r="AA58" i="13"/>
  <c r="U80" i="21"/>
  <c r="AA58" i="21"/>
  <c r="V23" i="32"/>
  <c r="V23" i="33"/>
  <c r="V23" i="30"/>
  <c r="V23" i="29"/>
  <c r="V23" i="27"/>
  <c r="V23" i="25"/>
  <c r="V23" i="31"/>
  <c r="V23" i="28"/>
  <c r="V23" i="26"/>
  <c r="V23" i="24"/>
  <c r="V23" i="22"/>
  <c r="V23" i="20"/>
  <c r="V23" i="23"/>
  <c r="V23" i="21"/>
  <c r="V23" i="19"/>
  <c r="V23" i="17"/>
  <c r="V23" i="15"/>
  <c r="V23" i="13"/>
  <c r="V23" i="18"/>
  <c r="V23" i="16"/>
  <c r="V23" i="14"/>
  <c r="V23" i="12"/>
  <c r="V23" i="11"/>
  <c r="V23" i="9"/>
  <c r="V23" i="10"/>
  <c r="U80" i="20"/>
  <c r="AA58" i="20"/>
  <c r="Y40" i="16"/>
  <c r="Y58" i="16" s="1"/>
  <c r="Y80" i="16" s="1"/>
  <c r="AA40" i="16"/>
  <c r="AC22" i="16"/>
  <c r="T80" i="16" s="1"/>
  <c r="U40" i="16"/>
  <c r="U58" i="16" s="1"/>
  <c r="V40" i="16"/>
  <c r="V58" i="16" s="1"/>
  <c r="V80" i="16" s="1"/>
  <c r="W40" i="16"/>
  <c r="W58" i="16" s="1"/>
  <c r="W80" i="16" s="1"/>
  <c r="X40" i="16"/>
  <c r="X58" i="16" s="1"/>
  <c r="X80" i="16" s="1"/>
  <c r="Z40" i="16"/>
  <c r="Z58" i="16" s="1"/>
  <c r="Z80" i="16" s="1"/>
  <c r="X40" i="32"/>
  <c r="X58" i="32" s="1"/>
  <c r="X80" i="32" s="1"/>
  <c r="AC22" i="32"/>
  <c r="T80" i="32" s="1"/>
  <c r="AA40" i="32"/>
  <c r="U40" i="32"/>
  <c r="U58" i="32" s="1"/>
  <c r="V40" i="32"/>
  <c r="V58" i="32" s="1"/>
  <c r="V80" i="32" s="1"/>
  <c r="W40" i="32"/>
  <c r="W58" i="32" s="1"/>
  <c r="W80" i="32" s="1"/>
  <c r="Y40" i="32"/>
  <c r="Y58" i="32" s="1"/>
  <c r="Y80" i="32" s="1"/>
  <c r="Z40" i="25"/>
  <c r="Z58" i="25" s="1"/>
  <c r="Z80" i="25" s="1"/>
  <c r="Y40" i="24"/>
  <c r="Y58" i="24" s="1"/>
  <c r="Y80" i="24" s="1"/>
  <c r="AC22" i="24"/>
  <c r="T80" i="24" s="1"/>
  <c r="AA40" i="24"/>
  <c r="U40" i="24"/>
  <c r="U58" i="24" s="1"/>
  <c r="V40" i="24"/>
  <c r="V58" i="24" s="1"/>
  <c r="V80" i="24" s="1"/>
  <c r="W40" i="24"/>
  <c r="W58" i="24" s="1"/>
  <c r="W80" i="24" s="1"/>
  <c r="X40" i="24"/>
  <c r="X58" i="24" s="1"/>
  <c r="X80" i="24" s="1"/>
  <c r="V58" i="26"/>
  <c r="V80" i="26" s="1"/>
  <c r="AA58" i="11"/>
  <c r="U80" i="11"/>
  <c r="U40" i="27"/>
  <c r="U58" i="27" s="1"/>
  <c r="AC22" i="27"/>
  <c r="T80" i="27" s="1"/>
  <c r="AA40" i="27"/>
  <c r="V40" i="27"/>
  <c r="V58" i="27" s="1"/>
  <c r="V80" i="27" s="1"/>
  <c r="W40" i="27"/>
  <c r="W58" i="27" s="1"/>
  <c r="W80" i="27" s="1"/>
  <c r="X40" i="27"/>
  <c r="X58" i="27" s="1"/>
  <c r="X80" i="27" s="1"/>
  <c r="Y40" i="27"/>
  <c r="Y58" i="27" s="1"/>
  <c r="Y80" i="27" s="1"/>
  <c r="Z40" i="9"/>
  <c r="Z58" i="9" s="1"/>
  <c r="Z80" i="9" s="1"/>
  <c r="X40" i="29"/>
  <c r="X58" i="29" s="1"/>
  <c r="X80" i="29" s="1"/>
  <c r="AC22" i="29"/>
  <c r="T80" i="29" s="1"/>
  <c r="AA40" i="29"/>
  <c r="U40" i="29"/>
  <c r="U58" i="29" s="1"/>
  <c r="V40" i="29"/>
  <c r="V58" i="29" s="1"/>
  <c r="V80" i="29" s="1"/>
  <c r="W40" i="29"/>
  <c r="W58" i="29" s="1"/>
  <c r="W80" i="29" s="1"/>
  <c r="Y40" i="29"/>
  <c r="Y58" i="29" s="1"/>
  <c r="Y80" i="29" s="1"/>
  <c r="U80" i="33"/>
  <c r="AA58" i="33"/>
  <c r="U80" i="14"/>
  <c r="CM1" i="1"/>
  <c r="AA58" i="26" l="1"/>
  <c r="X80" i="14"/>
  <c r="U80" i="22"/>
  <c r="AA58" i="22"/>
  <c r="X58" i="23"/>
  <c r="X80" i="23" s="1"/>
  <c r="U80" i="25"/>
  <c r="U80" i="32"/>
  <c r="AA58" i="32"/>
  <c r="U80" i="29"/>
  <c r="AA58" i="29"/>
  <c r="U80" i="9"/>
  <c r="AA58" i="9"/>
  <c r="U80" i="15"/>
  <c r="AA58" i="15"/>
  <c r="U80" i="23"/>
  <c r="AA58" i="23"/>
  <c r="X58" i="25"/>
  <c r="X80" i="25" s="1"/>
  <c r="U80" i="16"/>
  <c r="AA58" i="16"/>
  <c r="U80" i="10"/>
  <c r="AA58" i="10"/>
  <c r="U80" i="30"/>
  <c r="AA58" i="30"/>
  <c r="W23" i="32"/>
  <c r="W23" i="30"/>
  <c r="W23" i="33"/>
  <c r="W23" i="31"/>
  <c r="W23" i="29"/>
  <c r="W23" i="27"/>
  <c r="W23" i="25"/>
  <c r="W23" i="28"/>
  <c r="W23" i="26"/>
  <c r="W23" i="23"/>
  <c r="W23" i="21"/>
  <c r="W23" i="19"/>
  <c r="W23" i="24"/>
  <c r="W23" i="22"/>
  <c r="W23" i="20"/>
  <c r="W23" i="17"/>
  <c r="W23" i="15"/>
  <c r="W23" i="13"/>
  <c r="W23" i="18"/>
  <c r="W23" i="16"/>
  <c r="W23" i="14"/>
  <c r="W23" i="12"/>
  <c r="W23" i="11"/>
  <c r="W23" i="9"/>
  <c r="W23" i="10"/>
  <c r="U80" i="27"/>
  <c r="AA58" i="27"/>
  <c r="U80" i="24"/>
  <c r="AA58" i="24"/>
  <c r="AA58" i="12"/>
  <c r="U80" i="12"/>
  <c r="CN1" i="1"/>
  <c r="AA58" i="25" l="1"/>
  <c r="X23" i="33"/>
  <c r="X23" i="31"/>
  <c r="X23" i="28"/>
  <c r="X23" i="26"/>
  <c r="X23" i="32"/>
  <c r="X23" i="29"/>
  <c r="X23" i="23"/>
  <c r="X23" i="21"/>
  <c r="X23" i="19"/>
  <c r="X23" i="27"/>
  <c r="X23" i="30"/>
  <c r="X23" i="25"/>
  <c r="X23" i="24"/>
  <c r="X23" i="22"/>
  <c r="X23" i="20"/>
  <c r="X23" i="17"/>
  <c r="X23" i="15"/>
  <c r="X23" i="13"/>
  <c r="X23" i="18"/>
  <c r="X23" i="16"/>
  <c r="X23" i="14"/>
  <c r="X23" i="12"/>
  <c r="X23" i="11"/>
  <c r="X23" i="9"/>
  <c r="X23" i="10"/>
  <c r="CO1" i="1"/>
  <c r="Y23" i="32" l="1"/>
  <c r="Y23" i="33"/>
  <c r="Y23" i="31"/>
  <c r="Y23" i="28"/>
  <c r="Y23" i="26"/>
  <c r="Y23" i="30"/>
  <c r="Y23" i="29"/>
  <c r="Y23" i="27"/>
  <c r="Y23" i="25"/>
  <c r="Y23" i="23"/>
  <c r="Y23" i="21"/>
  <c r="Y23" i="19"/>
  <c r="Y23" i="24"/>
  <c r="Y23" i="22"/>
  <c r="Y23" i="20"/>
  <c r="Y23" i="18"/>
  <c r="Y23" i="16"/>
  <c r="Y23" i="14"/>
  <c r="Y23" i="12"/>
  <c r="Y23" i="17"/>
  <c r="Y23" i="15"/>
  <c r="Y23" i="13"/>
  <c r="Y23" i="10"/>
  <c r="Y23" i="11"/>
  <c r="Y23" i="9"/>
  <c r="CP1" i="1"/>
  <c r="Z23" i="33" l="1"/>
  <c r="Z23" i="31"/>
  <c r="Z23" i="28"/>
  <c r="Z23" i="26"/>
  <c r="Z23" i="32"/>
  <c r="AA23" i="32" s="1"/>
  <c r="Y41" i="32" s="1"/>
  <c r="Y59" i="32" s="1"/>
  <c r="Y81" i="32" s="1"/>
  <c r="Z23" i="30"/>
  <c r="Z23" i="29"/>
  <c r="Z23" i="27"/>
  <c r="Z23" i="25"/>
  <c r="Z23" i="23"/>
  <c r="Z23" i="21"/>
  <c r="Z23" i="19"/>
  <c r="Z23" i="24"/>
  <c r="AA23" i="24" s="1"/>
  <c r="Z23" i="22"/>
  <c r="Z23" i="20"/>
  <c r="AA23" i="20" s="1"/>
  <c r="Z23" i="18"/>
  <c r="Z23" i="16"/>
  <c r="Z23" i="14"/>
  <c r="Z23" i="12"/>
  <c r="Z23" i="17"/>
  <c r="AA23" i="17" s="1"/>
  <c r="Y41" i="17" s="1"/>
  <c r="Y59" i="17" s="1"/>
  <c r="Y81" i="17" s="1"/>
  <c r="Z23" i="15"/>
  <c r="Z23" i="13"/>
  <c r="Z23" i="10"/>
  <c r="AA23" i="10" s="1"/>
  <c r="Y41" i="10" s="1"/>
  <c r="Y59" i="10" s="1"/>
  <c r="Y81" i="10" s="1"/>
  <c r="Z23" i="11"/>
  <c r="AA23" i="11" s="1"/>
  <c r="Z23" i="9"/>
  <c r="AA23" i="25"/>
  <c r="AA23" i="19"/>
  <c r="Y59" i="19" s="1"/>
  <c r="Y81" i="19" s="1"/>
  <c r="AA23" i="26"/>
  <c r="Y41" i="26" s="1"/>
  <c r="Y59" i="26" s="1"/>
  <c r="Y81" i="26" s="1"/>
  <c r="AA23" i="28"/>
  <c r="CQ1" i="1"/>
  <c r="AA41" i="11" l="1"/>
  <c r="AC23" i="11"/>
  <c r="T81" i="11" s="1"/>
  <c r="U41" i="11"/>
  <c r="U59" i="11" s="1"/>
  <c r="V41" i="11"/>
  <c r="V59" i="11" s="1"/>
  <c r="V81" i="11" s="1"/>
  <c r="W41" i="11"/>
  <c r="W59" i="11" s="1"/>
  <c r="W81" i="11" s="1"/>
  <c r="X41" i="11"/>
  <c r="X59" i="11" s="1"/>
  <c r="X81" i="11" s="1"/>
  <c r="AA23" i="15"/>
  <c r="Z41" i="15" s="1"/>
  <c r="Z59" i="15" s="1"/>
  <c r="Z81" i="15" s="1"/>
  <c r="Z41" i="24"/>
  <c r="Z59" i="24" s="1"/>
  <c r="Z81" i="24" s="1"/>
  <c r="Z41" i="32"/>
  <c r="Z59" i="32" s="1"/>
  <c r="Z81" i="32" s="1"/>
  <c r="AA23" i="13"/>
  <c r="Z41" i="13" s="1"/>
  <c r="Z59" i="13" s="1"/>
  <c r="Z81" i="13" s="1"/>
  <c r="U24" i="33"/>
  <c r="U24" i="31"/>
  <c r="U24" i="32"/>
  <c r="U24" i="28"/>
  <c r="U24" i="26"/>
  <c r="U24" i="30"/>
  <c r="U24" i="29"/>
  <c r="U24" i="27"/>
  <c r="U24" i="25"/>
  <c r="U24" i="24"/>
  <c r="U24" i="22"/>
  <c r="U24" i="20"/>
  <c r="U24" i="23"/>
  <c r="U24" i="21"/>
  <c r="U24" i="19"/>
  <c r="U24" i="18"/>
  <c r="U24" i="16"/>
  <c r="U24" i="14"/>
  <c r="U24" i="12"/>
  <c r="U24" i="17"/>
  <c r="U24" i="15"/>
  <c r="U24" i="13"/>
  <c r="U24" i="10"/>
  <c r="U24" i="11"/>
  <c r="U24" i="9"/>
  <c r="Z41" i="17"/>
  <c r="Z59" i="17" s="1"/>
  <c r="Z81" i="17" s="1"/>
  <c r="Z59" i="19"/>
  <c r="Z81" i="19" s="1"/>
  <c r="Z41" i="26"/>
  <c r="Z59" i="26" s="1"/>
  <c r="Z81" i="26" s="1"/>
  <c r="AA41" i="28"/>
  <c r="AC23" i="28"/>
  <c r="T81" i="28" s="1"/>
  <c r="U41" i="28"/>
  <c r="U59" i="28" s="1"/>
  <c r="V41" i="28"/>
  <c r="V59" i="28" s="1"/>
  <c r="V81" i="28" s="1"/>
  <c r="W41" i="28"/>
  <c r="W59" i="28" s="1"/>
  <c r="W81" i="28" s="1"/>
  <c r="X41" i="28"/>
  <c r="X59" i="28" s="1"/>
  <c r="X81" i="28" s="1"/>
  <c r="Y41" i="11"/>
  <c r="Y59" i="11" s="1"/>
  <c r="Y81" i="11" s="1"/>
  <c r="AA23" i="12"/>
  <c r="Z41" i="12" s="1"/>
  <c r="Z59" i="12" s="1"/>
  <c r="Z81" i="12" s="1"/>
  <c r="AA23" i="21"/>
  <c r="Z41" i="21" s="1"/>
  <c r="Z59" i="21" s="1"/>
  <c r="Z81" i="21" s="1"/>
  <c r="Z41" i="28"/>
  <c r="Z59" i="28" s="1"/>
  <c r="Z81" i="28" s="1"/>
  <c r="AA41" i="24"/>
  <c r="AC23" i="24"/>
  <c r="T81" i="24" s="1"/>
  <c r="U41" i="24"/>
  <c r="U59" i="24" s="1"/>
  <c r="V41" i="24"/>
  <c r="V59" i="24" s="1"/>
  <c r="V81" i="24" s="1"/>
  <c r="W41" i="24"/>
  <c r="W59" i="24" s="1"/>
  <c r="W81" i="24" s="1"/>
  <c r="X41" i="24"/>
  <c r="AA41" i="10"/>
  <c r="AC23" i="10"/>
  <c r="T81" i="10" s="1"/>
  <c r="U41" i="10"/>
  <c r="U59" i="10" s="1"/>
  <c r="V41" i="10"/>
  <c r="V59" i="10" s="1"/>
  <c r="V81" i="10" s="1"/>
  <c r="W41" i="10"/>
  <c r="W59" i="10" s="1"/>
  <c r="W81" i="10" s="1"/>
  <c r="X41" i="10"/>
  <c r="X59" i="10" s="1"/>
  <c r="X81" i="10" s="1"/>
  <c r="AA41" i="25"/>
  <c r="AC23" i="25"/>
  <c r="T81" i="25" s="1"/>
  <c r="U41" i="25"/>
  <c r="U59" i="25" s="1"/>
  <c r="V41" i="25"/>
  <c r="V59" i="25" s="1"/>
  <c r="V81" i="25" s="1"/>
  <c r="W41" i="25"/>
  <c r="W59" i="25" s="1"/>
  <c r="W81" i="25" s="1"/>
  <c r="X41" i="25"/>
  <c r="X59" i="25" s="1"/>
  <c r="X81" i="25" s="1"/>
  <c r="AA23" i="14"/>
  <c r="AA23" i="23"/>
  <c r="AA23" i="31"/>
  <c r="AA23" i="30"/>
  <c r="W41" i="17"/>
  <c r="W59" i="17" s="1"/>
  <c r="W81" i="17" s="1"/>
  <c r="AA41" i="17"/>
  <c r="AC23" i="17"/>
  <c r="T81" i="17" s="1"/>
  <c r="U41" i="17"/>
  <c r="U59" i="17" s="1"/>
  <c r="V41" i="17"/>
  <c r="V59" i="17" s="1"/>
  <c r="V81" i="17" s="1"/>
  <c r="X41" i="17"/>
  <c r="X59" i="17" s="1"/>
  <c r="X81" i="17" s="1"/>
  <c r="V41" i="26"/>
  <c r="V59" i="26" s="1"/>
  <c r="V81" i="26" s="1"/>
  <c r="AC23" i="26"/>
  <c r="T81" i="26" s="1"/>
  <c r="AA41" i="26"/>
  <c r="U41" i="26"/>
  <c r="U59" i="26" s="1"/>
  <c r="W41" i="26"/>
  <c r="W59" i="26" s="1"/>
  <c r="W81" i="26" s="1"/>
  <c r="X41" i="26"/>
  <c r="X59" i="26" s="1"/>
  <c r="X81" i="26" s="1"/>
  <c r="AC23" i="19"/>
  <c r="T81" i="19" s="1"/>
  <c r="U59" i="19"/>
  <c r="V59" i="19"/>
  <c r="V81" i="19" s="1"/>
  <c r="W59" i="19"/>
  <c r="W81" i="19" s="1"/>
  <c r="X59" i="19"/>
  <c r="X81" i="19" s="1"/>
  <c r="AA41" i="20"/>
  <c r="AC23" i="20"/>
  <c r="T81" i="20" s="1"/>
  <c r="U41" i="20"/>
  <c r="U59" i="20" s="1"/>
  <c r="V41" i="20"/>
  <c r="V59" i="20" s="1"/>
  <c r="V81" i="20" s="1"/>
  <c r="W41" i="20"/>
  <c r="W59" i="20" s="1"/>
  <c r="W81" i="20" s="1"/>
  <c r="X41" i="20"/>
  <c r="X59" i="20" s="1"/>
  <c r="X81" i="20" s="1"/>
  <c r="Z41" i="11"/>
  <c r="Z59" i="11" s="1"/>
  <c r="Z81" i="11" s="1"/>
  <c r="AA23" i="16"/>
  <c r="Z41" i="25"/>
  <c r="Z59" i="25" s="1"/>
  <c r="Z81" i="25" s="1"/>
  <c r="AA23" i="33"/>
  <c r="AA41" i="32"/>
  <c r="AC23" i="32"/>
  <c r="T81" i="32" s="1"/>
  <c r="U41" i="32"/>
  <c r="U59" i="32" s="1"/>
  <c r="V41" i="32"/>
  <c r="V59" i="32" s="1"/>
  <c r="V81" i="32" s="1"/>
  <c r="W41" i="32"/>
  <c r="W59" i="32" s="1"/>
  <c r="W81" i="32" s="1"/>
  <c r="X41" i="32"/>
  <c r="X59" i="32" s="1"/>
  <c r="X81" i="32" s="1"/>
  <c r="Y41" i="25"/>
  <c r="Y59" i="25" s="1"/>
  <c r="Y81" i="25" s="1"/>
  <c r="AA23" i="18"/>
  <c r="AA23" i="27"/>
  <c r="Z41" i="27" s="1"/>
  <c r="Z59" i="27" s="1"/>
  <c r="Z81" i="27" s="1"/>
  <c r="AA23" i="9"/>
  <c r="Y41" i="24"/>
  <c r="Y59" i="24" s="1"/>
  <c r="Y81" i="24" s="1"/>
  <c r="Y41" i="28"/>
  <c r="Y59" i="28" s="1"/>
  <c r="Y81" i="28" s="1"/>
  <c r="Y41" i="20"/>
  <c r="Y59" i="20" s="1"/>
  <c r="Y81" i="20" s="1"/>
  <c r="Z41" i="10"/>
  <c r="Z59" i="10" s="1"/>
  <c r="Z81" i="10" s="1"/>
  <c r="Z41" i="20"/>
  <c r="Z59" i="20" s="1"/>
  <c r="Z81" i="20" s="1"/>
  <c r="AA23" i="29"/>
  <c r="AA23" i="22"/>
  <c r="Z41" i="22" s="1"/>
  <c r="Z59" i="22" s="1"/>
  <c r="Z81" i="22" s="1"/>
  <c r="CR1" i="1"/>
  <c r="U25" i="18" l="1"/>
  <c r="U81" i="20"/>
  <c r="AA59" i="20"/>
  <c r="U81" i="24"/>
  <c r="AA41" i="12"/>
  <c r="AC23" i="12"/>
  <c r="T81" i="12" s="1"/>
  <c r="U41" i="12"/>
  <c r="U59" i="12" s="1"/>
  <c r="V41" i="12"/>
  <c r="V59" i="12" s="1"/>
  <c r="V81" i="12" s="1"/>
  <c r="W41" i="12"/>
  <c r="W59" i="12" s="1"/>
  <c r="W81" i="12" s="1"/>
  <c r="X41" i="12"/>
  <c r="X59" i="12" s="1"/>
  <c r="X81" i="12" s="1"/>
  <c r="Y41" i="12"/>
  <c r="U25" i="10"/>
  <c r="U25" i="19"/>
  <c r="U25" i="29"/>
  <c r="AA41" i="31"/>
  <c r="AC23" i="31"/>
  <c r="T81" i="31" s="1"/>
  <c r="U41" i="31"/>
  <c r="U59" i="31" s="1"/>
  <c r="V41" i="31"/>
  <c r="V59" i="31" s="1"/>
  <c r="V81" i="31" s="1"/>
  <c r="W41" i="31"/>
  <c r="W59" i="31" s="1"/>
  <c r="W81" i="31" s="1"/>
  <c r="X41" i="31"/>
  <c r="X59" i="31" s="1"/>
  <c r="X81" i="31" s="1"/>
  <c r="Y41" i="31"/>
  <c r="Y59" i="31" s="1"/>
  <c r="Y81" i="31" s="1"/>
  <c r="W41" i="18"/>
  <c r="W59" i="18" s="1"/>
  <c r="W81" i="18" s="1"/>
  <c r="AC23" i="18"/>
  <c r="T81" i="18" s="1"/>
  <c r="AA41" i="18"/>
  <c r="U41" i="18"/>
  <c r="U59" i="18" s="1"/>
  <c r="V41" i="18"/>
  <c r="V59" i="18" s="1"/>
  <c r="V81" i="18" s="1"/>
  <c r="X41" i="18"/>
  <c r="X59" i="18" s="1"/>
  <c r="X81" i="18" s="1"/>
  <c r="Y41" i="18"/>
  <c r="Y59" i="18" s="1"/>
  <c r="Y81" i="18" s="1"/>
  <c r="U41" i="16"/>
  <c r="U59" i="16" s="1"/>
  <c r="AA41" i="16"/>
  <c r="AC23" i="16"/>
  <c r="T81" i="16" s="1"/>
  <c r="V41" i="16"/>
  <c r="V59" i="16" s="1"/>
  <c r="V81" i="16" s="1"/>
  <c r="W41" i="16"/>
  <c r="W59" i="16" s="1"/>
  <c r="W81" i="16" s="1"/>
  <c r="X41" i="16"/>
  <c r="X59" i="16" s="1"/>
  <c r="X81" i="16" s="1"/>
  <c r="Y41" i="16"/>
  <c r="Y59" i="16" s="1"/>
  <c r="Y81" i="16" s="1"/>
  <c r="AA59" i="17"/>
  <c r="U81" i="17"/>
  <c r="Z41" i="31"/>
  <c r="Z59" i="31" s="1"/>
  <c r="Z81" i="31" s="1"/>
  <c r="U25" i="13"/>
  <c r="U25" i="21"/>
  <c r="U25" i="30"/>
  <c r="AA41" i="23"/>
  <c r="AC23" i="23"/>
  <c r="T81" i="23" s="1"/>
  <c r="U41" i="23"/>
  <c r="U59" i="23" s="1"/>
  <c r="V41" i="23"/>
  <c r="V59" i="23" s="1"/>
  <c r="V81" i="23" s="1"/>
  <c r="W41" i="23"/>
  <c r="W59" i="23" s="1"/>
  <c r="W81" i="23" s="1"/>
  <c r="X41" i="23"/>
  <c r="Y41" i="23"/>
  <c r="Y59" i="23" s="1"/>
  <c r="Y81" i="23" s="1"/>
  <c r="U81" i="10"/>
  <c r="AA59" i="10"/>
  <c r="U25" i="15"/>
  <c r="U25" i="23"/>
  <c r="U25" i="26"/>
  <c r="Z41" i="16"/>
  <c r="Z59" i="16" s="1"/>
  <c r="Z81" i="16" s="1"/>
  <c r="V24" i="33"/>
  <c r="V24" i="30"/>
  <c r="V24" i="31"/>
  <c r="V24" i="29"/>
  <c r="V24" i="27"/>
  <c r="V24" i="25"/>
  <c r="V24" i="32"/>
  <c r="V24" i="26"/>
  <c r="V24" i="24"/>
  <c r="V24" i="22"/>
  <c r="V24" i="20"/>
  <c r="V24" i="28"/>
  <c r="V24" i="23"/>
  <c r="V25" i="23" s="1"/>
  <c r="V24" i="21"/>
  <c r="V24" i="19"/>
  <c r="V24" i="18"/>
  <c r="V24" i="16"/>
  <c r="V24" i="14"/>
  <c r="V24" i="12"/>
  <c r="V24" i="17"/>
  <c r="V24" i="15"/>
  <c r="V24" i="13"/>
  <c r="V24" i="10"/>
  <c r="V25" i="10" s="1"/>
  <c r="V24" i="11"/>
  <c r="V24" i="9"/>
  <c r="V41" i="22"/>
  <c r="V59" i="22" s="1"/>
  <c r="V81" i="22" s="1"/>
  <c r="AA41" i="22"/>
  <c r="AC23" i="22"/>
  <c r="T81" i="22" s="1"/>
  <c r="U41" i="22"/>
  <c r="U59" i="22" s="1"/>
  <c r="W41" i="22"/>
  <c r="W59" i="22" s="1"/>
  <c r="W81" i="22" s="1"/>
  <c r="X41" i="22"/>
  <c r="X59" i="22" s="1"/>
  <c r="X81" i="22" s="1"/>
  <c r="Y41" i="22"/>
  <c r="Y59" i="22" s="1"/>
  <c r="Y81" i="22" s="1"/>
  <c r="Z41" i="18"/>
  <c r="Z59" i="18" s="1"/>
  <c r="Z81" i="18" s="1"/>
  <c r="AA59" i="26"/>
  <c r="U81" i="26"/>
  <c r="Z41" i="23"/>
  <c r="Z59" i="23" s="1"/>
  <c r="Z81" i="23" s="1"/>
  <c r="AA59" i="25"/>
  <c r="U81" i="25"/>
  <c r="U25" i="17"/>
  <c r="U25" i="20"/>
  <c r="U25" i="28"/>
  <c r="U25" i="27"/>
  <c r="AA41" i="33"/>
  <c r="AC23" i="33"/>
  <c r="T81" i="33" s="1"/>
  <c r="U41" i="33"/>
  <c r="U59" i="33" s="1"/>
  <c r="V41" i="33"/>
  <c r="V59" i="33" s="1"/>
  <c r="V81" i="33" s="1"/>
  <c r="W41" i="33"/>
  <c r="W59" i="33" s="1"/>
  <c r="W81" i="33" s="1"/>
  <c r="X41" i="33"/>
  <c r="X59" i="33" s="1"/>
  <c r="X81" i="33" s="1"/>
  <c r="Y41" i="33"/>
  <c r="Y59" i="33" s="1"/>
  <c r="Y81" i="33" s="1"/>
  <c r="Y41" i="14"/>
  <c r="Y59" i="14" s="1"/>
  <c r="Y81" i="14" s="1"/>
  <c r="AA41" i="14"/>
  <c r="AC23" i="14"/>
  <c r="T81" i="14" s="1"/>
  <c r="U41" i="14"/>
  <c r="U59" i="14" s="1"/>
  <c r="V41" i="14"/>
  <c r="V59" i="14" s="1"/>
  <c r="V81" i="14" s="1"/>
  <c r="W41" i="14"/>
  <c r="W59" i="14" s="1"/>
  <c r="W81" i="14" s="1"/>
  <c r="X41" i="14"/>
  <c r="U25" i="12"/>
  <c r="U25" i="22"/>
  <c r="U25" i="32"/>
  <c r="AA59" i="11"/>
  <c r="U81" i="11"/>
  <c r="U41" i="13"/>
  <c r="U59" i="13" s="1"/>
  <c r="AC23" i="13"/>
  <c r="T81" i="13" s="1"/>
  <c r="AA41" i="13"/>
  <c r="V41" i="13"/>
  <c r="V59" i="13" s="1"/>
  <c r="V81" i="13" s="1"/>
  <c r="W41" i="13"/>
  <c r="W59" i="13" s="1"/>
  <c r="W81" i="13" s="1"/>
  <c r="X41" i="13"/>
  <c r="X59" i="13" s="1"/>
  <c r="X81" i="13" s="1"/>
  <c r="Y41" i="13"/>
  <c r="Y59" i="13" s="1"/>
  <c r="Y81" i="13" s="1"/>
  <c r="AA59" i="32"/>
  <c r="U81" i="32"/>
  <c r="AC23" i="29"/>
  <c r="T81" i="29" s="1"/>
  <c r="U59" i="29"/>
  <c r="V59" i="29"/>
  <c r="V81" i="29" s="1"/>
  <c r="W59" i="29"/>
  <c r="W81" i="29" s="1"/>
  <c r="X59" i="29"/>
  <c r="X81" i="29" s="1"/>
  <c r="Y59" i="29"/>
  <c r="Y81" i="29" s="1"/>
  <c r="V41" i="30"/>
  <c r="V59" i="30" s="1"/>
  <c r="V81" i="30" s="1"/>
  <c r="AA41" i="30"/>
  <c r="AC23" i="30"/>
  <c r="T81" i="30" s="1"/>
  <c r="U41" i="30"/>
  <c r="U59" i="30" s="1"/>
  <c r="W41" i="30"/>
  <c r="W59" i="30" s="1"/>
  <c r="W81" i="30" s="1"/>
  <c r="X41" i="30"/>
  <c r="X59" i="30" s="1"/>
  <c r="X81" i="30" s="1"/>
  <c r="Y41" i="30"/>
  <c r="Y59" i="30" s="1"/>
  <c r="Y81" i="30" s="1"/>
  <c r="X59" i="24"/>
  <c r="AA59" i="24" s="1"/>
  <c r="AA41" i="21"/>
  <c r="AC23" i="21"/>
  <c r="T81" i="21" s="1"/>
  <c r="U41" i="21"/>
  <c r="U59" i="21" s="1"/>
  <c r="V41" i="21"/>
  <c r="V59" i="21" s="1"/>
  <c r="V81" i="21" s="1"/>
  <c r="W41" i="21"/>
  <c r="W59" i="21" s="1"/>
  <c r="W81" i="21" s="1"/>
  <c r="X41" i="21"/>
  <c r="X59" i="21" s="1"/>
  <c r="X81" i="21" s="1"/>
  <c r="Y41" i="21"/>
  <c r="Y59" i="21" s="1"/>
  <c r="Y81" i="21" s="1"/>
  <c r="U25" i="9"/>
  <c r="U25" i="14"/>
  <c r="U25" i="24"/>
  <c r="U25" i="31"/>
  <c r="Z81" i="9"/>
  <c r="AC23" i="9"/>
  <c r="T81" i="9" s="1"/>
  <c r="V81" i="9"/>
  <c r="W81" i="9"/>
  <c r="X81" i="9"/>
  <c r="Y81" i="9"/>
  <c r="Z59" i="29"/>
  <c r="Z81" i="29" s="1"/>
  <c r="V41" i="27"/>
  <c r="V59" i="27" s="1"/>
  <c r="V81" i="27" s="1"/>
  <c r="AA41" i="27"/>
  <c r="AC23" i="27"/>
  <c r="T81" i="27" s="1"/>
  <c r="U41" i="27"/>
  <c r="U59" i="27" s="1"/>
  <c r="W41" i="27"/>
  <c r="W59" i="27" s="1"/>
  <c r="W81" i="27" s="1"/>
  <c r="X41" i="27"/>
  <c r="X59" i="27" s="1"/>
  <c r="X81" i="27" s="1"/>
  <c r="Y41" i="27"/>
  <c r="Y59" i="27" s="1"/>
  <c r="Y81" i="27" s="1"/>
  <c r="Z41" i="33"/>
  <c r="Z59" i="33" s="1"/>
  <c r="Z81" i="33" s="1"/>
  <c r="AA59" i="19"/>
  <c r="U81" i="19"/>
  <c r="Z41" i="30"/>
  <c r="Z59" i="30" s="1"/>
  <c r="Z81" i="30" s="1"/>
  <c r="Z41" i="14"/>
  <c r="Z59" i="14" s="1"/>
  <c r="Z81" i="14" s="1"/>
  <c r="U81" i="28"/>
  <c r="AA59" i="28"/>
  <c r="U25" i="11"/>
  <c r="U25" i="16"/>
  <c r="U25" i="25"/>
  <c r="U25" i="33"/>
  <c r="AC23" i="15"/>
  <c r="T81" i="15" s="1"/>
  <c r="AA41" i="15"/>
  <c r="U41" i="15"/>
  <c r="U59" i="15" s="1"/>
  <c r="V41" i="15"/>
  <c r="V59" i="15" s="1"/>
  <c r="V81" i="15" s="1"/>
  <c r="W41" i="15"/>
  <c r="W59" i="15" s="1"/>
  <c r="W81" i="15" s="1"/>
  <c r="X41" i="15"/>
  <c r="X59" i="15" s="1"/>
  <c r="X81" i="15" s="1"/>
  <c r="Y41" i="15"/>
  <c r="Y59" i="15" s="1"/>
  <c r="Y81" i="15" s="1"/>
  <c r="CS1" i="1"/>
  <c r="X81" i="24" l="1"/>
  <c r="V25" i="11"/>
  <c r="V25" i="24"/>
  <c r="V25" i="33"/>
  <c r="U81" i="16"/>
  <c r="AA59" i="16"/>
  <c r="X59" i="14"/>
  <c r="X81" i="14" s="1"/>
  <c r="V25" i="18"/>
  <c r="V25" i="26"/>
  <c r="U81" i="23"/>
  <c r="V25" i="16"/>
  <c r="AA59" i="21"/>
  <c r="U81" i="21"/>
  <c r="U81" i="30"/>
  <c r="AA59" i="30"/>
  <c r="AA59" i="29"/>
  <c r="U81" i="29"/>
  <c r="V25" i="19"/>
  <c r="V25" i="32"/>
  <c r="Y59" i="12"/>
  <c r="Y81" i="12" s="1"/>
  <c r="W24" i="33"/>
  <c r="W24" i="32"/>
  <c r="W24" i="31"/>
  <c r="W24" i="29"/>
  <c r="W24" i="27"/>
  <c r="W24" i="25"/>
  <c r="W24" i="30"/>
  <c r="W24" i="28"/>
  <c r="W24" i="26"/>
  <c r="W24" i="24"/>
  <c r="W24" i="22"/>
  <c r="W24" i="20"/>
  <c r="W24" i="23"/>
  <c r="W24" i="21"/>
  <c r="W25" i="21" s="1"/>
  <c r="W24" i="19"/>
  <c r="W24" i="17"/>
  <c r="W24" i="15"/>
  <c r="W24" i="13"/>
  <c r="W24" i="18"/>
  <c r="W24" i="16"/>
  <c r="W24" i="14"/>
  <c r="W24" i="12"/>
  <c r="W24" i="11"/>
  <c r="W24" i="9"/>
  <c r="W24" i="10"/>
  <c r="U81" i="9"/>
  <c r="V25" i="21"/>
  <c r="U81" i="14"/>
  <c r="AA59" i="33"/>
  <c r="U81" i="33"/>
  <c r="V25" i="15"/>
  <c r="V25" i="27"/>
  <c r="AA59" i="18"/>
  <c r="U81" i="18"/>
  <c r="V25" i="25"/>
  <c r="U81" i="13"/>
  <c r="AA59" i="13"/>
  <c r="V25" i="17"/>
  <c r="V25" i="28"/>
  <c r="V25" i="29"/>
  <c r="AA59" i="22"/>
  <c r="U81" i="22"/>
  <c r="V25" i="12"/>
  <c r="V25" i="20"/>
  <c r="V25" i="31"/>
  <c r="X59" i="23"/>
  <c r="X81" i="23" s="1"/>
  <c r="AA59" i="12"/>
  <c r="U81" i="12"/>
  <c r="AA59" i="15"/>
  <c r="U81" i="15"/>
  <c r="V25" i="13"/>
  <c r="U81" i="27"/>
  <c r="AA59" i="27"/>
  <c r="V25" i="9"/>
  <c r="V25" i="14"/>
  <c r="V25" i="22"/>
  <c r="V25" i="30"/>
  <c r="AA59" i="31"/>
  <c r="U81" i="31"/>
  <c r="CT1" i="1"/>
  <c r="AA59" i="14" l="1"/>
  <c r="W25" i="11"/>
  <c r="W25" i="9"/>
  <c r="W25" i="17"/>
  <c r="W25" i="28"/>
  <c r="W25" i="30"/>
  <c r="W25" i="12"/>
  <c r="W25" i="25"/>
  <c r="AA59" i="23"/>
  <c r="W25" i="14"/>
  <c r="W25" i="23"/>
  <c r="W25" i="27"/>
  <c r="W25" i="19"/>
  <c r="W25" i="16"/>
  <c r="W25" i="20"/>
  <c r="W25" i="29"/>
  <c r="X24" i="33"/>
  <c r="X24" i="32"/>
  <c r="X24" i="29"/>
  <c r="X24" i="27"/>
  <c r="X24" i="25"/>
  <c r="X24" i="30"/>
  <c r="X24" i="28"/>
  <c r="X24" i="26"/>
  <c r="X24" i="24"/>
  <c r="X24" i="22"/>
  <c r="X24" i="20"/>
  <c r="X24" i="31"/>
  <c r="X24" i="23"/>
  <c r="X24" i="21"/>
  <c r="X24" i="19"/>
  <c r="X25" i="19" s="1"/>
  <c r="X24" i="17"/>
  <c r="X25" i="17" s="1"/>
  <c r="X24" i="15"/>
  <c r="X24" i="13"/>
  <c r="X25" i="13" s="1"/>
  <c r="X24" i="18"/>
  <c r="X24" i="16"/>
  <c r="X24" i="14"/>
  <c r="X25" i="14" s="1"/>
  <c r="X24" i="12"/>
  <c r="X24" i="11"/>
  <c r="X24" i="9"/>
  <c r="X24" i="10"/>
  <c r="W25" i="18"/>
  <c r="W25" i="22"/>
  <c r="W25" i="31"/>
  <c r="W25" i="13"/>
  <c r="W25" i="24"/>
  <c r="W25" i="32"/>
  <c r="W25" i="10"/>
  <c r="W25" i="15"/>
  <c r="W25" i="26"/>
  <c r="W25" i="33"/>
  <c r="CU1" i="1"/>
  <c r="X25" i="15" l="1"/>
  <c r="X25" i="26"/>
  <c r="X25" i="22"/>
  <c r="X25" i="24"/>
  <c r="X25" i="11"/>
  <c r="X25" i="21"/>
  <c r="X25" i="23"/>
  <c r="X25" i="25"/>
  <c r="X25" i="32"/>
  <c r="X25" i="33"/>
  <c r="X25" i="30"/>
  <c r="X25" i="16"/>
  <c r="X25" i="31"/>
  <c r="X25" i="27"/>
  <c r="Y24" i="32"/>
  <c r="Y24" i="30"/>
  <c r="Y24" i="33"/>
  <c r="Y24" i="31"/>
  <c r="Y24" i="29"/>
  <c r="Y24" i="27"/>
  <c r="Y24" i="25"/>
  <c r="Y24" i="28"/>
  <c r="Y24" i="26"/>
  <c r="Y24" i="23"/>
  <c r="Y24" i="21"/>
  <c r="Y24" i="19"/>
  <c r="Y24" i="24"/>
  <c r="Y25" i="24" s="1"/>
  <c r="Y24" i="22"/>
  <c r="Y25" i="22" s="1"/>
  <c r="Y24" i="20"/>
  <c r="Y24" i="17"/>
  <c r="Y24" i="15"/>
  <c r="Y25" i="15" s="1"/>
  <c r="Y24" i="13"/>
  <c r="Y24" i="18"/>
  <c r="Y24" i="16"/>
  <c r="Y24" i="14"/>
  <c r="Y24" i="12"/>
  <c r="Y24" i="11"/>
  <c r="Y24" i="9"/>
  <c r="Y24" i="10"/>
  <c r="X25" i="10"/>
  <c r="X25" i="9"/>
  <c r="X25" i="28"/>
  <c r="X25" i="12"/>
  <c r="X25" i="18"/>
  <c r="X25" i="20"/>
  <c r="X25" i="29"/>
  <c r="CV1" i="1"/>
  <c r="Y25" i="11" l="1"/>
  <c r="Y25" i="14"/>
  <c r="Y25" i="29"/>
  <c r="Y25" i="25"/>
  <c r="Y25" i="27"/>
  <c r="Y25" i="16"/>
  <c r="Y25" i="19"/>
  <c r="Y25" i="31"/>
  <c r="Y25" i="12"/>
  <c r="Y25" i="18"/>
  <c r="Y25" i="21"/>
  <c r="Y25" i="33"/>
  <c r="Y25" i="13"/>
  <c r="Y25" i="23"/>
  <c r="Y25" i="30"/>
  <c r="Y25" i="20"/>
  <c r="Z24" i="33"/>
  <c r="Z25" i="33" s="1"/>
  <c r="Z24" i="29"/>
  <c r="Z24" i="30"/>
  <c r="Z24" i="32"/>
  <c r="Z24" i="28"/>
  <c r="AA24" i="28" s="1"/>
  <c r="Z24" i="26"/>
  <c r="Z24" i="31"/>
  <c r="AA24" i="31" s="1"/>
  <c r="Z24" i="27"/>
  <c r="Z25" i="27" s="1"/>
  <c r="Z24" i="23"/>
  <c r="Z24" i="21"/>
  <c r="Z24" i="19"/>
  <c r="AA24" i="19" s="1"/>
  <c r="Z24" i="25"/>
  <c r="AA24" i="25" s="1"/>
  <c r="Y60" i="25" s="1"/>
  <c r="Y82" i="25" s="1"/>
  <c r="Z24" i="24"/>
  <c r="AA24" i="24" s="1"/>
  <c r="Z24" i="22"/>
  <c r="Z24" i="20"/>
  <c r="Z24" i="17"/>
  <c r="AA24" i="17" s="1"/>
  <c r="Z24" i="15"/>
  <c r="Z24" i="13"/>
  <c r="Z24" i="18"/>
  <c r="Z24" i="16"/>
  <c r="AA24" i="16" s="1"/>
  <c r="Z24" i="14"/>
  <c r="Z24" i="12"/>
  <c r="Z24" i="11"/>
  <c r="AA24" i="11" s="1"/>
  <c r="Y42" i="11" s="1"/>
  <c r="Y60" i="11" s="1"/>
  <c r="Y82" i="11" s="1"/>
  <c r="Z24" i="9"/>
  <c r="Z24" i="10"/>
  <c r="Y25" i="10"/>
  <c r="Y25" i="26"/>
  <c r="Y25" i="32"/>
  <c r="Y25" i="9"/>
  <c r="Y25" i="17"/>
  <c r="Y25" i="28"/>
  <c r="AA25" i="27" l="1"/>
  <c r="AA43" i="27" s="1"/>
  <c r="W43" i="27"/>
  <c r="W61" i="27" s="1"/>
  <c r="W67" i="27" s="1"/>
  <c r="X43" i="27"/>
  <c r="X61" i="27" s="1"/>
  <c r="X67" i="27" s="1"/>
  <c r="X60" i="19"/>
  <c r="X82" i="19" s="1"/>
  <c r="AC24" i="19"/>
  <c r="T82" i="19" s="1"/>
  <c r="U60" i="19"/>
  <c r="V60" i="19"/>
  <c r="V82" i="19" s="1"/>
  <c r="W60" i="19"/>
  <c r="W82" i="19" s="1"/>
  <c r="Y60" i="19"/>
  <c r="Y82" i="19" s="1"/>
  <c r="X42" i="17"/>
  <c r="X60" i="17" s="1"/>
  <c r="X82" i="17" s="1"/>
  <c r="AC24" i="17"/>
  <c r="T82" i="17" s="1"/>
  <c r="AA42" i="17"/>
  <c r="U42" i="17"/>
  <c r="U60" i="17" s="1"/>
  <c r="V42" i="17"/>
  <c r="V60" i="17" s="1"/>
  <c r="V82" i="17" s="1"/>
  <c r="W42" i="17"/>
  <c r="W60" i="17" s="1"/>
  <c r="W82" i="17" s="1"/>
  <c r="Y42" i="17"/>
  <c r="Y60" i="17" s="1"/>
  <c r="Y82" i="17" s="1"/>
  <c r="AC24" i="28"/>
  <c r="T82" i="28" s="1"/>
  <c r="AA42" i="28"/>
  <c r="U42" i="28"/>
  <c r="U60" i="28" s="1"/>
  <c r="V42" i="28"/>
  <c r="V60" i="28" s="1"/>
  <c r="V82" i="28" s="1"/>
  <c r="W42" i="28"/>
  <c r="W60" i="28" s="1"/>
  <c r="W82" i="28" s="1"/>
  <c r="X42" i="28"/>
  <c r="X60" i="28" s="1"/>
  <c r="X82" i="28" s="1"/>
  <c r="Z25" i="22"/>
  <c r="AA42" i="16"/>
  <c r="AC24" i="16"/>
  <c r="T82" i="16" s="1"/>
  <c r="U42" i="16"/>
  <c r="U60" i="16" s="1"/>
  <c r="V42" i="16"/>
  <c r="V60" i="16" s="1"/>
  <c r="V82" i="16" s="1"/>
  <c r="W42" i="16"/>
  <c r="W60" i="16" s="1"/>
  <c r="W82" i="16" s="1"/>
  <c r="X42" i="16"/>
  <c r="X60" i="16" s="1"/>
  <c r="X82" i="16" s="1"/>
  <c r="Z25" i="14"/>
  <c r="AA25" i="14" s="1"/>
  <c r="Y43" i="14" s="1"/>
  <c r="Y61" i="14" s="1"/>
  <c r="Y67" i="14" s="1"/>
  <c r="Z42" i="24"/>
  <c r="Z60" i="24" s="1"/>
  <c r="Z82" i="24" s="1"/>
  <c r="Z25" i="24"/>
  <c r="Z42" i="28"/>
  <c r="Z60" i="28" s="1"/>
  <c r="Z82" i="28" s="1"/>
  <c r="Z25" i="28"/>
  <c r="AA25" i="28" s="1"/>
  <c r="Z25" i="12"/>
  <c r="Z25" i="26"/>
  <c r="Y42" i="28"/>
  <c r="Y60" i="28" s="1"/>
  <c r="Y82" i="28" s="1"/>
  <c r="Z42" i="16"/>
  <c r="Z60" i="16" s="1"/>
  <c r="Z82" i="16" s="1"/>
  <c r="Z25" i="16"/>
  <c r="Z60" i="25"/>
  <c r="Z82" i="25" s="1"/>
  <c r="Z25" i="25"/>
  <c r="Z25" i="32"/>
  <c r="AA25" i="32" s="1"/>
  <c r="Y43" i="32" s="1"/>
  <c r="Y61" i="32" s="1"/>
  <c r="Y67" i="32" s="1"/>
  <c r="Y43" i="33"/>
  <c r="Y61" i="33" s="1"/>
  <c r="Y67" i="33" s="1"/>
  <c r="AA25" i="33"/>
  <c r="AA24" i="22"/>
  <c r="Y42" i="16"/>
  <c r="Y60" i="16" s="1"/>
  <c r="Y82" i="16" s="1"/>
  <c r="Z25" i="30"/>
  <c r="AA25" i="30" s="1"/>
  <c r="Y43" i="30" s="1"/>
  <c r="Y61" i="30" s="1"/>
  <c r="Y67" i="30" s="1"/>
  <c r="U42" i="31"/>
  <c r="U60" i="31" s="1"/>
  <c r="AA42" i="31"/>
  <c r="AC24" i="31"/>
  <c r="T82" i="31" s="1"/>
  <c r="V42" i="31"/>
  <c r="V60" i="31" s="1"/>
  <c r="V82" i="31" s="1"/>
  <c r="W42" i="31"/>
  <c r="W60" i="31" s="1"/>
  <c r="W82" i="31" s="1"/>
  <c r="X42" i="31"/>
  <c r="X60" i="31" s="1"/>
  <c r="X82" i="31" s="1"/>
  <c r="AA24" i="26"/>
  <c r="U60" i="25"/>
  <c r="AC24" i="25"/>
  <c r="T82" i="25" s="1"/>
  <c r="V60" i="25"/>
  <c r="V82" i="25" s="1"/>
  <c r="W60" i="25"/>
  <c r="W82" i="25" s="1"/>
  <c r="X60" i="25"/>
  <c r="X82" i="25" s="1"/>
  <c r="Z25" i="13"/>
  <c r="AA25" i="13" s="1"/>
  <c r="AA24" i="13"/>
  <c r="Z42" i="13" s="1"/>
  <c r="Z60" i="13" s="1"/>
  <c r="Z82" i="13" s="1"/>
  <c r="Z25" i="21"/>
  <c r="AA24" i="21"/>
  <c r="Z25" i="29"/>
  <c r="AA24" i="33"/>
  <c r="AA24" i="27"/>
  <c r="AA24" i="32"/>
  <c r="Y42" i="24"/>
  <c r="Y60" i="24" s="1"/>
  <c r="Y82" i="24" s="1"/>
  <c r="AA42" i="24"/>
  <c r="AC24" i="24"/>
  <c r="T82" i="24" s="1"/>
  <c r="U42" i="24"/>
  <c r="U60" i="24" s="1"/>
  <c r="V42" i="24"/>
  <c r="V60" i="24" s="1"/>
  <c r="V82" i="24" s="1"/>
  <c r="W42" i="24"/>
  <c r="W60" i="24" s="1"/>
  <c r="W82" i="24" s="1"/>
  <c r="X42" i="24"/>
  <c r="X60" i="24" s="1"/>
  <c r="X82" i="24" s="1"/>
  <c r="Z60" i="19"/>
  <c r="Z82" i="19" s="1"/>
  <c r="Z25" i="19"/>
  <c r="AA25" i="19" s="1"/>
  <c r="AA24" i="12"/>
  <c r="U42" i="11"/>
  <c r="U60" i="11" s="1"/>
  <c r="AA42" i="11"/>
  <c r="AC24" i="11"/>
  <c r="T82" i="11" s="1"/>
  <c r="V42" i="11"/>
  <c r="V60" i="11" s="1"/>
  <c r="V82" i="11" s="1"/>
  <c r="W42" i="11"/>
  <c r="W60" i="11" s="1"/>
  <c r="W82" i="11" s="1"/>
  <c r="X42" i="11"/>
  <c r="X60" i="11" s="1"/>
  <c r="X82" i="11" s="1"/>
  <c r="Z25" i="10"/>
  <c r="AA24" i="10"/>
  <c r="Z25" i="15"/>
  <c r="AA24" i="15"/>
  <c r="Z25" i="23"/>
  <c r="AA25" i="23" s="1"/>
  <c r="Z43" i="33"/>
  <c r="Z61" i="33" s="1"/>
  <c r="Z67" i="33" s="1"/>
  <c r="Y42" i="31"/>
  <c r="Y60" i="31" s="1"/>
  <c r="Y82" i="31" s="1"/>
  <c r="Y43" i="27"/>
  <c r="Y61" i="27" s="1"/>
  <c r="Y67" i="27" s="1"/>
  <c r="Z43" i="27"/>
  <c r="Z61" i="27" s="1"/>
  <c r="Z67" i="27" s="1"/>
  <c r="AA24" i="30"/>
  <c r="AA24" i="29"/>
  <c r="Z42" i="29" s="1"/>
  <c r="Z60" i="29" s="1"/>
  <c r="Z82" i="29" s="1"/>
  <c r="AA24" i="14"/>
  <c r="Z42" i="14" s="1"/>
  <c r="Z60" i="14" s="1"/>
  <c r="Z82" i="14" s="1"/>
  <c r="AA24" i="23"/>
  <c r="Z42" i="23" s="1"/>
  <c r="Z60" i="23" s="1"/>
  <c r="Z82" i="23" s="1"/>
  <c r="Z25" i="18"/>
  <c r="AA24" i="18"/>
  <c r="AA25" i="26"/>
  <c r="Y43" i="26" s="1"/>
  <c r="Y61" i="26" s="1"/>
  <c r="Y67" i="26" s="1"/>
  <c r="Z25" i="9"/>
  <c r="AA24" i="9"/>
  <c r="Z42" i="9" s="1"/>
  <c r="Z60" i="9" s="1"/>
  <c r="Z82" i="9" s="1"/>
  <c r="Z42" i="17"/>
  <c r="Z60" i="17" s="1"/>
  <c r="Z82" i="17" s="1"/>
  <c r="Z25" i="17"/>
  <c r="AA25" i="17" s="1"/>
  <c r="Z42" i="11"/>
  <c r="Z60" i="11" s="1"/>
  <c r="Z82" i="11" s="1"/>
  <c r="Z25" i="11"/>
  <c r="AA25" i="11" s="1"/>
  <c r="Z25" i="20"/>
  <c r="Z42" i="31"/>
  <c r="Z60" i="31" s="1"/>
  <c r="Z82" i="31" s="1"/>
  <c r="Z25" i="31"/>
  <c r="AA24" i="20"/>
  <c r="Z42" i="20" s="1"/>
  <c r="Z60" i="20" s="1"/>
  <c r="Z82" i="20" s="1"/>
  <c r="AA25" i="25"/>
  <c r="V43" i="27" l="1"/>
  <c r="V61" i="27" s="1"/>
  <c r="V67" i="27" s="1"/>
  <c r="U43" i="27"/>
  <c r="U61" i="27" s="1"/>
  <c r="AC67" i="33"/>
  <c r="V43" i="11"/>
  <c r="V61" i="11" s="1"/>
  <c r="V67" i="11" s="1"/>
  <c r="AA43" i="11"/>
  <c r="U43" i="11"/>
  <c r="U61" i="11" s="1"/>
  <c r="W43" i="11"/>
  <c r="W61" i="11" s="1"/>
  <c r="W67" i="11" s="1"/>
  <c r="X43" i="11"/>
  <c r="Y43" i="11"/>
  <c r="Y61" i="11" s="1"/>
  <c r="Y67" i="11" s="1"/>
  <c r="AA43" i="19"/>
  <c r="U43" i="19"/>
  <c r="U61" i="19" s="1"/>
  <c r="V43" i="19"/>
  <c r="V61" i="19" s="1"/>
  <c r="V67" i="19" s="1"/>
  <c r="W43" i="19"/>
  <c r="W61" i="19" s="1"/>
  <c r="W67" i="19" s="1"/>
  <c r="X43" i="19"/>
  <c r="X61" i="19" s="1"/>
  <c r="X67" i="19" s="1"/>
  <c r="Y43" i="19"/>
  <c r="Y61" i="19" s="1"/>
  <c r="Y67" i="19" s="1"/>
  <c r="X43" i="23"/>
  <c r="AA43" i="23"/>
  <c r="V43" i="23"/>
  <c r="V61" i="23" s="1"/>
  <c r="V67" i="23" s="1"/>
  <c r="U43" i="23"/>
  <c r="U61" i="23" s="1"/>
  <c r="W43" i="23"/>
  <c r="W61" i="23" s="1"/>
  <c r="W67" i="23" s="1"/>
  <c r="Y43" i="23"/>
  <c r="Y61" i="23" s="1"/>
  <c r="Y67" i="23" s="1"/>
  <c r="AC24" i="32"/>
  <c r="T82" i="32" s="1"/>
  <c r="AA42" i="32"/>
  <c r="U42" i="32"/>
  <c r="U60" i="32" s="1"/>
  <c r="V42" i="32"/>
  <c r="V60" i="32" s="1"/>
  <c r="V82" i="32" s="1"/>
  <c r="W42" i="32"/>
  <c r="W60" i="32" s="1"/>
  <c r="W82" i="32" s="1"/>
  <c r="X42" i="32"/>
  <c r="X60" i="32" s="1"/>
  <c r="X82" i="32" s="1"/>
  <c r="Y42" i="32"/>
  <c r="Y60" i="32" s="1"/>
  <c r="Y82" i="32" s="1"/>
  <c r="U43" i="17"/>
  <c r="U61" i="17" s="1"/>
  <c r="AA43" i="17"/>
  <c r="V43" i="17"/>
  <c r="V61" i="17" s="1"/>
  <c r="V67" i="17" s="1"/>
  <c r="W43" i="17"/>
  <c r="W61" i="17" s="1"/>
  <c r="W67" i="17" s="1"/>
  <c r="X43" i="17"/>
  <c r="Z43" i="25"/>
  <c r="Z61" i="25" s="1"/>
  <c r="Z67" i="25" s="1"/>
  <c r="AA43" i="25"/>
  <c r="U43" i="25"/>
  <c r="U61" i="25" s="1"/>
  <c r="V43" i="25"/>
  <c r="V61" i="25" s="1"/>
  <c r="V67" i="25" s="1"/>
  <c r="W43" i="25"/>
  <c r="W61" i="25" s="1"/>
  <c r="W67" i="25" s="1"/>
  <c r="X43" i="25"/>
  <c r="X61" i="25" s="1"/>
  <c r="X67" i="25" s="1"/>
  <c r="W43" i="13"/>
  <c r="W61" i="13" s="1"/>
  <c r="W67" i="13" s="1"/>
  <c r="AA43" i="13"/>
  <c r="U43" i="13"/>
  <c r="U61" i="13" s="1"/>
  <c r="V43" i="13"/>
  <c r="V61" i="13" s="1"/>
  <c r="V67" i="13" s="1"/>
  <c r="X43" i="13"/>
  <c r="Z43" i="17"/>
  <c r="Z61" i="17" s="1"/>
  <c r="Z67" i="17" s="1"/>
  <c r="AA25" i="18"/>
  <c r="Z43" i="18" s="1"/>
  <c r="Z61" i="18" s="1"/>
  <c r="Z67" i="18" s="1"/>
  <c r="Y42" i="30"/>
  <c r="Y60" i="30" s="1"/>
  <c r="Y82" i="30" s="1"/>
  <c r="AC24" i="30"/>
  <c r="T82" i="30" s="1"/>
  <c r="AA42" i="30"/>
  <c r="U42" i="30"/>
  <c r="U60" i="30" s="1"/>
  <c r="V42" i="30"/>
  <c r="V60" i="30" s="1"/>
  <c r="V82" i="30" s="1"/>
  <c r="W42" i="30"/>
  <c r="W60" i="30" s="1"/>
  <c r="W82" i="30" s="1"/>
  <c r="X42" i="30"/>
  <c r="X60" i="30" s="1"/>
  <c r="X82" i="30" s="1"/>
  <c r="AA25" i="15"/>
  <c r="W60" i="21"/>
  <c r="W82" i="21" s="1"/>
  <c r="AC24" i="21"/>
  <c r="T82" i="21" s="1"/>
  <c r="U60" i="21"/>
  <c r="V60" i="21"/>
  <c r="V82" i="21" s="1"/>
  <c r="X60" i="21"/>
  <c r="X82" i="21" s="1"/>
  <c r="Y60" i="21"/>
  <c r="Y82" i="21" s="1"/>
  <c r="X42" i="26"/>
  <c r="X60" i="26" s="1"/>
  <c r="X82" i="26" s="1"/>
  <c r="AA42" i="26"/>
  <c r="AC24" i="26"/>
  <c r="T82" i="26" s="1"/>
  <c r="U42" i="26"/>
  <c r="U60" i="26" s="1"/>
  <c r="V42" i="26"/>
  <c r="V60" i="26" s="1"/>
  <c r="V82" i="26" s="1"/>
  <c r="W42" i="26"/>
  <c r="W60" i="26" s="1"/>
  <c r="W82" i="26" s="1"/>
  <c r="Y42" i="26"/>
  <c r="Y60" i="26" s="1"/>
  <c r="Y82" i="26" s="1"/>
  <c r="Y43" i="13"/>
  <c r="Y61" i="13" s="1"/>
  <c r="Y67" i="13" s="1"/>
  <c r="U82" i="28"/>
  <c r="AA60" i="28"/>
  <c r="Z43" i="11"/>
  <c r="Z61" i="11" s="1"/>
  <c r="Z67" i="11" s="1"/>
  <c r="Z42" i="18"/>
  <c r="Z60" i="18" s="1"/>
  <c r="Z82" i="18" s="1"/>
  <c r="AA42" i="18"/>
  <c r="AC24" i="18"/>
  <c r="T82" i="18" s="1"/>
  <c r="U42" i="18"/>
  <c r="U60" i="18" s="1"/>
  <c r="V42" i="18"/>
  <c r="V60" i="18" s="1"/>
  <c r="V82" i="18" s="1"/>
  <c r="W42" i="18"/>
  <c r="W60" i="18" s="1"/>
  <c r="W82" i="18" s="1"/>
  <c r="X42" i="18"/>
  <c r="X60" i="18" s="1"/>
  <c r="X82" i="18" s="1"/>
  <c r="Y42" i="18"/>
  <c r="Y60" i="18" s="1"/>
  <c r="Y82" i="18" s="1"/>
  <c r="Z60" i="27"/>
  <c r="Z82" i="27" s="1"/>
  <c r="AC24" i="27"/>
  <c r="T82" i="27" s="1"/>
  <c r="U60" i="27"/>
  <c r="V60" i="27"/>
  <c r="V82" i="27" s="1"/>
  <c r="W60" i="27"/>
  <c r="W82" i="27" s="1"/>
  <c r="X60" i="27"/>
  <c r="X82" i="27" s="1"/>
  <c r="Y60" i="27"/>
  <c r="Y82" i="27" s="1"/>
  <c r="AA60" i="16"/>
  <c r="U82" i="16"/>
  <c r="U42" i="20"/>
  <c r="U60" i="20" s="1"/>
  <c r="AA42" i="20"/>
  <c r="AC24" i="20"/>
  <c r="T82" i="20" s="1"/>
  <c r="V42" i="20"/>
  <c r="V60" i="20" s="1"/>
  <c r="V82" i="20" s="1"/>
  <c r="W42" i="20"/>
  <c r="W60" i="20" s="1"/>
  <c r="W82" i="20" s="1"/>
  <c r="X42" i="20"/>
  <c r="X60" i="20" s="1"/>
  <c r="X82" i="20" s="1"/>
  <c r="Y42" i="20"/>
  <c r="Y60" i="20" s="1"/>
  <c r="Y82" i="20" s="1"/>
  <c r="AA25" i="21"/>
  <c r="Z43" i="21" s="1"/>
  <c r="Z61" i="21" s="1"/>
  <c r="Z67" i="21" s="1"/>
  <c r="Z42" i="30"/>
  <c r="Z60" i="30" s="1"/>
  <c r="Z82" i="30" s="1"/>
  <c r="Z43" i="32"/>
  <c r="Z61" i="32" s="1"/>
  <c r="Z67" i="32" s="1"/>
  <c r="AC67" i="32" s="1"/>
  <c r="AA43" i="32"/>
  <c r="U43" i="32"/>
  <c r="U61" i="32" s="1"/>
  <c r="V43" i="32"/>
  <c r="V61" i="32" s="1"/>
  <c r="V67" i="32" s="1"/>
  <c r="W43" i="32"/>
  <c r="W61" i="32" s="1"/>
  <c r="W67" i="32" s="1"/>
  <c r="X43" i="32"/>
  <c r="X61" i="32" s="1"/>
  <c r="X67" i="32" s="1"/>
  <c r="Y42" i="15"/>
  <c r="Y60" i="15" s="1"/>
  <c r="Y82" i="15" s="1"/>
  <c r="AA42" i="15"/>
  <c r="AC24" i="15"/>
  <c r="T82" i="15" s="1"/>
  <c r="U42" i="15"/>
  <c r="U60" i="15" s="1"/>
  <c r="V42" i="15"/>
  <c r="V60" i="15" s="1"/>
  <c r="V82" i="15" s="1"/>
  <c r="W42" i="15"/>
  <c r="W60" i="15" s="1"/>
  <c r="W82" i="15" s="1"/>
  <c r="X42" i="15"/>
  <c r="X60" i="15" s="1"/>
  <c r="X82" i="15" s="1"/>
  <c r="U82" i="31"/>
  <c r="AA60" i="31"/>
  <c r="V42" i="23"/>
  <c r="V60" i="23" s="1"/>
  <c r="V82" i="23" s="1"/>
  <c r="AC24" i="23"/>
  <c r="T82" i="23" s="1"/>
  <c r="AA42" i="23"/>
  <c r="U42" i="23"/>
  <c r="U60" i="23" s="1"/>
  <c r="W42" i="23"/>
  <c r="W60" i="23" s="1"/>
  <c r="W82" i="23" s="1"/>
  <c r="X42" i="23"/>
  <c r="Y42" i="23"/>
  <c r="Y60" i="23" s="1"/>
  <c r="Y82" i="23" s="1"/>
  <c r="Z42" i="15"/>
  <c r="Z60" i="15" s="1"/>
  <c r="Z82" i="15" s="1"/>
  <c r="AA25" i="31"/>
  <c r="U42" i="9"/>
  <c r="U60" i="9" s="1"/>
  <c r="AA42" i="9"/>
  <c r="AC24" i="9"/>
  <c r="T82" i="9" s="1"/>
  <c r="V42" i="9"/>
  <c r="V60" i="9" s="1"/>
  <c r="V82" i="9" s="1"/>
  <c r="W42" i="9"/>
  <c r="W60" i="9" s="1"/>
  <c r="W82" i="9" s="1"/>
  <c r="X42" i="9"/>
  <c r="X60" i="9" s="1"/>
  <c r="X82" i="9" s="1"/>
  <c r="Y42" i="9"/>
  <c r="Y60" i="9" s="1"/>
  <c r="Y82" i="9" s="1"/>
  <c r="X42" i="14"/>
  <c r="X60" i="14" s="1"/>
  <c r="X82" i="14" s="1"/>
  <c r="AA42" i="14"/>
  <c r="AC24" i="14"/>
  <c r="T82" i="14" s="1"/>
  <c r="U42" i="14"/>
  <c r="U60" i="14" s="1"/>
  <c r="V42" i="14"/>
  <c r="V60" i="14" s="1"/>
  <c r="V82" i="14" s="1"/>
  <c r="W42" i="14"/>
  <c r="W60" i="14" s="1"/>
  <c r="W82" i="14" s="1"/>
  <c r="Y42" i="14"/>
  <c r="Y60" i="14" s="1"/>
  <c r="Y82" i="14" s="1"/>
  <c r="AC67" i="27"/>
  <c r="V42" i="10"/>
  <c r="V60" i="10" s="1"/>
  <c r="V82" i="10" s="1"/>
  <c r="AC24" i="10"/>
  <c r="T82" i="10" s="1"/>
  <c r="AA42" i="10"/>
  <c r="U42" i="10"/>
  <c r="U60" i="10" s="1"/>
  <c r="W42" i="10"/>
  <c r="W60" i="10" s="1"/>
  <c r="W82" i="10" s="1"/>
  <c r="X42" i="10"/>
  <c r="X60" i="10" s="1"/>
  <c r="X82" i="10" s="1"/>
  <c r="Y42" i="10"/>
  <c r="Y60" i="10" s="1"/>
  <c r="Y82" i="10" s="1"/>
  <c r="U82" i="24"/>
  <c r="AA60" i="24"/>
  <c r="Z60" i="21"/>
  <c r="Z82" i="21" s="1"/>
  <c r="AA43" i="28"/>
  <c r="U43" i="28"/>
  <c r="U61" i="28" s="1"/>
  <c r="V43" i="28"/>
  <c r="V61" i="28" s="1"/>
  <c r="V67" i="28" s="1"/>
  <c r="W43" i="28"/>
  <c r="W61" i="28" s="1"/>
  <c r="W67" i="28" s="1"/>
  <c r="X43" i="28"/>
  <c r="X61" i="28" s="1"/>
  <c r="X67" i="28" s="1"/>
  <c r="Z42" i="32"/>
  <c r="Z60" i="32" s="1"/>
  <c r="Z82" i="32" s="1"/>
  <c r="Z43" i="26"/>
  <c r="Z61" i="26" s="1"/>
  <c r="Z67" i="26" s="1"/>
  <c r="AC67" i="26" s="1"/>
  <c r="Y43" i="25"/>
  <c r="Y61" i="25" s="1"/>
  <c r="Y67" i="25" s="1"/>
  <c r="AD67" i="27"/>
  <c r="AA25" i="24"/>
  <c r="AA25" i="29"/>
  <c r="Z43" i="29" s="1"/>
  <c r="Z61" i="29" s="1"/>
  <c r="Z67" i="29" s="1"/>
  <c r="AA25" i="9"/>
  <c r="AA25" i="10"/>
  <c r="U82" i="11"/>
  <c r="AA60" i="11"/>
  <c r="X42" i="13"/>
  <c r="X60" i="13" s="1"/>
  <c r="X82" i="13" s="1"/>
  <c r="AA42" i="13"/>
  <c r="AC24" i="13"/>
  <c r="T82" i="13" s="1"/>
  <c r="U42" i="13"/>
  <c r="U60" i="13" s="1"/>
  <c r="V42" i="13"/>
  <c r="V60" i="13" s="1"/>
  <c r="V82" i="13" s="1"/>
  <c r="W42" i="13"/>
  <c r="W60" i="13" s="1"/>
  <c r="W82" i="13" s="1"/>
  <c r="Y42" i="13"/>
  <c r="Y60" i="13" s="1"/>
  <c r="Y82" i="13" s="1"/>
  <c r="Z42" i="26"/>
  <c r="Z60" i="26" s="1"/>
  <c r="Z82" i="26" s="1"/>
  <c r="Y43" i="28"/>
  <c r="Y61" i="28" s="1"/>
  <c r="Y67" i="28" s="1"/>
  <c r="AA25" i="22"/>
  <c r="AA60" i="17"/>
  <c r="U82" i="17"/>
  <c r="U82" i="25"/>
  <c r="AA60" i="25"/>
  <c r="Y43" i="17"/>
  <c r="Y61" i="17" s="1"/>
  <c r="Y67" i="17" s="1"/>
  <c r="AC67" i="17" s="1"/>
  <c r="Z43" i="30"/>
  <c r="Z61" i="30" s="1"/>
  <c r="Z67" i="30" s="1"/>
  <c r="AC67" i="30" s="1"/>
  <c r="AA43" i="30"/>
  <c r="U43" i="30"/>
  <c r="U61" i="30" s="1"/>
  <c r="V43" i="30"/>
  <c r="V61" i="30" s="1"/>
  <c r="V67" i="30" s="1"/>
  <c r="W43" i="30"/>
  <c r="X43" i="30"/>
  <c r="X61" i="30" s="1"/>
  <c r="X67" i="30" s="1"/>
  <c r="AA25" i="20"/>
  <c r="Z42" i="10"/>
  <c r="Z60" i="10" s="1"/>
  <c r="Z82" i="10" s="1"/>
  <c r="AC24" i="12"/>
  <c r="T82" i="12" s="1"/>
  <c r="AA42" i="12"/>
  <c r="U42" i="12"/>
  <c r="U60" i="12" s="1"/>
  <c r="V42" i="12"/>
  <c r="V60" i="12" s="1"/>
  <c r="V82" i="12" s="1"/>
  <c r="W42" i="12"/>
  <c r="W60" i="12" s="1"/>
  <c r="W82" i="12" s="1"/>
  <c r="X42" i="12"/>
  <c r="X60" i="12" s="1"/>
  <c r="X82" i="12" s="1"/>
  <c r="Y42" i="12"/>
  <c r="Y60" i="12" s="1"/>
  <c r="Y82" i="12" s="1"/>
  <c r="Z43" i="13"/>
  <c r="Z61" i="13" s="1"/>
  <c r="Z67" i="13" s="1"/>
  <c r="Y42" i="22"/>
  <c r="Y60" i="22" s="1"/>
  <c r="Y82" i="22" s="1"/>
  <c r="AC24" i="22"/>
  <c r="T82" i="22" s="1"/>
  <c r="AA42" i="22"/>
  <c r="U42" i="22"/>
  <c r="U60" i="22" s="1"/>
  <c r="V42" i="22"/>
  <c r="V60" i="22" s="1"/>
  <c r="V82" i="22" s="1"/>
  <c r="W42" i="22"/>
  <c r="W60" i="22" s="1"/>
  <c r="W82" i="22" s="1"/>
  <c r="X42" i="22"/>
  <c r="X60" i="22" s="1"/>
  <c r="X82" i="22" s="1"/>
  <c r="AA25" i="12"/>
  <c r="Z43" i="12" s="1"/>
  <c r="Z61" i="12" s="1"/>
  <c r="Z67" i="12" s="1"/>
  <c r="Z43" i="28"/>
  <c r="Z61" i="28" s="1"/>
  <c r="Z67" i="28" s="1"/>
  <c r="Z42" i="22"/>
  <c r="Z60" i="22" s="1"/>
  <c r="Z82" i="22" s="1"/>
  <c r="U67" i="27"/>
  <c r="AA61" i="27"/>
  <c r="Z43" i="14"/>
  <c r="Z61" i="14" s="1"/>
  <c r="Z67" i="14" s="1"/>
  <c r="AC67" i="14" s="1"/>
  <c r="AA43" i="14"/>
  <c r="U43" i="14"/>
  <c r="U61" i="14" s="1"/>
  <c r="V43" i="14"/>
  <c r="V61" i="14" s="1"/>
  <c r="V67" i="14" s="1"/>
  <c r="X43" i="14"/>
  <c r="X61" i="14" s="1"/>
  <c r="X67" i="14" s="1"/>
  <c r="W43" i="14"/>
  <c r="W61" i="14" s="1"/>
  <c r="W67" i="14" s="1"/>
  <c r="AA43" i="26"/>
  <c r="U43" i="26"/>
  <c r="U61" i="26" s="1"/>
  <c r="V43" i="26"/>
  <c r="W43" i="26"/>
  <c r="W61" i="26" s="1"/>
  <c r="W67" i="26" s="1"/>
  <c r="X43" i="26"/>
  <c r="X61" i="26" s="1"/>
  <c r="X67" i="26" s="1"/>
  <c r="U42" i="29"/>
  <c r="U60" i="29" s="1"/>
  <c r="AA42" i="29"/>
  <c r="AC24" i="29"/>
  <c r="T82" i="29" s="1"/>
  <c r="V42" i="29"/>
  <c r="V60" i="29" s="1"/>
  <c r="V82" i="29" s="1"/>
  <c r="W42" i="29"/>
  <c r="X42" i="29"/>
  <c r="X60" i="29" s="1"/>
  <c r="X82" i="29" s="1"/>
  <c r="Y42" i="29"/>
  <c r="Y60" i="29" s="1"/>
  <c r="Y82" i="29" s="1"/>
  <c r="Z43" i="23"/>
  <c r="Z61" i="23" s="1"/>
  <c r="Z67" i="23" s="1"/>
  <c r="AC67" i="23" s="1"/>
  <c r="Z43" i="19"/>
  <c r="Z61" i="19" s="1"/>
  <c r="Z67" i="19" s="1"/>
  <c r="Z42" i="33"/>
  <c r="Z60" i="33" s="1"/>
  <c r="Z82" i="33" s="1"/>
  <c r="AA42" i="33"/>
  <c r="AC24" i="33"/>
  <c r="T82" i="33" s="1"/>
  <c r="U42" i="33"/>
  <c r="U60" i="33" s="1"/>
  <c r="V42" i="33"/>
  <c r="V60" i="33" s="1"/>
  <c r="V82" i="33" s="1"/>
  <c r="W42" i="33"/>
  <c r="W60" i="33" s="1"/>
  <c r="W82" i="33" s="1"/>
  <c r="X42" i="33"/>
  <c r="X60" i="33" s="1"/>
  <c r="X82" i="33" s="1"/>
  <c r="Y42" i="33"/>
  <c r="Y60" i="33" s="1"/>
  <c r="Y82" i="33" s="1"/>
  <c r="AA43" i="33"/>
  <c r="U43" i="33"/>
  <c r="U61" i="33" s="1"/>
  <c r="V43" i="33"/>
  <c r="V61" i="33" s="1"/>
  <c r="V67" i="33" s="1"/>
  <c r="W43" i="33"/>
  <c r="W61" i="33" s="1"/>
  <c r="W67" i="33" s="1"/>
  <c r="X43" i="33"/>
  <c r="X61" i="33" s="1"/>
  <c r="X67" i="33" s="1"/>
  <c r="AA25" i="16"/>
  <c r="Z43" i="16" s="1"/>
  <c r="Z61" i="16" s="1"/>
  <c r="Z67" i="16" s="1"/>
  <c r="Z42" i="12"/>
  <c r="Z60" i="12" s="1"/>
  <c r="Z82" i="12" s="1"/>
  <c r="U82" i="19"/>
  <c r="AA60" i="19"/>
  <c r="T25" i="34"/>
  <c r="T11" i="34"/>
  <c r="T21" i="34"/>
  <c r="T8" i="34"/>
  <c r="T27" i="34"/>
  <c r="T18" i="34"/>
  <c r="U22" i="34"/>
  <c r="T28" i="34"/>
  <c r="T22" i="34"/>
  <c r="AD67" i="32" l="1"/>
  <c r="AD67" i="14"/>
  <c r="AD67" i="25"/>
  <c r="AJ28" i="34"/>
  <c r="BL28" i="34" s="1"/>
  <c r="BV28" i="34" s="1"/>
  <c r="AC67" i="28"/>
  <c r="AD67" i="26"/>
  <c r="AJ27" i="34"/>
  <c r="AJ25" i="34"/>
  <c r="AJ8" i="34"/>
  <c r="AJ18" i="34"/>
  <c r="AJ11" i="34"/>
  <c r="AJ21" i="34"/>
  <c r="AK22" i="34"/>
  <c r="AJ22" i="34"/>
  <c r="U82" i="29"/>
  <c r="W43" i="16"/>
  <c r="W61" i="16" s="1"/>
  <c r="W67" i="16" s="1"/>
  <c r="AA43" i="16"/>
  <c r="U43" i="16"/>
  <c r="U61" i="16" s="1"/>
  <c r="V43" i="16"/>
  <c r="V61" i="16" s="1"/>
  <c r="V67" i="16" s="1"/>
  <c r="X43" i="16"/>
  <c r="X61" i="16" s="1"/>
  <c r="X67" i="16" s="1"/>
  <c r="Y43" i="16"/>
  <c r="Y61" i="16" s="1"/>
  <c r="Y67" i="16" s="1"/>
  <c r="AC67" i="16" s="1"/>
  <c r="U67" i="14"/>
  <c r="AA61" i="14"/>
  <c r="AA43" i="20"/>
  <c r="U43" i="20"/>
  <c r="U61" i="20" s="1"/>
  <c r="V43" i="20"/>
  <c r="V61" i="20" s="1"/>
  <c r="V67" i="20" s="1"/>
  <c r="W43" i="20"/>
  <c r="X43" i="20"/>
  <c r="X61" i="20" s="1"/>
  <c r="X67" i="20" s="1"/>
  <c r="Y43" i="20"/>
  <c r="Y61" i="20" s="1"/>
  <c r="Y67" i="20" s="1"/>
  <c r="AA43" i="24"/>
  <c r="U43" i="24"/>
  <c r="U61" i="24" s="1"/>
  <c r="V43" i="24"/>
  <c r="V61" i="24" s="1"/>
  <c r="V67" i="24" s="1"/>
  <c r="W43" i="24"/>
  <c r="W61" i="24" s="1"/>
  <c r="W67" i="24" s="1"/>
  <c r="X43" i="24"/>
  <c r="Y43" i="24"/>
  <c r="Y61" i="24" s="1"/>
  <c r="Y67" i="24" s="1"/>
  <c r="AD67" i="28"/>
  <c r="V43" i="15"/>
  <c r="V61" i="15" s="1"/>
  <c r="V67" i="15" s="1"/>
  <c r="AA43" i="15"/>
  <c r="U43" i="15"/>
  <c r="U61" i="15" s="1"/>
  <c r="W43" i="15"/>
  <c r="W61" i="15" s="1"/>
  <c r="W67" i="15" s="1"/>
  <c r="X43" i="15"/>
  <c r="X61" i="15" s="1"/>
  <c r="X67" i="15" s="1"/>
  <c r="Y43" i="15"/>
  <c r="Y61" i="15" s="1"/>
  <c r="Y67" i="15" s="1"/>
  <c r="X61" i="17"/>
  <c r="X67" i="17" s="1"/>
  <c r="AD67" i="17" s="1"/>
  <c r="AC67" i="11"/>
  <c r="Z43" i="20"/>
  <c r="Z61" i="20" s="1"/>
  <c r="Z67" i="20" s="1"/>
  <c r="Z43" i="24"/>
  <c r="Z61" i="24" s="1"/>
  <c r="Z67" i="24" s="1"/>
  <c r="X60" i="23"/>
  <c r="X82" i="23" s="1"/>
  <c r="AC67" i="13"/>
  <c r="Z43" i="15"/>
  <c r="Z61" i="15" s="1"/>
  <c r="Z67" i="15" s="1"/>
  <c r="AA43" i="18"/>
  <c r="U43" i="18"/>
  <c r="U61" i="18" s="1"/>
  <c r="V43" i="18"/>
  <c r="V61" i="18" s="1"/>
  <c r="V67" i="18" s="1"/>
  <c r="W43" i="18"/>
  <c r="W61" i="18" s="1"/>
  <c r="W67" i="18" s="1"/>
  <c r="X43" i="18"/>
  <c r="Y43" i="18"/>
  <c r="Y61" i="18" s="1"/>
  <c r="Y67" i="18" s="1"/>
  <c r="AC67" i="18" s="1"/>
  <c r="U82" i="32"/>
  <c r="AA60" i="32"/>
  <c r="X61" i="23"/>
  <c r="X67" i="23" s="1"/>
  <c r="AD67" i="23" s="1"/>
  <c r="X61" i="11"/>
  <c r="AA61" i="11" s="1"/>
  <c r="AA43" i="29"/>
  <c r="U43" i="29"/>
  <c r="U61" i="29" s="1"/>
  <c r="V43" i="29"/>
  <c r="V61" i="29" s="1"/>
  <c r="V67" i="29" s="1"/>
  <c r="W43" i="29"/>
  <c r="W61" i="29" s="1"/>
  <c r="W67" i="29" s="1"/>
  <c r="X43" i="29"/>
  <c r="X61" i="29" s="1"/>
  <c r="X67" i="29" s="1"/>
  <c r="Y43" i="29"/>
  <c r="Y61" i="29" s="1"/>
  <c r="Y67" i="29" s="1"/>
  <c r="AC67" i="29" s="1"/>
  <c r="U67" i="28"/>
  <c r="AA61" i="28"/>
  <c r="U82" i="10"/>
  <c r="AA60" i="10"/>
  <c r="U82" i="14"/>
  <c r="AA60" i="14"/>
  <c r="AA43" i="21"/>
  <c r="U43" i="21"/>
  <c r="U61" i="21" s="1"/>
  <c r="W43" i="21"/>
  <c r="W61" i="21" s="1"/>
  <c r="W67" i="21" s="1"/>
  <c r="V43" i="21"/>
  <c r="V61" i="21" s="1"/>
  <c r="V67" i="21" s="1"/>
  <c r="X43" i="21"/>
  <c r="X61" i="21" s="1"/>
  <c r="X67" i="21" s="1"/>
  <c r="Y43" i="21"/>
  <c r="Y61" i="21" s="1"/>
  <c r="Y67" i="21" s="1"/>
  <c r="AC67" i="21" s="1"/>
  <c r="U82" i="20"/>
  <c r="AA60" i="20"/>
  <c r="AA60" i="27"/>
  <c r="U82" i="27"/>
  <c r="U82" i="18"/>
  <c r="AA60" i="18"/>
  <c r="AC67" i="19"/>
  <c r="W60" i="29"/>
  <c r="W82" i="29" s="1"/>
  <c r="AA43" i="10"/>
  <c r="V43" i="10"/>
  <c r="V61" i="10" s="1"/>
  <c r="V67" i="10" s="1"/>
  <c r="U43" i="10"/>
  <c r="U61" i="10" s="1"/>
  <c r="W43" i="10"/>
  <c r="W61" i="10" s="1"/>
  <c r="W67" i="10" s="1"/>
  <c r="X43" i="10"/>
  <c r="Y43" i="10"/>
  <c r="Y61" i="10" s="1"/>
  <c r="Y67" i="10" s="1"/>
  <c r="U82" i="23"/>
  <c r="AA60" i="23"/>
  <c r="U67" i="11"/>
  <c r="U82" i="33"/>
  <c r="AA60" i="33"/>
  <c r="AA60" i="22"/>
  <c r="U82" i="22"/>
  <c r="AA60" i="12"/>
  <c r="U82" i="12"/>
  <c r="AA60" i="13"/>
  <c r="U82" i="13"/>
  <c r="Z43" i="10"/>
  <c r="Z61" i="10" s="1"/>
  <c r="Z67" i="10" s="1"/>
  <c r="AC67" i="25"/>
  <c r="U82" i="9"/>
  <c r="AA60" i="9"/>
  <c r="U82" i="15"/>
  <c r="AA60" i="15"/>
  <c r="U82" i="21"/>
  <c r="AA60" i="21"/>
  <c r="X61" i="13"/>
  <c r="AA61" i="13" s="1"/>
  <c r="U67" i="17"/>
  <c r="AD67" i="19"/>
  <c r="V61" i="26"/>
  <c r="AA61" i="26" s="1"/>
  <c r="U67" i="26"/>
  <c r="W61" i="30"/>
  <c r="AA61" i="30" s="1"/>
  <c r="U67" i="30"/>
  <c r="AA43" i="9"/>
  <c r="U43" i="9"/>
  <c r="U61" i="9" s="1"/>
  <c r="V43" i="9"/>
  <c r="V61" i="9" s="1"/>
  <c r="V67" i="9" s="1"/>
  <c r="W43" i="9"/>
  <c r="W61" i="9" s="1"/>
  <c r="W67" i="9" s="1"/>
  <c r="X43" i="9"/>
  <c r="X61" i="9" s="1"/>
  <c r="X67" i="9" s="1"/>
  <c r="Y43" i="9"/>
  <c r="Y61" i="9" s="1"/>
  <c r="Y67" i="9" s="1"/>
  <c r="AA43" i="31"/>
  <c r="U43" i="31"/>
  <c r="U61" i="31" s="1"/>
  <c r="V43" i="31"/>
  <c r="V61" i="31" s="1"/>
  <c r="V67" i="31" s="1"/>
  <c r="W43" i="31"/>
  <c r="X43" i="31"/>
  <c r="X61" i="31" s="1"/>
  <c r="X67" i="31" s="1"/>
  <c r="Y43" i="31"/>
  <c r="Y61" i="31" s="1"/>
  <c r="Y67" i="31" s="1"/>
  <c r="AA61" i="32"/>
  <c r="U67" i="32"/>
  <c r="U82" i="26"/>
  <c r="AA60" i="26"/>
  <c r="U82" i="30"/>
  <c r="AA60" i="30"/>
  <c r="U67" i="25"/>
  <c r="AA61" i="25"/>
  <c r="AD67" i="33"/>
  <c r="U67" i="33"/>
  <c r="AA61" i="33"/>
  <c r="AA43" i="22"/>
  <c r="U43" i="22"/>
  <c r="U61" i="22" s="1"/>
  <c r="V43" i="22"/>
  <c r="V61" i="22" s="1"/>
  <c r="V67" i="22" s="1"/>
  <c r="W43" i="22"/>
  <c r="Y43" i="22"/>
  <c r="Y61" i="22" s="1"/>
  <c r="Y67" i="22" s="1"/>
  <c r="X43" i="22"/>
  <c r="X61" i="22" s="1"/>
  <c r="X67" i="22" s="1"/>
  <c r="W43" i="12"/>
  <c r="W61" i="12" s="1"/>
  <c r="W67" i="12" s="1"/>
  <c r="AA43" i="12"/>
  <c r="U43" i="12"/>
  <c r="U61" i="12" s="1"/>
  <c r="V43" i="12"/>
  <c r="V61" i="12" s="1"/>
  <c r="V67" i="12" s="1"/>
  <c r="X43" i="12"/>
  <c r="X61" i="12" s="1"/>
  <c r="X67" i="12" s="1"/>
  <c r="Y43" i="12"/>
  <c r="Z43" i="22"/>
  <c r="Z61" i="22" s="1"/>
  <c r="Z67" i="22" s="1"/>
  <c r="Z43" i="9"/>
  <c r="Z61" i="9" s="1"/>
  <c r="Z67" i="9" s="1"/>
  <c r="Z43" i="31"/>
  <c r="Z61" i="31" s="1"/>
  <c r="Z67" i="31" s="1"/>
  <c r="U67" i="13"/>
  <c r="U67" i="23"/>
  <c r="AA61" i="23"/>
  <c r="U67" i="19"/>
  <c r="AA61" i="19"/>
  <c r="T7" i="34"/>
  <c r="T13" i="34"/>
  <c r="U13" i="34"/>
  <c r="U11" i="34"/>
  <c r="T23" i="34"/>
  <c r="T10" i="34"/>
  <c r="U8" i="34"/>
  <c r="U23" i="34"/>
  <c r="U21" i="34"/>
  <c r="T5" i="34"/>
  <c r="U28" i="34"/>
  <c r="U27" i="34"/>
  <c r="U18" i="34"/>
  <c r="T15" i="34"/>
  <c r="T20" i="34"/>
  <c r="U20" i="34"/>
  <c r="T12" i="34"/>
  <c r="T24" i="34"/>
  <c r="AY28" i="34" l="1"/>
  <c r="AK27" i="34"/>
  <c r="BM27" i="34" s="1"/>
  <c r="BW27" i="34" s="1"/>
  <c r="AC67" i="24"/>
  <c r="AA61" i="17"/>
  <c r="AK8" i="34"/>
  <c r="BM8" i="34" s="1"/>
  <c r="BW8" i="34" s="1"/>
  <c r="AD67" i="12"/>
  <c r="AK20" i="34"/>
  <c r="BM20" i="34" s="1"/>
  <c r="BW20" i="34" s="1"/>
  <c r="AD67" i="15"/>
  <c r="AC67" i="31"/>
  <c r="AD67" i="9"/>
  <c r="V67" i="26"/>
  <c r="AC67" i="22"/>
  <c r="AK21" i="34"/>
  <c r="AZ21" i="34" s="1"/>
  <c r="AJ23" i="34"/>
  <c r="BL23" i="34" s="1"/>
  <c r="BV23" i="34" s="1"/>
  <c r="X67" i="11"/>
  <c r="AD67" i="11" s="1"/>
  <c r="AC67" i="9"/>
  <c r="X67" i="13"/>
  <c r="AD67" i="13" s="1"/>
  <c r="AD67" i="29"/>
  <c r="AC67" i="15"/>
  <c r="AK11" i="34"/>
  <c r="AK18" i="34"/>
  <c r="AJ7" i="34"/>
  <c r="AJ20" i="34"/>
  <c r="AJ12" i="34"/>
  <c r="AJ24" i="34"/>
  <c r="AJ10" i="34"/>
  <c r="AK28" i="34"/>
  <c r="AJ5" i="34"/>
  <c r="AJ13" i="34"/>
  <c r="AK13" i="34"/>
  <c r="AK23" i="34"/>
  <c r="AJ15" i="34"/>
  <c r="BM22" i="34"/>
  <c r="BW22" i="34" s="1"/>
  <c r="AZ22" i="34"/>
  <c r="W67" i="30"/>
  <c r="AD67" i="30" s="1"/>
  <c r="AA60" i="29"/>
  <c r="BL21" i="34"/>
  <c r="BV21" i="34" s="1"/>
  <c r="AY21" i="34"/>
  <c r="Y61" i="12"/>
  <c r="Y67" i="12" s="1"/>
  <c r="AC67" i="12" s="1"/>
  <c r="U67" i="10"/>
  <c r="U67" i="12"/>
  <c r="U67" i="21"/>
  <c r="AA61" i="21"/>
  <c r="U67" i="15"/>
  <c r="AA61" i="15"/>
  <c r="U67" i="24"/>
  <c r="AC67" i="20"/>
  <c r="BL22" i="34"/>
  <c r="BV22" i="34" s="1"/>
  <c r="AY22" i="34"/>
  <c r="BL11" i="34"/>
  <c r="BV11" i="34" s="1"/>
  <c r="AY11" i="34"/>
  <c r="W61" i="22"/>
  <c r="AA61" i="22" s="1"/>
  <c r="U67" i="22"/>
  <c r="W61" i="31"/>
  <c r="W67" i="31" s="1"/>
  <c r="AD67" i="31" s="1"/>
  <c r="U67" i="9"/>
  <c r="AA61" i="9"/>
  <c r="AD67" i="16"/>
  <c r="BL18" i="34"/>
  <c r="BV18" i="34" s="1"/>
  <c r="AY18" i="34"/>
  <c r="U67" i="18"/>
  <c r="W61" i="20"/>
  <c r="AA61" i="20" s="1"/>
  <c r="BL8" i="34"/>
  <c r="BV8" i="34" s="1"/>
  <c r="AY8" i="34"/>
  <c r="X61" i="24"/>
  <c r="AA61" i="24" s="1"/>
  <c r="U67" i="31"/>
  <c r="U67" i="16"/>
  <c r="AA61" i="16"/>
  <c r="BL25" i="34"/>
  <c r="BV25" i="34" s="1"/>
  <c r="AY25" i="34"/>
  <c r="X61" i="10"/>
  <c r="AA61" i="10" s="1"/>
  <c r="AD67" i="21"/>
  <c r="X61" i="18"/>
  <c r="X67" i="18" s="1"/>
  <c r="AD67" i="18" s="1"/>
  <c r="AC67" i="10"/>
  <c r="AA61" i="29"/>
  <c r="U67" i="29"/>
  <c r="U67" i="20"/>
  <c r="BL27" i="34"/>
  <c r="BV27" i="34" s="1"/>
  <c r="AY27" i="34"/>
  <c r="U15" i="34"/>
  <c r="U12" i="34"/>
  <c r="U17" i="34"/>
  <c r="U24" i="34"/>
  <c r="T6" i="34"/>
  <c r="U5" i="34"/>
  <c r="T26" i="34"/>
  <c r="T19" i="34"/>
  <c r="U26" i="34"/>
  <c r="T9" i="34"/>
  <c r="T14" i="34"/>
  <c r="U7" i="34"/>
  <c r="T4" i="34"/>
  <c r="U6" i="34"/>
  <c r="T16" i="34"/>
  <c r="T17" i="34"/>
  <c r="U25" i="34"/>
  <c r="U10" i="34"/>
  <c r="U9" i="34"/>
  <c r="BM21" i="34" l="1"/>
  <c r="BW21" i="34" s="1"/>
  <c r="AZ8" i="34"/>
  <c r="AZ27" i="34"/>
  <c r="AY23" i="34"/>
  <c r="AZ20" i="34"/>
  <c r="AA61" i="31"/>
  <c r="AJ19" i="34"/>
  <c r="BL19" i="34" s="1"/>
  <c r="BV19" i="34" s="1"/>
  <c r="AK6" i="34"/>
  <c r="BM6" i="34" s="1"/>
  <c r="BW6" i="34" s="1"/>
  <c r="AJ16" i="34"/>
  <c r="BL16" i="34" s="1"/>
  <c r="BV16" i="34" s="1"/>
  <c r="AK17" i="34"/>
  <c r="BM17" i="34" s="1"/>
  <c r="BW17" i="34" s="1"/>
  <c r="AJ26" i="34"/>
  <c r="AY26" i="34" s="1"/>
  <c r="AK9" i="34"/>
  <c r="BM9" i="34" s="1"/>
  <c r="BW9" i="34" s="1"/>
  <c r="W67" i="22"/>
  <c r="AD67" i="22" s="1"/>
  <c r="AJ9" i="34"/>
  <c r="BL9" i="34" s="1"/>
  <c r="BV9" i="34" s="1"/>
  <c r="AK24" i="34"/>
  <c r="BM24" i="34" s="1"/>
  <c r="BW24" i="34" s="1"/>
  <c r="AK7" i="34"/>
  <c r="BM7" i="34" s="1"/>
  <c r="BW7" i="34" s="1"/>
  <c r="AJ17" i="34"/>
  <c r="BL17" i="34" s="1"/>
  <c r="BV17" i="34" s="1"/>
  <c r="AK5" i="34"/>
  <c r="BM5" i="34" s="1"/>
  <c r="BW5" i="34" s="1"/>
  <c r="X67" i="10"/>
  <c r="AD67" i="10" s="1"/>
  <c r="W67" i="20"/>
  <c r="AD67" i="20" s="1"/>
  <c r="X67" i="24"/>
  <c r="AD67" i="24" s="1"/>
  <c r="AA61" i="12"/>
  <c r="AK26" i="34"/>
  <c r="AK12" i="34"/>
  <c r="AJ6" i="34"/>
  <c r="AK15" i="34"/>
  <c r="AJ4" i="34"/>
  <c r="AK10" i="34"/>
  <c r="AK25" i="34"/>
  <c r="AJ14" i="34"/>
  <c r="BL12" i="34"/>
  <c r="BV12" i="34" s="1"/>
  <c r="AY12" i="34"/>
  <c r="BL20" i="34"/>
  <c r="BV20" i="34" s="1"/>
  <c r="AY20" i="34"/>
  <c r="BM28" i="34"/>
  <c r="BW28" i="34" s="1"/>
  <c r="AZ28" i="34"/>
  <c r="BM23" i="34"/>
  <c r="BW23" i="34" s="1"/>
  <c r="AZ23" i="34"/>
  <c r="BM13" i="34"/>
  <c r="BW13" i="34" s="1"/>
  <c r="AZ13" i="34"/>
  <c r="BL10" i="34"/>
  <c r="BV10" i="34" s="1"/>
  <c r="AY10" i="34"/>
  <c r="BL7" i="34"/>
  <c r="BV7" i="34" s="1"/>
  <c r="AY7" i="34"/>
  <c r="AA61" i="18"/>
  <c r="BL13" i="34"/>
  <c r="BV13" i="34" s="1"/>
  <c r="AY13" i="34"/>
  <c r="BM18" i="34"/>
  <c r="BW18" i="34" s="1"/>
  <c r="AZ18" i="34"/>
  <c r="BL5" i="34"/>
  <c r="BV5" i="34" s="1"/>
  <c r="AY5" i="34"/>
  <c r="BL24" i="34"/>
  <c r="BV24" i="34" s="1"/>
  <c r="AY24" i="34"/>
  <c r="BL15" i="34"/>
  <c r="BV15" i="34" s="1"/>
  <c r="AY15" i="34"/>
  <c r="BM11" i="34"/>
  <c r="BW11" i="34" s="1"/>
  <c r="AZ11" i="34"/>
  <c r="U4" i="34"/>
  <c r="U14" i="34"/>
  <c r="U16" i="34"/>
  <c r="U19" i="34"/>
  <c r="AZ7" i="34" l="1"/>
  <c r="AZ9" i="34"/>
  <c r="AY9" i="34"/>
  <c r="AY19" i="34"/>
  <c r="AZ6" i="34"/>
  <c r="BL26" i="34"/>
  <c r="BV26" i="34" s="1"/>
  <c r="AZ5" i="34"/>
  <c r="AZ17" i="34"/>
  <c r="AZ24" i="34"/>
  <c r="AY16" i="34"/>
  <c r="AY17" i="34"/>
  <c r="AK16" i="34"/>
  <c r="BM16" i="34" s="1"/>
  <c r="BW16" i="34" s="1"/>
  <c r="AK19" i="34"/>
  <c r="BM19" i="34" s="1"/>
  <c r="BW19" i="34" s="1"/>
  <c r="AK4" i="34"/>
  <c r="BM4" i="34" s="1"/>
  <c r="BW4" i="34" s="1"/>
  <c r="AK14" i="34"/>
  <c r="BM14" i="34" s="1"/>
  <c r="BW14" i="34" s="1"/>
  <c r="BL4" i="34"/>
  <c r="BV4" i="34" s="1"/>
  <c r="AY4" i="34"/>
  <c r="BL14" i="34"/>
  <c r="BV14" i="34" s="1"/>
  <c r="AY14" i="34"/>
  <c r="BM15" i="34"/>
  <c r="BW15" i="34" s="1"/>
  <c r="AZ15" i="34"/>
  <c r="BL6" i="34"/>
  <c r="BV6" i="34" s="1"/>
  <c r="AY6" i="34"/>
  <c r="BM12" i="34"/>
  <c r="BW12" i="34" s="1"/>
  <c r="AZ12" i="34"/>
  <c r="BM25" i="34"/>
  <c r="BW25" i="34" s="1"/>
  <c r="AZ25" i="34"/>
  <c r="BM10" i="34"/>
  <c r="BW10" i="34" s="1"/>
  <c r="AZ10" i="34"/>
  <c r="BM26" i="34"/>
  <c r="BW26" i="34" s="1"/>
  <c r="AZ26" i="34"/>
  <c r="AZ14" i="34" l="1"/>
  <c r="AZ16" i="34"/>
  <c r="AZ19" i="34"/>
  <c r="AZ4" i="34"/>
  <c r="BM30" i="34"/>
  <c r="BL30" i="34"/>
</calcChain>
</file>

<file path=xl/sharedStrings.xml><?xml version="1.0" encoding="utf-8"?>
<sst xmlns="http://schemas.openxmlformats.org/spreadsheetml/2006/main" count="5272" uniqueCount="508">
  <si>
    <t>地区</t>
    <rPh sb="0" eb="2">
      <t>チク</t>
    </rPh>
    <phoneticPr fontId="2"/>
  </si>
  <si>
    <t>No</t>
    <phoneticPr fontId="2"/>
  </si>
  <si>
    <t>No.</t>
    <phoneticPr fontId="2"/>
  </si>
  <si>
    <t>三番町地区（三番町一部）</t>
    <phoneticPr fontId="2"/>
  </si>
  <si>
    <t>種類</t>
    <rPh sb="0" eb="2">
      <t>シュルイ</t>
    </rPh>
    <phoneticPr fontId="2"/>
  </si>
  <si>
    <t>地区計画策定前</t>
    <rPh sb="0" eb="4">
      <t>チクケイカク</t>
    </rPh>
    <rPh sb="4" eb="6">
      <t>サクテイ</t>
    </rPh>
    <rPh sb="6" eb="7">
      <t>マエ</t>
    </rPh>
    <phoneticPr fontId="2"/>
  </si>
  <si>
    <t>地区計画策定年</t>
    <rPh sb="0" eb="4">
      <t>チクケイカク</t>
    </rPh>
    <rPh sb="4" eb="6">
      <t>サクテイ</t>
    </rPh>
    <rPh sb="6" eb="7">
      <t>ネン</t>
    </rPh>
    <phoneticPr fontId="2"/>
  </si>
  <si>
    <t>独立住宅</t>
    <rPh sb="0" eb="2">
      <t>ドクリツ</t>
    </rPh>
    <rPh sb="2" eb="4">
      <t>ジュウタク</t>
    </rPh>
    <phoneticPr fontId="2"/>
  </si>
  <si>
    <t>集合住宅</t>
    <rPh sb="0" eb="4">
      <t>シュウゴウジュウタク</t>
    </rPh>
    <phoneticPr fontId="2"/>
  </si>
  <si>
    <t>住商併用</t>
    <rPh sb="0" eb="2">
      <t>スミショウ</t>
    </rPh>
    <rPh sb="2" eb="4">
      <t>ヘイヨウ</t>
    </rPh>
    <phoneticPr fontId="2"/>
  </si>
  <si>
    <t>事務所</t>
    <rPh sb="0" eb="3">
      <t>ジムショ</t>
    </rPh>
    <phoneticPr fontId="2"/>
  </si>
  <si>
    <t>専用商業</t>
    <rPh sb="0" eb="4">
      <t>センヨウショウギョウ</t>
    </rPh>
    <phoneticPr fontId="2"/>
  </si>
  <si>
    <t>その他</t>
    <rPh sb="2" eb="3">
      <t>タ</t>
    </rPh>
    <phoneticPr fontId="2"/>
  </si>
  <si>
    <t>地区計画策定後</t>
    <rPh sb="4" eb="7">
      <t>サクテイゴ</t>
    </rPh>
    <phoneticPr fontId="2"/>
  </si>
  <si>
    <t>一般型</t>
    <rPh sb="0" eb="3">
      <t>イッパンガタ</t>
    </rPh>
    <phoneticPr fontId="2"/>
  </si>
  <si>
    <t>策定年月日</t>
    <rPh sb="0" eb="2">
      <t>サクテイ</t>
    </rPh>
    <rPh sb="2" eb="3">
      <t>ネン</t>
    </rPh>
    <rPh sb="3" eb="5">
      <t>ガッピ</t>
    </rPh>
    <phoneticPr fontId="2"/>
  </si>
  <si>
    <t>件数</t>
    <rPh sb="0" eb="2">
      <t>ケンスウ</t>
    </rPh>
    <phoneticPr fontId="2"/>
  </si>
  <si>
    <t>割合</t>
    <rPh sb="0" eb="2">
      <t>ワリアイ</t>
    </rPh>
    <phoneticPr fontId="2"/>
  </si>
  <si>
    <t>地区計画策定前後の新築建築物の件数</t>
    <phoneticPr fontId="2"/>
  </si>
  <si>
    <t>S46-</t>
    <phoneticPr fontId="2"/>
  </si>
  <si>
    <t>-R3</t>
    <phoneticPr fontId="2"/>
  </si>
  <si>
    <t>(</t>
    <phoneticPr fontId="2"/>
  </si>
  <si>
    <t>年間</t>
    <rPh sb="0" eb="2">
      <t>ネンカン</t>
    </rPh>
    <phoneticPr fontId="2"/>
  </si>
  <si>
    <t>）</t>
    <phoneticPr fontId="2"/>
  </si>
  <si>
    <t>n=</t>
    <phoneticPr fontId="2"/>
  </si>
  <si>
    <t>地区計画策定前後の新築建築物の延べ床面積</t>
    <phoneticPr fontId="2"/>
  </si>
  <si>
    <t>延べ床面積</t>
    <phoneticPr fontId="2"/>
  </si>
  <si>
    <t>新築建築物の用途別建蔽率</t>
    <phoneticPr fontId="2"/>
  </si>
  <si>
    <t>50未満</t>
    <rPh sb="2" eb="4">
      <t>ミマン</t>
    </rPh>
    <phoneticPr fontId="1"/>
  </si>
  <si>
    <t>50～60未満</t>
    <rPh sb="5" eb="7">
      <t>ミマン</t>
    </rPh>
    <phoneticPr fontId="1"/>
  </si>
  <si>
    <t>60～70未満</t>
    <rPh sb="5" eb="7">
      <t>ミマン</t>
    </rPh>
    <phoneticPr fontId="1"/>
  </si>
  <si>
    <t>70～80未満</t>
    <rPh sb="5" eb="7">
      <t>ミマン</t>
    </rPh>
    <phoneticPr fontId="1"/>
  </si>
  <si>
    <t>80～90未満</t>
    <rPh sb="5" eb="7">
      <t>ミマン</t>
    </rPh>
    <phoneticPr fontId="1"/>
  </si>
  <si>
    <t>90以上</t>
    <rPh sb="2" eb="4">
      <t>イジョウ</t>
    </rPh>
    <phoneticPr fontId="1"/>
  </si>
  <si>
    <t>計</t>
    <rPh sb="0" eb="1">
      <t>ケイ</t>
    </rPh>
    <phoneticPr fontId="2"/>
  </si>
  <si>
    <t>割合</t>
    <phoneticPr fontId="2"/>
  </si>
  <si>
    <t>件数</t>
    <phoneticPr fontId="2"/>
  </si>
  <si>
    <t>住宅床の割合（独立・集合住宅）</t>
    <rPh sb="0" eb="3">
      <t>ジュウタクショウ</t>
    </rPh>
    <rPh sb="4" eb="6">
      <t>ワリアイ</t>
    </rPh>
    <rPh sb="7" eb="9">
      <t>ドクリツ</t>
    </rPh>
    <rPh sb="10" eb="14">
      <t>シュウゴウジュウタク</t>
    </rPh>
    <phoneticPr fontId="2"/>
  </si>
  <si>
    <t>住宅床の割合（重症併用含む）</t>
    <rPh sb="0" eb="3">
      <t>ジュウタクショウ</t>
    </rPh>
    <rPh sb="4" eb="6">
      <t>ワリアイ</t>
    </rPh>
    <rPh sb="7" eb="9">
      <t>ジュウショウ</t>
    </rPh>
    <rPh sb="9" eb="11">
      <t>ヘイヨウ</t>
    </rPh>
    <rPh sb="11" eb="12">
      <t>フク</t>
    </rPh>
    <phoneticPr fontId="2"/>
  </si>
  <si>
    <t>住商併用の割合</t>
    <rPh sb="0" eb="2">
      <t>スミショウ</t>
    </rPh>
    <rPh sb="2" eb="4">
      <t>ヘイヨウ</t>
    </rPh>
    <rPh sb="5" eb="7">
      <t>ワリアイ</t>
    </rPh>
    <phoneticPr fontId="2"/>
  </si>
  <si>
    <t>事務所の割合</t>
    <rPh sb="0" eb="3">
      <t>ジムショ</t>
    </rPh>
    <rPh sb="4" eb="6">
      <t>ワリアイ</t>
    </rPh>
    <phoneticPr fontId="2"/>
  </si>
  <si>
    <t>専用商業の割合</t>
    <rPh sb="0" eb="4">
      <t>センヨウショウギョウ</t>
    </rPh>
    <rPh sb="5" eb="7">
      <t>ワリアイ</t>
    </rPh>
    <phoneticPr fontId="2"/>
  </si>
  <si>
    <t>地区計画策定前後の新築建築物の延べ床面積（㎡）</t>
    <rPh sb="0" eb="4">
      <t>チクケイカク</t>
    </rPh>
    <rPh sb="4" eb="6">
      <t>サクテイ</t>
    </rPh>
    <rPh sb="6" eb="8">
      <t>ゼンゴ</t>
    </rPh>
    <rPh sb="9" eb="14">
      <t>シンチクケンチクブツ</t>
    </rPh>
    <rPh sb="15" eb="16">
      <t>ノ</t>
    </rPh>
    <rPh sb="17" eb="20">
      <t>ユカメンセキ</t>
    </rPh>
    <phoneticPr fontId="2"/>
  </si>
  <si>
    <t>地区計画策定前後の新築建築物の件数（件）</t>
    <rPh sb="0" eb="4">
      <t>チクケイカク</t>
    </rPh>
    <rPh sb="4" eb="6">
      <t>サクテイ</t>
    </rPh>
    <rPh sb="6" eb="8">
      <t>ゼンゴ</t>
    </rPh>
    <rPh sb="9" eb="14">
      <t>シンチクケンチクブツ</t>
    </rPh>
    <rPh sb="15" eb="17">
      <t>ケンスウ</t>
    </rPh>
    <rPh sb="18" eb="19">
      <t>ケン</t>
    </rPh>
    <phoneticPr fontId="2"/>
  </si>
  <si>
    <t>新築建築物の用途別建蔽率（件）</t>
    <rPh sb="0" eb="5">
      <t>シンチクケンチクブツ</t>
    </rPh>
    <rPh sb="6" eb="9">
      <t>ヨウトベツ</t>
    </rPh>
    <rPh sb="9" eb="12">
      <t>ケンペイリツ</t>
    </rPh>
    <phoneticPr fontId="2"/>
  </si>
  <si>
    <t>神田和泉町地区</t>
    <phoneticPr fontId="2"/>
  </si>
  <si>
    <t>千代田区型</t>
    <phoneticPr fontId="2"/>
  </si>
  <si>
    <t>神田佐久間町地区</t>
    <phoneticPr fontId="2"/>
  </si>
  <si>
    <t>秋葉原駅付近地区</t>
    <phoneticPr fontId="2"/>
  </si>
  <si>
    <t>一般型、
街並み誘導型</t>
    <phoneticPr fontId="2"/>
  </si>
  <si>
    <t>飯田橋二・三丁目地区</t>
    <phoneticPr fontId="2"/>
  </si>
  <si>
    <t>一般型</t>
    <phoneticPr fontId="2"/>
  </si>
  <si>
    <t>岩本町東神田地区</t>
    <phoneticPr fontId="2"/>
  </si>
  <si>
    <t>神田錦町南部地区</t>
    <phoneticPr fontId="2"/>
  </si>
  <si>
    <t>神田紺屋町周辺地区</t>
    <phoneticPr fontId="2"/>
  </si>
  <si>
    <t>一ツ橋二丁目周辺地区</t>
    <phoneticPr fontId="2"/>
  </si>
  <si>
    <t>中神田中央地区</t>
    <phoneticPr fontId="2"/>
  </si>
  <si>
    <t>紀尾井町地区</t>
    <phoneticPr fontId="2"/>
  </si>
  <si>
    <t>六番町奇数番地地区</t>
    <phoneticPr fontId="2"/>
  </si>
  <si>
    <t>飯田橋一丁目南部地区</t>
    <phoneticPr fontId="2"/>
  </si>
  <si>
    <t>一番町地区</t>
    <phoneticPr fontId="2"/>
  </si>
  <si>
    <t>神田淡路町周辺地区</t>
    <phoneticPr fontId="2"/>
  </si>
  <si>
    <t>外神田二・三丁目地区</t>
    <phoneticPr fontId="2"/>
  </si>
  <si>
    <t>外神田五･六丁目地区</t>
    <phoneticPr fontId="2"/>
  </si>
  <si>
    <t>四番町地区</t>
    <phoneticPr fontId="2"/>
  </si>
  <si>
    <t>神田美土代町周辺地区</t>
    <phoneticPr fontId="2"/>
  </si>
  <si>
    <t>神田錦町北部周辺地区</t>
    <phoneticPr fontId="2"/>
  </si>
  <si>
    <t>二番町地区</t>
    <phoneticPr fontId="2"/>
  </si>
  <si>
    <t>神田須田町二丁目北部周辺地区</t>
    <phoneticPr fontId="2"/>
  </si>
  <si>
    <t>麹町地区</t>
    <phoneticPr fontId="2"/>
  </si>
  <si>
    <t>内神田一丁目地区</t>
    <phoneticPr fontId="2"/>
  </si>
  <si>
    <t>内神田二丁目地区</t>
  </si>
  <si>
    <t>表素材</t>
    <rPh sb="0" eb="1">
      <t>ヒョウ</t>
    </rPh>
    <rPh sb="1" eb="3">
      <t>ソザイ</t>
    </rPh>
    <phoneticPr fontId="2"/>
  </si>
  <si>
    <t>建蔽率80％以上</t>
    <rPh sb="0" eb="3">
      <t>ケンペイリツ</t>
    </rPh>
    <rPh sb="6" eb="8">
      <t>イジョウ</t>
    </rPh>
    <phoneticPr fontId="2"/>
  </si>
  <si>
    <t>60~80％</t>
    <phoneticPr fontId="2"/>
  </si>
  <si>
    <t>B1より「データベース」の値を引用</t>
    <rPh sb="13" eb="14">
      <t>アタイ</t>
    </rPh>
    <rPh sb="15" eb="17">
      <t>インヨウ</t>
    </rPh>
    <phoneticPr fontId="2"/>
  </si>
  <si>
    <t>シート内の値を用いて計算</t>
    <rPh sb="3" eb="4">
      <t>ナイ</t>
    </rPh>
    <rPh sb="5" eb="6">
      <t>アタイ</t>
    </rPh>
    <rPh sb="7" eb="8">
      <t>モチ</t>
    </rPh>
    <rPh sb="10" eb="12">
      <t>ケイサン</t>
    </rPh>
    <phoneticPr fontId="2"/>
  </si>
  <si>
    <t>備考</t>
    <rPh sb="0" eb="2">
      <t>ビコウ</t>
    </rPh>
    <phoneticPr fontId="2"/>
  </si>
  <si>
    <t>受領データの内容</t>
    <rPh sb="0" eb="2">
      <t>ジュリョウ</t>
    </rPh>
    <rPh sb="6" eb="8">
      <t>ナイヨウ</t>
    </rPh>
    <phoneticPr fontId="2"/>
  </si>
  <si>
    <t>三番町</t>
    <phoneticPr fontId="2"/>
  </si>
  <si>
    <t>神田和泉町</t>
    <phoneticPr fontId="2"/>
  </si>
  <si>
    <t>神田佐久間町</t>
    <phoneticPr fontId="2"/>
  </si>
  <si>
    <t>秋葉原駅付近</t>
    <phoneticPr fontId="2"/>
  </si>
  <si>
    <t>飯田橋二・三丁目</t>
    <phoneticPr fontId="2"/>
  </si>
  <si>
    <t>岩本町東神田</t>
    <phoneticPr fontId="2"/>
  </si>
  <si>
    <t>神田錦町南部</t>
    <phoneticPr fontId="2"/>
  </si>
  <si>
    <t>神田紺屋町周辺</t>
    <phoneticPr fontId="2"/>
  </si>
  <si>
    <t>一ツ橋二丁目周辺</t>
    <phoneticPr fontId="2"/>
  </si>
  <si>
    <t>中神田中央</t>
    <phoneticPr fontId="2"/>
  </si>
  <si>
    <t>紀尾井町</t>
    <phoneticPr fontId="2"/>
  </si>
  <si>
    <t>六番町奇数番地</t>
    <phoneticPr fontId="2"/>
  </si>
  <si>
    <t>飯田橋一丁目南部</t>
    <phoneticPr fontId="2"/>
  </si>
  <si>
    <t>一番町</t>
    <phoneticPr fontId="2"/>
  </si>
  <si>
    <t>神田淡路町周辺</t>
    <phoneticPr fontId="2"/>
  </si>
  <si>
    <t>外神田二・三丁目</t>
    <phoneticPr fontId="2"/>
  </si>
  <si>
    <t>外神田五･六丁目</t>
    <phoneticPr fontId="2"/>
  </si>
  <si>
    <t>四番町</t>
    <phoneticPr fontId="2"/>
  </si>
  <si>
    <t>神田美土代町周辺</t>
    <phoneticPr fontId="2"/>
  </si>
  <si>
    <t>神田錦町北部周辺</t>
    <phoneticPr fontId="2"/>
  </si>
  <si>
    <t>二番町</t>
    <phoneticPr fontId="2"/>
  </si>
  <si>
    <t>神田須田町二丁目北部周辺</t>
    <phoneticPr fontId="2"/>
  </si>
  <si>
    <t>麹町</t>
    <phoneticPr fontId="2"/>
  </si>
  <si>
    <t>内神田一丁目</t>
    <phoneticPr fontId="2"/>
  </si>
  <si>
    <t>内神田二丁目</t>
    <phoneticPr fontId="2"/>
  </si>
  <si>
    <t>k32</t>
    <phoneticPr fontId="2"/>
  </si>
  <si>
    <t>k33</t>
    <phoneticPr fontId="2"/>
  </si>
  <si>
    <t>l32</t>
    <phoneticPr fontId="2"/>
  </si>
  <si>
    <t>m32</t>
    <phoneticPr fontId="2"/>
  </si>
  <si>
    <t>n32</t>
    <phoneticPr fontId="2"/>
  </si>
  <si>
    <t>o32</t>
    <phoneticPr fontId="2"/>
  </si>
  <si>
    <t>l33</t>
    <phoneticPr fontId="2"/>
  </si>
  <si>
    <t>m33</t>
    <phoneticPr fontId="2"/>
  </si>
  <si>
    <t>n33</t>
    <phoneticPr fontId="2"/>
  </si>
  <si>
    <t>o33</t>
    <phoneticPr fontId="2"/>
  </si>
  <si>
    <t>!</t>
    <phoneticPr fontId="2"/>
  </si>
  <si>
    <t>'</t>
    <phoneticPr fontId="2"/>
  </si>
  <si>
    <t>ac66</t>
    <phoneticPr fontId="2"/>
  </si>
  <si>
    <t>ad66</t>
    <phoneticPr fontId="2"/>
  </si>
  <si>
    <t>ac67</t>
    <phoneticPr fontId="2"/>
  </si>
  <si>
    <t>ad67</t>
    <phoneticPr fontId="2"/>
  </si>
  <si>
    <t>％</t>
    <phoneticPr fontId="2"/>
  </si>
  <si>
    <t>↓</t>
    <phoneticPr fontId="2"/>
  </si>
  <si>
    <t>27.2％
↓
56.3％</t>
  </si>
  <si>
    <t>13.8％
↓
19.3％</t>
  </si>
  <si>
    <t>41％
↓
75.6％</t>
  </si>
  <si>
    <t>31.9％
↓
2.9％</t>
  </si>
  <si>
    <t>0％
↓
0％</t>
  </si>
  <si>
    <t>1.6％
↓
11.2％</t>
  </si>
  <si>
    <t>33.7％
↓
6％</t>
  </si>
  <si>
    <t>35.3％
↓
17.2％</t>
  </si>
  <si>
    <t>52.1％
↓
53.2％</t>
  </si>
  <si>
    <t>0.2％
↓
3.1％</t>
  </si>
  <si>
    <t>7.2％
↓
56.2％</t>
  </si>
  <si>
    <t>42.5％
↓
29％</t>
  </si>
  <si>
    <t>49.7％
↓
85.2％</t>
  </si>
  <si>
    <t>46.7％
↓
8.9％</t>
  </si>
  <si>
    <t>2.8％
↓
5％</t>
  </si>
  <si>
    <t>0.3％
↓
9.2％</t>
  </si>
  <si>
    <t>21.6％
↓
11.4％</t>
  </si>
  <si>
    <t>21.9％
↓
20.6％</t>
  </si>
  <si>
    <t>48.5％
↓
58％</t>
  </si>
  <si>
    <t>20.1％
↓
19.7％</t>
  </si>
  <si>
    <t>8.4％
↓
17.4％</t>
  </si>
  <si>
    <t>32.1％
↓
4.5％</t>
  </si>
  <si>
    <t>40.5％
↓
21.9％</t>
  </si>
  <si>
    <t>46％
↓
74.9％</t>
  </si>
  <si>
    <t>10.9％
↓
2.9％</t>
  </si>
  <si>
    <t>4.1％
↓
54.9％</t>
  </si>
  <si>
    <t>32.7％
↓
22.8％</t>
  </si>
  <si>
    <t>36.8％
↓
77.7％</t>
  </si>
  <si>
    <t>61.8％
↓
16.2％</t>
  </si>
  <si>
    <t>0.1％
↓
5.2％</t>
  </si>
  <si>
    <t>1.9％
↓
13％</t>
  </si>
  <si>
    <t>25％
↓
17.3％</t>
  </si>
  <si>
    <t>26.9％
↓
30.3％</t>
  </si>
  <si>
    <t>71.8％
↓
66％</t>
  </si>
  <si>
    <t>0.6％
↓
0.7％</t>
  </si>
  <si>
    <t>0.9％
↓
21.8％</t>
  </si>
  <si>
    <t>39.5％
↓
47.5％</t>
  </si>
  <si>
    <t>40.4％
↓
69.3％</t>
  </si>
  <si>
    <t>56.9％
↓
27.4％</t>
  </si>
  <si>
    <t>0.7％
↓
2.7％</t>
  </si>
  <si>
    <t>2.4％
↓
16.1％</t>
  </si>
  <si>
    <t>30.7％
↓
13.3％</t>
  </si>
  <si>
    <t>33.1％
↓
29.4％</t>
  </si>
  <si>
    <t>60.7％
↓
45.8％</t>
  </si>
  <si>
    <t>0.6％
↓
0.8％</t>
  </si>
  <si>
    <t>3.2％
↓
33％</t>
  </si>
  <si>
    <t>28％
↓
15.7％</t>
  </si>
  <si>
    <t>31.2％
↓
48.7％</t>
  </si>
  <si>
    <t>64.4％
↓
43.9％</t>
  </si>
  <si>
    <t>2.3％
↓
5.7％</t>
  </si>
  <si>
    <t>3.2％
↓
4.5％</t>
  </si>
  <si>
    <t>20.6％
↓
94.4％</t>
  </si>
  <si>
    <t>23.8％
↓
98.9％</t>
  </si>
  <si>
    <t>71.7％
↓
1.1％</t>
  </si>
  <si>
    <t>0.1％
↓
0％</t>
  </si>
  <si>
    <t>23.4％
↓
31.5％</t>
  </si>
  <si>
    <t>26.3％
↓
16.2％</t>
  </si>
  <si>
    <t>49.7％
↓
47.7％</t>
  </si>
  <si>
    <t>34.9％
↓
50.1％</t>
  </si>
  <si>
    <t>0.4％
↓
1.2％</t>
  </si>
  <si>
    <t>4.9％
↓
71.3％</t>
  </si>
  <si>
    <t>50.4％
↓
0.6％</t>
  </si>
  <si>
    <t>55.3％
↓
71.9％</t>
  </si>
  <si>
    <t>43.1％
↓
5.8％</t>
  </si>
  <si>
    <t>0％
↓
22.3％</t>
  </si>
  <si>
    <t>41.5％
↓
61.7％</t>
  </si>
  <si>
    <t>30.2％
↓
3.8％</t>
  </si>
  <si>
    <t>71.7％
↓
65.5％</t>
  </si>
  <si>
    <t>27.7％
↓
9.1％</t>
  </si>
  <si>
    <t>0.2％
↓
8.6％</t>
  </si>
  <si>
    <t>3.4％
↓
6.6％</t>
  </si>
  <si>
    <t>26.3％
↓
38.5％</t>
  </si>
  <si>
    <t>29.7％
↓
45.1％</t>
  </si>
  <si>
    <t>61.9％
↓
44％</t>
  </si>
  <si>
    <t>3.4％
↓
1.9％</t>
  </si>
  <si>
    <t>7.1％
↓
22.6％</t>
  </si>
  <si>
    <t>36.2％
↓
21.8％</t>
  </si>
  <si>
    <t>43.3％
↓
44.4％</t>
  </si>
  <si>
    <t>47.3％
↓
45.8％</t>
  </si>
  <si>
    <t>2.8％
↓
9％</t>
  </si>
  <si>
    <t>9.2％
↓
38.7％</t>
  </si>
  <si>
    <t>39.8％
↓
15.2％</t>
  </si>
  <si>
    <t>49％
↓
53.9％</t>
  </si>
  <si>
    <t>49.4％
↓
28.8％</t>
  </si>
  <si>
    <t>0.2％
↓
17.3％</t>
  </si>
  <si>
    <t>40.3％
↓
67.5％</t>
  </si>
  <si>
    <t>30.7％
↓
3.2％</t>
  </si>
  <si>
    <t>71％
↓
70.7％</t>
  </si>
  <si>
    <t>17％
↓
27.1％</t>
  </si>
  <si>
    <t>6.5％
↓
0.2％</t>
  </si>
  <si>
    <t>0.6％
↓
15.6％</t>
  </si>
  <si>
    <t>12.6％
↓
25.1％</t>
  </si>
  <si>
    <t>13.2％
↓
40.7％</t>
  </si>
  <si>
    <t>71.4％
↓
58.2％</t>
  </si>
  <si>
    <t>0.7％
↓
1.1％</t>
  </si>
  <si>
    <t>7％
↓
9％</t>
  </si>
  <si>
    <t>23.4％
↓
11.3％</t>
  </si>
  <si>
    <t>30.4％
↓
20.3％</t>
  </si>
  <si>
    <t>60.7％
↓
71.5％</t>
  </si>
  <si>
    <t>2.9％
↓
1.9％</t>
  </si>
  <si>
    <t>19.7％
↓
6.7％</t>
  </si>
  <si>
    <t>43.1％
↓
33.1％</t>
  </si>
  <si>
    <t>62.8％
↓
39.8％</t>
  </si>
  <si>
    <t>28.3％
↓
28.9％</t>
  </si>
  <si>
    <t>5.1％
↓
0％</t>
  </si>
  <si>
    <t>10.8％
↓
7.3％</t>
  </si>
  <si>
    <t>27.5％
↓
3.4％</t>
  </si>
  <si>
    <t>38.3％
↓
10.7％</t>
  </si>
  <si>
    <t>60.4％
↓
56％</t>
  </si>
  <si>
    <t>0.1％
↓
30.6％</t>
  </si>
  <si>
    <t>6.7％
↓
7.4％</t>
  </si>
  <si>
    <t>47.6％
↓
13.3％</t>
  </si>
  <si>
    <t>54.3％
↓
20.7％</t>
  </si>
  <si>
    <t>37.4％
↓
77.4％</t>
  </si>
  <si>
    <t>1.2％
↓
0.4％</t>
  </si>
  <si>
    <t>0.6％
↓
49.4％</t>
  </si>
  <si>
    <t>33.2％
↓
7.8％</t>
  </si>
  <si>
    <t>33.8％
↓
57.2％</t>
  </si>
  <si>
    <t>62.8％
↓
38.3％</t>
  </si>
  <si>
    <t>3％
↓
3.7％</t>
  </si>
  <si>
    <t>5％
↓
6.7％</t>
  </si>
  <si>
    <t>26.4％
↓
29％</t>
  </si>
  <si>
    <t>31.4％
↓
35.7％</t>
  </si>
  <si>
    <t>59.6％
↓
26.4％</t>
  </si>
  <si>
    <t>6.1％
↓
33.9％</t>
  </si>
  <si>
    <t>8.3％
↓
5.6％</t>
  </si>
  <si>
    <t>49.3％
↓
52.7％</t>
  </si>
  <si>
    <t>58.6％
↓
13％</t>
  </si>
  <si>
    <t>34.1％
↓
74％</t>
  </si>
  <si>
    <t>60.5％
↓
16.8％</t>
  </si>
  <si>
    <t>33.9％
↓
78.7％</t>
  </si>
  <si>
    <t>70.2％
↓
42.1％</t>
  </si>
  <si>
    <t>23.7％
↓
43.8％</t>
  </si>
  <si>
    <t>44.5％
↓
16.7％</t>
  </si>
  <si>
    <t>43.3％
↓
52.1％</t>
  </si>
  <si>
    <t>61.5％
↓
16.4％</t>
  </si>
  <si>
    <t>32.6％
↓
69.1％</t>
  </si>
  <si>
    <t>65.3％
↓
22.7％</t>
  </si>
  <si>
    <t>30.5％
↓
59.1％</t>
  </si>
  <si>
    <t>69.4％
↓
16.4％</t>
  </si>
  <si>
    <t>26.2％
↓
76.4％</t>
  </si>
  <si>
    <t>55.2％
↓
25.6％</t>
  </si>
  <si>
    <t>39.4％
↓
57.4％</t>
  </si>
  <si>
    <t>62.7％
↓
32.8％</t>
  </si>
  <si>
    <t>34.1％
↓
62.2％</t>
  </si>
  <si>
    <t>7.5％
↓
0％</t>
  </si>
  <si>
    <t>28.3％
↓
33.3％</t>
  </si>
  <si>
    <t>11.2％
↓
8.1％</t>
  </si>
  <si>
    <t>38.1％
↓
48.6％</t>
  </si>
  <si>
    <t>57％
↓
0％</t>
  </si>
  <si>
    <t>30.4％
↓
100％</t>
  </si>
  <si>
    <t>24.1％
↓
3.4％</t>
  </si>
  <si>
    <t>42.8％
↓
37.9％</t>
  </si>
  <si>
    <t>56.4％
↓
29.1％</t>
  </si>
  <si>
    <t>39％
↓
60.5％</t>
  </si>
  <si>
    <t>53.5％
↓
21.1％</t>
  </si>
  <si>
    <t>36.6％
↓
75％</t>
  </si>
  <si>
    <t>57.5％
↓
25％</t>
  </si>
  <si>
    <t>37.3％
↓
67.5％</t>
  </si>
  <si>
    <t>10.3％
↓
0％</t>
  </si>
  <si>
    <t>42.6％
↓
26.7％</t>
  </si>
  <si>
    <t>58.8％
↓
23.1％</t>
  </si>
  <si>
    <t>37.7％
↓
76.9％</t>
  </si>
  <si>
    <t>61.1％
↓
20％</t>
  </si>
  <si>
    <t>35.5％
↓
63.1％</t>
  </si>
  <si>
    <t>8％
↓
0％</t>
  </si>
  <si>
    <t>47％
↓
29.4％</t>
  </si>
  <si>
    <t>64.2％
↓
19％</t>
  </si>
  <si>
    <t>22.9％
↓
66.6％</t>
  </si>
  <si>
    <t>40％
↓
23.8％</t>
  </si>
  <si>
    <t>41.2％
↓
60.3％</t>
  </si>
  <si>
    <t>62.7％
↓
37.5％</t>
  </si>
  <si>
    <t>33.7％
↓
58.3％</t>
  </si>
  <si>
    <t>60.8％
↓
15.8％</t>
  </si>
  <si>
    <t>35.9％
↓
84.2％</t>
  </si>
  <si>
    <t>地区計画策定後-前</t>
    <rPh sb="4" eb="7">
      <t>サクテイゴ</t>
    </rPh>
    <rPh sb="8" eb="9">
      <t>マエ</t>
    </rPh>
    <phoneticPr fontId="2"/>
  </si>
  <si>
    <t>住宅床の割合（住商併用含む）</t>
    <rPh sb="0" eb="3">
      <t>ジュウタクショウ</t>
    </rPh>
    <rPh sb="4" eb="6">
      <t>ワリアイ</t>
    </rPh>
    <rPh sb="7" eb="9">
      <t>スミショウ</t>
    </rPh>
    <rPh sb="9" eb="11">
      <t>ヘイヨウ</t>
    </rPh>
    <rPh sb="11" eb="12">
      <t>フク</t>
    </rPh>
    <phoneticPr fontId="2"/>
  </si>
  <si>
    <t>(</t>
    <phoneticPr fontId="2"/>
  </si>
  <si>
    <t>)</t>
    <phoneticPr fontId="2"/>
  </si>
  <si>
    <t>27.2％
↓
56.3％
(29.1)</t>
  </si>
  <si>
    <t>13.8％
↓
19.3％
(5.5)</t>
  </si>
  <si>
    <t>41％
↓
75.6％
(34.6)</t>
  </si>
  <si>
    <t>31.9％
↓
2.9％
(-29)</t>
  </si>
  <si>
    <t>0％
↓
0％
(0)</t>
  </si>
  <si>
    <t>8.3％
↓
5.6％
(-2.7)</t>
  </si>
  <si>
    <t>49.3％
↓
52.7％
(3.40000000000001)</t>
  </si>
  <si>
    <t>1.6％
↓
11.2％
(9.6)</t>
  </si>
  <si>
    <t>33.7％
↓
6％
(-27.7)</t>
  </si>
  <si>
    <t>35.3％
↓
17.2％
(-18.1)</t>
  </si>
  <si>
    <t>52.1％
↓
53.2％
(1.1)</t>
  </si>
  <si>
    <t>0.2％
↓
3.1％
(2.9)</t>
  </si>
  <si>
    <t>58.6％
↓
13％
(-45.6)</t>
  </si>
  <si>
    <t>34.1％
↓
74％
(39.9)</t>
  </si>
  <si>
    <t>7.2％
↓
56.2％
(49)</t>
  </si>
  <si>
    <t>42.5％
↓
29％
(-13.5)</t>
  </si>
  <si>
    <t>49.7％
↓
85.2％
(35.5)</t>
  </si>
  <si>
    <t>46.7％
↓
8.9％
(-37.8)</t>
  </si>
  <si>
    <t>2.8％
↓
5％
(2.2)</t>
  </si>
  <si>
    <t>60.5％
↓
16.8％
(-43.7)</t>
  </si>
  <si>
    <t>33.9％
↓
78.7％
(44.8)</t>
  </si>
  <si>
    <t>0.3％
↓
9.2％
(8.9)</t>
  </si>
  <si>
    <t>21.6％
↓
11.4％
(-10.2)</t>
  </si>
  <si>
    <t>21.9％
↓
20.6％
(-1.3)</t>
  </si>
  <si>
    <t>48.5％
↓
58％
(9.49999999999999)</t>
  </si>
  <si>
    <t>20.1％
↓
19.7％
(-0.400000000000002)</t>
  </si>
  <si>
    <t>70.2％
↓
42.1％
(-28.1)</t>
  </si>
  <si>
    <t>23.7％
↓
43.8％
(20.1)</t>
  </si>
  <si>
    <t>8.4％
↓
17.4％
(9)</t>
  </si>
  <si>
    <t>32.1％
↓
4.5％
(-27.6)</t>
  </si>
  <si>
    <t>40.5％
↓
21.9％
(-18.6)</t>
  </si>
  <si>
    <t>46％
↓
74.9％
(28.9)</t>
  </si>
  <si>
    <t>10.9％
↓
2.9％
(-8)</t>
  </si>
  <si>
    <t>44.5％
↓
16.7％
(-27.9)</t>
  </si>
  <si>
    <t>43.3％
↓
52.1％
(8.7)</t>
  </si>
  <si>
    <t>4.1％
↓
54.9％
(50.8)</t>
  </si>
  <si>
    <t>32.7％
↓
22.8％
(-9.9)</t>
  </si>
  <si>
    <t>36.8％
↓
77.7％
(40.9)</t>
  </si>
  <si>
    <t>61.8％
↓
16.2％
(-45.7)</t>
  </si>
  <si>
    <t>0.1％
↓
5.2％
(5.1)</t>
  </si>
  <si>
    <t>61.5％
↓
16.4％
(-45.2)</t>
  </si>
  <si>
    <t>32.6％
↓
69.1％
(36.5)</t>
  </si>
  <si>
    <t>1.9％
↓
13％
(11.1)</t>
  </si>
  <si>
    <t>25％
↓
17.3％
(-7.7)</t>
  </si>
  <si>
    <t>26.9％
↓
30.3％
(3.4)</t>
  </si>
  <si>
    <t>71.8％
↓
66％
(-5.59999999999999)</t>
  </si>
  <si>
    <t>0.6％
↓
0.7％
(0.1)</t>
  </si>
  <si>
    <t>65.3％
↓
22.7％
(-42.7)</t>
  </si>
  <si>
    <t>30.5％
↓
59.1％
(28.6)</t>
  </si>
  <si>
    <t>0.9％
↓
21.8％
(20.9)</t>
  </si>
  <si>
    <t>39.5％
↓
47.5％
(7.9)</t>
  </si>
  <si>
    <t>40.4％
↓
69.3％
(28.8)</t>
  </si>
  <si>
    <t>56.9％
↓
27.4％
(-29.5)</t>
  </si>
  <si>
    <t>0.7％
↓
2.7％
(2)</t>
  </si>
  <si>
    <t>69.4％
↓
16.4％
(-53)</t>
  </si>
  <si>
    <t>26.2％
↓
76.4％
(50.2)</t>
  </si>
  <si>
    <t>2.4％
↓
16.1％
(13.7)</t>
  </si>
  <si>
    <t>30.7％
↓
13.3％
(-17.4)</t>
  </si>
  <si>
    <t>33.1％
↓
29.4％
(-3.7)</t>
  </si>
  <si>
    <t>60.7％
↓
45.8％
(-14.9)</t>
  </si>
  <si>
    <t>0.6％
↓
0.8％
(0.2)</t>
  </si>
  <si>
    <t>55.2％
↓
25.6％
(-29.6)</t>
  </si>
  <si>
    <t>39.4％
↓
57.4％
(17.9)</t>
  </si>
  <si>
    <t>3.2％
↓
33％
(29.8)</t>
  </si>
  <si>
    <t>28％
↓
15.7％
(-12.3)</t>
  </si>
  <si>
    <t>31.2％
↓
48.7％
(17.5)</t>
  </si>
  <si>
    <t>64.4％
↓
43.9％
(-20.5)</t>
  </si>
  <si>
    <t>2.3％
↓
5.7％
(3.4)</t>
  </si>
  <si>
    <t>62.7％
↓
32.8％
(-29.9)</t>
  </si>
  <si>
    <t>34.1％
↓
62.2％
(28)</t>
  </si>
  <si>
    <t>3.2％
↓
4.5％
(1.3)</t>
  </si>
  <si>
    <t>20.6％
↓
94.4％
(73.8)</t>
  </si>
  <si>
    <t>23.8％
↓
98.9％
(75.1)</t>
  </si>
  <si>
    <t>71.7％
↓
1.1％
(-70.6)</t>
  </si>
  <si>
    <t>0.1％
↓
0％
(-0.1)</t>
  </si>
  <si>
    <t>7.5％
↓
0％
(-7.5)</t>
  </si>
  <si>
    <t>28.3％
↓
33.3％
(5)</t>
  </si>
  <si>
    <t>23.4％
↓
31.5％
(8.1)</t>
  </si>
  <si>
    <t>26.3％
↓
16.2％
(-10.1)</t>
  </si>
  <si>
    <t>49.7％
↓
47.7％
(-2.00000000000001)</t>
  </si>
  <si>
    <t>34.9％
↓
50.1％
(15.3)</t>
  </si>
  <si>
    <t>0.4％
↓
1.2％
(0.8)</t>
  </si>
  <si>
    <t>11.2％
↓
8.1％
(-3.1)</t>
  </si>
  <si>
    <t>38.1％
↓
48.6％
(10.5)</t>
  </si>
  <si>
    <t>4.9％
↓
71.3％
(66.4)</t>
  </si>
  <si>
    <t>50.4％
↓
0.6％
(-49.9)</t>
  </si>
  <si>
    <t>55.3％
↓
71.9％
(16.5)</t>
  </si>
  <si>
    <t>43.1％
↓
5.8％
(-37.3)</t>
  </si>
  <si>
    <t>0％
↓
22.3％
(22.3)</t>
  </si>
  <si>
    <t>57％
↓
0％
(-57)</t>
  </si>
  <si>
    <t>30.4％
↓
100％
(69.6)</t>
  </si>
  <si>
    <t>41.5％
↓
61.7％
(20.2)</t>
  </si>
  <si>
    <t>30.2％
↓
3.8％
(-26.4)</t>
  </si>
  <si>
    <t>71.7％
↓
65.5％
(-6.2)</t>
  </si>
  <si>
    <t>27.7％
↓
9.1％
(-18.6)</t>
  </si>
  <si>
    <t>0.2％
↓
8.6％
(8.4)</t>
  </si>
  <si>
    <t>24.1％
↓
3.4％
(-20.7)</t>
  </si>
  <si>
    <t>42.8％
↓
37.9％
(-4.8)</t>
  </si>
  <si>
    <t>3.4％
↓
6.6％
(3.2)</t>
  </si>
  <si>
    <t>26.3％
↓
38.5％
(12.2)</t>
  </si>
  <si>
    <t>29.7％
↓
45.1％
(15.4)</t>
  </si>
  <si>
    <t>61.9％
↓
44％
(-17.9)</t>
  </si>
  <si>
    <t>3.4％
↓
1.9％
(-1.5)</t>
  </si>
  <si>
    <t>56.4％
↓
29.1％
(-27.2)</t>
  </si>
  <si>
    <t>39％
↓
60.5％
(21.4)</t>
  </si>
  <si>
    <t>7.1％
↓
22.6％
(15.5)</t>
  </si>
  <si>
    <t>36.2％
↓
21.8％
(-14.4)</t>
  </si>
  <si>
    <t>43.3％
↓
44.4％
(1.1)</t>
  </si>
  <si>
    <t>47.3％
↓
45.8％
(-1.39999999999999)</t>
  </si>
  <si>
    <t>2.8％
↓
9％
(6.2)</t>
  </si>
  <si>
    <t>53.5％
↓
21.1％
(-32.4)</t>
  </si>
  <si>
    <t>36.6％
↓
75％
(38.5)</t>
  </si>
  <si>
    <t>9.2％
↓
38.7％
(29.5)</t>
  </si>
  <si>
    <t>39.8％
↓
15.2％
(-24.6)</t>
  </si>
  <si>
    <t>49％
↓
53.9％
(4.89999999999999)</t>
  </si>
  <si>
    <t>49.4％
↓
28.8％
(-20.5)</t>
  </si>
  <si>
    <t>0.2％
↓
17.3％
(17.1)</t>
  </si>
  <si>
    <t>57.5％
↓
25％
(-32.6)</t>
  </si>
  <si>
    <t>37.3％
↓
67.5％
(30.2)</t>
  </si>
  <si>
    <t>40.3％
↓
67.5％
(27.1)</t>
  </si>
  <si>
    <t>30.7％
↓
3.2％
(-27.5)</t>
  </si>
  <si>
    <t>71％
↓
70.7％
(-0.400000000000006)</t>
  </si>
  <si>
    <t>17％
↓
27.1％
(10.1)</t>
  </si>
  <si>
    <t>6.5％
↓
0.2％
(-6.3)</t>
  </si>
  <si>
    <t>10.3％
↓
0％
(-10.3)</t>
  </si>
  <si>
    <t>42.6％
↓
26.7％
(-15.9)</t>
  </si>
  <si>
    <t>0.6％
↓
15.6％
(15)</t>
  </si>
  <si>
    <t>12.6％
↓
25.1％
(12.5)</t>
  </si>
  <si>
    <t>13.2％
↓
40.7％
(27.5)</t>
  </si>
  <si>
    <t>71.4％
↓
58.2％
(-13.2)</t>
  </si>
  <si>
    <t>0.7％
↓
1.1％
(0.4)</t>
  </si>
  <si>
    <t>58.8％
↓
23.1％
(-35.6)</t>
  </si>
  <si>
    <t>37.7％
↓
76.9％
(39.2)</t>
  </si>
  <si>
    <t>7％
↓
9％
(2)</t>
  </si>
  <si>
    <t>23.4％
↓
11.3％
(-12.1)</t>
  </si>
  <si>
    <t>30.4％
↓
20.3％
(-10.1)</t>
  </si>
  <si>
    <t>60.7％
↓
71.5％
(10.9)</t>
  </si>
  <si>
    <t>2.9％
↓
1.9％
(-1)</t>
  </si>
  <si>
    <t>61.1％
↓
20％
(-41.1)</t>
  </si>
  <si>
    <t>35.5％
↓
63.1％
(27.6)</t>
  </si>
  <si>
    <t>19.7％
↓
6.7％
(-13)</t>
  </si>
  <si>
    <t>43.1％
↓
33.1％
(-10.1)</t>
  </si>
  <si>
    <t>62.8％
↓
39.8％
(-23.1)</t>
  </si>
  <si>
    <t>28.3％
↓
28.9％
(0.600000000000001)</t>
  </si>
  <si>
    <t>5.1％
↓
0％
(-5.1)</t>
  </si>
  <si>
    <t>8％
↓
0％
(-8)</t>
  </si>
  <si>
    <t>47％
↓
29.4％
(-17.6)</t>
  </si>
  <si>
    <t>10.8％
↓
7.3％
(-3.5)</t>
  </si>
  <si>
    <t>27.5％
↓
3.4％
(-24.1)</t>
  </si>
  <si>
    <t>38.3％
↓
10.7％
(-27.6)</t>
  </si>
  <si>
    <t>60.4％
↓
56％
(-4.19999999999999)</t>
  </si>
  <si>
    <t>0.1％
↓
30.6％
(30.5)</t>
  </si>
  <si>
    <t>64.2％
↓
19％
(-45.3)</t>
  </si>
  <si>
    <t>22.9％
↓
66.6％
(43.8)</t>
  </si>
  <si>
    <t>6.7％
↓
7.4％
(0.699999999999999)</t>
  </si>
  <si>
    <t>47.6％
↓
13.3％
(-34.3)</t>
  </si>
  <si>
    <t>54.3％
↓
20.7％
(-33.6)</t>
  </si>
  <si>
    <t>37.4％
↓
77.4％
(40)</t>
  </si>
  <si>
    <t>1.2％
↓
0.4％
(-0.8)</t>
  </si>
  <si>
    <t>40％
↓
23.8％
(-16.2)</t>
  </si>
  <si>
    <t>41.2％
↓
60.3％
(19.2)</t>
  </si>
  <si>
    <t>0.6％
↓
49.4％
(48.7)</t>
  </si>
  <si>
    <t>33.2％
↓
7.8％
(-25.4)</t>
  </si>
  <si>
    <t>33.8％
↓
57.2％
(23.3)</t>
  </si>
  <si>
    <t>62.8％
↓
38.3％
(-24.5)</t>
  </si>
  <si>
    <t>3％
↓
3.7％
(0.7)</t>
  </si>
  <si>
    <t>62.7％
↓
37.5％
(-25.2)</t>
  </si>
  <si>
    <t>33.7％
↓
58.3％
(24.6)</t>
  </si>
  <si>
    <t>5％
↓
6.7％
(1.7)</t>
  </si>
  <si>
    <t>26.4％
↓
29％
(2.59999999999999)</t>
  </si>
  <si>
    <t>31.4％
↓
35.7％
(4.3)</t>
  </si>
  <si>
    <t>59.6％
↓
26.4％
(-33.2)</t>
  </si>
  <si>
    <t>6.1％
↓
33.9％
(27.8)</t>
  </si>
  <si>
    <t>60.8％
↓
15.8％
(-45)</t>
  </si>
  <si>
    <t>35.9％
↓
84.2％
(48.3)</t>
  </si>
  <si>
    <t>27.2％
↓
56.3％
(29.1)</t>
    <phoneticPr fontId="2"/>
  </si>
  <si>
    <t>13.8％
↓
19.3％
(5.5)</t>
    <phoneticPr fontId="2"/>
  </si>
  <si>
    <t>41％
↓
75.6％
(34.6)</t>
    <phoneticPr fontId="2"/>
  </si>
  <si>
    <t>31.9％
↓
2.9％
(-29)</t>
    <phoneticPr fontId="2"/>
  </si>
  <si>
    <t>0％
↓
0％
(0)</t>
    <phoneticPr fontId="2"/>
  </si>
  <si>
    <t>8.3％
↓
5.6％
(-2.7)</t>
    <phoneticPr fontId="2"/>
  </si>
  <si>
    <t>49.3％
↓
52.7％
(3.4)</t>
    <phoneticPr fontId="2"/>
  </si>
  <si>
    <t>1.6％
↓
11.2％
(9.6)</t>
    <phoneticPr fontId="2"/>
  </si>
  <si>
    <t>33.7％
↓
6％
(-27.7)</t>
    <phoneticPr fontId="2"/>
  </si>
  <si>
    <t>35.3％
↓
17.2％
(-18.1)</t>
    <phoneticPr fontId="2"/>
  </si>
  <si>
    <t>52.1％
↓
53.2％
(1.1)</t>
    <phoneticPr fontId="2"/>
  </si>
  <si>
    <t>0.2％
↓
3.1％
(2.9)</t>
    <phoneticPr fontId="2"/>
  </si>
  <si>
    <t>58.6％
↓
13％
(-45.6)</t>
    <phoneticPr fontId="2"/>
  </si>
  <si>
    <t>34.1％
↓
74％
(39.9)</t>
    <phoneticPr fontId="2"/>
  </si>
  <si>
    <t>26.4％
↓
29％
(2.6)</t>
    <phoneticPr fontId="2"/>
  </si>
  <si>
    <t>6.7％
↓
7.4％
(0.7)</t>
    <phoneticPr fontId="2"/>
  </si>
  <si>
    <t>28.3％
↓
28.9％
(0.6)</t>
    <phoneticPr fontId="2"/>
  </si>
  <si>
    <t>60.4％
↓
56％
(-4.2)</t>
    <phoneticPr fontId="2"/>
  </si>
  <si>
    <t>49％
↓
53.9％
(4.9)</t>
    <phoneticPr fontId="2"/>
  </si>
  <si>
    <t>71％
↓
70.7％
(-0.4)</t>
    <phoneticPr fontId="2"/>
  </si>
  <si>
    <t>49.7％
↓
47.7％
(-2.0)</t>
    <phoneticPr fontId="2"/>
  </si>
  <si>
    <t>71.8％
↓
66％
(-5.6)</t>
    <phoneticPr fontId="2"/>
  </si>
  <si>
    <t>47.3％
↓
45.8％
(-1.4)</t>
    <phoneticPr fontId="2"/>
  </si>
  <si>
    <t>48.5％
↓
58％
(9.5)</t>
    <phoneticPr fontId="2"/>
  </si>
  <si>
    <t>20.1％
↓
19.7％
(-0.4)</t>
    <phoneticPr fontId="2"/>
  </si>
  <si>
    <t>策定前（建蔽率）</t>
    <rPh sb="4" eb="7">
      <t>ケンペイリツ</t>
    </rPh>
    <phoneticPr fontId="2"/>
  </si>
  <si>
    <t>策定後（建蔽率）</t>
    <rPh sb="2" eb="3">
      <t>ゴ</t>
    </rPh>
    <rPh sb="4" eb="7">
      <t>ケンペイリツ</t>
    </rPh>
    <phoneticPr fontId="2"/>
  </si>
  <si>
    <t>策定前　件数（件）</t>
    <rPh sb="0" eb="2">
      <t>サクテイ</t>
    </rPh>
    <rPh sb="2" eb="3">
      <t>マエ</t>
    </rPh>
    <rPh sb="4" eb="6">
      <t>ケンスウ</t>
    </rPh>
    <rPh sb="7" eb="8">
      <t>ケン</t>
    </rPh>
    <phoneticPr fontId="2"/>
  </si>
  <si>
    <t>策定後　件数（件）</t>
    <rPh sb="0" eb="3">
      <t>サクテイゴ</t>
    </rPh>
    <phoneticPr fontId="2"/>
  </si>
  <si>
    <t>策定前　延べ床面積（㎡）</t>
    <rPh sb="0" eb="2">
      <t>サクテイ</t>
    </rPh>
    <rPh sb="2" eb="3">
      <t>マエ</t>
    </rPh>
    <phoneticPr fontId="2"/>
  </si>
  <si>
    <t>策定後　延べ床面積（㎡）</t>
    <rPh sb="0" eb="3">
      <t>サクテイゴ</t>
    </rPh>
    <phoneticPr fontId="2"/>
  </si>
  <si>
    <t>端数調整</t>
    <rPh sb="0" eb="4">
      <t>ハスウチョウセイ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</si>
</sst>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[$-411]ge\.m\.d;@"/>
    <numFmt numFmtId="177" formatCode="0.0%"/>
    <numFmt numFmtId="178" formatCode="0.0"/>
    <numFmt numFmtId="179" formatCode="0.0_);[Red]\(0.0\)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color rgb="FFFF0000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9BD83"/>
        <bgColor indexed="64"/>
      </patternFill>
    </fill>
    <fill>
      <patternFill patternType="solid">
        <fgColor rgb="FFC1DB81"/>
        <bgColor indexed="64"/>
      </patternFill>
    </fill>
    <fill>
      <patternFill patternType="solid">
        <fgColor rgb="FFF9C270"/>
        <bgColor indexed="64"/>
      </patternFill>
    </fill>
    <fill>
      <patternFill patternType="solid">
        <fgColor rgb="FF6C9BD2"/>
        <bgColor indexed="64"/>
      </patternFill>
    </fill>
    <fill>
      <patternFill patternType="solid">
        <fgColor rgb="FFEF858C"/>
        <bgColor indexed="64"/>
      </patternFill>
    </fill>
    <fill>
      <patternFill patternType="solid">
        <fgColor rgb="FFBFB08F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F4B183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A9D18E"/>
        <bgColor indexed="64"/>
      </patternFill>
    </fill>
    <fill>
      <patternFill patternType="solid">
        <fgColor rgb="FF2E75B6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6FFE6"/>
        <bgColor indexed="64"/>
      </patternFill>
    </fill>
    <fill>
      <patternFill patternType="solid">
        <fgColor rgb="FFE6FFFF"/>
        <bgColor indexed="64"/>
      </patternFill>
    </fill>
    <fill>
      <patternFill patternType="solid">
        <fgColor rgb="FF61C1BE"/>
        <bgColor indexed="64"/>
      </patternFill>
    </fill>
    <fill>
      <patternFill patternType="solid">
        <fgColor rgb="FFEEE37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7" borderId="0" xfId="0" applyFont="1" applyFill="1">
      <alignment vertical="center"/>
    </xf>
    <xf numFmtId="0" fontId="3" fillId="8" borderId="0" xfId="0" applyFont="1" applyFill="1">
      <alignment vertical="center"/>
    </xf>
    <xf numFmtId="0" fontId="3" fillId="9" borderId="0" xfId="0" applyFont="1" applyFill="1">
      <alignment vertical="center"/>
    </xf>
    <xf numFmtId="0" fontId="3" fillId="10" borderId="0" xfId="0" applyFont="1" applyFill="1">
      <alignment vertical="center"/>
    </xf>
    <xf numFmtId="0" fontId="3" fillId="11" borderId="0" xfId="0" applyFont="1" applyFill="1">
      <alignment vertical="center"/>
    </xf>
    <xf numFmtId="0" fontId="3" fillId="12" borderId="0" xfId="0" applyFont="1" applyFill="1">
      <alignment vertical="center"/>
    </xf>
    <xf numFmtId="0" fontId="3" fillId="0" borderId="1" xfId="0" applyFont="1" applyBorder="1">
      <alignment vertical="center"/>
    </xf>
    <xf numFmtId="0" fontId="3" fillId="7" borderId="1" xfId="0" applyFont="1" applyFill="1" applyBorder="1">
      <alignment vertical="center"/>
    </xf>
    <xf numFmtId="0" fontId="3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0" borderId="0" xfId="0" applyFont="1">
      <alignment vertical="center"/>
    </xf>
    <xf numFmtId="0" fontId="4" fillId="4" borderId="0" xfId="0" applyFont="1" applyFill="1">
      <alignment vertical="center"/>
    </xf>
    <xf numFmtId="0" fontId="4" fillId="7" borderId="1" xfId="0" applyFont="1" applyFill="1" applyBorder="1">
      <alignment vertical="center"/>
    </xf>
    <xf numFmtId="0" fontId="4" fillId="8" borderId="0" xfId="0" applyFont="1" applyFill="1">
      <alignment vertical="center"/>
    </xf>
    <xf numFmtId="0" fontId="4" fillId="9" borderId="0" xfId="0" applyFont="1" applyFill="1">
      <alignment vertical="center"/>
    </xf>
    <xf numFmtId="0" fontId="4" fillId="10" borderId="0" xfId="0" applyFont="1" applyFill="1">
      <alignment vertical="center"/>
    </xf>
    <xf numFmtId="0" fontId="4" fillId="11" borderId="0" xfId="0" applyFont="1" applyFill="1">
      <alignment vertical="center"/>
    </xf>
    <xf numFmtId="0" fontId="4" fillId="12" borderId="0" xfId="0" applyFont="1" applyFill="1">
      <alignment vertical="center"/>
    </xf>
    <xf numFmtId="0" fontId="4" fillId="19" borderId="0" xfId="0" applyFont="1" applyFill="1">
      <alignment vertical="center"/>
    </xf>
    <xf numFmtId="0" fontId="4" fillId="20" borderId="0" xfId="0" applyFont="1" applyFill="1">
      <alignment vertical="center"/>
    </xf>
    <xf numFmtId="0" fontId="4" fillId="15" borderId="0" xfId="0" applyFont="1" applyFill="1">
      <alignment vertical="center"/>
    </xf>
    <xf numFmtId="0" fontId="4" fillId="18" borderId="0" xfId="0" applyFont="1" applyFill="1">
      <alignment vertical="center"/>
    </xf>
    <xf numFmtId="0" fontId="4" fillId="21" borderId="0" xfId="0" applyFont="1" applyFill="1">
      <alignment vertical="center"/>
    </xf>
    <xf numFmtId="14" fontId="4" fillId="21" borderId="0" xfId="0" applyNumberFormat="1" applyFont="1" applyFill="1">
      <alignment vertical="center"/>
    </xf>
    <xf numFmtId="176" fontId="4" fillId="21" borderId="0" xfId="0" applyNumberFormat="1" applyFont="1" applyFill="1">
      <alignment vertical="center"/>
    </xf>
    <xf numFmtId="0" fontId="4" fillId="22" borderId="0" xfId="0" applyFont="1" applyFill="1">
      <alignment vertical="center"/>
    </xf>
    <xf numFmtId="177" fontId="4" fillId="22" borderId="0" xfId="0" applyNumberFormat="1" applyFont="1" applyFill="1">
      <alignment vertical="center"/>
    </xf>
    <xf numFmtId="9" fontId="4" fillId="22" borderId="0" xfId="0" applyNumberFormat="1" applyFont="1" applyFill="1">
      <alignment vertical="center"/>
    </xf>
    <xf numFmtId="0" fontId="4" fillId="0" borderId="0" xfId="0" quotePrefix="1" applyFont="1">
      <alignment vertical="center"/>
    </xf>
    <xf numFmtId="0" fontId="4" fillId="6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13" borderId="0" xfId="0" applyFont="1" applyFill="1">
      <alignment vertical="center"/>
    </xf>
    <xf numFmtId="0" fontId="4" fillId="14" borderId="0" xfId="0" applyFont="1" applyFill="1">
      <alignment vertical="center"/>
    </xf>
    <xf numFmtId="0" fontId="4" fillId="16" borderId="0" xfId="0" applyFont="1" applyFill="1">
      <alignment vertical="center"/>
    </xf>
    <xf numFmtId="0" fontId="4" fillId="17" borderId="0" xfId="0" applyFont="1" applyFill="1">
      <alignment vertical="center"/>
    </xf>
    <xf numFmtId="177" fontId="5" fillId="22" borderId="0" xfId="0" applyNumberFormat="1" applyFont="1" applyFill="1">
      <alignment vertical="center"/>
    </xf>
    <xf numFmtId="0" fontId="4" fillId="22" borderId="1" xfId="0" applyFont="1" applyFill="1" applyBorder="1">
      <alignment vertical="center"/>
    </xf>
    <xf numFmtId="177" fontId="6" fillId="22" borderId="0" xfId="0" applyNumberFormat="1" applyFont="1" applyFill="1">
      <alignment vertical="center"/>
    </xf>
    <xf numFmtId="0" fontId="7" fillId="0" borderId="0" xfId="0" applyFont="1">
      <alignment vertical="center"/>
    </xf>
    <xf numFmtId="14" fontId="3" fillId="0" borderId="0" xfId="0" applyNumberFormat="1" applyFont="1">
      <alignment vertical="center"/>
    </xf>
    <xf numFmtId="0" fontId="5" fillId="0" borderId="0" xfId="0" applyFont="1">
      <alignment vertical="center"/>
    </xf>
    <xf numFmtId="0" fontId="4" fillId="23" borderId="0" xfId="0" applyFont="1" applyFill="1">
      <alignment vertical="center"/>
    </xf>
    <xf numFmtId="0" fontId="4" fillId="24" borderId="0" xfId="0" applyFont="1" applyFill="1">
      <alignment vertical="center"/>
    </xf>
    <xf numFmtId="177" fontId="4" fillId="0" borderId="0" xfId="0" applyNumberFormat="1" applyFont="1">
      <alignment vertical="center"/>
    </xf>
    <xf numFmtId="177" fontId="5" fillId="0" borderId="0" xfId="0" applyNumberFormat="1" applyFont="1">
      <alignment vertical="center"/>
    </xf>
    <xf numFmtId="0" fontId="4" fillId="25" borderId="0" xfId="0" applyFont="1" applyFill="1">
      <alignment vertical="center"/>
    </xf>
    <xf numFmtId="0" fontId="6" fillId="0" borderId="0" xfId="0" applyFont="1">
      <alignment vertical="center"/>
    </xf>
    <xf numFmtId="0" fontId="0" fillId="0" borderId="0" xfId="0" quotePrefix="1">
      <alignment vertical="center"/>
    </xf>
    <xf numFmtId="177" fontId="0" fillId="0" borderId="0" xfId="1" applyNumberFormat="1" applyFont="1">
      <alignment vertical="center"/>
    </xf>
    <xf numFmtId="178" fontId="0" fillId="0" borderId="0" xfId="1" applyNumberFormat="1" applyFont="1">
      <alignment vertical="center"/>
    </xf>
    <xf numFmtId="0" fontId="4" fillId="26" borderId="0" xfId="0" applyFont="1" applyFill="1">
      <alignment vertical="center"/>
    </xf>
    <xf numFmtId="179" fontId="0" fillId="0" borderId="0" xfId="1" applyNumberFormat="1" applyFont="1">
      <alignment vertical="center"/>
    </xf>
    <xf numFmtId="0" fontId="0" fillId="0" borderId="0" xfId="0" applyAlignment="1">
      <alignment vertical="center" wrapText="1"/>
    </xf>
    <xf numFmtId="178" fontId="0" fillId="0" borderId="0" xfId="0" applyNumberFormat="1">
      <alignment vertical="center"/>
    </xf>
    <xf numFmtId="0" fontId="0" fillId="0" borderId="0" xfId="0" applyAlignment="1">
      <alignment horizontal="center" vertical="center" wrapText="1"/>
    </xf>
    <xf numFmtId="178" fontId="0" fillId="3" borderId="0" xfId="0" applyNumberFormat="1" applyFill="1">
      <alignment vertical="center"/>
    </xf>
    <xf numFmtId="0" fontId="0" fillId="3" borderId="0" xfId="0" applyFill="1">
      <alignment vertical="center"/>
    </xf>
    <xf numFmtId="14" fontId="4" fillId="0" borderId="0" xfId="0" applyNumberFormat="1" applyFont="1">
      <alignment vertical="center"/>
    </xf>
    <xf numFmtId="0" fontId="4" fillId="0" borderId="1" xfId="0" applyFont="1" applyBorder="1">
      <alignment vertical="center"/>
    </xf>
    <xf numFmtId="0" fontId="4" fillId="27" borderId="0" xfId="0" applyFont="1" applyFill="1">
      <alignment vertical="center"/>
    </xf>
    <xf numFmtId="0" fontId="4" fillId="2" borderId="0" xfId="0" applyFont="1" applyFill="1">
      <alignment vertical="center"/>
    </xf>
    <xf numFmtId="0" fontId="8" fillId="0" borderId="0" xfId="0" applyFont="1">
      <alignment vertical="center"/>
    </xf>
    <xf numFmtId="0" fontId="3" fillId="19" borderId="0" xfId="0" applyFont="1" applyFill="1" applyAlignment="1">
      <alignment horizontal="center" vertical="center"/>
    </xf>
    <xf numFmtId="0" fontId="3" fillId="20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4" fillId="22" borderId="0" xfId="0" applyFont="1" applyFill="1" applyAlignment="1">
      <alignment horizontal="center" vertical="center"/>
    </xf>
    <xf numFmtId="0" fontId="4" fillId="19" borderId="0" xfId="0" applyFont="1" applyFill="1" applyAlignment="1">
      <alignment horizontal="center" vertical="center"/>
    </xf>
    <xf numFmtId="0" fontId="4" fillId="20" borderId="0" xfId="0" applyFont="1" applyFill="1" applyAlignment="1">
      <alignment horizontal="center" vertical="center"/>
    </xf>
  </cellXfs>
  <cellStyles count="2">
    <cellStyle name="パーセント" xfId="1" builtinId="5"/>
    <cellStyle name="標準" xfId="0" builtinId="0"/>
  </cellStyles>
  <dxfs count="0"/>
  <tableStyles count="0" defaultTableStyle="TableStyleMedium2" defaultPivotStyle="PivotStyleLight16"/>
  <colors>
    <mruColors>
      <color rgb="FFFFFFCC"/>
      <color rgb="FFCCFFCC"/>
      <color rgb="FFFFFFFF"/>
      <color rgb="FFFFCCCC"/>
      <color rgb="FFEEE376"/>
      <color rgb="FFF9C270"/>
      <color rgb="FF61C1BE"/>
      <color rgb="FF6C9BD2"/>
      <color rgb="FFEF858C"/>
      <color rgb="FFE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'5神田和泉町'!$B$26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240245973252827E-17"/>
                  <c:y val="3.94477317554240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E7-49AD-94B7-7F9F8E04CCFE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'5神田和泉町'!$A$27:$A$28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'5神田和泉町'!$B$27:$B$28</c:f>
              <c:numCache>
                <c:formatCode>0.0%</c:formatCode>
                <c:ptCount val="2"/>
                <c:pt idx="0">
                  <c:v>7.2999999999999995E-2</c:v>
                </c:pt>
                <c:pt idx="1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5-4F2D-880D-D77E2E193509}"/>
            </c:ext>
          </c:extLst>
        </c:ser>
        <c:ser>
          <c:idx val="1"/>
          <c:order val="1"/>
          <c:tx>
            <c:strRef>
              <c:f>'5神田和泉町'!$C$26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396825396825393E-3"/>
                  <c:y val="-4.738304770727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E7-49AD-94B7-7F9F8E04C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'5神田和泉町'!$A$27:$A$28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'5神田和泉町'!$C$27:$C$28</c:f>
              <c:numCache>
                <c:formatCode>0.0%</c:formatCode>
                <c:ptCount val="2"/>
                <c:pt idx="0">
                  <c:v>8.0000000000000002E-3</c:v>
                </c:pt>
                <c:pt idx="1">
                  <c:v>0.34699999999999998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A5-4F2D-880D-D77E2E193509}"/>
            </c:ext>
          </c:extLst>
        </c:ser>
        <c:ser>
          <c:idx val="2"/>
          <c:order val="2"/>
          <c:tx>
            <c:strRef>
              <c:f>'5神田和泉町'!$D$26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'5神田和泉町'!$A$27:$A$28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'5神田和泉町'!$D$27:$D$28</c:f>
              <c:numCache>
                <c:formatCode>0.0%</c:formatCode>
                <c:ptCount val="2"/>
                <c:pt idx="0">
                  <c:v>0.52</c:v>
                </c:pt>
                <c:pt idx="1">
                  <c:v>0.28299999999999997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A5-4F2D-880D-D77E2E193509}"/>
            </c:ext>
          </c:extLst>
        </c:ser>
        <c:ser>
          <c:idx val="3"/>
          <c:order val="3"/>
          <c:tx>
            <c:strRef>
              <c:f>'5神田和泉町'!$E$26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'5神田和泉町'!$A$27:$A$28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'5神田和泉町'!$E$27:$E$28</c:f>
              <c:numCache>
                <c:formatCode>0.0%</c:formatCode>
                <c:ptCount val="2"/>
                <c:pt idx="0">
                  <c:v>0.35</c:v>
                </c:pt>
                <c:pt idx="1">
                  <c:v>0.217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A5-4F2D-880D-D77E2E193509}"/>
            </c:ext>
          </c:extLst>
        </c:ser>
        <c:ser>
          <c:idx val="4"/>
          <c:order val="4"/>
          <c:tx>
            <c:strRef>
              <c:f>'5神田和泉町'!$F$26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3809523807675946E-6"/>
                  <c:y val="3.17449436467500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E7-49AD-94B7-7F9F8E04CCFE}"/>
                </c:ext>
              </c:extLst>
            </c:dLbl>
            <c:dLbl>
              <c:idx val="1"/>
              <c:layout>
                <c:manualLayout>
                  <c:x val="2.5293650793648944E-3"/>
                  <c:y val="4.75238536359426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E7-49AD-94B7-7F9F8E04CCFE}"/>
                </c:ext>
              </c:extLst>
            </c:dLbl>
            <c:numFmt formatCode="#0.0%;\-#;;" sourceLinked="0"/>
            <c:spPr>
              <a:solidFill>
                <a:srgbClr val="FFFFFF">
                  <a:alpha val="50196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'5神田和泉町'!$A$27:$A$28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'5神田和泉町'!$F$27:$F$28</c:f>
              <c:numCache>
                <c:formatCode>0.0%</c:formatCode>
                <c:ptCount val="2"/>
                <c:pt idx="0">
                  <c:v>1.6E-2</c:v>
                </c:pt>
                <c:pt idx="1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A5-4F2D-880D-D77E2E193509}"/>
            </c:ext>
          </c:extLst>
        </c:ser>
        <c:ser>
          <c:idx val="5"/>
          <c:order val="5"/>
          <c:tx>
            <c:strRef>
              <c:f>'5神田和泉町'!$G$26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5.522682445759368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E7-49AD-94B7-7F9F8E04CCFE}"/>
                </c:ext>
              </c:extLst>
            </c:dLbl>
            <c:dLbl>
              <c:idx val="1"/>
              <c:layout>
                <c:manualLayout>
                  <c:x val="-1.8496098389301131E-16"/>
                  <c:y val="-3.15581854043392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E7-49AD-94B7-7F9F8E04C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'5神田和泉町'!$A$27:$A$28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'5神田和泉町'!$G$27:$G$28</c:f>
              <c:numCache>
                <c:formatCode>0.0%</c:formatCode>
                <c:ptCount val="2"/>
                <c:pt idx="0">
                  <c:v>3.3000000000000002E-2</c:v>
                </c:pt>
                <c:pt idx="1">
                  <c:v>0.109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A5-4F2D-880D-D77E2E19350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'7秋葉原駅付近'!$K$26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613106044619174E-3"/>
                  <c:y val="1.56963182886854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A-4B6A-ACBE-AE5C83DB8FEF}"/>
                </c:ext>
              </c:extLst>
            </c:dLbl>
            <c:dLbl>
              <c:idx val="1"/>
              <c:layout>
                <c:manualLayout>
                  <c:x val="2.5307171458471851E-3"/>
                  <c:y val="3.15165882681230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A-4B6A-ACBE-AE5C83DB8FEF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'7秋葉原駅付近'!$K$27:$K$28</c:f>
              <c:numCache>
                <c:formatCode>0.0%</c:formatCode>
                <c:ptCount val="2"/>
                <c:pt idx="0">
                  <c:v>2E-3</c:v>
                </c:pt>
                <c:pt idx="1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2-4606-A362-D647F3F480C1}"/>
            </c:ext>
          </c:extLst>
        </c:ser>
        <c:ser>
          <c:idx val="1"/>
          <c:order val="1"/>
          <c:tx>
            <c:strRef>
              <c:f>'7秋葉原駅付近'!$L$26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306553022309771E-2"/>
                  <c:y val="-7.847108727419897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4A-4B6A-ACBE-AE5C83DB8FEF}"/>
                </c:ext>
              </c:extLst>
            </c:dLbl>
            <c:dLbl>
              <c:idx val="1"/>
              <c:layout>
                <c:manualLayout>
                  <c:x val="7.5919526693082962E-3"/>
                  <c:y val="-3.898292838492355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A-4B6A-ACBE-AE5C83DB8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'7秋葉原駅付近'!$L$27:$L$28</c:f>
              <c:numCache>
                <c:formatCode>0.0%</c:formatCode>
                <c:ptCount val="2"/>
                <c:pt idx="0">
                  <c:v>1E-3</c:v>
                </c:pt>
                <c:pt idx="1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2-4606-A362-D647F3F480C1}"/>
            </c:ext>
          </c:extLst>
        </c:ser>
        <c:ser>
          <c:idx val="2"/>
          <c:order val="2"/>
          <c:tx>
            <c:strRef>
              <c:f>'7秋葉原駅付近'!$M$26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122621208923927E-2"/>
                  <c:y val="3.5966065918893854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A-4B6A-ACBE-AE5C83DB8FEF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'7秋葉原駅付近'!$M$27:$M$28</c:f>
              <c:numCache>
                <c:formatCode>0.0%</c:formatCode>
                <c:ptCount val="2"/>
                <c:pt idx="0">
                  <c:v>0.216</c:v>
                </c:pt>
                <c:pt idx="1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22-4606-A362-D647F3F480C1}"/>
            </c:ext>
          </c:extLst>
        </c:ser>
        <c:ser>
          <c:idx val="3"/>
          <c:order val="3"/>
          <c:tx>
            <c:strRef>
              <c:f>'7秋葉原駅付近'!$N$26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'7秋葉原駅付近'!$N$27:$N$28</c:f>
              <c:numCache>
                <c:formatCode>0.0%</c:formatCode>
                <c:ptCount val="2"/>
                <c:pt idx="0">
                  <c:v>0.48499999999999999</c:v>
                </c:pt>
                <c:pt idx="1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22-4606-A362-D647F3F480C1}"/>
            </c:ext>
          </c:extLst>
        </c:ser>
        <c:ser>
          <c:idx val="4"/>
          <c:order val="4"/>
          <c:tx>
            <c:strRef>
              <c:f>'7秋葉原駅付近'!$O$26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'7秋葉原駅付近'!$O$27:$O$28</c:f>
              <c:numCache>
                <c:formatCode>0.0%</c:formatCode>
                <c:ptCount val="2"/>
                <c:pt idx="0">
                  <c:v>0.20100000000000001</c:v>
                </c:pt>
                <c:pt idx="1">
                  <c:v>0.19700000000000001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22-4606-A362-D647F3F480C1}"/>
            </c:ext>
          </c:extLst>
        </c:ser>
        <c:ser>
          <c:idx val="5"/>
          <c:order val="5"/>
          <c:tx>
            <c:strRef>
              <c:f>'7秋葉原駅付近'!$P$26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'7秋葉原駅付近'!$P$27:$P$28</c:f>
              <c:numCache>
                <c:formatCode>0.0%</c:formatCode>
                <c:ptCount val="2"/>
                <c:pt idx="0">
                  <c:v>9.5000000000000001E-2</c:v>
                </c:pt>
                <c:pt idx="1">
                  <c:v>1.7000000000000001E-2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22-4606-A362-D647F3F480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'37内神田二丁目'!$U$65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909006128020535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C-4437-A27A-B85991F856D7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'37内神田二丁目'!$T$66:$T$67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'37内神田二丁目'!$U$66:$U$67</c:f>
              <c:numCache>
                <c:formatCode>0.0%</c:formatCode>
                <c:ptCount val="2"/>
                <c:pt idx="0">
                  <c:v>8.0000000000000002E-3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A-4615-9A06-880FECD0D070}"/>
            </c:ext>
          </c:extLst>
        </c:ser>
        <c:ser>
          <c:idx val="1"/>
          <c:order val="1"/>
          <c:tx>
            <c:strRef>
              <c:f>'37内神田二丁目'!$V$65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104743222163919E-2"/>
                  <c:y val="-4.690536501888267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C-4437-A27A-B85991F856D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C-4437-A27A-B85991F85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'37内神田二丁目'!$T$66:$T$67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'37内神田二丁目'!$V$66:$V$67</c:f>
              <c:numCache>
                <c:formatCode>0.0%</c:formatCode>
                <c:ptCount val="2"/>
                <c:pt idx="0">
                  <c:v>2.5000000000000001E-2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A-4615-9A06-880FECD0D070}"/>
            </c:ext>
          </c:extLst>
        </c:ser>
        <c:ser>
          <c:idx val="2"/>
          <c:order val="2"/>
          <c:tx>
            <c:strRef>
              <c:f>'37内神田二丁目'!$W$65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630929027704898E-2"/>
                  <c:y val="3.90894457080772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C-4437-A27A-B85991F856D7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'37内神田二丁目'!$T$66:$T$67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'37内神田二丁目'!$W$66:$W$67</c:f>
              <c:numCache>
                <c:formatCode>0.0%</c:formatCode>
                <c:ptCount val="2"/>
                <c:pt idx="0">
                  <c:v>4.2000000000000003E-2</c:v>
                </c:pt>
                <c:pt idx="1">
                  <c:v>0.316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EA-4615-9A06-880FECD0D070}"/>
            </c:ext>
          </c:extLst>
        </c:ser>
        <c:ser>
          <c:idx val="3"/>
          <c:order val="3"/>
          <c:tx>
            <c:strRef>
              <c:f>'37内神田二丁目'!$X$65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'37内神田二丁目'!$T$66:$T$67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'37内神田二丁目'!$X$66:$X$67</c:f>
              <c:numCache>
                <c:formatCode>0.0%</c:formatCode>
                <c:ptCount val="2"/>
                <c:pt idx="0">
                  <c:v>0.317</c:v>
                </c:pt>
                <c:pt idx="1">
                  <c:v>0.52600000000000002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EA-4615-9A06-880FECD0D070}"/>
            </c:ext>
          </c:extLst>
        </c:ser>
        <c:ser>
          <c:idx val="4"/>
          <c:order val="4"/>
          <c:tx>
            <c:strRef>
              <c:f>'37内神田二丁目'!$Y$65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'37内神田二丁目'!$T$66:$T$67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'37内神田二丁目'!$Y$66:$Y$67</c:f>
              <c:numCache>
                <c:formatCode>0.0%</c:formatCode>
                <c:ptCount val="2"/>
                <c:pt idx="0">
                  <c:v>0.55000000000000004</c:v>
                </c:pt>
                <c:pt idx="1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EA-4615-9A06-880FECD0D070}"/>
            </c:ext>
          </c:extLst>
        </c:ser>
        <c:ser>
          <c:idx val="5"/>
          <c:order val="5"/>
          <c:tx>
            <c:strRef>
              <c:f>'37内神田二丁目'!$Z$65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3C-4437-A27A-B85991F85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'37内神田二丁目'!$T$66:$T$67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'37内神田二丁目'!$Z$66:$Z$67</c:f>
              <c:numCache>
                <c:formatCode>0.0%</c:formatCode>
                <c:ptCount val="2"/>
                <c:pt idx="0">
                  <c:v>5.8000000000000003E-2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EA-4615-9A06-880FECD0D07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'7秋葉原駅付近'!$U$69:$U$70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3.7458206006648083E-7"/>
                  <c:y val="2.257531313901355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8-4905-AD06-1090130610A5}"/>
                </c:ext>
              </c:extLst>
            </c:dLbl>
            <c:dLbl>
              <c:idx val="3"/>
              <c:layout>
                <c:manualLayout>
                  <c:x val="-7.1337280429361379E-3"/>
                  <c:y val="1.80267190941358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8-4905-AD06-1090130610A5}"/>
                </c:ext>
              </c:extLst>
            </c:dLbl>
            <c:dLbl>
              <c:idx val="4"/>
              <c:layout>
                <c:manualLayout>
                  <c:x val="-4.7563494456231287E-3"/>
                  <c:y val="9.01306527243207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8-4905-AD06-1090130610A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'7秋葉原駅付近'!$S$71:$T$82</c:f>
              <c:multiLvlStrCache>
                <c:ptCount val="12"/>
                <c:lvl>
                  <c:pt idx="0">
                    <c:v>独立住宅(n=6）</c:v>
                  </c:pt>
                  <c:pt idx="1">
                    <c:v>集合住宅(n=2）</c:v>
                  </c:pt>
                  <c:pt idx="2">
                    <c:v>住商併用(n=86）</c:v>
                  </c:pt>
                  <c:pt idx="3">
                    <c:v>事務所(n=106）</c:v>
                  </c:pt>
                  <c:pt idx="4">
                    <c:v>専用商業(n=33）</c:v>
                  </c:pt>
                  <c:pt idx="5">
                    <c:v>その他(n=12）</c:v>
                  </c:pt>
                  <c:pt idx="6">
                    <c:v>独立住宅(n=6）</c:v>
                  </c:pt>
                  <c:pt idx="7">
                    <c:v>集合住宅(n=11）</c:v>
                  </c:pt>
                  <c:pt idx="8">
                    <c:v>住商併用(n=19）</c:v>
                  </c:pt>
                  <c:pt idx="9">
                    <c:v>事務所(n=49）</c:v>
                  </c:pt>
                  <c:pt idx="10">
                    <c:v>専用商業(n=46）</c:v>
                  </c:pt>
                  <c:pt idx="11">
                    <c:v>その他(n=4）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'7秋葉原駅付近'!$U$71:$U$82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1.2E-2</c:v>
                </c:pt>
                <c:pt idx="3">
                  <c:v>2.8000000000000001E-2</c:v>
                </c:pt>
                <c:pt idx="4">
                  <c:v>0.03</c:v>
                </c:pt>
                <c:pt idx="5">
                  <c:v>0.41699999999999998</c:v>
                </c:pt>
                <c:pt idx="6">
                  <c:v>0.16700000000000001</c:v>
                </c:pt>
                <c:pt idx="7">
                  <c:v>9.0999999999999998E-2</c:v>
                </c:pt>
                <c:pt idx="8">
                  <c:v>0</c:v>
                </c:pt>
                <c:pt idx="9">
                  <c:v>6.0999999999999999E-2</c:v>
                </c:pt>
                <c:pt idx="10">
                  <c:v>0.13</c:v>
                </c:pt>
                <c:pt idx="1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C-4EB8-BD52-42996C2DCEC5}"/>
            </c:ext>
          </c:extLst>
        </c:ser>
        <c:ser>
          <c:idx val="1"/>
          <c:order val="1"/>
          <c:tx>
            <c:strRef>
              <c:f>'7秋葉原駅付近'!$V$70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4.7555065435740075E-3"/>
                  <c:y val="-1.364685685953918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8-4905-AD06-1090130610A5}"/>
                </c:ext>
              </c:extLst>
            </c:dLbl>
            <c:dLbl>
              <c:idx val="4"/>
              <c:layout>
                <c:manualLayout>
                  <c:x val="4.7563494456230853E-3"/>
                  <c:y val="-1.80236469225791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8-4905-AD06-1090130610A5}"/>
                </c:ext>
              </c:extLst>
            </c:dLbl>
            <c:dLbl>
              <c:idx val="8"/>
              <c:layout>
                <c:manualLayout>
                  <c:x val="7.13578824426646E-3"/>
                  <c:y val="8.340963055753490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D5-4B2A-A170-1DF0F285C0F2}"/>
                </c:ext>
              </c:extLst>
            </c:dLbl>
            <c:dLbl>
              <c:idx val="10"/>
              <c:layout>
                <c:manualLayout>
                  <c:x val="0"/>
                  <c:y val="9.012643063797103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8-4905-AD06-1090130610A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'7秋葉原駅付近'!$S$71:$T$82</c:f>
              <c:multiLvlStrCache>
                <c:ptCount val="12"/>
                <c:lvl>
                  <c:pt idx="0">
                    <c:v>独立住宅(n=6）</c:v>
                  </c:pt>
                  <c:pt idx="1">
                    <c:v>集合住宅(n=2）</c:v>
                  </c:pt>
                  <c:pt idx="2">
                    <c:v>住商併用(n=86）</c:v>
                  </c:pt>
                  <c:pt idx="3">
                    <c:v>事務所(n=106）</c:v>
                  </c:pt>
                  <c:pt idx="4">
                    <c:v>専用商業(n=33）</c:v>
                  </c:pt>
                  <c:pt idx="5">
                    <c:v>その他(n=12）</c:v>
                  </c:pt>
                  <c:pt idx="6">
                    <c:v>独立住宅(n=6）</c:v>
                  </c:pt>
                  <c:pt idx="7">
                    <c:v>集合住宅(n=11）</c:v>
                  </c:pt>
                  <c:pt idx="8">
                    <c:v>住商併用(n=19）</c:v>
                  </c:pt>
                  <c:pt idx="9">
                    <c:v>事務所(n=49）</c:v>
                  </c:pt>
                  <c:pt idx="10">
                    <c:v>専用商業(n=46）</c:v>
                  </c:pt>
                  <c:pt idx="11">
                    <c:v>その他(n=4）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'7秋葉原駅付近'!$V$71:$V$82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2.8000000000000001E-2</c:v>
                </c:pt>
                <c:pt idx="4">
                  <c:v>6.0999999999999999E-2</c:v>
                </c:pt>
                <c:pt idx="5">
                  <c:v>0</c:v>
                </c:pt>
                <c:pt idx="6">
                  <c:v>0</c:v>
                </c:pt>
                <c:pt idx="7">
                  <c:v>9.0999999999999998E-2</c:v>
                </c:pt>
                <c:pt idx="8">
                  <c:v>5.2999999999999999E-2</c:v>
                </c:pt>
                <c:pt idx="9">
                  <c:v>6.0999999999999999E-2</c:v>
                </c:pt>
                <c:pt idx="10">
                  <c:v>4.2999999999999997E-2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EC-4EB8-BD52-42996C2DCEC5}"/>
            </c:ext>
          </c:extLst>
        </c:ser>
        <c:ser>
          <c:idx val="2"/>
          <c:order val="2"/>
          <c:tx>
            <c:strRef>
              <c:f>'7秋葉原駅付近'!$W$70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6648486950684774E-2"/>
                  <c:y val="-4.460824844200670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8-4905-AD06-1090130610A5}"/>
                </c:ext>
              </c:extLst>
            </c:dLbl>
            <c:dLbl>
              <c:idx val="3"/>
              <c:layout>
                <c:manualLayout>
                  <c:x val="9.5102639230278379E-3"/>
                  <c:y val="1.84193519265518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8-4905-AD06-1090130610A5}"/>
                </c:ext>
              </c:extLst>
            </c:dLbl>
            <c:dLbl>
              <c:idx val="4"/>
              <c:layout>
                <c:manualLayout>
                  <c:x val="2.3781747228115643E-3"/>
                  <c:y val="4.5060004314406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8-4905-AD06-1090130610A5}"/>
                </c:ext>
              </c:extLst>
            </c:dLbl>
            <c:dLbl>
              <c:idx val="10"/>
              <c:layout>
                <c:manualLayout>
                  <c:x val="9.5136351615684803E-3"/>
                  <c:y val="-1.80668421573024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8-4905-AD06-1090130610A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'7秋葉原駅付近'!$S$71:$T$82</c:f>
              <c:multiLvlStrCache>
                <c:ptCount val="12"/>
                <c:lvl>
                  <c:pt idx="0">
                    <c:v>独立住宅(n=6）</c:v>
                  </c:pt>
                  <c:pt idx="1">
                    <c:v>集合住宅(n=2）</c:v>
                  </c:pt>
                  <c:pt idx="2">
                    <c:v>住商併用(n=86）</c:v>
                  </c:pt>
                  <c:pt idx="3">
                    <c:v>事務所(n=106）</c:v>
                  </c:pt>
                  <c:pt idx="4">
                    <c:v>専用商業(n=33）</c:v>
                  </c:pt>
                  <c:pt idx="5">
                    <c:v>その他(n=12）</c:v>
                  </c:pt>
                  <c:pt idx="6">
                    <c:v>独立住宅(n=6）</c:v>
                  </c:pt>
                  <c:pt idx="7">
                    <c:v>集合住宅(n=11）</c:v>
                  </c:pt>
                  <c:pt idx="8">
                    <c:v>住商併用(n=19）</c:v>
                  </c:pt>
                  <c:pt idx="9">
                    <c:v>事務所(n=49）</c:v>
                  </c:pt>
                  <c:pt idx="10">
                    <c:v>専用商業(n=46）</c:v>
                  </c:pt>
                  <c:pt idx="11">
                    <c:v>その他(n=4）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'7秋葉原駅付近'!$W$71:$W$82</c:f>
              <c:numCache>
                <c:formatCode>0.0%</c:formatCode>
                <c:ptCount val="12"/>
                <c:pt idx="0">
                  <c:v>0.33300000000000002</c:v>
                </c:pt>
                <c:pt idx="1">
                  <c:v>0.5</c:v>
                </c:pt>
                <c:pt idx="2">
                  <c:v>1.2E-2</c:v>
                </c:pt>
                <c:pt idx="3">
                  <c:v>3.7999999999999999E-2</c:v>
                </c:pt>
                <c:pt idx="4">
                  <c:v>6.0999999999999999E-2</c:v>
                </c:pt>
                <c:pt idx="5">
                  <c:v>0.41699999999999998</c:v>
                </c:pt>
                <c:pt idx="6">
                  <c:v>0</c:v>
                </c:pt>
                <c:pt idx="7">
                  <c:v>0.36399999999999999</c:v>
                </c:pt>
                <c:pt idx="8">
                  <c:v>0.21099999999999999</c:v>
                </c:pt>
                <c:pt idx="9">
                  <c:v>0.10199999999999999</c:v>
                </c:pt>
                <c:pt idx="10">
                  <c:v>4.2999999999999997E-2</c:v>
                </c:pt>
                <c:pt idx="1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EC-4EB8-BD52-42996C2DCEC5}"/>
            </c:ext>
          </c:extLst>
        </c:ser>
        <c:ser>
          <c:idx val="3"/>
          <c:order val="3"/>
          <c:tx>
            <c:strRef>
              <c:f>'7秋葉原駅付近'!$X$70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1.36490063093516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D5-4B2A-A170-1DF0F285C0F2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'7秋葉原駅付近'!$S$71:$T$82</c:f>
              <c:multiLvlStrCache>
                <c:ptCount val="12"/>
                <c:lvl>
                  <c:pt idx="0">
                    <c:v>独立住宅(n=6）</c:v>
                  </c:pt>
                  <c:pt idx="1">
                    <c:v>集合住宅(n=2）</c:v>
                  </c:pt>
                  <c:pt idx="2">
                    <c:v>住商併用(n=86）</c:v>
                  </c:pt>
                  <c:pt idx="3">
                    <c:v>事務所(n=106）</c:v>
                  </c:pt>
                  <c:pt idx="4">
                    <c:v>専用商業(n=33）</c:v>
                  </c:pt>
                  <c:pt idx="5">
                    <c:v>その他(n=12）</c:v>
                  </c:pt>
                  <c:pt idx="6">
                    <c:v>独立住宅(n=6）</c:v>
                  </c:pt>
                  <c:pt idx="7">
                    <c:v>集合住宅(n=11）</c:v>
                  </c:pt>
                  <c:pt idx="8">
                    <c:v>住商併用(n=19）</c:v>
                  </c:pt>
                  <c:pt idx="9">
                    <c:v>事務所(n=49）</c:v>
                  </c:pt>
                  <c:pt idx="10">
                    <c:v>専用商業(n=46）</c:v>
                  </c:pt>
                  <c:pt idx="11">
                    <c:v>その他(n=4）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'7秋葉原駅付近'!$X$71:$X$82</c:f>
              <c:numCache>
                <c:formatCode>0.0%</c:formatCode>
                <c:ptCount val="12"/>
                <c:pt idx="0">
                  <c:v>0.5</c:v>
                </c:pt>
                <c:pt idx="1">
                  <c:v>0</c:v>
                </c:pt>
                <c:pt idx="2">
                  <c:v>0.20899999999999999</c:v>
                </c:pt>
                <c:pt idx="3">
                  <c:v>0.16</c:v>
                </c:pt>
                <c:pt idx="4">
                  <c:v>0.121</c:v>
                </c:pt>
                <c:pt idx="5">
                  <c:v>8.3000000000000004E-2</c:v>
                </c:pt>
                <c:pt idx="6">
                  <c:v>0.83299999999999996</c:v>
                </c:pt>
                <c:pt idx="7">
                  <c:v>0.36299999999999999</c:v>
                </c:pt>
                <c:pt idx="8">
                  <c:v>0.36799999999999999</c:v>
                </c:pt>
                <c:pt idx="9">
                  <c:v>0.28599999999999998</c:v>
                </c:pt>
                <c:pt idx="10">
                  <c:v>0.26100000000000001</c:v>
                </c:pt>
                <c:pt idx="1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EC-4EB8-BD52-42996C2DCEC5}"/>
            </c:ext>
          </c:extLst>
        </c:ser>
        <c:ser>
          <c:idx val="4"/>
          <c:order val="4"/>
          <c:tx>
            <c:strRef>
              <c:f>'7秋葉原駅付近'!$Y$70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'7秋葉原駅付近'!$S$71:$T$82</c:f>
              <c:multiLvlStrCache>
                <c:ptCount val="12"/>
                <c:lvl>
                  <c:pt idx="0">
                    <c:v>独立住宅(n=6）</c:v>
                  </c:pt>
                  <c:pt idx="1">
                    <c:v>集合住宅(n=2）</c:v>
                  </c:pt>
                  <c:pt idx="2">
                    <c:v>住商併用(n=86）</c:v>
                  </c:pt>
                  <c:pt idx="3">
                    <c:v>事務所(n=106）</c:v>
                  </c:pt>
                  <c:pt idx="4">
                    <c:v>専用商業(n=33）</c:v>
                  </c:pt>
                  <c:pt idx="5">
                    <c:v>その他(n=12）</c:v>
                  </c:pt>
                  <c:pt idx="6">
                    <c:v>独立住宅(n=6）</c:v>
                  </c:pt>
                  <c:pt idx="7">
                    <c:v>集合住宅(n=11）</c:v>
                  </c:pt>
                  <c:pt idx="8">
                    <c:v>住商併用(n=19）</c:v>
                  </c:pt>
                  <c:pt idx="9">
                    <c:v>事務所(n=49）</c:v>
                  </c:pt>
                  <c:pt idx="10">
                    <c:v>専用商業(n=46）</c:v>
                  </c:pt>
                  <c:pt idx="11">
                    <c:v>その他(n=4）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'7秋葉原駅付近'!$Y$71:$Y$82</c:f>
              <c:numCache>
                <c:formatCode>0.0%</c:formatCode>
                <c:ptCount val="12"/>
                <c:pt idx="0">
                  <c:v>0.16700000000000001</c:v>
                </c:pt>
                <c:pt idx="1">
                  <c:v>0.5</c:v>
                </c:pt>
                <c:pt idx="2">
                  <c:v>0.66200000000000003</c:v>
                </c:pt>
                <c:pt idx="3">
                  <c:v>0.57599999999999996</c:v>
                </c:pt>
                <c:pt idx="4">
                  <c:v>0.42399999999999999</c:v>
                </c:pt>
                <c:pt idx="5">
                  <c:v>0</c:v>
                </c:pt>
                <c:pt idx="6">
                  <c:v>0</c:v>
                </c:pt>
                <c:pt idx="7">
                  <c:v>9.0999999999999998E-2</c:v>
                </c:pt>
                <c:pt idx="8">
                  <c:v>0.36799999999999999</c:v>
                </c:pt>
                <c:pt idx="9">
                  <c:v>0.38800000000000001</c:v>
                </c:pt>
                <c:pt idx="10">
                  <c:v>0.436</c:v>
                </c:pt>
                <c:pt idx="1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EC-4EB8-BD52-42996C2DCEC5}"/>
            </c:ext>
          </c:extLst>
        </c:ser>
        <c:ser>
          <c:idx val="5"/>
          <c:order val="5"/>
          <c:tx>
            <c:strRef>
              <c:f>'7秋葉原駅付近'!$Z$70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'7秋葉原駅付近'!$S$71:$T$82</c:f>
              <c:multiLvlStrCache>
                <c:ptCount val="12"/>
                <c:lvl>
                  <c:pt idx="0">
                    <c:v>独立住宅(n=6）</c:v>
                  </c:pt>
                  <c:pt idx="1">
                    <c:v>集合住宅(n=2）</c:v>
                  </c:pt>
                  <c:pt idx="2">
                    <c:v>住商併用(n=86）</c:v>
                  </c:pt>
                  <c:pt idx="3">
                    <c:v>事務所(n=106）</c:v>
                  </c:pt>
                  <c:pt idx="4">
                    <c:v>専用商業(n=33）</c:v>
                  </c:pt>
                  <c:pt idx="5">
                    <c:v>その他(n=12）</c:v>
                  </c:pt>
                  <c:pt idx="6">
                    <c:v>独立住宅(n=6）</c:v>
                  </c:pt>
                  <c:pt idx="7">
                    <c:v>集合住宅(n=11）</c:v>
                  </c:pt>
                  <c:pt idx="8">
                    <c:v>住商併用(n=19）</c:v>
                  </c:pt>
                  <c:pt idx="9">
                    <c:v>事務所(n=49）</c:v>
                  </c:pt>
                  <c:pt idx="10">
                    <c:v>専用商業(n=46）</c:v>
                  </c:pt>
                  <c:pt idx="11">
                    <c:v>その他(n=4）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'7秋葉原駅付近'!$Z$71:$Z$82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0.105</c:v>
                </c:pt>
                <c:pt idx="3">
                  <c:v>0.17</c:v>
                </c:pt>
                <c:pt idx="4">
                  <c:v>0.30299999999999999</c:v>
                </c:pt>
                <c:pt idx="5">
                  <c:v>8.3000000000000004E-2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0.10199999999999999</c:v>
                </c:pt>
                <c:pt idx="10">
                  <c:v>8.6999999999999994E-2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EC-4EB8-BD52-42996C2DCE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'7秋葉原駅付近'!$U$65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567836629998885E-2"/>
                  <c:y val="5.514385741526768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9-4CF4-8986-6CAACDD79F7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'7秋葉原駅付近'!$T$66:$T$67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'7秋葉原駅付近'!$U$66:$U$67</c:f>
              <c:numCache>
                <c:formatCode>0.0%</c:formatCode>
                <c:ptCount val="2"/>
                <c:pt idx="0">
                  <c:v>4.1000000000000002E-2</c:v>
                </c:pt>
                <c:pt idx="1">
                  <c:v>8.8999999999999996E-2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E3-49E0-B696-4A31DB6CA68B}"/>
            </c:ext>
          </c:extLst>
        </c:ser>
        <c:ser>
          <c:idx val="1"/>
          <c:order val="1"/>
          <c:tx>
            <c:strRef>
              <c:f>'7秋葉原駅付近'!$V$65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76832034327018E-2"/>
                  <c:y val="-7.8038630320333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9-4CF4-8986-6CAACDD79F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'7秋葉原駅付近'!$T$66:$T$67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'7秋葉原駅付近'!$V$66:$V$67</c:f>
              <c:numCache>
                <c:formatCode>0.0%</c:formatCode>
                <c:ptCount val="2"/>
                <c:pt idx="0">
                  <c:v>0.02</c:v>
                </c:pt>
                <c:pt idx="1">
                  <c:v>5.1999999999999998E-2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E3-49E0-B696-4A31DB6CA68B}"/>
            </c:ext>
          </c:extLst>
        </c:ser>
        <c:ser>
          <c:idx val="2"/>
          <c:order val="2"/>
          <c:tx>
            <c:strRef>
              <c:f>'7秋葉原駅付近'!$W$65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384160171635089E-3"/>
                  <c:y val="-7.091934902053806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A9-4CF4-8986-6CAACDD79F7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'7秋葉原駅付近'!$T$66:$T$67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'7秋葉原駅付近'!$W$66:$W$67</c:f>
              <c:numCache>
                <c:formatCode>0.0%</c:formatCode>
                <c:ptCount val="2"/>
                <c:pt idx="0">
                  <c:v>6.0999999999999999E-2</c:v>
                </c:pt>
                <c:pt idx="1">
                  <c:v>0.11899999999999999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E3-49E0-B696-4A31DB6CA68B}"/>
            </c:ext>
          </c:extLst>
        </c:ser>
        <c:ser>
          <c:idx val="3"/>
          <c:order val="3"/>
          <c:tx>
            <c:strRef>
              <c:f>'7秋葉原駅付近'!$X$65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'7秋葉原駅付近'!$T$66:$T$67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'7秋葉原駅付近'!$X$66:$X$67</c:f>
              <c:numCache>
                <c:formatCode>0.0%</c:formatCode>
                <c:ptCount val="2"/>
                <c:pt idx="0">
                  <c:v>0.17599999999999999</c:v>
                </c:pt>
                <c:pt idx="1">
                  <c:v>0.31900000000000001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E3-49E0-B696-4A31DB6CA68B}"/>
            </c:ext>
          </c:extLst>
        </c:ser>
        <c:ser>
          <c:idx val="4"/>
          <c:order val="4"/>
          <c:tx>
            <c:strRef>
              <c:f>'7秋葉原駅付近'!$Y$65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'7秋葉原駅付近'!$T$66:$T$67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'7秋葉原駅付近'!$Y$66:$Y$67</c:f>
              <c:numCache>
                <c:formatCode>0.0%</c:formatCode>
                <c:ptCount val="2"/>
                <c:pt idx="0">
                  <c:v>0.54700000000000004</c:v>
                </c:pt>
                <c:pt idx="1">
                  <c:v>0.35399999999999998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E3-49E0-B696-4A31DB6CA68B}"/>
            </c:ext>
          </c:extLst>
        </c:ser>
        <c:ser>
          <c:idx val="5"/>
          <c:order val="5"/>
          <c:tx>
            <c:strRef>
              <c:f>'7秋葉原駅付近'!$Z$65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'7秋葉原駅付近'!$T$66:$T$67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'7秋葉原駅付近'!$Z$66:$Z$67</c:f>
              <c:numCache>
                <c:formatCode>0.0%</c:formatCode>
                <c:ptCount val="2"/>
                <c:pt idx="0">
                  <c:v>0.155</c:v>
                </c:pt>
                <c:pt idx="1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E3-49E0-B696-4A31DB6CA68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'8飯田橋二・三丁目'!$B$26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234002152908291E-17"/>
                  <c:y val="3.11111138329933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2A-4331-A7DD-641991CB03D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'8飯田橋二・三丁目'!$A$27:$A$28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'8飯田橋二・三丁目'!$B$27:$B$28</c:f>
              <c:numCache>
                <c:formatCode>0.0%</c:formatCode>
                <c:ptCount val="2"/>
                <c:pt idx="0">
                  <c:v>8.1000000000000003E-2</c:v>
                </c:pt>
                <c:pt idx="1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A-4B7D-AACD-870863CAC703}"/>
            </c:ext>
          </c:extLst>
        </c:ser>
        <c:ser>
          <c:idx val="1"/>
          <c:order val="1"/>
          <c:tx>
            <c:strRef>
              <c:f>'8飯田橋二・三丁目'!$C$26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33333353747450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2A-4331-A7DD-641991CB0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'8飯田橋二・三丁目'!$A$27:$A$28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'8飯田橋二・三丁目'!$C$27:$C$28</c:f>
              <c:numCache>
                <c:formatCode>0.0%</c:formatCode>
                <c:ptCount val="2"/>
                <c:pt idx="0">
                  <c:v>0.04</c:v>
                </c:pt>
                <c:pt idx="1">
                  <c:v>0.22900000000000001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A-4B7D-AACD-870863CAC703}"/>
            </c:ext>
          </c:extLst>
        </c:ser>
        <c:ser>
          <c:idx val="2"/>
          <c:order val="2"/>
          <c:tx>
            <c:strRef>
              <c:f>'8飯田橋二・三丁目'!$D$26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'8飯田橋二・三丁目'!$A$27:$A$28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'8飯田橋二・三丁目'!$D$27:$D$28</c:f>
              <c:numCache>
                <c:formatCode>0.0%</c:formatCode>
                <c:ptCount val="2"/>
                <c:pt idx="0">
                  <c:v>0.38700000000000001</c:v>
                </c:pt>
                <c:pt idx="1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A-4B7D-AACD-870863CAC703}"/>
            </c:ext>
          </c:extLst>
        </c:ser>
        <c:ser>
          <c:idx val="3"/>
          <c:order val="3"/>
          <c:tx>
            <c:strRef>
              <c:f>'8飯田橋二・三丁目'!$E$26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'8飯田橋二・三丁目'!$A$27:$A$28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'8飯田橋二・三丁目'!$E$27:$E$28</c:f>
              <c:numCache>
                <c:formatCode>0.0%</c:formatCode>
                <c:ptCount val="2"/>
                <c:pt idx="0">
                  <c:v>0.41099999999999998</c:v>
                </c:pt>
                <c:pt idx="1">
                  <c:v>0.39600000000000002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A-4B7D-AACD-870863CAC703}"/>
            </c:ext>
          </c:extLst>
        </c:ser>
        <c:ser>
          <c:idx val="4"/>
          <c:order val="4"/>
          <c:tx>
            <c:strRef>
              <c:f>'8飯田橋二・三丁目'!$F$26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4.66666707494900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2A-4331-A7DD-641991CB03DB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'8飯田橋二・三丁目'!$A$27:$A$28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'8飯田橋二・三丁目'!$F$27:$F$28</c:f>
              <c:numCache>
                <c:formatCode>0.0%</c:formatCode>
                <c:ptCount val="2"/>
                <c:pt idx="0">
                  <c:v>1.2E-2</c:v>
                </c:pt>
                <c:pt idx="1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7A-4B7D-AACD-870863CAC703}"/>
            </c:ext>
          </c:extLst>
        </c:ser>
        <c:ser>
          <c:idx val="5"/>
          <c:order val="5"/>
          <c:tx>
            <c:strRef>
              <c:f>'8飯田橋二・三丁目'!$G$26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8493600861163316E-16"/>
                  <c:y val="-3.88888922912416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2A-4331-A7DD-641991CB0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'8飯田橋二・三丁目'!$A$27:$A$28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'8飯田橋二・三丁目'!$G$27:$G$28</c:f>
              <c:numCache>
                <c:formatCode>0.0%</c:formatCode>
                <c:ptCount val="2"/>
                <c:pt idx="0">
                  <c:v>6.9000000000000006E-2</c:v>
                </c:pt>
                <c:pt idx="1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7A-4B7D-AACD-870863CAC70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'8飯田橋二・三丁目'!$K$26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13689870734006E-17"/>
                  <c:y val="3.121789104710218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77-47D6-96CB-E303DB54862F}"/>
                </c:ext>
              </c:extLst>
            </c:dLbl>
            <c:dLbl>
              <c:idx val="1"/>
              <c:layout>
                <c:manualLayout>
                  <c:x val="2.516587182803506E-2"/>
                  <c:y val="8.584981490494521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77-47D6-96CB-E303DB54862F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'8飯田橋二・三丁目'!$J$27:$J$28</c:f>
              <c:strCache>
                <c:ptCount val="2"/>
                <c:pt idx="0">
                  <c:v>地区計画策定前
S46-H10(28年間）</c:v>
                </c:pt>
                <c:pt idx="1">
                  <c:v>地区計画策定後
H11-R3(23年間）</c:v>
                </c:pt>
              </c:strCache>
            </c:strRef>
          </c:cat>
          <c:val>
            <c:numRef>
              <c:f>'8飯田橋二・三丁目'!$K$27:$K$28</c:f>
              <c:numCache>
                <c:formatCode>0.0%</c:formatCode>
                <c:ptCount val="2"/>
                <c:pt idx="0">
                  <c:v>7.0000000000000001E-3</c:v>
                </c:pt>
                <c:pt idx="1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7-45FB-8203-7DCC2596C68B}"/>
            </c:ext>
          </c:extLst>
        </c:ser>
        <c:ser>
          <c:idx val="1"/>
          <c:order val="1"/>
          <c:tx>
            <c:strRef>
              <c:f>'8飯田橋二・三丁目'!$L$26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13689870734006E-17"/>
                  <c:y val="-2.341341828532657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77-47D6-96CB-E303DB548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'8飯田橋二・三丁目'!$J$27:$J$28</c:f>
              <c:strCache>
                <c:ptCount val="2"/>
                <c:pt idx="0">
                  <c:v>地区計画策定前
S46-H10(28年間）</c:v>
                </c:pt>
                <c:pt idx="1">
                  <c:v>地区計画策定後
H11-R3(23年間）</c:v>
                </c:pt>
              </c:strCache>
            </c:strRef>
          </c:cat>
          <c:val>
            <c:numRef>
              <c:f>'8飯田橋二・三丁目'!$L$27:$L$28</c:f>
              <c:numCache>
                <c:formatCode>0.0%</c:formatCode>
                <c:ptCount val="2"/>
                <c:pt idx="0">
                  <c:v>7.6999999999999999E-2</c:v>
                </c:pt>
                <c:pt idx="1">
                  <c:v>0.17100000000000001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47-45FB-8203-7DCC2596C68B}"/>
            </c:ext>
          </c:extLst>
        </c:ser>
        <c:ser>
          <c:idx val="2"/>
          <c:order val="2"/>
          <c:tx>
            <c:strRef>
              <c:f>'8飯田橋二・三丁目'!$M$26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'8飯田橋二・三丁目'!$J$27:$J$28</c:f>
              <c:strCache>
                <c:ptCount val="2"/>
                <c:pt idx="0">
                  <c:v>地区計画策定前
S46-H10(28年間）</c:v>
                </c:pt>
                <c:pt idx="1">
                  <c:v>地区計画策定後
H11-R3(23年間）</c:v>
                </c:pt>
              </c:strCache>
            </c:strRef>
          </c:cat>
          <c:val>
            <c:numRef>
              <c:f>'8飯田橋二・三丁目'!$M$27:$M$28</c:f>
              <c:numCache>
                <c:formatCode>0.0%</c:formatCode>
                <c:ptCount val="2"/>
                <c:pt idx="0">
                  <c:v>0.32100000000000001</c:v>
                </c:pt>
                <c:pt idx="1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47-45FB-8203-7DCC2596C68B}"/>
            </c:ext>
          </c:extLst>
        </c:ser>
        <c:ser>
          <c:idx val="3"/>
          <c:order val="3"/>
          <c:tx>
            <c:strRef>
              <c:f>'8飯田橋二・三丁目'!$N$26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'8飯田橋二・三丁目'!$J$27:$J$28</c:f>
              <c:strCache>
                <c:ptCount val="2"/>
                <c:pt idx="0">
                  <c:v>地区計画策定前
S46-H10(28年間）</c:v>
                </c:pt>
                <c:pt idx="1">
                  <c:v>地区計画策定後
H11-R3(23年間）</c:v>
                </c:pt>
              </c:strCache>
            </c:strRef>
          </c:cat>
          <c:val>
            <c:numRef>
              <c:f>'8飯田橋二・三丁目'!$N$27:$N$28</c:f>
              <c:numCache>
                <c:formatCode>0.0%</c:formatCode>
                <c:ptCount val="2"/>
                <c:pt idx="0">
                  <c:v>0.46</c:v>
                </c:pt>
                <c:pt idx="1">
                  <c:v>0.749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47-45FB-8203-7DCC2596C68B}"/>
            </c:ext>
          </c:extLst>
        </c:ser>
        <c:ser>
          <c:idx val="4"/>
          <c:order val="4"/>
          <c:tx>
            <c:strRef>
              <c:f>'8飯田橋二・三丁目'!$O$26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4134182853266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77-47D6-96CB-E303DB54862F}"/>
                </c:ext>
              </c:extLst>
            </c:dLbl>
            <c:dLbl>
              <c:idx val="1"/>
              <c:layout>
                <c:manualLayout>
                  <c:x val="5.0331743656070113E-3"/>
                  <c:y val="6.24363966196186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77-47D6-96CB-E303DB54862F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'8飯田橋二・三丁目'!$J$27:$J$28</c:f>
              <c:strCache>
                <c:ptCount val="2"/>
                <c:pt idx="0">
                  <c:v>地区計画策定前
S46-H10(28年間）</c:v>
                </c:pt>
                <c:pt idx="1">
                  <c:v>地区計画策定後
H11-R3(23年間）</c:v>
                </c:pt>
              </c:strCache>
            </c:strRef>
          </c:cat>
          <c:val>
            <c:numRef>
              <c:f>'8飯田橋二・三丁目'!$O$27:$O$28</c:f>
              <c:numCache>
                <c:formatCode>0.0%</c:formatCode>
                <c:ptCount val="2"/>
                <c:pt idx="0">
                  <c:v>0.109</c:v>
                </c:pt>
                <c:pt idx="1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47-45FB-8203-7DCC2596C68B}"/>
            </c:ext>
          </c:extLst>
        </c:ser>
        <c:ser>
          <c:idx val="5"/>
          <c:order val="5"/>
          <c:tx>
            <c:strRef>
              <c:f>'8飯田橋二・三丁目'!$P$26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593226313291192E-2"/>
                  <c:y val="-3.89562351731025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77-47D6-96CB-E303DB54862F}"/>
                </c:ext>
              </c:extLst>
            </c:dLbl>
            <c:dLbl>
              <c:idx val="1"/>
              <c:layout>
                <c:manualLayout>
                  <c:x val="2.0132697462428045E-2"/>
                  <c:y val="-9.36530586158919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77-47D6-96CB-E303DB548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'8飯田橋二・三丁目'!$J$27:$J$28</c:f>
              <c:strCache>
                <c:ptCount val="2"/>
                <c:pt idx="0">
                  <c:v>地区計画策定前
S46-H10(28年間）</c:v>
                </c:pt>
                <c:pt idx="1">
                  <c:v>地区計画策定後
H11-R3(23年間）</c:v>
                </c:pt>
              </c:strCache>
            </c:strRef>
          </c:cat>
          <c:val>
            <c:numRef>
              <c:f>'8飯田橋二・三丁目'!$P$27:$P$28</c:f>
              <c:numCache>
                <c:formatCode>0.0%</c:formatCode>
                <c:ptCount val="2"/>
                <c:pt idx="0">
                  <c:v>2.5999999999999999E-2</c:v>
                </c:pt>
                <c:pt idx="1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47-45FB-8203-7DCC2596C68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'8飯田橋二・三丁目'!$U$69:$U$70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'8飯田橋二・三丁目'!$S$71:$T$82</c:f>
              <c:multiLvlStrCache>
                <c:ptCount val="12"/>
                <c:lvl>
                  <c:pt idx="0">
                    <c:v>独立住宅(n=14）</c:v>
                  </c:pt>
                  <c:pt idx="1">
                    <c:v>集合住宅(n=7）</c:v>
                  </c:pt>
                  <c:pt idx="2">
                    <c:v>住商併用(n=67）</c:v>
                  </c:pt>
                  <c:pt idx="3">
                    <c:v>事務所(n=71）</c:v>
                  </c:pt>
                  <c:pt idx="4">
                    <c:v>専用商業(n=2）</c:v>
                  </c:pt>
                  <c:pt idx="5">
                    <c:v>その他(n=12）</c:v>
                  </c:pt>
                  <c:pt idx="6">
                    <c:v>独立住宅(n=7）</c:v>
                  </c:pt>
                  <c:pt idx="7">
                    <c:v>集合住宅(n=11）</c:v>
                  </c:pt>
                  <c:pt idx="8">
                    <c:v>住商併用(n=4）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S46-H10(28年間）</c:v>
                  </c:pt>
                  <c:pt idx="6">
                    <c:v>地区計画策定後
H11-R3(23年間）</c:v>
                  </c:pt>
                </c:lvl>
              </c:multiLvlStrCache>
            </c:multiLvlStrRef>
          </c:cat>
          <c:val>
            <c:numRef>
              <c:f>'8飯田橋二・三丁目'!$U$71:$U$82</c:f>
              <c:numCache>
                <c:formatCode>0.0%</c:formatCode>
                <c:ptCount val="12"/>
                <c:pt idx="0">
                  <c:v>0</c:v>
                </c:pt>
                <c:pt idx="1">
                  <c:v>0.14299999999999999</c:v>
                </c:pt>
                <c:pt idx="2">
                  <c:v>0</c:v>
                </c:pt>
                <c:pt idx="3">
                  <c:v>0.113</c:v>
                </c:pt>
                <c:pt idx="4">
                  <c:v>0</c:v>
                </c:pt>
                <c:pt idx="5">
                  <c:v>0.33300000000000002</c:v>
                </c:pt>
                <c:pt idx="6">
                  <c:v>0</c:v>
                </c:pt>
                <c:pt idx="7">
                  <c:v>9.0999999999999998E-2</c:v>
                </c:pt>
                <c:pt idx="8">
                  <c:v>0.25</c:v>
                </c:pt>
                <c:pt idx="9">
                  <c:v>0.21099999999999999</c:v>
                </c:pt>
                <c:pt idx="10">
                  <c:v>0</c:v>
                </c:pt>
                <c:pt idx="11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8-4E51-825F-CEBF9D5AD845}"/>
            </c:ext>
          </c:extLst>
        </c:ser>
        <c:ser>
          <c:idx val="1"/>
          <c:order val="1"/>
          <c:tx>
            <c:strRef>
              <c:f>'8飯田橋二・三丁目'!$V$70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1890873614057778E-2"/>
                  <c:y val="9.012710469248497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EB-49BA-BF6C-B8C44CD73086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'8飯田橋二・三丁目'!$S$71:$T$82</c:f>
              <c:multiLvlStrCache>
                <c:ptCount val="12"/>
                <c:lvl>
                  <c:pt idx="0">
                    <c:v>独立住宅(n=14）</c:v>
                  </c:pt>
                  <c:pt idx="1">
                    <c:v>集合住宅(n=7）</c:v>
                  </c:pt>
                  <c:pt idx="2">
                    <c:v>住商併用(n=67）</c:v>
                  </c:pt>
                  <c:pt idx="3">
                    <c:v>事務所(n=71）</c:v>
                  </c:pt>
                  <c:pt idx="4">
                    <c:v>専用商業(n=2）</c:v>
                  </c:pt>
                  <c:pt idx="5">
                    <c:v>その他(n=12）</c:v>
                  </c:pt>
                  <c:pt idx="6">
                    <c:v>独立住宅(n=7）</c:v>
                  </c:pt>
                  <c:pt idx="7">
                    <c:v>集合住宅(n=11）</c:v>
                  </c:pt>
                  <c:pt idx="8">
                    <c:v>住商併用(n=4）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S46-H10(28年間）</c:v>
                  </c:pt>
                  <c:pt idx="6">
                    <c:v>地区計画策定後
H11-R3(23年間）</c:v>
                  </c:pt>
                </c:lvl>
              </c:multiLvlStrCache>
            </c:multiLvlStrRef>
          </c:cat>
          <c:val>
            <c:numRef>
              <c:f>'8飯田橋二・三丁目'!$V$71:$V$82</c:f>
              <c:numCache>
                <c:formatCode>0.0%</c:formatCode>
                <c:ptCount val="12"/>
                <c:pt idx="0">
                  <c:v>0</c:v>
                </c:pt>
                <c:pt idx="1">
                  <c:v>0.14299999999999999</c:v>
                </c:pt>
                <c:pt idx="2">
                  <c:v>0.03</c:v>
                </c:pt>
                <c:pt idx="3">
                  <c:v>7.0000000000000007E-2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0.27300000000000002</c:v>
                </c:pt>
                <c:pt idx="8">
                  <c:v>0</c:v>
                </c:pt>
                <c:pt idx="9">
                  <c:v>0.158</c:v>
                </c:pt>
                <c:pt idx="10">
                  <c:v>0</c:v>
                </c:pt>
                <c:pt idx="1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8-4E51-825F-CEBF9D5AD845}"/>
            </c:ext>
          </c:extLst>
        </c:ser>
        <c:ser>
          <c:idx val="2"/>
          <c:order val="2"/>
          <c:tx>
            <c:strRef>
              <c:f>'8飯田橋二・三丁目'!$W$70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9.5126988912462573E-3"/>
                  <c:y val="-1.80232921193955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EB-49BA-BF6C-B8C44CD73086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'8飯田橋二・三丁目'!$S$71:$T$82</c:f>
              <c:multiLvlStrCache>
                <c:ptCount val="12"/>
                <c:lvl>
                  <c:pt idx="0">
                    <c:v>独立住宅(n=14）</c:v>
                  </c:pt>
                  <c:pt idx="1">
                    <c:v>集合住宅(n=7）</c:v>
                  </c:pt>
                  <c:pt idx="2">
                    <c:v>住商併用(n=67）</c:v>
                  </c:pt>
                  <c:pt idx="3">
                    <c:v>事務所(n=71）</c:v>
                  </c:pt>
                  <c:pt idx="4">
                    <c:v>専用商業(n=2）</c:v>
                  </c:pt>
                  <c:pt idx="5">
                    <c:v>その他(n=12）</c:v>
                  </c:pt>
                  <c:pt idx="6">
                    <c:v>独立住宅(n=7）</c:v>
                  </c:pt>
                  <c:pt idx="7">
                    <c:v>集合住宅(n=11）</c:v>
                  </c:pt>
                  <c:pt idx="8">
                    <c:v>住商併用(n=4）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S46-H10(28年間）</c:v>
                  </c:pt>
                  <c:pt idx="6">
                    <c:v>地区計画策定後
H11-R3(23年間）</c:v>
                  </c:pt>
                </c:lvl>
              </c:multiLvlStrCache>
            </c:multiLvlStrRef>
          </c:cat>
          <c:val>
            <c:numRef>
              <c:f>'8飯田橋二・三丁目'!$W$71:$W$82</c:f>
              <c:numCache>
                <c:formatCode>0.0%</c:formatCode>
                <c:ptCount val="12"/>
                <c:pt idx="0">
                  <c:v>0.14299999999999999</c:v>
                </c:pt>
                <c:pt idx="1">
                  <c:v>0.28499999999999998</c:v>
                </c:pt>
                <c:pt idx="2">
                  <c:v>0.09</c:v>
                </c:pt>
                <c:pt idx="3">
                  <c:v>0.183</c:v>
                </c:pt>
                <c:pt idx="4">
                  <c:v>0</c:v>
                </c:pt>
                <c:pt idx="5">
                  <c:v>0.25</c:v>
                </c:pt>
                <c:pt idx="6">
                  <c:v>0.57099999999999995</c:v>
                </c:pt>
                <c:pt idx="7">
                  <c:v>0</c:v>
                </c:pt>
                <c:pt idx="8">
                  <c:v>0</c:v>
                </c:pt>
                <c:pt idx="9">
                  <c:v>0.26300000000000001</c:v>
                </c:pt>
                <c:pt idx="10">
                  <c:v>0.25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8-4E51-825F-CEBF9D5AD845}"/>
            </c:ext>
          </c:extLst>
        </c:ser>
        <c:ser>
          <c:idx val="3"/>
          <c:order val="3"/>
          <c:tx>
            <c:strRef>
              <c:f>'8飯田橋二・三丁目'!$X$70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'8飯田橋二・三丁目'!$S$71:$T$82</c:f>
              <c:multiLvlStrCache>
                <c:ptCount val="12"/>
                <c:lvl>
                  <c:pt idx="0">
                    <c:v>独立住宅(n=14）</c:v>
                  </c:pt>
                  <c:pt idx="1">
                    <c:v>集合住宅(n=7）</c:v>
                  </c:pt>
                  <c:pt idx="2">
                    <c:v>住商併用(n=67）</c:v>
                  </c:pt>
                  <c:pt idx="3">
                    <c:v>事務所(n=71）</c:v>
                  </c:pt>
                  <c:pt idx="4">
                    <c:v>専用商業(n=2）</c:v>
                  </c:pt>
                  <c:pt idx="5">
                    <c:v>その他(n=12）</c:v>
                  </c:pt>
                  <c:pt idx="6">
                    <c:v>独立住宅(n=7）</c:v>
                  </c:pt>
                  <c:pt idx="7">
                    <c:v>集合住宅(n=11）</c:v>
                  </c:pt>
                  <c:pt idx="8">
                    <c:v>住商併用(n=4）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S46-H10(28年間）</c:v>
                  </c:pt>
                  <c:pt idx="6">
                    <c:v>地区計画策定後
H11-R3(23年間）</c:v>
                  </c:pt>
                </c:lvl>
              </c:multiLvlStrCache>
            </c:multiLvlStrRef>
          </c:cat>
          <c:val>
            <c:numRef>
              <c:f>'8飯田橋二・三丁目'!$X$71:$X$82</c:f>
              <c:numCache>
                <c:formatCode>0.0%</c:formatCode>
                <c:ptCount val="12"/>
                <c:pt idx="0">
                  <c:v>0.35699999999999998</c:v>
                </c:pt>
                <c:pt idx="1">
                  <c:v>0.14299999999999999</c:v>
                </c:pt>
                <c:pt idx="2">
                  <c:v>0.254</c:v>
                </c:pt>
                <c:pt idx="3">
                  <c:v>0.28199999999999997</c:v>
                </c:pt>
                <c:pt idx="4">
                  <c:v>1</c:v>
                </c:pt>
                <c:pt idx="5">
                  <c:v>0.33400000000000002</c:v>
                </c:pt>
                <c:pt idx="6">
                  <c:v>0.28599999999999998</c:v>
                </c:pt>
                <c:pt idx="7">
                  <c:v>0.45400000000000001</c:v>
                </c:pt>
                <c:pt idx="8">
                  <c:v>0.25</c:v>
                </c:pt>
                <c:pt idx="9">
                  <c:v>0.26300000000000001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68-4E51-825F-CEBF9D5AD845}"/>
            </c:ext>
          </c:extLst>
        </c:ser>
        <c:ser>
          <c:idx val="4"/>
          <c:order val="4"/>
          <c:tx>
            <c:strRef>
              <c:f>'8飯田橋二・三丁目'!$Y$70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'8飯田橋二・三丁目'!$S$71:$T$82</c:f>
              <c:multiLvlStrCache>
                <c:ptCount val="12"/>
                <c:lvl>
                  <c:pt idx="0">
                    <c:v>独立住宅(n=14）</c:v>
                  </c:pt>
                  <c:pt idx="1">
                    <c:v>集合住宅(n=7）</c:v>
                  </c:pt>
                  <c:pt idx="2">
                    <c:v>住商併用(n=67）</c:v>
                  </c:pt>
                  <c:pt idx="3">
                    <c:v>事務所(n=71）</c:v>
                  </c:pt>
                  <c:pt idx="4">
                    <c:v>専用商業(n=2）</c:v>
                  </c:pt>
                  <c:pt idx="5">
                    <c:v>その他(n=12）</c:v>
                  </c:pt>
                  <c:pt idx="6">
                    <c:v>独立住宅(n=7）</c:v>
                  </c:pt>
                  <c:pt idx="7">
                    <c:v>集合住宅(n=11）</c:v>
                  </c:pt>
                  <c:pt idx="8">
                    <c:v>住商併用(n=4）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S46-H10(28年間）</c:v>
                  </c:pt>
                  <c:pt idx="6">
                    <c:v>地区計画策定後
H11-R3(23年間）</c:v>
                  </c:pt>
                </c:lvl>
              </c:multiLvlStrCache>
            </c:multiLvlStrRef>
          </c:cat>
          <c:val>
            <c:numRef>
              <c:f>'8飯田橋二・三丁目'!$Y$71:$Y$82</c:f>
              <c:numCache>
                <c:formatCode>0.0%</c:formatCode>
                <c:ptCount val="12"/>
                <c:pt idx="0">
                  <c:v>0.5</c:v>
                </c:pt>
                <c:pt idx="1">
                  <c:v>0.14299999999999999</c:v>
                </c:pt>
                <c:pt idx="2">
                  <c:v>0.55100000000000005</c:v>
                </c:pt>
                <c:pt idx="3">
                  <c:v>0.32400000000000001</c:v>
                </c:pt>
                <c:pt idx="4">
                  <c:v>0</c:v>
                </c:pt>
                <c:pt idx="5">
                  <c:v>8.3000000000000004E-2</c:v>
                </c:pt>
                <c:pt idx="6">
                  <c:v>0.14299999999999999</c:v>
                </c:pt>
                <c:pt idx="7">
                  <c:v>0.182</c:v>
                </c:pt>
                <c:pt idx="8">
                  <c:v>0.5</c:v>
                </c:pt>
                <c:pt idx="9">
                  <c:v>0.105</c:v>
                </c:pt>
                <c:pt idx="10">
                  <c:v>0.25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68-4E51-825F-CEBF9D5AD845}"/>
            </c:ext>
          </c:extLst>
        </c:ser>
        <c:ser>
          <c:idx val="5"/>
          <c:order val="5"/>
          <c:tx>
            <c:strRef>
              <c:f>'8飯田橋二・三丁目'!$Z$70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1.6619621360531758E-2"/>
                  <c:y val="4.0940423286174159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EB-49BA-BF6C-B8C44CD73086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'8飯田橋二・三丁目'!$S$71:$T$82</c:f>
              <c:multiLvlStrCache>
                <c:ptCount val="12"/>
                <c:lvl>
                  <c:pt idx="0">
                    <c:v>独立住宅(n=14）</c:v>
                  </c:pt>
                  <c:pt idx="1">
                    <c:v>集合住宅(n=7）</c:v>
                  </c:pt>
                  <c:pt idx="2">
                    <c:v>住商併用(n=67）</c:v>
                  </c:pt>
                  <c:pt idx="3">
                    <c:v>事務所(n=71）</c:v>
                  </c:pt>
                  <c:pt idx="4">
                    <c:v>専用商業(n=2）</c:v>
                  </c:pt>
                  <c:pt idx="5">
                    <c:v>その他(n=12）</c:v>
                  </c:pt>
                  <c:pt idx="6">
                    <c:v>独立住宅(n=7）</c:v>
                  </c:pt>
                  <c:pt idx="7">
                    <c:v>集合住宅(n=11）</c:v>
                  </c:pt>
                  <c:pt idx="8">
                    <c:v>住商併用(n=4）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S46-H10(28年間）</c:v>
                  </c:pt>
                  <c:pt idx="6">
                    <c:v>地区計画策定後
H11-R3(23年間）</c:v>
                  </c:pt>
                </c:lvl>
              </c:multiLvlStrCache>
            </c:multiLvlStrRef>
          </c:cat>
          <c:val>
            <c:numRef>
              <c:f>'8飯田橋二・三丁目'!$Z$71:$Z$82</c:f>
              <c:numCache>
                <c:formatCode>0.0%</c:formatCode>
                <c:ptCount val="12"/>
                <c:pt idx="0">
                  <c:v>0</c:v>
                </c:pt>
                <c:pt idx="1">
                  <c:v>0.14299999999999999</c:v>
                </c:pt>
                <c:pt idx="2">
                  <c:v>7.4999999999999997E-2</c:v>
                </c:pt>
                <c:pt idx="3">
                  <c:v>2.8000000000000001E-2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68-4E51-825F-CEBF9D5AD84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'8飯田橋二・三丁目'!$U$65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45329808156946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3D-4D9C-BDF3-17F38477425F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'8飯田橋二・三丁目'!$T$66:$T$67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'8飯田橋二・三丁目'!$U$66:$U$67</c:f>
              <c:numCache>
                <c:formatCode>0.0%</c:formatCode>
                <c:ptCount val="2"/>
                <c:pt idx="0">
                  <c:v>7.4999999999999997E-2</c:v>
                </c:pt>
                <c:pt idx="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B-44A5-9BC3-CED2262A63B5}"/>
            </c:ext>
          </c:extLst>
        </c:ser>
        <c:ser>
          <c:idx val="1"/>
          <c:order val="1"/>
          <c:tx>
            <c:strRef>
              <c:f>'8飯田橋二・三丁目'!$V$65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261858055409796E-3"/>
                  <c:y val="-3.127106410875932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D-4D9C-BDF3-17F384774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'8飯田橋二・三丁目'!$T$66:$T$67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'8飯田橋二・三丁目'!$V$66:$V$67</c:f>
              <c:numCache>
                <c:formatCode>0.0%</c:formatCode>
                <c:ptCount val="2"/>
                <c:pt idx="0">
                  <c:v>4.5999999999999999E-2</c:v>
                </c:pt>
                <c:pt idx="1">
                  <c:v>0.14599999999999999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B-44A5-9BC3-CED2262A63B5}"/>
            </c:ext>
          </c:extLst>
        </c:ser>
        <c:ser>
          <c:idx val="2"/>
          <c:order val="2"/>
          <c:tx>
            <c:strRef>
              <c:f>'8飯田橋二・三丁目'!$W$65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'8飯田橋二・三丁目'!$T$66:$T$67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'8飯田橋二・三丁目'!$W$66:$W$67</c:f>
              <c:numCache>
                <c:formatCode>0.0%</c:formatCode>
                <c:ptCount val="2"/>
                <c:pt idx="0">
                  <c:v>0.15</c:v>
                </c:pt>
                <c:pt idx="1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1B-44A5-9BC3-CED2262A63B5}"/>
            </c:ext>
          </c:extLst>
        </c:ser>
        <c:ser>
          <c:idx val="3"/>
          <c:order val="3"/>
          <c:tx>
            <c:strRef>
              <c:f>'8飯田橋二・三丁目'!$X$65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'8飯田橋二・三丁目'!$T$66:$T$67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'8飯田橋二・三丁目'!$X$66:$X$67</c:f>
              <c:numCache>
                <c:formatCode>0.0%</c:formatCode>
                <c:ptCount val="2"/>
                <c:pt idx="0">
                  <c:v>0.28299999999999997</c:v>
                </c:pt>
                <c:pt idx="1">
                  <c:v>0.312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1B-44A5-9BC3-CED2262A63B5}"/>
            </c:ext>
          </c:extLst>
        </c:ser>
        <c:ser>
          <c:idx val="4"/>
          <c:order val="4"/>
          <c:tx>
            <c:strRef>
              <c:f>'8飯田橋二・三丁目'!$Y$65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'8飯田橋二・三丁目'!$T$66:$T$67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'8飯田橋二・三丁目'!$Y$66:$Y$67</c:f>
              <c:numCache>
                <c:formatCode>0.0%</c:formatCode>
                <c:ptCount val="2"/>
                <c:pt idx="0">
                  <c:v>0.4</c:v>
                </c:pt>
                <c:pt idx="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1B-44A5-9BC3-CED2262A63B5}"/>
            </c:ext>
          </c:extLst>
        </c:ser>
        <c:ser>
          <c:idx val="5"/>
          <c:order val="5"/>
          <c:tx>
            <c:strRef>
              <c:f>'8飯田橋二・三丁目'!$Z$65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15711483324569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D-4D9C-BDF3-17F3847742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3D-4D9C-BDF3-17F384774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'8飯田橋二・三丁目'!$T$66:$T$67</c:f>
              <c:strCache>
                <c:ptCount val="2"/>
                <c:pt idx="0">
                  <c:v>地区計画策定前
S46-H10(28年間）(n=173）</c:v>
                </c:pt>
                <c:pt idx="1">
                  <c:v>地区計画策定後
H11-R3(23年間）(n=48）</c:v>
                </c:pt>
              </c:strCache>
            </c:strRef>
          </c:cat>
          <c:val>
            <c:numRef>
              <c:f>'8飯田橋二・三丁目'!$Z$66:$Z$67</c:f>
              <c:numCache>
                <c:formatCode>0.0%</c:formatCode>
                <c:ptCount val="2"/>
                <c:pt idx="0">
                  <c:v>4.5999999999999999E-2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1B-44A5-9BC3-CED2262A63B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'10岩本町東神田'!$B$26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15657323336253E-3"/>
                  <c:y val="3.869600773176715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BF-4CE0-A1C8-466E6D40A4AD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'10岩本町東神田'!$A$27:$A$28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'10岩本町東神田'!$B$27:$B$28</c:f>
              <c:numCache>
                <c:formatCode>0.0%</c:formatCode>
                <c:ptCount val="2"/>
                <c:pt idx="0">
                  <c:v>5.6000000000000001E-2</c:v>
                </c:pt>
                <c:pt idx="1">
                  <c:v>0.159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9-4CF9-AE2F-EBDF3538A1C0}"/>
            </c:ext>
          </c:extLst>
        </c:ser>
        <c:ser>
          <c:idx val="1"/>
          <c:order val="1"/>
          <c:tx>
            <c:strRef>
              <c:f>'10岩本町東神田'!$C$26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10438215557811E-3"/>
                  <c:y val="-3.09563186843320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BF-4CE0-A1C8-466E6D40A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'10岩本町東神田'!$A$27:$A$28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'10岩本町東神田'!$C$27:$C$28</c:f>
              <c:numCache>
                <c:formatCode>0.0%</c:formatCode>
                <c:ptCount val="2"/>
                <c:pt idx="0">
                  <c:v>0.03</c:v>
                </c:pt>
                <c:pt idx="1">
                  <c:v>0.44600000000000001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9-4CF9-AE2F-EBDF3538A1C0}"/>
            </c:ext>
          </c:extLst>
        </c:ser>
        <c:ser>
          <c:idx val="2"/>
          <c:order val="2"/>
          <c:tx>
            <c:strRef>
              <c:f>'10岩本町東神田'!$D$26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'10岩本町東神田'!$A$27:$A$28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'10岩本町東神田'!$D$27:$D$28</c:f>
              <c:numCache>
                <c:formatCode>0.0%</c:formatCode>
                <c:ptCount val="2"/>
                <c:pt idx="0">
                  <c:v>0.438</c:v>
                </c:pt>
                <c:pt idx="1">
                  <c:v>0.159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49-4CF9-AE2F-EBDF3538A1C0}"/>
            </c:ext>
          </c:extLst>
        </c:ser>
        <c:ser>
          <c:idx val="3"/>
          <c:order val="3"/>
          <c:tx>
            <c:strRef>
              <c:f>'10岩本町東神田'!$E$26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'10岩本町東神田'!$A$27:$A$28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'10岩本町東神田'!$E$27:$E$28</c:f>
              <c:numCache>
                <c:formatCode>0.0%</c:formatCode>
                <c:ptCount val="2"/>
                <c:pt idx="0">
                  <c:v>0.43</c:v>
                </c:pt>
                <c:pt idx="1">
                  <c:v>0.159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49-4CF9-AE2F-EBDF3538A1C0}"/>
            </c:ext>
          </c:extLst>
        </c:ser>
        <c:ser>
          <c:idx val="4"/>
          <c:order val="4"/>
          <c:tx>
            <c:strRef>
              <c:f>'10岩本町東神田'!$F$26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4.643447802649815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F-4CE0-A1C8-466E6D40A4AD}"/>
                </c:ext>
              </c:extLst>
            </c:dLbl>
            <c:dLbl>
              <c:idx val="1"/>
              <c:layout>
                <c:manualLayout>
                  <c:x val="0"/>
                  <c:y val="3.8695398355415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F-4CE0-A1C8-466E6D40A4AD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'10岩本町東神田'!$A$27:$A$28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'10岩本町東神田'!$F$27:$F$28</c:f>
              <c:numCache>
                <c:formatCode>0.0%</c:formatCode>
                <c:ptCount val="2"/>
                <c:pt idx="0">
                  <c:v>8.0000000000000002E-3</c:v>
                </c:pt>
                <c:pt idx="1">
                  <c:v>5.8000000000000003E-2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49-4CF9-AE2F-EBDF3538A1C0}"/>
            </c:ext>
          </c:extLst>
        </c:ser>
        <c:ser>
          <c:idx val="5"/>
          <c:order val="5"/>
          <c:tx>
            <c:strRef>
              <c:f>'10岩本町東神田'!$G$26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82087643111562E-2"/>
                  <c:y val="-3.86947889790630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F-4CE0-A1C8-466E6D40A4AD}"/>
                </c:ext>
              </c:extLst>
            </c:dLbl>
            <c:dLbl>
              <c:idx val="1"/>
              <c:layout>
                <c:manualLayout>
                  <c:x val="1.2602609553889452E-2"/>
                  <c:y val="-4.64332592737938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F-4CE0-A1C8-466E6D40A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'10岩本町東神田'!$A$27:$A$28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'10岩本町東神田'!$G$27:$G$28</c:f>
              <c:numCache>
                <c:formatCode>0.0%</c:formatCode>
                <c:ptCount val="2"/>
                <c:pt idx="0">
                  <c:v>3.7999999999999999E-2</c:v>
                </c:pt>
                <c:pt idx="1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49-4CF9-AE2F-EBDF3538A1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'10岩本町東神田'!$K$26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670495936680346E-2"/>
                  <c:y val="3.9553477108289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7-406C-83EF-AD260076A898}"/>
                </c:ext>
              </c:extLst>
            </c:dLbl>
            <c:dLbl>
              <c:idx val="1"/>
              <c:layout>
                <c:manualLayout>
                  <c:x val="1.7670495936680346E-2"/>
                  <c:y val="6.2286978533415723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7-406C-83EF-AD260076A898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'10岩本町東神田'!$K$27:$K$28</c:f>
              <c:numCache>
                <c:formatCode>0.0%</c:formatCode>
                <c:ptCount val="2"/>
                <c:pt idx="0">
                  <c:v>8.9999999999999993E-3</c:v>
                </c:pt>
                <c:pt idx="1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C-4CD3-8735-7F0A891D1091}"/>
            </c:ext>
          </c:extLst>
        </c:ser>
        <c:ser>
          <c:idx val="1"/>
          <c:order val="1"/>
          <c:tx>
            <c:strRef>
              <c:f>'10岩本町東神田'!$L$26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146139374297478E-2"/>
                  <c:y val="-4.74620547726774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47-406C-83EF-AD260076A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'10岩本町東神田'!$L$27:$L$28</c:f>
              <c:numCache>
                <c:formatCode>0.0%</c:formatCode>
                <c:ptCount val="2"/>
                <c:pt idx="0">
                  <c:v>3.2000000000000001E-2</c:v>
                </c:pt>
                <c:pt idx="1">
                  <c:v>0.53700000000000003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C-4CD3-8735-7F0A891D1091}"/>
            </c:ext>
          </c:extLst>
        </c:ser>
        <c:ser>
          <c:idx val="2"/>
          <c:order val="2"/>
          <c:tx>
            <c:strRef>
              <c:f>'10岩本町東神田'!$M$26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'10岩本町東神田'!$M$27:$M$28</c:f>
              <c:numCache>
                <c:formatCode>0.0%</c:formatCode>
                <c:ptCount val="2"/>
                <c:pt idx="0">
                  <c:v>0.32700000000000001</c:v>
                </c:pt>
                <c:pt idx="1">
                  <c:v>0.22800000000000001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C-4CD3-8735-7F0A891D1091}"/>
            </c:ext>
          </c:extLst>
        </c:ser>
        <c:ser>
          <c:idx val="3"/>
          <c:order val="3"/>
          <c:tx>
            <c:strRef>
              <c:f>'10岩本町東神田'!$N$26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'10岩本町東神田'!$N$27:$N$28</c:f>
              <c:numCache>
                <c:formatCode>0.0%</c:formatCode>
                <c:ptCount val="2"/>
                <c:pt idx="0">
                  <c:v>0.61899999999999999</c:v>
                </c:pt>
                <c:pt idx="1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7C-4CD3-8735-7F0A891D1091}"/>
            </c:ext>
          </c:extLst>
        </c:ser>
        <c:ser>
          <c:idx val="4"/>
          <c:order val="4"/>
          <c:tx>
            <c:strRef>
              <c:f>'10岩本町東神田'!$O$26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24356562382913E-3"/>
                  <c:y val="6.32841930597357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7-406C-83EF-AD260076A898}"/>
                </c:ext>
              </c:extLst>
            </c:dLbl>
            <c:dLbl>
              <c:idx val="1"/>
              <c:layout>
                <c:manualLayout>
                  <c:x val="0"/>
                  <c:y val="5.53731239162065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7-406C-83EF-AD260076A898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'10岩本町東神田'!$O$27:$O$28</c:f>
              <c:numCache>
                <c:formatCode>0.0%</c:formatCode>
                <c:ptCount val="2"/>
                <c:pt idx="0">
                  <c:v>1E-3</c:v>
                </c:pt>
                <c:pt idx="1">
                  <c:v>5.1999999999999998E-2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7C-4CD3-8735-7F0A891D1091}"/>
            </c:ext>
          </c:extLst>
        </c:ser>
        <c:ser>
          <c:idx val="5"/>
          <c:order val="5"/>
          <c:tx>
            <c:strRef>
              <c:f>'10岩本町東神田'!$P$26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146139374297478E-2"/>
                  <c:y val="-5.53725010464212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7-406C-83EF-AD260076A898}"/>
                </c:ext>
              </c:extLst>
            </c:dLbl>
            <c:dLbl>
              <c:idx val="1"/>
              <c:layout>
                <c:manualLayout>
                  <c:x val="1.2621782811914565E-2"/>
                  <c:y val="-4.74626776424627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7-406C-83EF-AD260076A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'10岩本町東神田'!$P$27:$P$28</c:f>
              <c:numCache>
                <c:formatCode>0.0%</c:formatCode>
                <c:ptCount val="2"/>
                <c:pt idx="0">
                  <c:v>1.2E-2</c:v>
                </c:pt>
                <c:pt idx="1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7C-4CD3-8735-7F0A891D109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'10岩本町東神田'!$U$69:$U$70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4.3637052662666187E-17"/>
                  <c:y val="1.811023622047244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63-4F10-9110-5B2349EAB2EA}"/>
                </c:ext>
              </c:extLst>
            </c:dLbl>
            <c:dLbl>
              <c:idx val="3"/>
              <c:layout>
                <c:manualLayout>
                  <c:x val="-2.3802303688158022E-3"/>
                  <c:y val="4.527648168016982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63-4F10-9110-5B2349EAB2EA}"/>
                </c:ext>
              </c:extLst>
            </c:dLbl>
            <c:dLbl>
              <c:idx val="7"/>
              <c:layout>
                <c:manualLayout>
                  <c:x val="1.42828384386046E-2"/>
                  <c:y val="8.941118160748632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63-4F10-9110-5B2349EAB2EA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'10岩本町東神田'!$S$71:$T$82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集合住宅(n=16）</c:v>
                  </c:pt>
                  <c:pt idx="2">
                    <c:v>住商併用(n=234）</c:v>
                  </c:pt>
                  <c:pt idx="3">
                    <c:v>事務所(n=229）</c:v>
                  </c:pt>
                  <c:pt idx="4">
                    <c:v>専用商業(n=4）</c:v>
                  </c:pt>
                  <c:pt idx="5">
                    <c:v>その他(n=20）</c:v>
                  </c:pt>
                  <c:pt idx="6">
                    <c:v>独立住宅(n=33）</c:v>
                  </c:pt>
                  <c:pt idx="7">
                    <c:v>集合住宅(n=92）</c:v>
                  </c:pt>
                  <c:pt idx="8">
                    <c:v>住商併用(n=33）</c:v>
                  </c:pt>
                  <c:pt idx="9">
                    <c:v>事務所(n=33）</c:v>
                  </c:pt>
                  <c:pt idx="10">
                    <c:v>専用商業(n=12）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'10岩本町東神田'!$U$71:$U$82</c:f>
              <c:numCache>
                <c:formatCode>0.0%</c:formatCode>
                <c:ptCount val="12"/>
                <c:pt idx="0">
                  <c:v>6.7000000000000004E-2</c:v>
                </c:pt>
                <c:pt idx="1">
                  <c:v>0</c:v>
                </c:pt>
                <c:pt idx="2">
                  <c:v>4.0000000000000001E-3</c:v>
                </c:pt>
                <c:pt idx="3">
                  <c:v>2.5999999999999999E-2</c:v>
                </c:pt>
                <c:pt idx="4">
                  <c:v>0</c:v>
                </c:pt>
                <c:pt idx="5">
                  <c:v>0.4</c:v>
                </c:pt>
                <c:pt idx="6">
                  <c:v>9.0999999999999998E-2</c:v>
                </c:pt>
                <c:pt idx="7">
                  <c:v>2.1999999999999999E-2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F-4152-8BD2-9687B568636E}"/>
            </c:ext>
          </c:extLst>
        </c:ser>
        <c:ser>
          <c:idx val="1"/>
          <c:order val="1"/>
          <c:tx>
            <c:strRef>
              <c:f>'10岩本町東神田'!$V$70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1901151844078793E-2"/>
                  <c:y val="-1.357795418171189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3-4F10-9110-5B2349EAB2EA}"/>
                </c:ext>
              </c:extLst>
            </c:dLbl>
            <c:dLbl>
              <c:idx val="3"/>
              <c:layout>
                <c:manualLayout>
                  <c:x val="9.5209214752629903E-3"/>
                  <c:y val="-2.26336069693415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3-4F10-9110-5B2349EAB2EA}"/>
                </c:ext>
              </c:extLst>
            </c:dLbl>
            <c:dLbl>
              <c:idx val="6"/>
              <c:layout>
                <c:manualLayout>
                  <c:x val="4.7609461462015338E-3"/>
                  <c:y val="-1.34116772411229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3-4F10-9110-5B2349EAB2EA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'10岩本町東神田'!$S$71:$T$82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集合住宅(n=16）</c:v>
                  </c:pt>
                  <c:pt idx="2">
                    <c:v>住商併用(n=234）</c:v>
                  </c:pt>
                  <c:pt idx="3">
                    <c:v>事務所(n=229）</c:v>
                  </c:pt>
                  <c:pt idx="4">
                    <c:v>専用商業(n=4）</c:v>
                  </c:pt>
                  <c:pt idx="5">
                    <c:v>その他(n=20）</c:v>
                  </c:pt>
                  <c:pt idx="6">
                    <c:v>独立住宅(n=33）</c:v>
                  </c:pt>
                  <c:pt idx="7">
                    <c:v>集合住宅(n=92）</c:v>
                  </c:pt>
                  <c:pt idx="8">
                    <c:v>住商併用(n=33）</c:v>
                  </c:pt>
                  <c:pt idx="9">
                    <c:v>事務所(n=33）</c:v>
                  </c:pt>
                  <c:pt idx="10">
                    <c:v>専用商業(n=12）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'10岩本町東神田'!$V$71:$V$82</c:f>
              <c:numCache>
                <c:formatCode>0.0%</c:formatCode>
                <c:ptCount val="12"/>
                <c:pt idx="0">
                  <c:v>0</c:v>
                </c:pt>
                <c:pt idx="1">
                  <c:v>6.3E-2</c:v>
                </c:pt>
                <c:pt idx="2">
                  <c:v>1.7000000000000001E-2</c:v>
                </c:pt>
                <c:pt idx="3">
                  <c:v>3.1E-2</c:v>
                </c:pt>
                <c:pt idx="4">
                  <c:v>0</c:v>
                </c:pt>
                <c:pt idx="5">
                  <c:v>0.1</c:v>
                </c:pt>
                <c:pt idx="6">
                  <c:v>0.03</c:v>
                </c:pt>
                <c:pt idx="7">
                  <c:v>0.185</c:v>
                </c:pt>
                <c:pt idx="8">
                  <c:v>0</c:v>
                </c:pt>
                <c:pt idx="9">
                  <c:v>9.0999999999999998E-2</c:v>
                </c:pt>
                <c:pt idx="10">
                  <c:v>8.3000000000000004E-2</c:v>
                </c:pt>
                <c:pt idx="1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F-4152-8BD2-9687B568636E}"/>
            </c:ext>
          </c:extLst>
        </c:ser>
        <c:ser>
          <c:idx val="2"/>
          <c:order val="2"/>
          <c:tx>
            <c:strRef>
              <c:f>'10岩本町東神田'!$W$70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1286479592982269E-3"/>
                  <c:y val="-9.073048056898109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63-4F10-9110-5B2349EAB2EA}"/>
                </c:ext>
              </c:extLst>
            </c:dLbl>
            <c:dLbl>
              <c:idx val="2"/>
              <c:layout>
                <c:manualLayout>
                  <c:x val="1.6661612581710266E-2"/>
                  <c:y val="1.35815186976684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3-4F10-9110-5B2349EAB2EA}"/>
                </c:ext>
              </c:extLst>
            </c:dLbl>
            <c:dLbl>
              <c:idx val="3"/>
              <c:layout>
                <c:manualLayout>
                  <c:x val="7.1406911064472757E-3"/>
                  <c:y val="4.528004619612720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63-4F10-9110-5B2349EAB2EA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'10岩本町東神田'!$S$71:$T$82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集合住宅(n=16）</c:v>
                  </c:pt>
                  <c:pt idx="2">
                    <c:v>住商併用(n=234）</c:v>
                  </c:pt>
                  <c:pt idx="3">
                    <c:v>事務所(n=229）</c:v>
                  </c:pt>
                  <c:pt idx="4">
                    <c:v>専用商業(n=4）</c:v>
                  </c:pt>
                  <c:pt idx="5">
                    <c:v>その他(n=20）</c:v>
                  </c:pt>
                  <c:pt idx="6">
                    <c:v>独立住宅(n=33）</c:v>
                  </c:pt>
                  <c:pt idx="7">
                    <c:v>集合住宅(n=92）</c:v>
                  </c:pt>
                  <c:pt idx="8">
                    <c:v>住商併用(n=33）</c:v>
                  </c:pt>
                  <c:pt idx="9">
                    <c:v>事務所(n=33）</c:v>
                  </c:pt>
                  <c:pt idx="10">
                    <c:v>専用商業(n=12）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'10岩本町東神田'!$W$71:$W$82</c:f>
              <c:numCache>
                <c:formatCode>0.0%</c:formatCode>
                <c:ptCount val="12"/>
                <c:pt idx="0">
                  <c:v>3.3000000000000002E-2</c:v>
                </c:pt>
                <c:pt idx="1">
                  <c:v>0.25</c:v>
                </c:pt>
                <c:pt idx="2">
                  <c:v>4.2999999999999997E-2</c:v>
                </c:pt>
                <c:pt idx="3">
                  <c:v>4.3999999999999997E-2</c:v>
                </c:pt>
                <c:pt idx="4">
                  <c:v>0.25</c:v>
                </c:pt>
                <c:pt idx="5">
                  <c:v>0.2</c:v>
                </c:pt>
                <c:pt idx="6">
                  <c:v>0.24199999999999999</c:v>
                </c:pt>
                <c:pt idx="7">
                  <c:v>0.217</c:v>
                </c:pt>
                <c:pt idx="8">
                  <c:v>0.24199999999999999</c:v>
                </c:pt>
                <c:pt idx="9">
                  <c:v>6.0999999999999999E-2</c:v>
                </c:pt>
                <c:pt idx="10">
                  <c:v>0.25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F-4152-8BD2-9687B568636E}"/>
            </c:ext>
          </c:extLst>
        </c:ser>
        <c:ser>
          <c:idx val="3"/>
          <c:order val="3"/>
          <c:tx>
            <c:strRef>
              <c:f>'10岩本町東神田'!$X$70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4.7609461462015338E-3"/>
                  <c:y val="-1.3410973216070921E-2"/>
                </c:manualLayout>
              </c:layout>
              <c:numFmt formatCode="#0.0%;\-#;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63-4F10-9110-5B2349EAB2EA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'10岩本町東神田'!$S$71:$T$82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集合住宅(n=16）</c:v>
                  </c:pt>
                  <c:pt idx="2">
                    <c:v>住商併用(n=234）</c:v>
                  </c:pt>
                  <c:pt idx="3">
                    <c:v>事務所(n=229）</c:v>
                  </c:pt>
                  <c:pt idx="4">
                    <c:v>専用商業(n=4）</c:v>
                  </c:pt>
                  <c:pt idx="5">
                    <c:v>その他(n=20）</c:v>
                  </c:pt>
                  <c:pt idx="6">
                    <c:v>独立住宅(n=33）</c:v>
                  </c:pt>
                  <c:pt idx="7">
                    <c:v>集合住宅(n=92）</c:v>
                  </c:pt>
                  <c:pt idx="8">
                    <c:v>住商併用(n=33）</c:v>
                  </c:pt>
                  <c:pt idx="9">
                    <c:v>事務所(n=33）</c:v>
                  </c:pt>
                  <c:pt idx="10">
                    <c:v>専用商業(n=12）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'10岩本町東神田'!$X$71:$X$82</c:f>
              <c:numCache>
                <c:formatCode>0.0%</c:formatCode>
                <c:ptCount val="12"/>
                <c:pt idx="0">
                  <c:v>0.433</c:v>
                </c:pt>
                <c:pt idx="1">
                  <c:v>0.437</c:v>
                </c:pt>
                <c:pt idx="2">
                  <c:v>0.312</c:v>
                </c:pt>
                <c:pt idx="3">
                  <c:v>0.218</c:v>
                </c:pt>
                <c:pt idx="4">
                  <c:v>0</c:v>
                </c:pt>
                <c:pt idx="5">
                  <c:v>0.05</c:v>
                </c:pt>
                <c:pt idx="6">
                  <c:v>0.48499999999999999</c:v>
                </c:pt>
                <c:pt idx="7">
                  <c:v>0.51100000000000001</c:v>
                </c:pt>
                <c:pt idx="8">
                  <c:v>0.54600000000000004</c:v>
                </c:pt>
                <c:pt idx="9">
                  <c:v>0.48399999999999999</c:v>
                </c:pt>
                <c:pt idx="10">
                  <c:v>0.33400000000000002</c:v>
                </c:pt>
                <c:pt idx="1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7F-4152-8BD2-9687B568636E}"/>
            </c:ext>
          </c:extLst>
        </c:ser>
        <c:ser>
          <c:idx val="4"/>
          <c:order val="4"/>
          <c:tx>
            <c:strRef>
              <c:f>'10岩本町東神田'!$Y$70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'10岩本町東神田'!$S$71:$T$82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集合住宅(n=16）</c:v>
                  </c:pt>
                  <c:pt idx="2">
                    <c:v>住商併用(n=234）</c:v>
                  </c:pt>
                  <c:pt idx="3">
                    <c:v>事務所(n=229）</c:v>
                  </c:pt>
                  <c:pt idx="4">
                    <c:v>専用商業(n=4）</c:v>
                  </c:pt>
                  <c:pt idx="5">
                    <c:v>その他(n=20）</c:v>
                  </c:pt>
                  <c:pt idx="6">
                    <c:v>独立住宅(n=33）</c:v>
                  </c:pt>
                  <c:pt idx="7">
                    <c:v>集合住宅(n=92）</c:v>
                  </c:pt>
                  <c:pt idx="8">
                    <c:v>住商併用(n=33）</c:v>
                  </c:pt>
                  <c:pt idx="9">
                    <c:v>事務所(n=33）</c:v>
                  </c:pt>
                  <c:pt idx="10">
                    <c:v>専用商業(n=12）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'10岩本町東神田'!$Y$71:$Y$82</c:f>
              <c:numCache>
                <c:formatCode>0.0%</c:formatCode>
                <c:ptCount val="12"/>
                <c:pt idx="0">
                  <c:v>0.46700000000000003</c:v>
                </c:pt>
                <c:pt idx="1">
                  <c:v>0.25</c:v>
                </c:pt>
                <c:pt idx="2">
                  <c:v>0.53400000000000003</c:v>
                </c:pt>
                <c:pt idx="3">
                  <c:v>0.61499999999999999</c:v>
                </c:pt>
                <c:pt idx="4">
                  <c:v>0.75</c:v>
                </c:pt>
                <c:pt idx="5">
                  <c:v>0.15</c:v>
                </c:pt>
                <c:pt idx="6">
                  <c:v>0.152</c:v>
                </c:pt>
                <c:pt idx="7">
                  <c:v>6.5000000000000002E-2</c:v>
                </c:pt>
                <c:pt idx="8">
                  <c:v>0.21199999999999999</c:v>
                </c:pt>
                <c:pt idx="9">
                  <c:v>0.36399999999999999</c:v>
                </c:pt>
                <c:pt idx="10">
                  <c:v>0.33300000000000002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7F-4152-8BD2-9687B568636E}"/>
            </c:ext>
          </c:extLst>
        </c:ser>
        <c:ser>
          <c:idx val="5"/>
          <c:order val="5"/>
          <c:tx>
            <c:strRef>
              <c:f>'10岩本町東神田'!$Z$70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'10岩本町東神田'!$S$71:$T$82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集合住宅(n=16）</c:v>
                  </c:pt>
                  <c:pt idx="2">
                    <c:v>住商併用(n=234）</c:v>
                  </c:pt>
                  <c:pt idx="3">
                    <c:v>事務所(n=229）</c:v>
                  </c:pt>
                  <c:pt idx="4">
                    <c:v>専用商業(n=4）</c:v>
                  </c:pt>
                  <c:pt idx="5">
                    <c:v>その他(n=20）</c:v>
                  </c:pt>
                  <c:pt idx="6">
                    <c:v>独立住宅(n=33）</c:v>
                  </c:pt>
                  <c:pt idx="7">
                    <c:v>集合住宅(n=92）</c:v>
                  </c:pt>
                  <c:pt idx="8">
                    <c:v>住商併用(n=33）</c:v>
                  </c:pt>
                  <c:pt idx="9">
                    <c:v>事務所(n=33）</c:v>
                  </c:pt>
                  <c:pt idx="10">
                    <c:v>専用商業(n=12）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'10岩本町東神田'!$Z$71:$Z$82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0.09</c:v>
                </c:pt>
                <c:pt idx="3">
                  <c:v>6.6000000000000003E-2</c:v>
                </c:pt>
                <c:pt idx="4">
                  <c:v>0</c:v>
                </c:pt>
                <c:pt idx="5">
                  <c:v>0.1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7F-4152-8BD2-9687B568636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'5神田和泉町'!$K$26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37675911323421E-3"/>
                  <c:y val="3.888950471474231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B-442B-A4B7-33B49F031A3F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'5神田和泉町'!$J$27:$J$28</c:f>
              <c:strCache>
                <c:ptCount val="2"/>
                <c:pt idx="0">
                  <c:v>地区計画策定前
S46-H8(26年間）</c:v>
                </c:pt>
                <c:pt idx="1">
                  <c:v>地区計画策定後
H9-R3(25年間）</c:v>
                </c:pt>
              </c:strCache>
            </c:strRef>
          </c:cat>
          <c:val>
            <c:numRef>
              <c:f>'5神田和泉町'!$K$27:$K$28</c:f>
              <c:numCache>
                <c:formatCode>0.0%</c:formatCode>
                <c:ptCount val="2"/>
                <c:pt idx="0">
                  <c:v>1.4E-2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C-49CE-A022-B3490F8CC3B1}"/>
            </c:ext>
          </c:extLst>
        </c:ser>
        <c:ser>
          <c:idx val="1"/>
          <c:order val="1"/>
          <c:tx>
            <c:strRef>
              <c:f>'5神田和泉町'!$L$26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220888352242312E-2"/>
                  <c:y val="-6.21276274052596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9B-442B-A4B7-33B49F031A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'5神田和泉町'!$J$27:$J$28</c:f>
              <c:strCache>
                <c:ptCount val="2"/>
                <c:pt idx="0">
                  <c:v>地区計画策定前
S46-H8(26年間）</c:v>
                </c:pt>
                <c:pt idx="1">
                  <c:v>地区計画策定後
H9-R3(25年間）</c:v>
                </c:pt>
              </c:strCache>
            </c:strRef>
          </c:cat>
          <c:val>
            <c:numRef>
              <c:f>'5神田和泉町'!$L$27:$L$28</c:f>
              <c:numCache>
                <c:formatCode>0.0%</c:formatCode>
                <c:ptCount val="2"/>
                <c:pt idx="0">
                  <c:v>2E-3</c:v>
                </c:pt>
                <c:pt idx="1">
                  <c:v>0.112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C-49CE-A022-B3490F8CC3B1}"/>
            </c:ext>
          </c:extLst>
        </c:ser>
        <c:ser>
          <c:idx val="2"/>
          <c:order val="2"/>
          <c:tx>
            <c:strRef>
              <c:f>'5神田和泉町'!$M$26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'5神田和泉町'!$J$27:$J$28</c:f>
              <c:strCache>
                <c:ptCount val="2"/>
                <c:pt idx="0">
                  <c:v>地区計画策定前
S46-H8(26年間）</c:v>
                </c:pt>
                <c:pt idx="1">
                  <c:v>地区計画策定後
H9-R3(25年間）</c:v>
                </c:pt>
              </c:strCache>
            </c:strRef>
          </c:cat>
          <c:val>
            <c:numRef>
              <c:f>'5神田和泉町'!$M$27:$M$28</c:f>
              <c:numCache>
                <c:formatCode>0.0%</c:formatCode>
                <c:ptCount val="2"/>
                <c:pt idx="0">
                  <c:v>0.33700000000000002</c:v>
                </c:pt>
                <c:pt idx="1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C-49CE-A022-B3490F8CC3B1}"/>
            </c:ext>
          </c:extLst>
        </c:ser>
        <c:ser>
          <c:idx val="3"/>
          <c:order val="3"/>
          <c:tx>
            <c:strRef>
              <c:f>'5神田和泉町'!$N$26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'5神田和泉町'!$J$27:$J$28</c:f>
              <c:strCache>
                <c:ptCount val="2"/>
                <c:pt idx="0">
                  <c:v>地区計画策定前
S46-H8(26年間）</c:v>
                </c:pt>
                <c:pt idx="1">
                  <c:v>地区計画策定後
H9-R3(25年間）</c:v>
                </c:pt>
              </c:strCache>
            </c:strRef>
          </c:cat>
          <c:val>
            <c:numRef>
              <c:f>'5神田和泉町'!$N$27:$N$28</c:f>
              <c:numCache>
                <c:formatCode>0.0%</c:formatCode>
                <c:ptCount val="2"/>
                <c:pt idx="0">
                  <c:v>0.52100000000000002</c:v>
                </c:pt>
                <c:pt idx="1">
                  <c:v>0.53200000000000003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CC-49CE-A022-B3490F8CC3B1}"/>
            </c:ext>
          </c:extLst>
        </c:ser>
        <c:ser>
          <c:idx val="4"/>
          <c:order val="4"/>
          <c:tx>
            <c:strRef>
              <c:f>'5神田和泉町'!$O$26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8498600266428179E-16"/>
                  <c:y val="3.907282593271689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B-442B-A4B7-33B49F031A3F}"/>
                </c:ext>
              </c:extLst>
            </c:dLbl>
            <c:dLbl>
              <c:idx val="1"/>
              <c:layout>
                <c:manualLayout>
                  <c:x val="2.5218837955660782E-3"/>
                  <c:y val="1.4259095784497333E-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9B-442B-A4B7-33B49F031A3F}"/>
                </c:ext>
              </c:extLst>
            </c:dLbl>
            <c:numFmt formatCode="#0.0%;\-#;;" sourceLinked="0"/>
            <c:spPr>
              <a:solidFill>
                <a:srgbClr val="FFFFFF">
                  <a:alpha val="50196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'5神田和泉町'!$J$27:$J$28</c:f>
              <c:strCache>
                <c:ptCount val="2"/>
                <c:pt idx="0">
                  <c:v>地区計画策定前
S46-H8(26年間）</c:v>
                </c:pt>
                <c:pt idx="1">
                  <c:v>地区計画策定後
H9-R3(25年間）</c:v>
                </c:pt>
              </c:strCache>
            </c:strRef>
          </c:cat>
          <c:val>
            <c:numRef>
              <c:f>'5神田和泉町'!$O$27:$O$28</c:f>
              <c:numCache>
                <c:formatCode>0.0%</c:formatCode>
                <c:ptCount val="2"/>
                <c:pt idx="0">
                  <c:v>2E-3</c:v>
                </c:pt>
                <c:pt idx="1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CC-49CE-A022-B3490F8CC3B1}"/>
            </c:ext>
          </c:extLst>
        </c:ser>
        <c:ser>
          <c:idx val="5"/>
          <c:order val="5"/>
          <c:tx>
            <c:strRef>
              <c:f>'5神田和泉町'!$P$26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76966215696834E-3"/>
                  <c:y val="-3.897987801515299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9B-442B-A4B7-33B49F031A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'5神田和泉町'!$J$27:$J$28</c:f>
              <c:strCache>
                <c:ptCount val="2"/>
                <c:pt idx="0">
                  <c:v>地区計画策定前
S46-H8(26年間）</c:v>
                </c:pt>
                <c:pt idx="1">
                  <c:v>地区計画策定後
H9-R3(25年間）</c:v>
                </c:pt>
              </c:strCache>
            </c:strRef>
          </c:cat>
          <c:val>
            <c:numRef>
              <c:f>'5神田和泉町'!$P$27:$P$28</c:f>
              <c:numCache>
                <c:formatCode>0.0%</c:formatCode>
                <c:ptCount val="2"/>
                <c:pt idx="0">
                  <c:v>0.124</c:v>
                </c:pt>
                <c:pt idx="1">
                  <c:v>0.26500000000000001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CC-49CE-A022-B3490F8CC3B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'10岩本町東神田'!$U$65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595957391942554E-2"/>
                  <c:y val="4.73378993306310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2-405B-895E-3926C2878A69}"/>
                </c:ext>
              </c:extLst>
            </c:dLbl>
            <c:dLbl>
              <c:idx val="1"/>
              <c:layout>
                <c:manualLayout>
                  <c:x val="1.2595957391942554E-2"/>
                  <c:y val="3.155880662846145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22-405B-895E-3926C2878A6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'10岩本町東神田'!$T$66:$T$67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'10岩本町東神田'!$U$66:$U$67</c:f>
              <c:numCache>
                <c:formatCode>0.0%</c:formatCode>
                <c:ptCount val="2"/>
                <c:pt idx="0">
                  <c:v>3.2000000000000001E-2</c:v>
                </c:pt>
                <c:pt idx="1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7-4E7C-9B7F-ADBD6406BC52}"/>
            </c:ext>
          </c:extLst>
        </c:ser>
        <c:ser>
          <c:idx val="1"/>
          <c:order val="1"/>
          <c:tx>
            <c:strRef>
              <c:f>'10岩本町東神田'!$V$65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575744351654862E-3"/>
                  <c:y val="-2.36680178291322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2-405B-895E-3926C2878A69}"/>
                </c:ext>
              </c:extLst>
            </c:dLbl>
            <c:dLbl>
              <c:idx val="1"/>
              <c:layout>
                <c:manualLayout>
                  <c:x val="5.0383829567770214E-3"/>
                  <c:y val="-1.57790927021696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2-405B-895E-3926C2878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'10岩本町東神田'!$T$66:$T$67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'10岩本町東神田'!$V$66:$V$67</c:f>
              <c:numCache>
                <c:formatCode>0.0%</c:formatCode>
                <c:ptCount val="2"/>
                <c:pt idx="0">
                  <c:v>2.5999999999999999E-2</c:v>
                </c:pt>
                <c:pt idx="1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57-4E7C-9B7F-ADBD6406BC52}"/>
            </c:ext>
          </c:extLst>
        </c:ser>
        <c:ser>
          <c:idx val="2"/>
          <c:order val="2"/>
          <c:tx>
            <c:strRef>
              <c:f>'10岩本町東神田'!$W$65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184643574845702E-17"/>
                  <c:y val="-9.467455621301774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2-405B-895E-3926C2878A6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'10岩本町東神田'!$T$66:$T$67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'10岩本町東神田'!$W$66:$W$67</c:f>
              <c:numCache>
                <c:formatCode>0.0%</c:formatCode>
                <c:ptCount val="2"/>
                <c:pt idx="0">
                  <c:v>5.6000000000000001E-2</c:v>
                </c:pt>
                <c:pt idx="1">
                  <c:v>0.19800000000000001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57-4E7C-9B7F-ADBD6406BC52}"/>
            </c:ext>
          </c:extLst>
        </c:ser>
        <c:ser>
          <c:idx val="3"/>
          <c:order val="3"/>
          <c:tx>
            <c:strRef>
              <c:f>'10岩本町東神田'!$X$65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'10岩本町東神田'!$T$66:$T$67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'10岩本町東神田'!$X$66:$X$67</c:f>
              <c:numCache>
                <c:formatCode>0.0%</c:formatCode>
                <c:ptCount val="2"/>
                <c:pt idx="0">
                  <c:v>0.27</c:v>
                </c:pt>
                <c:pt idx="1">
                  <c:v>0.49299999999999999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57-4E7C-9B7F-ADBD6406BC52}"/>
            </c:ext>
          </c:extLst>
        </c:ser>
        <c:ser>
          <c:idx val="4"/>
          <c:order val="4"/>
          <c:tx>
            <c:strRef>
              <c:f>'10岩本町東神田'!$Y$65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'10岩本町東神田'!$T$66:$T$67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'10岩本町東神田'!$Y$66:$Y$67</c:f>
              <c:numCache>
                <c:formatCode>0.0%</c:formatCode>
                <c:ptCount val="2"/>
                <c:pt idx="0">
                  <c:v>0.54500000000000004</c:v>
                </c:pt>
                <c:pt idx="1">
                  <c:v>0.16400000000000001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57-4E7C-9B7F-ADBD6406BC52}"/>
            </c:ext>
          </c:extLst>
        </c:ser>
        <c:ser>
          <c:idx val="5"/>
          <c:order val="5"/>
          <c:tx>
            <c:strRef>
              <c:f>'10岩本町東神田'!$Z$65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22-405B-895E-3926C2878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'10岩本町東神田'!$T$66:$T$67</c:f>
              <c:strCache>
                <c:ptCount val="2"/>
                <c:pt idx="0">
                  <c:v>地区計画策定前
S46-H11(29年間）(n=533）</c:v>
                </c:pt>
                <c:pt idx="1">
                  <c:v>地区計画策定後
H12-R3(22年間）(n=207）</c:v>
                </c:pt>
              </c:strCache>
            </c:strRef>
          </c:cat>
          <c:val>
            <c:numRef>
              <c:f>'10岩本町東神田'!$Z$66:$Z$67</c:f>
              <c:numCache>
                <c:formatCode>0.0%</c:formatCode>
                <c:ptCount val="2"/>
                <c:pt idx="0">
                  <c:v>7.0999999999999994E-2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57-4E7C-9B7F-ADBD6406BC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'11神田錦町南部'!$B$26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663165227287538E-2"/>
                  <c:y val="5.53776139967958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15-4097-B7D7-79CB9EF4B24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'11神田錦町南部'!$A$27:$A$28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'11神田錦町南部'!$B$27:$B$28</c:f>
              <c:numCache>
                <c:formatCode>0.0%</c:formatCode>
                <c:ptCount val="2"/>
                <c:pt idx="0">
                  <c:v>2.1000000000000001E-2</c:v>
                </c:pt>
                <c:pt idx="1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2-4610-A31B-CD1E05AB0F2D}"/>
            </c:ext>
          </c:extLst>
        </c:ser>
        <c:ser>
          <c:idx val="1"/>
          <c:order val="1"/>
          <c:tx>
            <c:strRef>
              <c:f>'11神田錦町南部'!$C$26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99279545518219E-3"/>
                  <c:y val="-3.16432830279881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15-4097-B7D7-79CB9EF4B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'11神田錦町南部'!$A$27:$A$28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'11神田錦町南部'!$C$27:$C$28</c:f>
              <c:numCache>
                <c:formatCode>0.0%</c:formatCode>
                <c:ptCount val="2"/>
                <c:pt idx="0">
                  <c:v>3.1E-2</c:v>
                </c:pt>
                <c:pt idx="1">
                  <c:v>0.34799999999999998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22-4610-A31B-CD1E05AB0F2D}"/>
            </c:ext>
          </c:extLst>
        </c:ser>
        <c:ser>
          <c:idx val="2"/>
          <c:order val="2"/>
          <c:tx>
            <c:strRef>
              <c:f>'11神田錦町南部'!$D$26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'11神田錦町南部'!$A$27:$A$28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'11神田錦町南部'!$D$27:$D$28</c:f>
              <c:numCache>
                <c:formatCode>0.0%</c:formatCode>
                <c:ptCount val="2"/>
                <c:pt idx="0">
                  <c:v>0.38300000000000001</c:v>
                </c:pt>
                <c:pt idx="1">
                  <c:v>0.19700000000000001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22-4610-A31B-CD1E05AB0F2D}"/>
            </c:ext>
          </c:extLst>
        </c:ser>
        <c:ser>
          <c:idx val="3"/>
          <c:order val="3"/>
          <c:tx>
            <c:strRef>
              <c:f>'11神田錦町南部'!$E$26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'11神田錦町南部'!$A$27:$A$28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'11神田錦町南部'!$E$27:$E$28</c:f>
              <c:numCache>
                <c:formatCode>0.0%</c:formatCode>
                <c:ptCount val="2"/>
                <c:pt idx="0">
                  <c:v>0.52300000000000002</c:v>
                </c:pt>
                <c:pt idx="1">
                  <c:v>0.28799999999999998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22-4610-A31B-CD1E05AB0F2D}"/>
            </c:ext>
          </c:extLst>
        </c:ser>
        <c:ser>
          <c:idx val="4"/>
          <c:order val="4"/>
          <c:tx>
            <c:strRef>
              <c:f>'11神田錦町南部'!$F$26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6.328656605597625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15-4097-B7D7-79CB9EF4B249}"/>
                </c:ext>
              </c:extLst>
            </c:dLbl>
            <c:dLbl>
              <c:idx val="1"/>
              <c:layout>
                <c:manualLayout>
                  <c:x val="-1.8504054572931457E-16"/>
                  <c:y val="2.37324622709910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15-4097-B7D7-79CB9EF4B249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'11神田錦町南部'!$A$27:$A$28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'11神田錦町南部'!$F$27:$F$28</c:f>
              <c:numCache>
                <c:formatCode>0.0%</c:formatCode>
                <c:ptCount val="2"/>
                <c:pt idx="0">
                  <c:v>1.6E-2</c:v>
                </c:pt>
                <c:pt idx="1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22-4610-A31B-CD1E05AB0F2D}"/>
            </c:ext>
          </c:extLst>
        </c:ser>
        <c:ser>
          <c:idx val="5"/>
          <c:order val="5"/>
          <c:tx>
            <c:strRef>
              <c:f>'11神田錦町南部'!$G$26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616546590919703E-2"/>
                  <c:y val="-2.37318393717188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15-4097-B7D7-79CB9EF4B249}"/>
                </c:ext>
              </c:extLst>
            </c:dLbl>
            <c:dLbl>
              <c:idx val="1"/>
              <c:layout>
                <c:manualLayout>
                  <c:x val="5.0466186363676956E-3"/>
                  <c:y val="-2.37324622709910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15-4097-B7D7-79CB9EF4B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'11神田錦町南部'!$A$27:$A$28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'11神田錦町南部'!$G$27:$G$28</c:f>
              <c:numCache>
                <c:formatCode>0.0%</c:formatCode>
                <c:ptCount val="2"/>
                <c:pt idx="0">
                  <c:v>2.5999999999999999E-2</c:v>
                </c:pt>
                <c:pt idx="1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22-4610-A31B-CD1E05AB0F2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'11神田錦町南部'!$K$26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396105452461789E-3"/>
                  <c:y val="4.7014329122514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9F0-8A83-9CA815825013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'11神田錦町南部'!$K$27:$K$28</c:f>
              <c:numCache>
                <c:formatCode>0.0%</c:formatCode>
                <c:ptCount val="2"/>
                <c:pt idx="0">
                  <c:v>4.0000000000000001E-3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2-4431-A4D1-EF683D395847}"/>
            </c:ext>
          </c:extLst>
        </c:ser>
        <c:ser>
          <c:idx val="1"/>
          <c:order val="1"/>
          <c:tx>
            <c:strRef>
              <c:f>'11神田錦町南部'!$L$26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638636908361628E-2"/>
                  <c:y val="-4.701062730399642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67-49F0-8A83-9CA815825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'11神田錦町南部'!$L$27:$L$28</c:f>
              <c:numCache>
                <c:formatCode>0.0%</c:formatCode>
                <c:ptCount val="2"/>
                <c:pt idx="0">
                  <c:v>1.4999999999999999E-2</c:v>
                </c:pt>
                <c:pt idx="1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2-4431-A4D1-EF683D395847}"/>
            </c:ext>
          </c:extLst>
        </c:ser>
        <c:ser>
          <c:idx val="2"/>
          <c:order val="2"/>
          <c:tx>
            <c:strRef>
              <c:f>'11神田錦町南部'!$M$26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2678247453607761E-2"/>
                  <c:y val="3.5912366179857422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67-49F0-8A83-9CA815825013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'11神田錦町南部'!$M$27:$M$28</c:f>
              <c:numCache>
                <c:formatCode>0.0%</c:formatCode>
                <c:ptCount val="2"/>
                <c:pt idx="0">
                  <c:v>0.25</c:v>
                </c:pt>
                <c:pt idx="1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B2-4431-A4D1-EF683D395847}"/>
            </c:ext>
          </c:extLst>
        </c:ser>
        <c:ser>
          <c:idx val="3"/>
          <c:order val="3"/>
          <c:tx>
            <c:strRef>
              <c:f>'11神田錦町南部'!$N$26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'11神田錦町南部'!$N$27:$N$28</c:f>
              <c:numCache>
                <c:formatCode>0.0%</c:formatCode>
                <c:ptCount val="2"/>
                <c:pt idx="0">
                  <c:v>0.71699999999999997</c:v>
                </c:pt>
                <c:pt idx="1">
                  <c:v>0.66100000000000003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B2-4431-A4D1-EF683D395847}"/>
            </c:ext>
          </c:extLst>
        </c:ser>
        <c:ser>
          <c:idx val="4"/>
          <c:order val="4"/>
          <c:tx>
            <c:strRef>
              <c:f>'11神田錦町南部'!$O$26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09693242391598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9F0-8A83-9CA815825013}"/>
                </c:ext>
              </c:extLst>
            </c:dLbl>
            <c:dLbl>
              <c:idx val="1"/>
              <c:layout>
                <c:manualLayout>
                  <c:x val="0"/>
                  <c:y val="6.308384376814210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9F0-8A83-9CA815825013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'11神田錦町南部'!$O$27:$O$28</c:f>
              <c:numCache>
                <c:formatCode>0.0%</c:formatCode>
                <c:ptCount val="2"/>
                <c:pt idx="0">
                  <c:v>6.0000000000000001E-3</c:v>
                </c:pt>
                <c:pt idx="1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B2-4431-A4D1-EF683D395847}"/>
            </c:ext>
          </c:extLst>
        </c:ser>
        <c:ser>
          <c:idx val="5"/>
          <c:order val="5"/>
          <c:tx>
            <c:strRef>
              <c:f>'11神田錦町南部'!$P$26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7213672251463E-2"/>
                  <c:y val="-4.73128828261065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67-49F0-8A83-9CA815825013}"/>
                </c:ext>
              </c:extLst>
            </c:dLbl>
            <c:dLbl>
              <c:idx val="1"/>
              <c:layout>
                <c:manualLayout>
                  <c:x val="1.007213672251463E-2"/>
                  <c:y val="-2.365644141305319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67-49F0-8A83-9CA815825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'11神田錦町南部'!$P$27:$P$28</c:f>
              <c:numCache>
                <c:formatCode>0.0%</c:formatCode>
                <c:ptCount val="2"/>
                <c:pt idx="0">
                  <c:v>8.0000000000000002E-3</c:v>
                </c:pt>
                <c:pt idx="1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B2-4431-A4D1-EF683D39584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'11神田錦町南部'!$U$69:$U$70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2.3764819745341588E-3"/>
                  <c:y val="9.006106015833579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6-40DB-8C3F-56585D80D59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'11神田錦町南部'!$S$71:$T$82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集合住宅(n=6）</c:v>
                  </c:pt>
                  <c:pt idx="2">
                    <c:v>住商併用(n=74）</c:v>
                  </c:pt>
                  <c:pt idx="3">
                    <c:v>事務所(n=101）</c:v>
                  </c:pt>
                  <c:pt idx="4">
                    <c:v>専用商業(n=3）</c:v>
                  </c:pt>
                  <c:pt idx="5">
                    <c:v>その他(n=5）</c:v>
                  </c:pt>
                  <c:pt idx="6">
                    <c:v>独立住宅(n=1）</c:v>
                  </c:pt>
                  <c:pt idx="7">
                    <c:v>集合住宅(n=23）</c:v>
                  </c:pt>
                  <c:pt idx="8">
                    <c:v>住商併用(n=13）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その他(n=6）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'11神田錦町南部'!$U$71:$U$82</c:f>
              <c:numCache>
                <c:formatCode>0.0%</c:formatCode>
                <c:ptCount val="12"/>
                <c:pt idx="0">
                  <c:v>0</c:v>
                </c:pt>
                <c:pt idx="1">
                  <c:v>0.33300000000000002</c:v>
                </c:pt>
                <c:pt idx="2">
                  <c:v>0</c:v>
                </c:pt>
                <c:pt idx="3">
                  <c:v>0.02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4.2999999999999997E-2</c:v>
                </c:pt>
                <c:pt idx="8">
                  <c:v>7.6999999999999999E-2</c:v>
                </c:pt>
                <c:pt idx="9">
                  <c:v>0.105</c:v>
                </c:pt>
                <c:pt idx="10">
                  <c:v>0</c:v>
                </c:pt>
                <c:pt idx="11">
                  <c:v>0.66600000000000004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F-4001-A436-FB16A11D6AA1}"/>
            </c:ext>
          </c:extLst>
        </c:ser>
        <c:ser>
          <c:idx val="1"/>
          <c:order val="1"/>
          <c:tx>
            <c:strRef>
              <c:f>'11神田錦町南部'!$V$70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7.1516660003040867E-3"/>
                  <c:y val="-2.250678602797778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6-40DB-8C3F-56585D80D59C}"/>
                </c:ext>
              </c:extLst>
            </c:dLbl>
            <c:dLbl>
              <c:idx val="7"/>
              <c:layout>
                <c:manualLayout>
                  <c:x val="2.3781747228115643E-3"/>
                  <c:y val="8.2609053602909117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6-40DB-8C3F-56585D80D59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'11神田錦町南部'!$S$71:$T$82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集合住宅(n=6）</c:v>
                  </c:pt>
                  <c:pt idx="2">
                    <c:v>住商併用(n=74）</c:v>
                  </c:pt>
                  <c:pt idx="3">
                    <c:v>事務所(n=101）</c:v>
                  </c:pt>
                  <c:pt idx="4">
                    <c:v>専用商業(n=3）</c:v>
                  </c:pt>
                  <c:pt idx="5">
                    <c:v>その他(n=5）</c:v>
                  </c:pt>
                  <c:pt idx="6">
                    <c:v>独立住宅(n=1）</c:v>
                  </c:pt>
                  <c:pt idx="7">
                    <c:v>集合住宅(n=23）</c:v>
                  </c:pt>
                  <c:pt idx="8">
                    <c:v>住商併用(n=13）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その他(n=6）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'11神田錦町南部'!$V$71:$V$82</c:f>
              <c:numCache>
                <c:formatCode>0.0%</c:formatCode>
                <c:ptCount val="12"/>
                <c:pt idx="0">
                  <c:v>0.25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8.6999999999999994E-2</c:v>
                </c:pt>
                <c:pt idx="8">
                  <c:v>0</c:v>
                </c:pt>
                <c:pt idx="9">
                  <c:v>0.105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F-4001-A436-FB16A11D6AA1}"/>
            </c:ext>
          </c:extLst>
        </c:ser>
        <c:ser>
          <c:idx val="2"/>
          <c:order val="2"/>
          <c:tx>
            <c:strRef>
              <c:f>'11神田錦町南部'!$W$70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2.383888666768029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6-40DB-8C3F-56585D80D59C}"/>
                </c:ext>
              </c:extLst>
            </c:dLbl>
            <c:dLbl>
              <c:idx val="3"/>
              <c:layout>
                <c:manualLayout>
                  <c:x val="1.6676231319408548E-2"/>
                  <c:y val="8.978659242968100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6-40DB-8C3F-56585D80D59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'11神田錦町南部'!$S$71:$T$82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集合住宅(n=6）</c:v>
                  </c:pt>
                  <c:pt idx="2">
                    <c:v>住商併用(n=74）</c:v>
                  </c:pt>
                  <c:pt idx="3">
                    <c:v>事務所(n=101）</c:v>
                  </c:pt>
                  <c:pt idx="4">
                    <c:v>専用商業(n=3）</c:v>
                  </c:pt>
                  <c:pt idx="5">
                    <c:v>その他(n=5）</c:v>
                  </c:pt>
                  <c:pt idx="6">
                    <c:v>独立住宅(n=1）</c:v>
                  </c:pt>
                  <c:pt idx="7">
                    <c:v>集合住宅(n=23）</c:v>
                  </c:pt>
                  <c:pt idx="8">
                    <c:v>住商併用(n=13）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その他(n=6）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'11神田錦町南部'!$W$71:$W$82</c:f>
              <c:numCache>
                <c:formatCode>0.0%</c:formatCode>
                <c:ptCount val="12"/>
                <c:pt idx="0">
                  <c:v>0</c:v>
                </c:pt>
                <c:pt idx="1">
                  <c:v>0.16700000000000001</c:v>
                </c:pt>
                <c:pt idx="2">
                  <c:v>5.3999999999999999E-2</c:v>
                </c:pt>
                <c:pt idx="3">
                  <c:v>5.8999999999999997E-2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0.17399999999999999</c:v>
                </c:pt>
                <c:pt idx="8">
                  <c:v>0.154</c:v>
                </c:pt>
                <c:pt idx="9">
                  <c:v>0.105</c:v>
                </c:pt>
                <c:pt idx="10">
                  <c:v>0.5</c:v>
                </c:pt>
                <c:pt idx="1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5F-4001-A436-FB16A11D6AA1}"/>
            </c:ext>
          </c:extLst>
        </c:ser>
        <c:ser>
          <c:idx val="3"/>
          <c:order val="3"/>
          <c:tx>
            <c:strRef>
              <c:f>'11神田錦町南部'!$X$70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'11神田錦町南部'!$S$71:$T$82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集合住宅(n=6）</c:v>
                  </c:pt>
                  <c:pt idx="2">
                    <c:v>住商併用(n=74）</c:v>
                  </c:pt>
                  <c:pt idx="3">
                    <c:v>事務所(n=101）</c:v>
                  </c:pt>
                  <c:pt idx="4">
                    <c:v>専用商業(n=3）</c:v>
                  </c:pt>
                  <c:pt idx="5">
                    <c:v>その他(n=5）</c:v>
                  </c:pt>
                  <c:pt idx="6">
                    <c:v>独立住宅(n=1）</c:v>
                  </c:pt>
                  <c:pt idx="7">
                    <c:v>集合住宅(n=23）</c:v>
                  </c:pt>
                  <c:pt idx="8">
                    <c:v>住商併用(n=13）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その他(n=6）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'11神田錦町南部'!$X$71:$X$82</c:f>
              <c:numCache>
                <c:formatCode>0.0%</c:formatCode>
                <c:ptCount val="12"/>
                <c:pt idx="0">
                  <c:v>0.25</c:v>
                </c:pt>
                <c:pt idx="1">
                  <c:v>0.5</c:v>
                </c:pt>
                <c:pt idx="2">
                  <c:v>0.29699999999999999</c:v>
                </c:pt>
                <c:pt idx="3">
                  <c:v>0.188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0.60899999999999999</c:v>
                </c:pt>
                <c:pt idx="8">
                  <c:v>0.61499999999999999</c:v>
                </c:pt>
                <c:pt idx="9">
                  <c:v>0.21099999999999999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5F-4001-A436-FB16A11D6AA1}"/>
            </c:ext>
          </c:extLst>
        </c:ser>
        <c:ser>
          <c:idx val="4"/>
          <c:order val="4"/>
          <c:tx>
            <c:strRef>
              <c:f>'11神田錦町南部'!$Y$70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'11神田錦町南部'!$S$71:$T$82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集合住宅(n=6）</c:v>
                  </c:pt>
                  <c:pt idx="2">
                    <c:v>住商併用(n=74）</c:v>
                  </c:pt>
                  <c:pt idx="3">
                    <c:v>事務所(n=101）</c:v>
                  </c:pt>
                  <c:pt idx="4">
                    <c:v>専用商業(n=3）</c:v>
                  </c:pt>
                  <c:pt idx="5">
                    <c:v>その他(n=5）</c:v>
                  </c:pt>
                  <c:pt idx="6">
                    <c:v>独立住宅(n=1）</c:v>
                  </c:pt>
                  <c:pt idx="7">
                    <c:v>集合住宅(n=23）</c:v>
                  </c:pt>
                  <c:pt idx="8">
                    <c:v>住商併用(n=13）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その他(n=6）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'11神田錦町南部'!$Y$71:$Y$82</c:f>
              <c:numCache>
                <c:formatCode>0.0%</c:formatCode>
                <c:ptCount val="12"/>
                <c:pt idx="0">
                  <c:v>0.5</c:v>
                </c:pt>
                <c:pt idx="1">
                  <c:v>0</c:v>
                </c:pt>
                <c:pt idx="2">
                  <c:v>0.58099999999999996</c:v>
                </c:pt>
                <c:pt idx="3">
                  <c:v>0.65400000000000003</c:v>
                </c:pt>
                <c:pt idx="4">
                  <c:v>0.33300000000000002</c:v>
                </c:pt>
                <c:pt idx="5">
                  <c:v>0</c:v>
                </c:pt>
                <c:pt idx="6">
                  <c:v>1</c:v>
                </c:pt>
                <c:pt idx="7">
                  <c:v>8.6999999999999994E-2</c:v>
                </c:pt>
                <c:pt idx="8">
                  <c:v>0.154</c:v>
                </c:pt>
                <c:pt idx="9">
                  <c:v>0.42099999999999999</c:v>
                </c:pt>
                <c:pt idx="10">
                  <c:v>0</c:v>
                </c:pt>
                <c:pt idx="1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5F-4001-A436-FB16A11D6AA1}"/>
            </c:ext>
          </c:extLst>
        </c:ser>
        <c:ser>
          <c:idx val="5"/>
          <c:order val="5"/>
          <c:tx>
            <c:strRef>
              <c:f>'11神田錦町南部'!$Z$70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2.3838886667680291E-3"/>
                  <c:y val="7.0890864231689441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6-40DB-8C3F-56585D80D59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'11神田錦町南部'!$S$71:$T$82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集合住宅(n=6）</c:v>
                  </c:pt>
                  <c:pt idx="2">
                    <c:v>住商併用(n=74）</c:v>
                  </c:pt>
                  <c:pt idx="3">
                    <c:v>事務所(n=101）</c:v>
                  </c:pt>
                  <c:pt idx="4">
                    <c:v>専用商業(n=3）</c:v>
                  </c:pt>
                  <c:pt idx="5">
                    <c:v>その他(n=5）</c:v>
                  </c:pt>
                  <c:pt idx="6">
                    <c:v>独立住宅(n=1）</c:v>
                  </c:pt>
                  <c:pt idx="7">
                    <c:v>集合住宅(n=23）</c:v>
                  </c:pt>
                  <c:pt idx="8">
                    <c:v>住商併用(n=13）</c:v>
                  </c:pt>
                  <c:pt idx="9">
                    <c:v>事務所(n=19）</c:v>
                  </c:pt>
                  <c:pt idx="10">
                    <c:v>専用商業(n=4）</c:v>
                  </c:pt>
                  <c:pt idx="11">
                    <c:v>その他(n=6）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'11神田錦町南部'!$Z$71:$Z$82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6.8000000000000005E-2</c:v>
                </c:pt>
                <c:pt idx="3">
                  <c:v>6.9000000000000006E-2</c:v>
                </c:pt>
                <c:pt idx="4">
                  <c:v>0.66700000000000004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5.2999999999999999E-2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5F-4001-A436-FB16A11D6A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'11神田錦町南部'!$U$65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612201421027659E-2"/>
                  <c:y val="6.32878118545206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8B-46CB-8081-5DDAAECD72B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'11神田錦町南部'!$T$66:$T$67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'11神田錦町南部'!$U$66:$U$67</c:f>
              <c:numCache>
                <c:formatCode>0.0%</c:formatCode>
                <c:ptCount val="2"/>
                <c:pt idx="0">
                  <c:v>3.1E-2</c:v>
                </c:pt>
                <c:pt idx="1">
                  <c:v>0.121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0-4BF7-B496-A0D12F00D70B}"/>
            </c:ext>
          </c:extLst>
        </c:ser>
        <c:ser>
          <c:idx val="1"/>
          <c:order val="1"/>
          <c:tx>
            <c:strRef>
              <c:f>'11神田錦町南部'!$V$65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73208526165952E-3"/>
                  <c:y val="1.2457985444452382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8B-46CB-8081-5DDAAECD7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'11神田錦町南部'!$T$66:$T$67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'11神田錦町南部'!$V$66:$V$67</c:f>
              <c:numCache>
                <c:formatCode>0.0%</c:formatCode>
                <c:ptCount val="2"/>
                <c:pt idx="0">
                  <c:v>0.01</c:v>
                </c:pt>
                <c:pt idx="1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0-4BF7-B496-A0D12F00D70B}"/>
            </c:ext>
          </c:extLst>
        </c:ser>
        <c:ser>
          <c:idx val="2"/>
          <c:order val="2"/>
          <c:tx>
            <c:strRef>
              <c:f>'11神田錦町南部'!$W$65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73208526165952E-3"/>
                  <c:y val="-5.53751223997069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8B-46CB-8081-5DDAAECD72B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'11神田錦町南部'!$T$66:$T$67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'11神田錦町南部'!$W$66:$W$67</c:f>
              <c:numCache>
                <c:formatCode>0.0%</c:formatCode>
                <c:ptCount val="2"/>
                <c:pt idx="0">
                  <c:v>6.7000000000000004E-2</c:v>
                </c:pt>
                <c:pt idx="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0-4BF7-B496-A0D12F00D70B}"/>
            </c:ext>
          </c:extLst>
        </c:ser>
        <c:ser>
          <c:idx val="3"/>
          <c:order val="3"/>
          <c:tx>
            <c:strRef>
              <c:f>'11神田錦町南部'!$X$65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'11神田錦町南部'!$T$66:$T$67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'11神田錦町南部'!$X$66:$X$67</c:f>
              <c:numCache>
                <c:formatCode>0.0%</c:formatCode>
                <c:ptCount val="2"/>
                <c:pt idx="0">
                  <c:v>0.23799999999999999</c:v>
                </c:pt>
                <c:pt idx="1">
                  <c:v>0.42399999999999999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E0-4BF7-B496-A0D12F00D70B}"/>
            </c:ext>
          </c:extLst>
        </c:ser>
        <c:ser>
          <c:idx val="4"/>
          <c:order val="4"/>
          <c:tx>
            <c:strRef>
              <c:f>'11神田錦町南部'!$Y$65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'11神田錦町南部'!$T$66:$T$67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'11神田錦町南部'!$Y$66:$Y$67</c:f>
              <c:numCache>
                <c:formatCode>0.0%</c:formatCode>
                <c:ptCount val="2"/>
                <c:pt idx="0">
                  <c:v>0.58099999999999996</c:v>
                </c:pt>
                <c:pt idx="1">
                  <c:v>0.21199999999999999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E0-4BF7-B496-A0D12F00D70B}"/>
            </c:ext>
          </c:extLst>
        </c:ser>
        <c:ser>
          <c:idx val="5"/>
          <c:order val="5"/>
          <c:tx>
            <c:strRef>
              <c:f>'11神田錦町南部'!$Z$65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'11神田錦町南部'!$T$66:$T$67</c:f>
              <c:strCache>
                <c:ptCount val="2"/>
                <c:pt idx="0">
                  <c:v>地区計画策定前
S46-H11(29年間）(n=193）</c:v>
                </c:pt>
                <c:pt idx="1">
                  <c:v>地区計画策定後
H12-R3(22年間）(n=66）</c:v>
                </c:pt>
              </c:strCache>
            </c:strRef>
          </c:cat>
          <c:val>
            <c:numRef>
              <c:f>'11神田錦町南部'!$Z$66:$Z$67</c:f>
              <c:numCache>
                <c:formatCode>0.0%</c:formatCode>
                <c:ptCount val="2"/>
                <c:pt idx="0">
                  <c:v>7.2999999999999995E-2</c:v>
                </c:pt>
                <c:pt idx="1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E0-4BF7-B496-A0D12F00D70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'12神田紺屋町周辺'!$B$26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466540691023938E-3"/>
                  <c:y val="3.14447306245059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6C-4195-85EE-481E80D34D21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'12神田紺屋町周辺'!$A$27:$A$28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'12神田紺屋町周辺'!$B$27:$B$28</c:f>
              <c:numCache>
                <c:formatCode>0.0%</c:formatCode>
                <c:ptCount val="2"/>
                <c:pt idx="0">
                  <c:v>4.3999999999999997E-2</c:v>
                </c:pt>
                <c:pt idx="1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F-4E2B-9F67-11346A84F870}"/>
            </c:ext>
          </c:extLst>
        </c:ser>
        <c:ser>
          <c:idx val="1"/>
          <c:order val="1"/>
          <c:tx>
            <c:strRef>
              <c:f>'12神田紺屋町周辺'!$C$26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62205425469858E-2"/>
                  <c:y val="-3.144411163374564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C-4195-85EE-481E80D34D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'12神田紺屋町周辺'!$A$27:$A$28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'12神田紺屋町周辺'!$C$27:$C$28</c:f>
              <c:numCache>
                <c:formatCode>0.0%</c:formatCode>
                <c:ptCount val="2"/>
                <c:pt idx="0">
                  <c:v>5.0000000000000001E-3</c:v>
                </c:pt>
                <c:pt idx="1">
                  <c:v>0.182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F-4E2B-9F67-11346A84F870}"/>
            </c:ext>
          </c:extLst>
        </c:ser>
        <c:ser>
          <c:idx val="2"/>
          <c:order val="2"/>
          <c:tx>
            <c:strRef>
              <c:f>'12神田紺屋町周辺'!$D$26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'12神田紺屋町周辺'!$A$27:$A$28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'12神田紺屋町周辺'!$D$27:$D$28</c:f>
              <c:numCache>
                <c:formatCode>0.0%</c:formatCode>
                <c:ptCount val="2"/>
                <c:pt idx="0">
                  <c:v>0.46500000000000002</c:v>
                </c:pt>
                <c:pt idx="1">
                  <c:v>0.309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7F-4E2B-9F67-11346A84F870}"/>
            </c:ext>
          </c:extLst>
        </c:ser>
        <c:ser>
          <c:idx val="3"/>
          <c:order val="3"/>
          <c:tx>
            <c:strRef>
              <c:f>'12神田紺屋町周辺'!$E$26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'12神田紺屋町周辺'!$A$27:$A$28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'12神田紺屋町周辺'!$E$27:$E$28</c:f>
              <c:numCache>
                <c:formatCode>0.0%</c:formatCode>
                <c:ptCount val="2"/>
                <c:pt idx="0">
                  <c:v>0.437</c:v>
                </c:pt>
                <c:pt idx="1">
                  <c:v>0.38200000000000001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7F-4E2B-9F67-11346A84F870}"/>
            </c:ext>
          </c:extLst>
        </c:ser>
        <c:ser>
          <c:idx val="4"/>
          <c:order val="4"/>
          <c:tx>
            <c:strRef>
              <c:f>'12神田紺屋町周辺'!$F$26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4.716709593675895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6C-4195-85EE-481E80D34D21}"/>
                </c:ext>
              </c:extLst>
            </c:dLbl>
            <c:dLbl>
              <c:idx val="1"/>
              <c:layout>
                <c:manualLayout>
                  <c:x val="5.0311027127347445E-3"/>
                  <c:y val="4.71683339182796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C-4195-85EE-481E80D34D21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'12神田紺屋町周辺'!$A$27:$A$28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'12神田紺屋町周辺'!$F$27:$F$28</c:f>
              <c:numCache>
                <c:formatCode>0.0%</c:formatCode>
                <c:ptCount val="2"/>
                <c:pt idx="0">
                  <c:v>1.6E-2</c:v>
                </c:pt>
                <c:pt idx="1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7F-4E2B-9F67-11346A84F870}"/>
            </c:ext>
          </c:extLst>
        </c:ser>
        <c:ser>
          <c:idx val="5"/>
          <c:order val="5"/>
          <c:tx>
            <c:strRef>
              <c:f>'12神田紺屋町周辺'!$G$26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311027127347445E-3"/>
                  <c:y val="-3.14447306245059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C-4195-85EE-481E80D34D21}"/>
                </c:ext>
              </c:extLst>
            </c:dLbl>
            <c:dLbl>
              <c:idx val="1"/>
              <c:layout>
                <c:manualLayout>
                  <c:x val="7.5466540691022091E-3"/>
                  <c:y val="-3.930591328063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C-4195-85EE-481E80D34D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'12神田紺屋町周辺'!$A$27:$A$28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'12神田紺屋町周辺'!$G$27:$G$28</c:f>
              <c:numCache>
                <c:formatCode>0.0%</c:formatCode>
                <c:ptCount val="2"/>
                <c:pt idx="0">
                  <c:v>3.3000000000000002E-2</c:v>
                </c:pt>
                <c:pt idx="1">
                  <c:v>5.5E-2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7F-4E2B-9F67-11346A84F87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'12神田紺屋町周辺'!$K$26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198052726230894E-3"/>
                  <c:y val="1.567103172766958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0B-4CFD-A9E0-A2DD73C658BD}"/>
                </c:ext>
              </c:extLst>
            </c:dLbl>
            <c:dLbl>
              <c:idx val="1"/>
              <c:layout>
                <c:manualLayout>
                  <c:x val="5.0437675911323421E-3"/>
                  <c:y val="7.7783908817490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0B-4CFD-A9E0-A2DD73C658BD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'12神田紺屋町周辺'!$K$27:$K$28</c:f>
              <c:numCache>
                <c:formatCode>0.0%</c:formatCode>
                <c:ptCount val="2"/>
                <c:pt idx="0">
                  <c:v>8.0000000000000002E-3</c:v>
                </c:pt>
                <c:pt idx="1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B-40E7-A658-0163D69C62A5}"/>
            </c:ext>
          </c:extLst>
        </c:ser>
        <c:ser>
          <c:idx val="1"/>
          <c:order val="1"/>
          <c:tx>
            <c:strRef>
              <c:f>'12神田紺屋町周辺'!$L$26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638636908361628E-2"/>
                  <c:y val="-7.835454166859469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0B-4CFD-A9E0-A2DD73C65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'12神田紺屋町周辺'!$L$27:$L$28</c:f>
              <c:numCache>
                <c:formatCode>0.0%</c:formatCode>
                <c:ptCount val="2"/>
                <c:pt idx="0">
                  <c:v>1E-3</c:v>
                </c:pt>
                <c:pt idx="1">
                  <c:v>0.216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B-40E7-A658-0163D69C62A5}"/>
            </c:ext>
          </c:extLst>
        </c:ser>
        <c:ser>
          <c:idx val="2"/>
          <c:order val="2"/>
          <c:tx>
            <c:strRef>
              <c:f>'12神田紺屋町周辺'!$M$26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'12神田紺屋町周辺'!$M$27:$M$28</c:f>
              <c:numCache>
                <c:formatCode>0.0%</c:formatCode>
                <c:ptCount val="2"/>
                <c:pt idx="0">
                  <c:v>0.39500000000000002</c:v>
                </c:pt>
                <c:pt idx="1">
                  <c:v>0.47399999999999998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BB-40E7-A658-0163D69C62A5}"/>
            </c:ext>
          </c:extLst>
        </c:ser>
        <c:ser>
          <c:idx val="3"/>
          <c:order val="3"/>
          <c:tx>
            <c:strRef>
              <c:f>'12神田紺屋町周辺'!$N$26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'12神田紺屋町周辺'!$N$27:$N$28</c:f>
              <c:numCache>
                <c:formatCode>0.0%</c:formatCode>
                <c:ptCount val="2"/>
                <c:pt idx="0">
                  <c:v>0.56899999999999995</c:v>
                </c:pt>
                <c:pt idx="1">
                  <c:v>0.27400000000000002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BB-40E7-A658-0163D69C62A5}"/>
            </c:ext>
          </c:extLst>
        </c:ser>
        <c:ser>
          <c:idx val="4"/>
          <c:order val="4"/>
          <c:tx>
            <c:strRef>
              <c:f>'12神田紺屋町周辺'!$O$26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396105452461789E-3"/>
                  <c:y val="5.48492280165965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0B-4CFD-A9E0-A2DD73C658BD}"/>
                </c:ext>
              </c:extLst>
            </c:dLbl>
            <c:dLbl>
              <c:idx val="1"/>
              <c:layout>
                <c:manualLayout>
                  <c:x val="5.0396105452461789E-3"/>
                  <c:y val="4.7014329122514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0B-4CFD-A9E0-A2DD73C658BD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'12神田紺屋町周辺'!$O$27:$O$28</c:f>
              <c:numCache>
                <c:formatCode>0.0%</c:formatCode>
                <c:ptCount val="2"/>
                <c:pt idx="0">
                  <c:v>7.0000000000000001E-3</c:v>
                </c:pt>
                <c:pt idx="1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BB-40E7-A658-0163D69C62A5}"/>
            </c:ext>
          </c:extLst>
        </c:ser>
        <c:ser>
          <c:idx val="5"/>
          <c:order val="5"/>
          <c:tx>
            <c:strRef>
              <c:f>'12神田紺屋町周辺'!$P$26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0158442180984715E-2"/>
                  <c:y val="-4.70124782132555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0B-4CFD-A9E0-A2DD73C658BD}"/>
                </c:ext>
              </c:extLst>
            </c:dLbl>
            <c:dLbl>
              <c:idx val="1"/>
              <c:layout>
                <c:manualLayout>
                  <c:x val="1.5118831635738537E-2"/>
                  <c:y val="-5.484799407709037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0B-4CFD-A9E0-A2DD73C65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'12神田紺屋町周辺'!$P$27:$P$28</c:f>
              <c:numCache>
                <c:formatCode>0.0%</c:formatCode>
                <c:ptCount val="2"/>
                <c:pt idx="0">
                  <c:v>0.02</c:v>
                </c:pt>
                <c:pt idx="1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BB-40E7-A658-0163D69C62A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'12神田紺屋町周辺'!$U$69:$U$70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2.26015686062354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AA-46F8-9969-85B0EB06D660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'12神田紺屋町周辺'!$S$71:$T$82</c:f>
              <c:multiLvlStrCache>
                <c:ptCount val="12"/>
                <c:lvl>
                  <c:pt idx="0">
                    <c:v>独立住宅(n=8）</c:v>
                  </c:pt>
                  <c:pt idx="1">
                    <c:v>集合住宅(n=1）</c:v>
                  </c:pt>
                  <c:pt idx="2">
                    <c:v>住商併用(n=85）</c:v>
                  </c:pt>
                  <c:pt idx="3">
                    <c:v>事務所(n=80）</c:v>
                  </c:pt>
                  <c:pt idx="4">
                    <c:v>専用商業(n=3）</c:v>
                  </c:pt>
                  <c:pt idx="5">
                    <c:v>その他(n=6）</c:v>
                  </c:pt>
                  <c:pt idx="6">
                    <c:v>独立住宅(n=2）</c:v>
                  </c:pt>
                  <c:pt idx="7">
                    <c:v>集合住宅(n=10）</c:v>
                  </c:pt>
                  <c:pt idx="8">
                    <c:v>住商併用(n=17）</c:v>
                  </c:pt>
                  <c:pt idx="9">
                    <c:v>事務所(n=21）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'12神田紺屋町周辺'!$U$71:$U$82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1.2999999999999999E-2</c:v>
                </c:pt>
                <c:pt idx="4">
                  <c:v>0.33300000000000002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5.8999999999999997E-2</c:v>
                </c:pt>
                <c:pt idx="9">
                  <c:v>0</c:v>
                </c:pt>
                <c:pt idx="10">
                  <c:v>0</c:v>
                </c:pt>
                <c:pt idx="1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B-4487-8168-79229C5517CA}"/>
            </c:ext>
          </c:extLst>
        </c:ser>
        <c:ser>
          <c:idx val="1"/>
          <c:order val="1"/>
          <c:tx>
            <c:strRef>
              <c:f>'12神田紺屋町周辺'!$V$70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3844727639700533E-3"/>
                  <c:y val="2.712102812187236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A-46F8-9969-85B0EB06D660}"/>
                </c:ext>
              </c:extLst>
            </c:dLbl>
            <c:dLbl>
              <c:idx val="3"/>
              <c:layout>
                <c:manualLayout>
                  <c:x val="7.1534182919101158E-3"/>
                  <c:y val="-4.51910359663267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A-46F8-9969-85B0EB06D660}"/>
                </c:ext>
              </c:extLst>
            </c:dLbl>
            <c:dLbl>
              <c:idx val="8"/>
              <c:layout>
                <c:manualLayout>
                  <c:x val="2.3838886667680291E-3"/>
                  <c:y val="8.252782773160918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AA-46F8-9969-85B0EB06D660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'12神田紺屋町周辺'!$S$71:$T$82</c:f>
              <c:multiLvlStrCache>
                <c:ptCount val="12"/>
                <c:lvl>
                  <c:pt idx="0">
                    <c:v>独立住宅(n=8）</c:v>
                  </c:pt>
                  <c:pt idx="1">
                    <c:v>集合住宅(n=1）</c:v>
                  </c:pt>
                  <c:pt idx="2">
                    <c:v>住商併用(n=85）</c:v>
                  </c:pt>
                  <c:pt idx="3">
                    <c:v>事務所(n=80）</c:v>
                  </c:pt>
                  <c:pt idx="4">
                    <c:v>専用商業(n=3）</c:v>
                  </c:pt>
                  <c:pt idx="5">
                    <c:v>その他(n=6）</c:v>
                  </c:pt>
                  <c:pt idx="6">
                    <c:v>独立住宅(n=2）</c:v>
                  </c:pt>
                  <c:pt idx="7">
                    <c:v>集合住宅(n=10）</c:v>
                  </c:pt>
                  <c:pt idx="8">
                    <c:v>住商併用(n=17）</c:v>
                  </c:pt>
                  <c:pt idx="9">
                    <c:v>事務所(n=21）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'12神田紺屋町周辺'!$V$71:$V$82</c:f>
              <c:numCache>
                <c:formatCode>0.0%</c:formatCode>
                <c:ptCount val="12"/>
                <c:pt idx="0">
                  <c:v>0.125</c:v>
                </c:pt>
                <c:pt idx="1">
                  <c:v>0</c:v>
                </c:pt>
                <c:pt idx="2">
                  <c:v>3.5000000000000003E-2</c:v>
                </c:pt>
                <c:pt idx="3">
                  <c:v>2.5000000000000001E-2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5.8999999999999997E-2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EB-4487-8168-79229C5517CA}"/>
            </c:ext>
          </c:extLst>
        </c:ser>
        <c:ser>
          <c:idx val="2"/>
          <c:order val="2"/>
          <c:tx>
            <c:strRef>
              <c:f>'12神田紺屋町周辺'!$W$70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9.5378910558802134E-3"/>
                  <c:y val="3.5591900422404674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AA-46F8-9969-85B0EB06D660}"/>
                </c:ext>
              </c:extLst>
            </c:dLbl>
            <c:dLbl>
              <c:idx val="3"/>
              <c:layout>
                <c:manualLayout>
                  <c:x val="4.7689455279401067E-3"/>
                  <c:y val="-2.712031628386391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AA-46F8-9969-85B0EB06D660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'12神田紺屋町周辺'!$S$71:$T$82</c:f>
              <c:multiLvlStrCache>
                <c:ptCount val="12"/>
                <c:lvl>
                  <c:pt idx="0">
                    <c:v>独立住宅(n=8）</c:v>
                  </c:pt>
                  <c:pt idx="1">
                    <c:v>集合住宅(n=1）</c:v>
                  </c:pt>
                  <c:pt idx="2">
                    <c:v>住商併用(n=85）</c:v>
                  </c:pt>
                  <c:pt idx="3">
                    <c:v>事務所(n=80）</c:v>
                  </c:pt>
                  <c:pt idx="4">
                    <c:v>専用商業(n=3）</c:v>
                  </c:pt>
                  <c:pt idx="5">
                    <c:v>その他(n=6）</c:v>
                  </c:pt>
                  <c:pt idx="6">
                    <c:v>独立住宅(n=2）</c:v>
                  </c:pt>
                  <c:pt idx="7">
                    <c:v>集合住宅(n=10）</c:v>
                  </c:pt>
                  <c:pt idx="8">
                    <c:v>住商併用(n=17）</c:v>
                  </c:pt>
                  <c:pt idx="9">
                    <c:v>事務所(n=21）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'12神田紺屋町周辺'!$W$71:$W$82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3.5000000000000003E-2</c:v>
                </c:pt>
                <c:pt idx="3">
                  <c:v>7.4999999999999997E-2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0.5</c:v>
                </c:pt>
                <c:pt idx="8">
                  <c:v>0.29399999999999998</c:v>
                </c:pt>
                <c:pt idx="9">
                  <c:v>0.38100000000000001</c:v>
                </c:pt>
                <c:pt idx="10">
                  <c:v>0</c:v>
                </c:pt>
                <c:pt idx="11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EB-4487-8168-79229C5517CA}"/>
            </c:ext>
          </c:extLst>
        </c:ser>
        <c:ser>
          <c:idx val="3"/>
          <c:order val="3"/>
          <c:tx>
            <c:strRef>
              <c:f>'12神田紺屋町周辺'!$X$70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'12神田紺屋町周辺'!$S$71:$T$82</c:f>
              <c:multiLvlStrCache>
                <c:ptCount val="12"/>
                <c:lvl>
                  <c:pt idx="0">
                    <c:v>独立住宅(n=8）</c:v>
                  </c:pt>
                  <c:pt idx="1">
                    <c:v>集合住宅(n=1）</c:v>
                  </c:pt>
                  <c:pt idx="2">
                    <c:v>住商併用(n=85）</c:v>
                  </c:pt>
                  <c:pt idx="3">
                    <c:v>事務所(n=80）</c:v>
                  </c:pt>
                  <c:pt idx="4">
                    <c:v>専用商業(n=3）</c:v>
                  </c:pt>
                  <c:pt idx="5">
                    <c:v>その他(n=6）</c:v>
                  </c:pt>
                  <c:pt idx="6">
                    <c:v>独立住宅(n=2）</c:v>
                  </c:pt>
                  <c:pt idx="7">
                    <c:v>集合住宅(n=10）</c:v>
                  </c:pt>
                  <c:pt idx="8">
                    <c:v>住商併用(n=17）</c:v>
                  </c:pt>
                  <c:pt idx="9">
                    <c:v>事務所(n=21）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'12神田紺屋町周辺'!$X$71:$X$82</c:f>
              <c:numCache>
                <c:formatCode>0.0%</c:formatCode>
                <c:ptCount val="12"/>
                <c:pt idx="0">
                  <c:v>0.25</c:v>
                </c:pt>
                <c:pt idx="1">
                  <c:v>0</c:v>
                </c:pt>
                <c:pt idx="2">
                  <c:v>0.224</c:v>
                </c:pt>
                <c:pt idx="3">
                  <c:v>0.17499999999999999</c:v>
                </c:pt>
                <c:pt idx="4">
                  <c:v>0.33400000000000002</c:v>
                </c:pt>
                <c:pt idx="5">
                  <c:v>0.5</c:v>
                </c:pt>
                <c:pt idx="6">
                  <c:v>0</c:v>
                </c:pt>
                <c:pt idx="7">
                  <c:v>0.4</c:v>
                </c:pt>
                <c:pt idx="8">
                  <c:v>0.41199999999999998</c:v>
                </c:pt>
                <c:pt idx="9">
                  <c:v>0.33300000000000002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EB-4487-8168-79229C5517CA}"/>
            </c:ext>
          </c:extLst>
        </c:ser>
        <c:ser>
          <c:idx val="4"/>
          <c:order val="4"/>
          <c:tx>
            <c:strRef>
              <c:f>'12神田紺屋町周辺'!$Y$70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'12神田紺屋町周辺'!$S$71:$T$82</c:f>
              <c:multiLvlStrCache>
                <c:ptCount val="12"/>
                <c:lvl>
                  <c:pt idx="0">
                    <c:v>独立住宅(n=8）</c:v>
                  </c:pt>
                  <c:pt idx="1">
                    <c:v>集合住宅(n=1）</c:v>
                  </c:pt>
                  <c:pt idx="2">
                    <c:v>住商併用(n=85）</c:v>
                  </c:pt>
                  <c:pt idx="3">
                    <c:v>事務所(n=80）</c:v>
                  </c:pt>
                  <c:pt idx="4">
                    <c:v>専用商業(n=3）</c:v>
                  </c:pt>
                  <c:pt idx="5">
                    <c:v>その他(n=6）</c:v>
                  </c:pt>
                  <c:pt idx="6">
                    <c:v>独立住宅(n=2）</c:v>
                  </c:pt>
                  <c:pt idx="7">
                    <c:v>集合住宅(n=10）</c:v>
                  </c:pt>
                  <c:pt idx="8">
                    <c:v>住商併用(n=17）</c:v>
                  </c:pt>
                  <c:pt idx="9">
                    <c:v>事務所(n=21）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'12神田紺屋町周辺'!$Y$71:$Y$82</c:f>
              <c:numCache>
                <c:formatCode>0.0%</c:formatCode>
                <c:ptCount val="12"/>
                <c:pt idx="0">
                  <c:v>0.625</c:v>
                </c:pt>
                <c:pt idx="1">
                  <c:v>1</c:v>
                </c:pt>
                <c:pt idx="2">
                  <c:v>0.68200000000000005</c:v>
                </c:pt>
                <c:pt idx="3">
                  <c:v>0.64900000000000002</c:v>
                </c:pt>
                <c:pt idx="4">
                  <c:v>0.33300000000000002</c:v>
                </c:pt>
                <c:pt idx="5">
                  <c:v>0.33300000000000002</c:v>
                </c:pt>
                <c:pt idx="6">
                  <c:v>0</c:v>
                </c:pt>
                <c:pt idx="7">
                  <c:v>0</c:v>
                </c:pt>
                <c:pt idx="8">
                  <c:v>0.17599999999999999</c:v>
                </c:pt>
                <c:pt idx="9">
                  <c:v>0.28599999999999998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EB-4487-8168-79229C5517CA}"/>
            </c:ext>
          </c:extLst>
        </c:ser>
        <c:ser>
          <c:idx val="5"/>
          <c:order val="5"/>
          <c:tx>
            <c:strRef>
              <c:f>'12神田紺屋町周辺'!$Z$70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1919443333840145E-2"/>
                  <c:y val="7.0890864227563057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AA-46F8-9969-85B0EB06D660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'12神田紺屋町周辺'!$S$71:$T$82</c:f>
              <c:multiLvlStrCache>
                <c:ptCount val="12"/>
                <c:lvl>
                  <c:pt idx="0">
                    <c:v>独立住宅(n=8）</c:v>
                  </c:pt>
                  <c:pt idx="1">
                    <c:v>集合住宅(n=1）</c:v>
                  </c:pt>
                  <c:pt idx="2">
                    <c:v>住商併用(n=85）</c:v>
                  </c:pt>
                  <c:pt idx="3">
                    <c:v>事務所(n=80）</c:v>
                  </c:pt>
                  <c:pt idx="4">
                    <c:v>専用商業(n=3）</c:v>
                  </c:pt>
                  <c:pt idx="5">
                    <c:v>その他(n=6）</c:v>
                  </c:pt>
                  <c:pt idx="6">
                    <c:v>独立住宅(n=2）</c:v>
                  </c:pt>
                  <c:pt idx="7">
                    <c:v>集合住宅(n=10）</c:v>
                  </c:pt>
                  <c:pt idx="8">
                    <c:v>住商併用(n=17）</c:v>
                  </c:pt>
                  <c:pt idx="9">
                    <c:v>事務所(n=21）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'12神田紺屋町周辺'!$Z$71:$Z$82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2.4E-2</c:v>
                </c:pt>
                <c:pt idx="3">
                  <c:v>6.3E-2</c:v>
                </c:pt>
                <c:pt idx="4">
                  <c:v>0</c:v>
                </c:pt>
                <c:pt idx="5">
                  <c:v>0.16700000000000001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EB-4487-8168-79229C5517C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'12神田紺屋町周辺'!$U$65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73208526165952E-3"/>
                  <c:y val="6.3289680552337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70-408A-88ED-ECF6D41B958A}"/>
                </c:ext>
              </c:extLst>
            </c:dLbl>
            <c:dLbl>
              <c:idx val="1"/>
              <c:layout>
                <c:manualLayout>
                  <c:x val="1.2567836629998885E-2"/>
                  <c:y val="3.12185247570933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70-408A-88ED-ECF6D41B958A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'12神田紺屋町周辺'!$T$66:$T$67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'12神田紺屋町周辺'!$U$66:$U$67</c:f>
              <c:numCache>
                <c:formatCode>0.0%</c:formatCode>
                <c:ptCount val="2"/>
                <c:pt idx="0">
                  <c:v>1.0999999999999999E-2</c:v>
                </c:pt>
                <c:pt idx="1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F-47BF-999A-C6B7BB2628A2}"/>
            </c:ext>
          </c:extLst>
        </c:ser>
        <c:ser>
          <c:idx val="1"/>
          <c:order val="1"/>
          <c:tx>
            <c:strRef>
              <c:f>'12神田紺屋町周辺'!$V$65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73208526165952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70-408A-88ED-ECF6D41B958A}"/>
                </c:ext>
              </c:extLst>
            </c:dLbl>
            <c:dLbl>
              <c:idx val="1"/>
              <c:layout>
                <c:manualLayout>
                  <c:x val="7.5407019779993589E-3"/>
                  <c:y val="-3.90217732633347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70-408A-88ED-ECF6D41B9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'12神田紺屋町周辺'!$T$66:$T$67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'12神田紺屋町周辺'!$V$66:$V$67</c:f>
              <c:numCache>
                <c:formatCode>0.0%</c:formatCode>
                <c:ptCount val="2"/>
                <c:pt idx="0">
                  <c:v>3.3000000000000002E-2</c:v>
                </c:pt>
                <c:pt idx="1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F-47BF-999A-C6B7BB2628A2}"/>
            </c:ext>
          </c:extLst>
        </c:ser>
        <c:ser>
          <c:idx val="2"/>
          <c:order val="2"/>
          <c:tx>
            <c:strRef>
              <c:f>'12神田紺屋町周辺'!$W$65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73208526165483E-3"/>
                  <c:y val="-5.53744995004347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70-408A-88ED-ECF6D41B958A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'12神田紺屋町周辺'!$T$66:$T$67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'12神田紺屋町周辺'!$W$66:$W$67</c:f>
              <c:numCache>
                <c:formatCode>0.0%</c:formatCode>
                <c:ptCount val="2"/>
                <c:pt idx="0">
                  <c:v>4.9000000000000002E-2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F-47BF-999A-C6B7BB2628A2}"/>
            </c:ext>
          </c:extLst>
        </c:ser>
        <c:ser>
          <c:idx val="3"/>
          <c:order val="3"/>
          <c:tx>
            <c:strRef>
              <c:f>'12神田紺屋町周辺'!$X$65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'12神田紺屋町周辺'!$T$66:$T$67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'12神田紺屋町周辺'!$X$66:$X$67</c:f>
              <c:numCache>
                <c:formatCode>0.0%</c:formatCode>
                <c:ptCount val="2"/>
                <c:pt idx="0">
                  <c:v>0.21299999999999999</c:v>
                </c:pt>
                <c:pt idx="1">
                  <c:v>0.36399999999999999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3F-47BF-999A-C6B7BB2628A2}"/>
            </c:ext>
          </c:extLst>
        </c:ser>
        <c:ser>
          <c:idx val="4"/>
          <c:order val="4"/>
          <c:tx>
            <c:strRef>
              <c:f>'12神田紺屋町周辺'!$Y$65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'12神田紺屋町周辺'!$T$66:$T$67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'12神田紺屋町周辺'!$Y$66:$Y$67</c:f>
              <c:numCache>
                <c:formatCode>0.0%</c:formatCode>
                <c:ptCount val="2"/>
                <c:pt idx="0">
                  <c:v>0.65</c:v>
                </c:pt>
                <c:pt idx="1">
                  <c:v>0.16400000000000001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3F-47BF-999A-C6B7BB2628A2}"/>
            </c:ext>
          </c:extLst>
        </c:ser>
        <c:ser>
          <c:idx val="5"/>
          <c:order val="5"/>
          <c:tx>
            <c:strRef>
              <c:f>'12神田紺屋町周辺'!$Z$65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5426930399914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70-408A-88ED-ECF6D41B95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70-408A-88ED-ECF6D41B95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'12神田紺屋町周辺'!$T$66:$T$67</c:f>
              <c:strCache>
                <c:ptCount val="2"/>
                <c:pt idx="0">
                  <c:v>地区計画策定前
S46-H11(29年間）(n=183）</c:v>
                </c:pt>
                <c:pt idx="1">
                  <c:v>地区計画策定後
H12-R3(22年間）(n=55）</c:v>
                </c:pt>
              </c:strCache>
            </c:strRef>
          </c:cat>
          <c:val>
            <c:numRef>
              <c:f>'12神田紺屋町周辺'!$Z$66:$Z$67</c:f>
              <c:numCache>
                <c:formatCode>0.0%</c:formatCode>
                <c:ptCount val="2"/>
                <c:pt idx="0">
                  <c:v>4.3999999999999997E-2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3F-47BF-999A-C6B7BB2628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'14一ツ橋二丁目周辺'!$B$26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15657323336721E-3"/>
                  <c:y val="3.09563186843321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5B-4566-91A1-960DD0681197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'14一ツ橋二丁目周辺'!$A$27:$A$28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'14一ツ橋二丁目周辺'!$B$27:$B$28</c:f>
              <c:numCache>
                <c:formatCode>0.0%</c:formatCode>
                <c:ptCount val="2"/>
                <c:pt idx="0">
                  <c:v>5.0999999999999997E-2</c:v>
                </c:pt>
                <c:pt idx="1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5-41D8-AA83-35C1521D1A91}"/>
            </c:ext>
          </c:extLst>
        </c:ser>
        <c:ser>
          <c:idx val="1"/>
          <c:order val="1"/>
          <c:tx>
            <c:strRef>
              <c:f>'14一ツ橋二丁目周辺'!$C$26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15657323336721E-3"/>
                  <c:y val="-2.32172390132490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5B-4566-91A1-960DD068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'14一ツ橋二丁目周辺'!$A$27:$A$28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'14一ツ橋二丁目周辺'!$C$27:$C$28</c:f>
              <c:numCache>
                <c:formatCode>0.0%</c:formatCode>
                <c:ptCount val="2"/>
                <c:pt idx="0">
                  <c:v>2.9000000000000001E-2</c:v>
                </c:pt>
                <c:pt idx="1">
                  <c:v>0.23200000000000001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5-41D8-AA83-35C1521D1A91}"/>
            </c:ext>
          </c:extLst>
        </c:ser>
        <c:ser>
          <c:idx val="2"/>
          <c:order val="2"/>
          <c:tx>
            <c:strRef>
              <c:f>'14一ツ橋二丁目周辺'!$D$26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'14一ツ橋二丁目周辺'!$A$27:$A$28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'14一ツ橋二丁目周辺'!$D$27:$D$28</c:f>
              <c:numCache>
                <c:formatCode>0.0%</c:formatCode>
                <c:ptCount val="2"/>
                <c:pt idx="0">
                  <c:v>0.437</c:v>
                </c:pt>
                <c:pt idx="1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E5-41D8-AA83-35C1521D1A91}"/>
            </c:ext>
          </c:extLst>
        </c:ser>
        <c:ser>
          <c:idx val="3"/>
          <c:order val="3"/>
          <c:tx>
            <c:strRef>
              <c:f>'14一ツ橋二丁目周辺'!$E$26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'14一ツ橋二丁目周辺'!$A$27:$A$28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'14一ツ橋二丁目周辺'!$E$27:$E$28</c:f>
              <c:numCache>
                <c:formatCode>0.0%</c:formatCode>
                <c:ptCount val="2"/>
                <c:pt idx="0">
                  <c:v>0.38900000000000001</c:v>
                </c:pt>
                <c:pt idx="1">
                  <c:v>0.24399999999999999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E5-41D8-AA83-35C1521D1A91}"/>
            </c:ext>
          </c:extLst>
        </c:ser>
        <c:ser>
          <c:idx val="4"/>
          <c:order val="4"/>
          <c:tx>
            <c:strRef>
              <c:f>'14一ツ橋二丁目周辺'!$F$26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4.643447802649815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B-4566-91A1-960DD0681197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'14一ツ橋二丁目周辺'!$A$27:$A$28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'14一ツ橋二丁目周辺'!$F$27:$F$28</c:f>
              <c:numCache>
                <c:formatCode>0.0%</c:formatCode>
                <c:ptCount val="2"/>
                <c:pt idx="0">
                  <c:v>0.04</c:v>
                </c:pt>
                <c:pt idx="1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E5-41D8-AA83-35C1521D1A91}"/>
            </c:ext>
          </c:extLst>
        </c:ser>
        <c:ser>
          <c:idx val="5"/>
          <c:order val="5"/>
          <c:tx>
            <c:strRef>
              <c:f>'14一ツ橋二丁目周辺'!$G$26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205219107778906E-3"/>
                  <c:y val="-2.32172390132490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B-4566-91A1-960DD068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'14一ツ橋二丁目周辺'!$A$27:$A$28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'14一ツ橋二丁目周辺'!$G$27:$G$28</c:f>
              <c:numCache>
                <c:formatCode>0.0%</c:formatCode>
                <c:ptCount val="2"/>
                <c:pt idx="0">
                  <c:v>5.3999999999999999E-2</c:v>
                </c:pt>
                <c:pt idx="1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E5-41D8-AA83-35C1521D1A9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'5神田和泉町'!$U$69:$U$70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4336804269884087E-2"/>
                  <c:y val="2.254039666378817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A-4C4B-8830-FC715F0FBE5E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'5神田和泉町'!$S$71:$T$82</c:f>
              <c:multiLvlStrCache>
                <c:ptCount val="12"/>
                <c:lvl>
                  <c:pt idx="0">
                    <c:v>独立住宅(n=9）</c:v>
                  </c:pt>
                  <c:pt idx="1">
                    <c:v>集合住宅(n=1）</c:v>
                  </c:pt>
                  <c:pt idx="2">
                    <c:v>住商併用(n=64）</c:v>
                  </c:pt>
                  <c:pt idx="3">
                    <c:v>事務所(n=43）</c:v>
                  </c:pt>
                  <c:pt idx="4">
                    <c:v>専用商業(n=2）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集合住宅(n=16）</c:v>
                  </c:pt>
                  <c:pt idx="8">
                    <c:v>住商併用(n=13）</c:v>
                  </c:pt>
                  <c:pt idx="9">
                    <c:v>事務所(n=10）</c:v>
                  </c:pt>
                  <c:pt idx="10">
                    <c:v>専用商業(n=1）</c:v>
                  </c:pt>
                  <c:pt idx="11">
                    <c:v>その他(n=5）</c:v>
                  </c:pt>
                </c:lvl>
                <c:lvl>
                  <c:pt idx="0">
                    <c:v>地区計画策定前
S46-H8(26年間）</c:v>
                  </c:pt>
                  <c:pt idx="6">
                    <c:v>地区計画策定後
H9-R3(25年間）</c:v>
                  </c:pt>
                </c:lvl>
              </c:multiLvlStrCache>
            </c:multiLvlStrRef>
          </c:cat>
          <c:val>
            <c:numRef>
              <c:f>'5神田和泉町'!$U$71:$U$82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1.6E-2</c:v>
                </c:pt>
                <c:pt idx="3">
                  <c:v>7.0000000000000007E-2</c:v>
                </c:pt>
                <c:pt idx="4">
                  <c:v>0.5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7.6999999999999999E-2</c:v>
                </c:pt>
                <c:pt idx="9">
                  <c:v>0.2</c:v>
                </c:pt>
                <c:pt idx="10">
                  <c:v>0</c:v>
                </c:pt>
                <c:pt idx="1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2-498F-86BC-E38D5CBA2526}"/>
            </c:ext>
          </c:extLst>
        </c:ser>
        <c:ser>
          <c:idx val="1"/>
          <c:order val="1"/>
          <c:tx>
            <c:strRef>
              <c:f>'5神田和泉町'!$V$70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2.1471339938046945E-2"/>
                  <c:y val="-9.002228168743844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6A-4C4B-8830-FC715F0FBE5E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'5神田和泉町'!$S$71:$T$82</c:f>
              <c:multiLvlStrCache>
                <c:ptCount val="12"/>
                <c:lvl>
                  <c:pt idx="0">
                    <c:v>独立住宅(n=9）</c:v>
                  </c:pt>
                  <c:pt idx="1">
                    <c:v>集合住宅(n=1）</c:v>
                  </c:pt>
                  <c:pt idx="2">
                    <c:v>住商併用(n=64）</c:v>
                  </c:pt>
                  <c:pt idx="3">
                    <c:v>事務所(n=43）</c:v>
                  </c:pt>
                  <c:pt idx="4">
                    <c:v>専用商業(n=2）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集合住宅(n=16）</c:v>
                  </c:pt>
                  <c:pt idx="8">
                    <c:v>住商併用(n=13）</c:v>
                  </c:pt>
                  <c:pt idx="9">
                    <c:v>事務所(n=10）</c:v>
                  </c:pt>
                  <c:pt idx="10">
                    <c:v>専用商業(n=1）</c:v>
                  </c:pt>
                  <c:pt idx="11">
                    <c:v>その他(n=5）</c:v>
                  </c:pt>
                </c:lvl>
                <c:lvl>
                  <c:pt idx="0">
                    <c:v>地区計画策定前
S46-H8(26年間）</c:v>
                  </c:pt>
                  <c:pt idx="6">
                    <c:v>地区計画策定後
H9-R3(25年間）</c:v>
                  </c:pt>
                </c:lvl>
              </c:multiLvlStrCache>
            </c:multiLvlStrRef>
          </c:cat>
          <c:val>
            <c:numRef>
              <c:f>'5神田和泉町'!$V$71:$V$82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2-498F-86BC-E38D5CBA2526}"/>
            </c:ext>
          </c:extLst>
        </c:ser>
        <c:ser>
          <c:idx val="2"/>
          <c:order val="2"/>
          <c:tx>
            <c:strRef>
              <c:f>'5神田和泉町'!$W$70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2.8639742072988965E-2"/>
                  <c:y val="1.35406560837535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6A-4C4B-8830-FC715F0FBE5E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'5神田和泉町'!$S$71:$T$82</c:f>
              <c:multiLvlStrCache>
                <c:ptCount val="12"/>
                <c:lvl>
                  <c:pt idx="0">
                    <c:v>独立住宅(n=9）</c:v>
                  </c:pt>
                  <c:pt idx="1">
                    <c:v>集合住宅(n=1）</c:v>
                  </c:pt>
                  <c:pt idx="2">
                    <c:v>住商併用(n=64）</c:v>
                  </c:pt>
                  <c:pt idx="3">
                    <c:v>事務所(n=43）</c:v>
                  </c:pt>
                  <c:pt idx="4">
                    <c:v>専用商業(n=2）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集合住宅(n=16）</c:v>
                  </c:pt>
                  <c:pt idx="8">
                    <c:v>住商併用(n=13）</c:v>
                  </c:pt>
                  <c:pt idx="9">
                    <c:v>事務所(n=10）</c:v>
                  </c:pt>
                  <c:pt idx="10">
                    <c:v>専用商業(n=1）</c:v>
                  </c:pt>
                  <c:pt idx="11">
                    <c:v>その他(n=5）</c:v>
                  </c:pt>
                </c:lvl>
                <c:lvl>
                  <c:pt idx="0">
                    <c:v>地区計画策定前
S46-H8(26年間）</c:v>
                  </c:pt>
                  <c:pt idx="6">
                    <c:v>地区計画策定後
H9-R3(25年間）</c:v>
                  </c:pt>
                </c:lvl>
              </c:multiLvlStrCache>
            </c:multiLvlStrRef>
          </c:cat>
          <c:val>
            <c:numRef>
              <c:f>'5神田和泉町'!$W$71:$W$82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7.8E-2</c:v>
                </c:pt>
                <c:pt idx="3">
                  <c:v>7.0000000000000007E-2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0.437</c:v>
                </c:pt>
                <c:pt idx="8">
                  <c:v>0.23100000000000001</c:v>
                </c:pt>
                <c:pt idx="9">
                  <c:v>0</c:v>
                </c:pt>
                <c:pt idx="10">
                  <c:v>0</c:v>
                </c:pt>
                <c:pt idx="1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2-498F-86BC-E38D5CBA2526}"/>
            </c:ext>
          </c:extLst>
        </c:ser>
        <c:ser>
          <c:idx val="3"/>
          <c:order val="3"/>
          <c:tx>
            <c:strRef>
              <c:f>'5神田和泉町'!$X$70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433680426988413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6C-4699-865C-02E8769A9DFC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'5神田和泉町'!$S$71:$T$82</c:f>
              <c:multiLvlStrCache>
                <c:ptCount val="12"/>
                <c:lvl>
                  <c:pt idx="0">
                    <c:v>独立住宅(n=9）</c:v>
                  </c:pt>
                  <c:pt idx="1">
                    <c:v>集合住宅(n=1）</c:v>
                  </c:pt>
                  <c:pt idx="2">
                    <c:v>住商併用(n=64）</c:v>
                  </c:pt>
                  <c:pt idx="3">
                    <c:v>事務所(n=43）</c:v>
                  </c:pt>
                  <c:pt idx="4">
                    <c:v>専用商業(n=2）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集合住宅(n=16）</c:v>
                  </c:pt>
                  <c:pt idx="8">
                    <c:v>住商併用(n=13）</c:v>
                  </c:pt>
                  <c:pt idx="9">
                    <c:v>事務所(n=10）</c:v>
                  </c:pt>
                  <c:pt idx="10">
                    <c:v>専用商業(n=1）</c:v>
                  </c:pt>
                  <c:pt idx="11">
                    <c:v>その他(n=5）</c:v>
                  </c:pt>
                </c:lvl>
                <c:lvl>
                  <c:pt idx="0">
                    <c:v>地区計画策定前
S46-H8(26年間）</c:v>
                  </c:pt>
                  <c:pt idx="6">
                    <c:v>地区計画策定後
H9-R3(25年間）</c:v>
                  </c:pt>
                </c:lvl>
              </c:multiLvlStrCache>
            </c:multiLvlStrRef>
          </c:cat>
          <c:val>
            <c:numRef>
              <c:f>'5神田和泉町'!$X$71:$X$82</c:f>
              <c:numCache>
                <c:formatCode>0.0%</c:formatCode>
                <c:ptCount val="12"/>
                <c:pt idx="0">
                  <c:v>0.33300000000000002</c:v>
                </c:pt>
                <c:pt idx="1">
                  <c:v>1</c:v>
                </c:pt>
                <c:pt idx="2">
                  <c:v>0.20300000000000001</c:v>
                </c:pt>
                <c:pt idx="3">
                  <c:v>0.39500000000000002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0.375</c:v>
                </c:pt>
                <c:pt idx="8">
                  <c:v>0.61499999999999999</c:v>
                </c:pt>
                <c:pt idx="9">
                  <c:v>0.6</c:v>
                </c:pt>
                <c:pt idx="10">
                  <c:v>0</c:v>
                </c:pt>
                <c:pt idx="1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2-498F-86BC-E38D5CBA2526}"/>
            </c:ext>
          </c:extLst>
        </c:ser>
        <c:ser>
          <c:idx val="4"/>
          <c:order val="4"/>
          <c:tx>
            <c:strRef>
              <c:f>'5神田和泉町'!$Y$70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'5神田和泉町'!$S$71:$T$82</c:f>
              <c:multiLvlStrCache>
                <c:ptCount val="12"/>
                <c:lvl>
                  <c:pt idx="0">
                    <c:v>独立住宅(n=9）</c:v>
                  </c:pt>
                  <c:pt idx="1">
                    <c:v>集合住宅(n=1）</c:v>
                  </c:pt>
                  <c:pt idx="2">
                    <c:v>住商併用(n=64）</c:v>
                  </c:pt>
                  <c:pt idx="3">
                    <c:v>事務所(n=43）</c:v>
                  </c:pt>
                  <c:pt idx="4">
                    <c:v>専用商業(n=2）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集合住宅(n=16）</c:v>
                  </c:pt>
                  <c:pt idx="8">
                    <c:v>住商併用(n=13）</c:v>
                  </c:pt>
                  <c:pt idx="9">
                    <c:v>事務所(n=10）</c:v>
                  </c:pt>
                  <c:pt idx="10">
                    <c:v>専用商業(n=1）</c:v>
                  </c:pt>
                  <c:pt idx="11">
                    <c:v>その他(n=5）</c:v>
                  </c:pt>
                </c:lvl>
                <c:lvl>
                  <c:pt idx="0">
                    <c:v>地区計画策定前
S46-H8(26年間）</c:v>
                  </c:pt>
                  <c:pt idx="6">
                    <c:v>地区計画策定後
H9-R3(25年間）</c:v>
                  </c:pt>
                </c:lvl>
              </c:multiLvlStrCache>
            </c:multiLvlStrRef>
          </c:cat>
          <c:val>
            <c:numRef>
              <c:f>'5神田和泉町'!$Y$71:$Y$82</c:f>
              <c:numCache>
                <c:formatCode>0.0%</c:formatCode>
                <c:ptCount val="12"/>
                <c:pt idx="0">
                  <c:v>0.55600000000000005</c:v>
                </c:pt>
                <c:pt idx="1">
                  <c:v>0</c:v>
                </c:pt>
                <c:pt idx="2">
                  <c:v>0.60899999999999999</c:v>
                </c:pt>
                <c:pt idx="3">
                  <c:v>0.39500000000000002</c:v>
                </c:pt>
                <c:pt idx="4">
                  <c:v>0.5</c:v>
                </c:pt>
                <c:pt idx="5">
                  <c:v>0.5</c:v>
                </c:pt>
                <c:pt idx="6">
                  <c:v>0</c:v>
                </c:pt>
                <c:pt idx="7">
                  <c:v>0.125</c:v>
                </c:pt>
                <c:pt idx="8">
                  <c:v>7.6999999999999999E-2</c:v>
                </c:pt>
                <c:pt idx="9">
                  <c:v>0.2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42-498F-86BC-E38D5CBA2526}"/>
            </c:ext>
          </c:extLst>
        </c:ser>
        <c:ser>
          <c:idx val="5"/>
          <c:order val="5"/>
          <c:tx>
            <c:strRef>
              <c:f>'5神田和泉町'!$Z$70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'5神田和泉町'!$S$71:$T$82</c:f>
              <c:multiLvlStrCache>
                <c:ptCount val="12"/>
                <c:lvl>
                  <c:pt idx="0">
                    <c:v>独立住宅(n=9）</c:v>
                  </c:pt>
                  <c:pt idx="1">
                    <c:v>集合住宅(n=1）</c:v>
                  </c:pt>
                  <c:pt idx="2">
                    <c:v>住商併用(n=64）</c:v>
                  </c:pt>
                  <c:pt idx="3">
                    <c:v>事務所(n=43）</c:v>
                  </c:pt>
                  <c:pt idx="4">
                    <c:v>専用商業(n=2）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集合住宅(n=16）</c:v>
                  </c:pt>
                  <c:pt idx="8">
                    <c:v>住商併用(n=13）</c:v>
                  </c:pt>
                  <c:pt idx="9">
                    <c:v>事務所(n=10）</c:v>
                  </c:pt>
                  <c:pt idx="10">
                    <c:v>専用商業(n=1）</c:v>
                  </c:pt>
                  <c:pt idx="11">
                    <c:v>その他(n=5）</c:v>
                  </c:pt>
                </c:lvl>
                <c:lvl>
                  <c:pt idx="0">
                    <c:v>地区計画策定前
S46-H8(26年間）</c:v>
                  </c:pt>
                  <c:pt idx="6">
                    <c:v>地区計画策定後
H9-R3(25年間）</c:v>
                  </c:pt>
                </c:lvl>
              </c:multiLvlStrCache>
            </c:multiLvlStrRef>
          </c:cat>
          <c:val>
            <c:numRef>
              <c:f>'5神田和泉町'!$Z$71:$Z$82</c:f>
              <c:numCache>
                <c:formatCode>0.0%</c:formatCode>
                <c:ptCount val="12"/>
                <c:pt idx="0">
                  <c:v>0.111</c:v>
                </c:pt>
                <c:pt idx="1">
                  <c:v>0</c:v>
                </c:pt>
                <c:pt idx="2">
                  <c:v>6.3E-2</c:v>
                </c:pt>
                <c:pt idx="3">
                  <c:v>7.0000000000000007E-2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2-498F-86BC-E38D5CBA252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'14一ツ橋二丁目周辺'!$K$26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396105452461789E-3"/>
                  <c:y val="3.917819628892697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7-45AB-B112-BE03F206B5BC}"/>
                </c:ext>
              </c:extLst>
            </c:dLbl>
            <c:dLbl>
              <c:idx val="1"/>
              <c:layout>
                <c:manualLayout>
                  <c:x val="1.0079221090492358E-2"/>
                  <c:y val="3.91788132586799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7-45AB-B112-BE03F206B5B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'14一ツ橋二丁目周辺'!$K$27:$K$28</c:f>
              <c:numCache>
                <c:formatCode>0.0%</c:formatCode>
                <c:ptCount val="2"/>
                <c:pt idx="0">
                  <c:v>5.0000000000000001E-3</c:v>
                </c:pt>
                <c:pt idx="1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A-430A-85F7-07514962C8CC}"/>
            </c:ext>
          </c:extLst>
        </c:ser>
        <c:ser>
          <c:idx val="1"/>
          <c:order val="1"/>
          <c:tx>
            <c:strRef>
              <c:f>'14一ツ橋二丁目周辺'!$L$26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79221090492358E-2"/>
                  <c:y val="-3.917634537966776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7-45AB-B112-BE03F206B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'14一ツ橋二丁目周辺'!$L$27:$L$28</c:f>
              <c:numCache>
                <c:formatCode>0.0%</c:formatCode>
                <c:ptCount val="2"/>
                <c:pt idx="0">
                  <c:v>1.9E-2</c:v>
                </c:pt>
                <c:pt idx="1">
                  <c:v>0.157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A-430A-85F7-07514962C8CC}"/>
            </c:ext>
          </c:extLst>
        </c:ser>
        <c:ser>
          <c:idx val="2"/>
          <c:order val="2"/>
          <c:tx>
            <c:strRef>
              <c:f>'14一ツ橋二丁目周辺'!$M$26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'14一ツ橋二丁目周辺'!$M$27:$M$28</c:f>
              <c:numCache>
                <c:formatCode>0.0%</c:formatCode>
                <c:ptCount val="2"/>
                <c:pt idx="0">
                  <c:v>0.307</c:v>
                </c:pt>
                <c:pt idx="1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3A-430A-85F7-07514962C8CC}"/>
            </c:ext>
          </c:extLst>
        </c:ser>
        <c:ser>
          <c:idx val="3"/>
          <c:order val="3"/>
          <c:tx>
            <c:strRef>
              <c:f>'14一ツ橋二丁目周辺'!$N$26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'14一ツ橋二丁目周辺'!$N$27:$N$28</c:f>
              <c:numCache>
                <c:formatCode>0.0%</c:formatCode>
                <c:ptCount val="2"/>
                <c:pt idx="0">
                  <c:v>0.60699999999999998</c:v>
                </c:pt>
                <c:pt idx="1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3A-430A-85F7-07514962C8CC}"/>
            </c:ext>
          </c:extLst>
        </c:ser>
        <c:ser>
          <c:idx val="4"/>
          <c:order val="4"/>
          <c:tx>
            <c:strRef>
              <c:f>'14一ツ橋二丁目周辺'!$O$26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91775793191738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7-45AB-B112-BE03F206B5BC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'14一ツ橋二丁目周辺'!$O$27:$O$28</c:f>
              <c:numCache>
                <c:formatCode>0.0%</c:formatCode>
                <c:ptCount val="2"/>
                <c:pt idx="0">
                  <c:v>6.0000000000000001E-3</c:v>
                </c:pt>
                <c:pt idx="1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3A-430A-85F7-07514962C8CC}"/>
            </c:ext>
          </c:extLst>
        </c:ser>
        <c:ser>
          <c:idx val="5"/>
          <c:order val="5"/>
          <c:tx>
            <c:strRef>
              <c:f>'14一ツ橋二丁目周辺'!$P$26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13420634553391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7-45AB-B112-BE03F206B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'14一ツ橋二丁目周辺'!$J$27:$J$28</c:f>
              <c:strCache>
                <c:ptCount val="2"/>
                <c:pt idx="0">
                  <c:v>地区計画策定前
S46-H11(29年間）</c:v>
                </c:pt>
                <c:pt idx="1">
                  <c:v>地区計画策定後
H12-R3(22年間）</c:v>
                </c:pt>
              </c:strCache>
            </c:strRef>
          </c:cat>
          <c:val>
            <c:numRef>
              <c:f>'14一ツ橋二丁目周辺'!$P$27:$P$28</c:f>
              <c:numCache>
                <c:formatCode>0.0%</c:formatCode>
                <c:ptCount val="2"/>
                <c:pt idx="0">
                  <c:v>5.6000000000000001E-2</c:v>
                </c:pt>
                <c:pt idx="1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3A-430A-85F7-07514962C8C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'14一ツ橋二丁目周辺'!$U$69:$U$70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5054185432069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4-4669-99B2-742EC107F401}"/>
                </c:ext>
              </c:extLst>
            </c:dLbl>
            <c:dLbl>
              <c:idx val="3"/>
              <c:layout>
                <c:manualLayout>
                  <c:x val="-4.3704120683682307E-17"/>
                  <c:y val="1.35047096345646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4-4669-99B2-742EC107F401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'14一ツ橋二丁目周辺'!$S$71:$T$82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集合住宅(n=10）</c:v>
                  </c:pt>
                  <c:pt idx="2">
                    <c:v>住商併用(n=153）</c:v>
                  </c:pt>
                  <c:pt idx="3">
                    <c:v>事務所(n=136）</c:v>
                  </c:pt>
                  <c:pt idx="4">
                    <c:v>専用商業(n=14）</c:v>
                  </c:pt>
                  <c:pt idx="5">
                    <c:v>その他(n=19）</c:v>
                  </c:pt>
                  <c:pt idx="6">
                    <c:v>独立住宅(n=6）</c:v>
                  </c:pt>
                  <c:pt idx="7">
                    <c:v>集合住宅(n=19）</c:v>
                  </c:pt>
                  <c:pt idx="8">
                    <c:v>住商併用(n=22）</c:v>
                  </c:pt>
                  <c:pt idx="9">
                    <c:v>事務所(n=20）</c:v>
                  </c:pt>
                  <c:pt idx="10">
                    <c:v>専用商業(n=5）</c:v>
                  </c:pt>
                  <c:pt idx="11">
                    <c:v>その他(n=10）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'14一ツ橋二丁目周辺'!$U$71:$U$82</c:f>
              <c:numCache>
                <c:formatCode>0.0%</c:formatCode>
                <c:ptCount val="12"/>
                <c:pt idx="0">
                  <c:v>0.111</c:v>
                </c:pt>
                <c:pt idx="1">
                  <c:v>0</c:v>
                </c:pt>
                <c:pt idx="2">
                  <c:v>1.2999999999999999E-2</c:v>
                </c:pt>
                <c:pt idx="3">
                  <c:v>2.1999999999999999E-2</c:v>
                </c:pt>
                <c:pt idx="4">
                  <c:v>0</c:v>
                </c:pt>
                <c:pt idx="5">
                  <c:v>0.21099999999999999</c:v>
                </c:pt>
                <c:pt idx="6">
                  <c:v>0</c:v>
                </c:pt>
                <c:pt idx="7">
                  <c:v>5.2999999999999999E-2</c:v>
                </c:pt>
                <c:pt idx="8">
                  <c:v>0</c:v>
                </c:pt>
                <c:pt idx="9">
                  <c:v>0.05</c:v>
                </c:pt>
                <c:pt idx="10">
                  <c:v>0</c:v>
                </c:pt>
                <c:pt idx="1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D-43CC-AE85-2767713C1626}"/>
            </c:ext>
          </c:extLst>
        </c:ser>
        <c:ser>
          <c:idx val="1"/>
          <c:order val="1"/>
          <c:tx>
            <c:strRef>
              <c:f>'14一ツ橋二丁目周辺'!$V$70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4303332000608173E-2"/>
                  <c:y val="-1.800557060411063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4-4669-99B2-742EC107F401}"/>
                </c:ext>
              </c:extLst>
            </c:dLbl>
            <c:dLbl>
              <c:idx val="3"/>
              <c:layout>
                <c:manualLayout>
                  <c:x val="9.5355546670721162E-3"/>
                  <c:y val="-1.35043551802435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4-4669-99B2-742EC107F401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'14一ツ橋二丁目周辺'!$S$71:$T$82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集合住宅(n=10）</c:v>
                  </c:pt>
                  <c:pt idx="2">
                    <c:v>住商併用(n=153）</c:v>
                  </c:pt>
                  <c:pt idx="3">
                    <c:v>事務所(n=136）</c:v>
                  </c:pt>
                  <c:pt idx="4">
                    <c:v>専用商業(n=14）</c:v>
                  </c:pt>
                  <c:pt idx="5">
                    <c:v>その他(n=19）</c:v>
                  </c:pt>
                  <c:pt idx="6">
                    <c:v>独立住宅(n=6）</c:v>
                  </c:pt>
                  <c:pt idx="7">
                    <c:v>集合住宅(n=19）</c:v>
                  </c:pt>
                  <c:pt idx="8">
                    <c:v>住商併用(n=22）</c:v>
                  </c:pt>
                  <c:pt idx="9">
                    <c:v>事務所(n=20）</c:v>
                  </c:pt>
                  <c:pt idx="10">
                    <c:v>専用商業(n=5）</c:v>
                  </c:pt>
                  <c:pt idx="11">
                    <c:v>その他(n=10）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'14一ツ橋二丁目周辺'!$V$71:$V$82</c:f>
              <c:numCache>
                <c:formatCode>0.0%</c:formatCode>
                <c:ptCount val="12"/>
                <c:pt idx="0">
                  <c:v>0</c:v>
                </c:pt>
                <c:pt idx="1">
                  <c:v>0.1</c:v>
                </c:pt>
                <c:pt idx="2">
                  <c:v>1.2999999999999999E-2</c:v>
                </c:pt>
                <c:pt idx="3">
                  <c:v>2.9000000000000001E-2</c:v>
                </c:pt>
                <c:pt idx="4">
                  <c:v>0</c:v>
                </c:pt>
                <c:pt idx="5">
                  <c:v>5.2999999999999999E-2</c:v>
                </c:pt>
                <c:pt idx="6">
                  <c:v>0</c:v>
                </c:pt>
                <c:pt idx="7">
                  <c:v>0.158</c:v>
                </c:pt>
                <c:pt idx="8">
                  <c:v>0.182</c:v>
                </c:pt>
                <c:pt idx="9">
                  <c:v>0.1</c:v>
                </c:pt>
                <c:pt idx="10">
                  <c:v>0</c:v>
                </c:pt>
                <c:pt idx="1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D-43CC-AE85-2767713C1626}"/>
            </c:ext>
          </c:extLst>
        </c:ser>
        <c:ser>
          <c:idx val="2"/>
          <c:order val="2"/>
          <c:tx>
            <c:strRef>
              <c:f>'14一ツ橋二丁目周辺'!$W$70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1919443333840101E-2"/>
                  <c:y val="1.3505064088885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44-4669-99B2-742EC107F401}"/>
                </c:ext>
              </c:extLst>
            </c:dLbl>
            <c:dLbl>
              <c:idx val="3"/>
              <c:layout>
                <c:manualLayout>
                  <c:x val="1.1919443333840101E-2"/>
                  <c:y val="9.003494210697531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4-4669-99B2-742EC107F401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'14一ツ橋二丁目周辺'!$S$71:$T$82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集合住宅(n=10）</c:v>
                  </c:pt>
                  <c:pt idx="2">
                    <c:v>住商併用(n=153）</c:v>
                  </c:pt>
                  <c:pt idx="3">
                    <c:v>事務所(n=136）</c:v>
                  </c:pt>
                  <c:pt idx="4">
                    <c:v>専用商業(n=14）</c:v>
                  </c:pt>
                  <c:pt idx="5">
                    <c:v>その他(n=19）</c:v>
                  </c:pt>
                  <c:pt idx="6">
                    <c:v>独立住宅(n=6）</c:v>
                  </c:pt>
                  <c:pt idx="7">
                    <c:v>集合住宅(n=19）</c:v>
                  </c:pt>
                  <c:pt idx="8">
                    <c:v>住商併用(n=22）</c:v>
                  </c:pt>
                  <c:pt idx="9">
                    <c:v>事務所(n=20）</c:v>
                  </c:pt>
                  <c:pt idx="10">
                    <c:v>専用商業(n=5）</c:v>
                  </c:pt>
                  <c:pt idx="11">
                    <c:v>その他(n=10）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'14一ツ橋二丁目周辺'!$W$71:$W$82</c:f>
              <c:numCache>
                <c:formatCode>0.0%</c:formatCode>
                <c:ptCount val="12"/>
                <c:pt idx="0">
                  <c:v>5.6000000000000001E-2</c:v>
                </c:pt>
                <c:pt idx="1">
                  <c:v>0.5</c:v>
                </c:pt>
                <c:pt idx="2">
                  <c:v>5.8999999999999997E-2</c:v>
                </c:pt>
                <c:pt idx="3">
                  <c:v>7.3999999999999996E-2</c:v>
                </c:pt>
                <c:pt idx="4">
                  <c:v>7.0999999999999994E-2</c:v>
                </c:pt>
                <c:pt idx="5">
                  <c:v>0.36799999999999999</c:v>
                </c:pt>
                <c:pt idx="6">
                  <c:v>0.33300000000000002</c:v>
                </c:pt>
                <c:pt idx="7">
                  <c:v>0.21099999999999999</c:v>
                </c:pt>
                <c:pt idx="8">
                  <c:v>4.4999999999999998E-2</c:v>
                </c:pt>
                <c:pt idx="9">
                  <c:v>0.15</c:v>
                </c:pt>
                <c:pt idx="10">
                  <c:v>0.2</c:v>
                </c:pt>
                <c:pt idx="1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D-43CC-AE85-2767713C1626}"/>
            </c:ext>
          </c:extLst>
        </c:ser>
        <c:ser>
          <c:idx val="3"/>
          <c:order val="3"/>
          <c:tx>
            <c:strRef>
              <c:f>'14一ツ橋二丁目周辺'!$X$70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'14一ツ橋二丁目周辺'!$S$71:$T$82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集合住宅(n=10）</c:v>
                  </c:pt>
                  <c:pt idx="2">
                    <c:v>住商併用(n=153）</c:v>
                  </c:pt>
                  <c:pt idx="3">
                    <c:v>事務所(n=136）</c:v>
                  </c:pt>
                  <c:pt idx="4">
                    <c:v>専用商業(n=14）</c:v>
                  </c:pt>
                  <c:pt idx="5">
                    <c:v>その他(n=19）</c:v>
                  </c:pt>
                  <c:pt idx="6">
                    <c:v>独立住宅(n=6）</c:v>
                  </c:pt>
                  <c:pt idx="7">
                    <c:v>集合住宅(n=19）</c:v>
                  </c:pt>
                  <c:pt idx="8">
                    <c:v>住商併用(n=22）</c:v>
                  </c:pt>
                  <c:pt idx="9">
                    <c:v>事務所(n=20）</c:v>
                  </c:pt>
                  <c:pt idx="10">
                    <c:v>専用商業(n=5）</c:v>
                  </c:pt>
                  <c:pt idx="11">
                    <c:v>その他(n=10）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'14一ツ橋二丁目周辺'!$X$71:$X$82</c:f>
              <c:numCache>
                <c:formatCode>0.0%</c:formatCode>
                <c:ptCount val="12"/>
                <c:pt idx="0">
                  <c:v>0.27800000000000002</c:v>
                </c:pt>
                <c:pt idx="1">
                  <c:v>0.2</c:v>
                </c:pt>
                <c:pt idx="2">
                  <c:v>0.307</c:v>
                </c:pt>
                <c:pt idx="3">
                  <c:v>0.309</c:v>
                </c:pt>
                <c:pt idx="4">
                  <c:v>0.14299999999999999</c:v>
                </c:pt>
                <c:pt idx="5">
                  <c:v>0.36799999999999999</c:v>
                </c:pt>
                <c:pt idx="6">
                  <c:v>0.5</c:v>
                </c:pt>
                <c:pt idx="7">
                  <c:v>0.47299999999999998</c:v>
                </c:pt>
                <c:pt idx="8">
                  <c:v>0.40899999999999997</c:v>
                </c:pt>
                <c:pt idx="9">
                  <c:v>0.35</c:v>
                </c:pt>
                <c:pt idx="10">
                  <c:v>0.4</c:v>
                </c:pt>
                <c:pt idx="1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3D-43CC-AE85-2767713C1626}"/>
            </c:ext>
          </c:extLst>
        </c:ser>
        <c:ser>
          <c:idx val="4"/>
          <c:order val="4"/>
          <c:tx>
            <c:strRef>
              <c:f>'14一ツ橋二丁目周辺'!$Y$70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'14一ツ橋二丁目周辺'!$S$71:$T$82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集合住宅(n=10）</c:v>
                  </c:pt>
                  <c:pt idx="2">
                    <c:v>住商併用(n=153）</c:v>
                  </c:pt>
                  <c:pt idx="3">
                    <c:v>事務所(n=136）</c:v>
                  </c:pt>
                  <c:pt idx="4">
                    <c:v>専用商業(n=14）</c:v>
                  </c:pt>
                  <c:pt idx="5">
                    <c:v>その他(n=19）</c:v>
                  </c:pt>
                  <c:pt idx="6">
                    <c:v>独立住宅(n=6）</c:v>
                  </c:pt>
                  <c:pt idx="7">
                    <c:v>集合住宅(n=19）</c:v>
                  </c:pt>
                  <c:pt idx="8">
                    <c:v>住商併用(n=22）</c:v>
                  </c:pt>
                  <c:pt idx="9">
                    <c:v>事務所(n=20）</c:v>
                  </c:pt>
                  <c:pt idx="10">
                    <c:v>専用商業(n=5）</c:v>
                  </c:pt>
                  <c:pt idx="11">
                    <c:v>その他(n=10）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'14一ツ橋二丁目周辺'!$Y$71:$Y$82</c:f>
              <c:numCache>
                <c:formatCode>0.0%</c:formatCode>
                <c:ptCount val="12"/>
                <c:pt idx="0">
                  <c:v>0.55500000000000005</c:v>
                </c:pt>
                <c:pt idx="1">
                  <c:v>0.2</c:v>
                </c:pt>
                <c:pt idx="2">
                  <c:v>0.53</c:v>
                </c:pt>
                <c:pt idx="3">
                  <c:v>0.49199999999999999</c:v>
                </c:pt>
                <c:pt idx="4">
                  <c:v>0.71499999999999997</c:v>
                </c:pt>
                <c:pt idx="5">
                  <c:v>0</c:v>
                </c:pt>
                <c:pt idx="6">
                  <c:v>0</c:v>
                </c:pt>
                <c:pt idx="7">
                  <c:v>0.105</c:v>
                </c:pt>
                <c:pt idx="8">
                  <c:v>0.36399999999999999</c:v>
                </c:pt>
                <c:pt idx="9">
                  <c:v>0.35</c:v>
                </c:pt>
                <c:pt idx="10">
                  <c:v>0.4</c:v>
                </c:pt>
                <c:pt idx="1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3D-43CC-AE85-2767713C1626}"/>
            </c:ext>
          </c:extLst>
        </c:ser>
        <c:ser>
          <c:idx val="5"/>
          <c:order val="5"/>
          <c:tx>
            <c:strRef>
              <c:f>'14一ツ橋二丁目周辺'!$Z$70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'14一ツ橋二丁目周辺'!$S$71:$T$82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集合住宅(n=10）</c:v>
                  </c:pt>
                  <c:pt idx="2">
                    <c:v>住商併用(n=153）</c:v>
                  </c:pt>
                  <c:pt idx="3">
                    <c:v>事務所(n=136）</c:v>
                  </c:pt>
                  <c:pt idx="4">
                    <c:v>専用商業(n=14）</c:v>
                  </c:pt>
                  <c:pt idx="5">
                    <c:v>その他(n=19）</c:v>
                  </c:pt>
                  <c:pt idx="6">
                    <c:v>独立住宅(n=6）</c:v>
                  </c:pt>
                  <c:pt idx="7">
                    <c:v>集合住宅(n=19）</c:v>
                  </c:pt>
                  <c:pt idx="8">
                    <c:v>住商併用(n=22）</c:v>
                  </c:pt>
                  <c:pt idx="9">
                    <c:v>事務所(n=20）</c:v>
                  </c:pt>
                  <c:pt idx="10">
                    <c:v>専用商業(n=5）</c:v>
                  </c:pt>
                  <c:pt idx="11">
                    <c:v>その他(n=10）</c:v>
                  </c:pt>
                </c:lvl>
                <c:lvl>
                  <c:pt idx="0">
                    <c:v>地区計画策定前
S46-H11(29年間）</c:v>
                  </c:pt>
                  <c:pt idx="6">
                    <c:v>地区計画策定後
H12-R3(22年間）</c:v>
                  </c:pt>
                </c:lvl>
              </c:multiLvlStrCache>
            </c:multiLvlStrRef>
          </c:cat>
          <c:val>
            <c:numRef>
              <c:f>'14一ツ橋二丁目周辺'!$Z$71:$Z$82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7.8E-2</c:v>
                </c:pt>
                <c:pt idx="3">
                  <c:v>7.3999999999999996E-2</c:v>
                </c:pt>
                <c:pt idx="4">
                  <c:v>7.0999999999999994E-2</c:v>
                </c:pt>
                <c:pt idx="5">
                  <c:v>0</c:v>
                </c:pt>
                <c:pt idx="6">
                  <c:v>0.16700000000000001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3D-43CC-AE85-2767713C162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'14一ツ橋二丁目周辺'!$U$65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56783662999893E-2"/>
                  <c:y val="3.90236168407106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F4-4E73-9B04-15566B058320}"/>
                </c:ext>
              </c:extLst>
            </c:dLbl>
            <c:dLbl>
              <c:idx val="1"/>
              <c:layout>
                <c:manualLayout>
                  <c:x val="7.540701977999313E-3"/>
                  <c:y val="3.12185247570933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F4-4E73-9B04-15566B058320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'14一ツ橋二丁目周辺'!$T$66:$T$67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'14一ツ橋二丁目周辺'!$U$66:$U$67</c:f>
              <c:numCache>
                <c:formatCode>0.0%</c:formatCode>
                <c:ptCount val="2"/>
                <c:pt idx="0">
                  <c:v>3.1E-2</c:v>
                </c:pt>
                <c:pt idx="1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3-49D7-A667-42C47F3FF38B}"/>
            </c:ext>
          </c:extLst>
        </c:ser>
        <c:ser>
          <c:idx val="1"/>
          <c:order val="1"/>
          <c:tx>
            <c:strRef>
              <c:f>'14一ツ橋二丁目周辺'!$V$65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40701977999313E-3"/>
                  <c:y val="-7.02384544430521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F4-4E73-9B04-15566B0583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'14一ツ橋二丁目周辺'!$T$66:$T$67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'14一ツ橋二丁目周辺'!$V$66:$V$67</c:f>
              <c:numCache>
                <c:formatCode>0.0%</c:formatCode>
                <c:ptCount val="2"/>
                <c:pt idx="0">
                  <c:v>2.3E-2</c:v>
                </c:pt>
                <c:pt idx="1">
                  <c:v>0.122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3-49D7-A667-42C47F3FF38B}"/>
            </c:ext>
          </c:extLst>
        </c:ser>
        <c:ser>
          <c:idx val="2"/>
          <c:order val="2"/>
          <c:tx>
            <c:strRef>
              <c:f>'14一ツ橋二丁目周辺'!$W$65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407019779993589E-3"/>
                  <c:y val="6.1452579195475125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4-4E73-9B04-15566B058320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'14一ツ橋二丁目周辺'!$T$66:$T$67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'14一ツ橋二丁目周辺'!$W$66:$W$67</c:f>
              <c:numCache>
                <c:formatCode>0.0%</c:formatCode>
                <c:ptCount val="2"/>
                <c:pt idx="0">
                  <c:v>9.4E-2</c:v>
                </c:pt>
                <c:pt idx="1">
                  <c:v>0.159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3-49D7-A667-42C47F3FF38B}"/>
            </c:ext>
          </c:extLst>
        </c:ser>
        <c:ser>
          <c:idx val="3"/>
          <c:order val="3"/>
          <c:tx>
            <c:strRef>
              <c:f>'14一ツ橋二丁目周辺'!$X$65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'14一ツ橋二丁目周辺'!$T$66:$T$67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'14一ツ橋二丁目周辺'!$X$66:$X$67</c:f>
              <c:numCache>
                <c:formatCode>0.0%</c:formatCode>
                <c:ptCount val="2"/>
                <c:pt idx="0">
                  <c:v>0.3</c:v>
                </c:pt>
                <c:pt idx="1">
                  <c:v>0.41399999999999998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3-49D7-A667-42C47F3FF38B}"/>
            </c:ext>
          </c:extLst>
        </c:ser>
        <c:ser>
          <c:idx val="4"/>
          <c:order val="4"/>
          <c:tx>
            <c:strRef>
              <c:f>'14一ツ橋二丁目周辺'!$Y$65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'14一ツ橋二丁目周辺'!$T$66:$T$67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'14一ツ橋二丁目周辺'!$Y$66:$Y$67</c:f>
              <c:numCache>
                <c:formatCode>0.0%</c:formatCode>
                <c:ptCount val="2"/>
                <c:pt idx="0">
                  <c:v>0.48599999999999999</c:v>
                </c:pt>
                <c:pt idx="1">
                  <c:v>0.24399999999999999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33-49D7-A667-42C47F3FF38B}"/>
            </c:ext>
          </c:extLst>
        </c:ser>
        <c:ser>
          <c:idx val="5"/>
          <c:order val="5"/>
          <c:tx>
            <c:strRef>
              <c:f>'14一ツ橋二丁目周辺'!$Z$65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'14一ツ橋二丁目周辺'!$T$66:$T$67</c:f>
              <c:strCache>
                <c:ptCount val="2"/>
                <c:pt idx="0">
                  <c:v>地区計画策定前
S46-H11(29年間）(n=350）</c:v>
                </c:pt>
                <c:pt idx="1">
                  <c:v>地区計画策定後
H12-R3(22年間）(n=82）</c:v>
                </c:pt>
              </c:strCache>
            </c:strRef>
          </c:cat>
          <c:val>
            <c:numRef>
              <c:f>'14一ツ橋二丁目周辺'!$Z$66:$Z$67</c:f>
              <c:numCache>
                <c:formatCode>0.0%</c:formatCode>
                <c:ptCount val="2"/>
                <c:pt idx="0">
                  <c:v>6.6000000000000003E-2</c:v>
                </c:pt>
                <c:pt idx="1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33-49D7-A667-42C47F3FF38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'15中神田中央'!$B$26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82087643111562E-2"/>
                  <c:y val="2.32178483896011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C0-4BFB-8F32-FD82837E48EE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'15中神田中央'!$A$27:$A$28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'15中神田中央'!$B$27:$B$28</c:f>
              <c:numCache>
                <c:formatCode>0.0%</c:formatCode>
                <c:ptCount val="2"/>
                <c:pt idx="0">
                  <c:v>4.8000000000000001E-2</c:v>
                </c:pt>
                <c:pt idx="1">
                  <c:v>0.126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B-49D1-9F44-1192359CD73C}"/>
            </c:ext>
          </c:extLst>
        </c:ser>
        <c:ser>
          <c:idx val="1"/>
          <c:order val="1"/>
          <c:tx>
            <c:strRef>
              <c:f>'15中神田中央'!$C$26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09563186843320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0-4BFB-8F32-FD82837E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'15中神田中央'!$A$27:$A$28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'15中神田中央'!$C$27:$C$28</c:f>
              <c:numCache>
                <c:formatCode>0.0%</c:formatCode>
                <c:ptCount val="2"/>
                <c:pt idx="0">
                  <c:v>1.9E-2</c:v>
                </c:pt>
                <c:pt idx="1">
                  <c:v>0.30299999999999999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0B-49D1-9F44-1192359CD73C}"/>
            </c:ext>
          </c:extLst>
        </c:ser>
        <c:ser>
          <c:idx val="2"/>
          <c:order val="2"/>
          <c:tx>
            <c:strRef>
              <c:f>'15中神田中央'!$D$26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'15中神田中央'!$A$27:$A$28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'15中神田中央'!$D$27:$D$28</c:f>
              <c:numCache>
                <c:formatCode>0.0%</c:formatCode>
                <c:ptCount val="2"/>
                <c:pt idx="0">
                  <c:v>0.38400000000000001</c:v>
                </c:pt>
                <c:pt idx="1">
                  <c:v>0.16800000000000001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0B-49D1-9F44-1192359CD73C}"/>
            </c:ext>
          </c:extLst>
        </c:ser>
        <c:ser>
          <c:idx val="3"/>
          <c:order val="3"/>
          <c:tx>
            <c:strRef>
              <c:f>'15中神田中央'!$E$26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'15中神田中央'!$A$27:$A$28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'15中神田中央'!$E$27:$E$28</c:f>
              <c:numCache>
                <c:formatCode>0.0%</c:formatCode>
                <c:ptCount val="2"/>
                <c:pt idx="0">
                  <c:v>0.45800000000000002</c:v>
                </c:pt>
                <c:pt idx="1">
                  <c:v>0.29399999999999998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0B-49D1-9F44-1192359CD73C}"/>
            </c:ext>
          </c:extLst>
        </c:ser>
        <c:ser>
          <c:idx val="4"/>
          <c:order val="4"/>
          <c:tx>
            <c:strRef>
              <c:f>'15中神田中央'!$F$26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09563186843321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0-4BFB-8F32-FD82837E48EE}"/>
                </c:ext>
              </c:extLst>
            </c:dLbl>
            <c:dLbl>
              <c:idx val="1"/>
              <c:layout>
                <c:manualLayout>
                  <c:x val="-2.5205219107778906E-3"/>
                  <c:y val="3.095631868433215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0-4BFB-8F32-FD82837E48EE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'15中神田中央'!$A$27:$A$28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'15中神田中央'!$F$27:$F$28</c:f>
              <c:numCache>
                <c:formatCode>0.0%</c:formatCode>
                <c:ptCount val="2"/>
                <c:pt idx="0">
                  <c:v>3.5000000000000003E-2</c:v>
                </c:pt>
                <c:pt idx="1">
                  <c:v>8.4000000000000005E-2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0B-49D1-9F44-1192359CD73C}"/>
            </c:ext>
          </c:extLst>
        </c:ser>
        <c:ser>
          <c:idx val="5"/>
          <c:order val="5"/>
          <c:tx>
            <c:strRef>
              <c:f>'15中神田中央'!$G$26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205219107778906E-3"/>
                  <c:y val="-5.417294832122904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0-4BFB-8F32-FD82837E48EE}"/>
                </c:ext>
              </c:extLst>
            </c:dLbl>
            <c:dLbl>
              <c:idx val="1"/>
              <c:layout>
                <c:manualLayout>
                  <c:x val="2.5205219107778906E-3"/>
                  <c:y val="-4.64344780264979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0-4BFB-8F32-FD82837E4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'15中神田中央'!$A$27:$A$28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'15中神田中央'!$G$27:$G$28</c:f>
              <c:numCache>
                <c:formatCode>0.0%</c:formatCode>
                <c:ptCount val="2"/>
                <c:pt idx="0">
                  <c:v>5.6000000000000001E-2</c:v>
                </c:pt>
                <c:pt idx="1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0B-49D1-9F44-1192359CD73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'15中神田中央'!$K$26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198052726230894E-3"/>
                  <c:y val="3.91775793191738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3E-41D0-AA42-60AB2D9DF859}"/>
                </c:ext>
              </c:extLst>
            </c:dLbl>
            <c:dLbl>
              <c:idx val="1"/>
              <c:layout>
                <c:manualLayout>
                  <c:x val="2.5198052726230435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3E-41D0-AA42-60AB2D9DF85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'15中神田中央'!$J$27:$J$28</c:f>
              <c:strCache>
                <c:ptCount val="2"/>
                <c:pt idx="0">
                  <c:v>地区計画策定前
S46-H13(31年間）</c:v>
                </c:pt>
                <c:pt idx="1">
                  <c:v>地区計画策定後
H14-R3(20年間）</c:v>
                </c:pt>
              </c:strCache>
            </c:strRef>
          </c:cat>
          <c:val>
            <c:numRef>
              <c:f>'15中神田中央'!$K$27:$K$28</c:f>
              <c:numCache>
                <c:formatCode>0.0%</c:formatCode>
                <c:ptCount val="2"/>
                <c:pt idx="0">
                  <c:v>8.0000000000000002E-3</c:v>
                </c:pt>
                <c:pt idx="1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D-4AA7-9AF7-977186443054}"/>
            </c:ext>
          </c:extLst>
        </c:ser>
        <c:ser>
          <c:idx val="1"/>
          <c:order val="1"/>
          <c:tx>
            <c:strRef>
              <c:f>'15中神田中央'!$L$26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594158178692687E-3"/>
                  <c:y val="-5.48479940770904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3E-41D0-AA42-60AB2D9DF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'15中神田中央'!$J$27:$J$28</c:f>
              <c:strCache>
                <c:ptCount val="2"/>
                <c:pt idx="0">
                  <c:v>地区計画策定前
S46-H13(31年間）</c:v>
                </c:pt>
                <c:pt idx="1">
                  <c:v>地区計画策定後
H14-R3(20年間）</c:v>
                </c:pt>
              </c:strCache>
            </c:strRef>
          </c:cat>
          <c:val>
            <c:numRef>
              <c:f>'15中神田中央'!$L$27:$L$28</c:f>
              <c:numCache>
                <c:formatCode>0.0%</c:formatCode>
                <c:ptCount val="2"/>
                <c:pt idx="0">
                  <c:v>2.4E-2</c:v>
                </c:pt>
                <c:pt idx="1">
                  <c:v>0.32100000000000001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D-4AA7-9AF7-977186443054}"/>
            </c:ext>
          </c:extLst>
        </c:ser>
        <c:ser>
          <c:idx val="2"/>
          <c:order val="2"/>
          <c:tx>
            <c:strRef>
              <c:f>'15中神田中央'!$M$26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'15中神田中央'!$J$27:$J$28</c:f>
              <c:strCache>
                <c:ptCount val="2"/>
                <c:pt idx="0">
                  <c:v>地区計画策定前
S46-H13(31年間）</c:v>
                </c:pt>
                <c:pt idx="1">
                  <c:v>地区計画策定後
H14-R3(20年間）</c:v>
                </c:pt>
              </c:strCache>
            </c:strRef>
          </c:cat>
          <c:val>
            <c:numRef>
              <c:f>'15中神田中央'!$M$27:$M$28</c:f>
              <c:numCache>
                <c:formatCode>0.0%</c:formatCode>
                <c:ptCount val="2"/>
                <c:pt idx="0">
                  <c:v>0.28000000000000003</c:v>
                </c:pt>
                <c:pt idx="1">
                  <c:v>0.157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4D-4AA7-9AF7-977186443054}"/>
            </c:ext>
          </c:extLst>
        </c:ser>
        <c:ser>
          <c:idx val="3"/>
          <c:order val="3"/>
          <c:tx>
            <c:strRef>
              <c:f>'15中神田中央'!$N$26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'15中神田中央'!$J$27:$J$28</c:f>
              <c:strCache>
                <c:ptCount val="2"/>
                <c:pt idx="0">
                  <c:v>地区計画策定前
S46-H13(31年間）</c:v>
                </c:pt>
                <c:pt idx="1">
                  <c:v>地区計画策定後
H14-R3(20年間）</c:v>
                </c:pt>
              </c:strCache>
            </c:strRef>
          </c:cat>
          <c:val>
            <c:numRef>
              <c:f>'15中神田中央'!$N$27:$N$28</c:f>
              <c:numCache>
                <c:formatCode>0.0%</c:formatCode>
                <c:ptCount val="2"/>
                <c:pt idx="0">
                  <c:v>0.64400000000000002</c:v>
                </c:pt>
                <c:pt idx="1">
                  <c:v>0.439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4D-4AA7-9AF7-977186443054}"/>
            </c:ext>
          </c:extLst>
        </c:ser>
        <c:ser>
          <c:idx val="4"/>
          <c:order val="4"/>
          <c:tx>
            <c:strRef>
              <c:f>'15中神田中央'!$O$26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91775793191738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3E-41D0-AA42-60AB2D9DF859}"/>
                </c:ext>
              </c:extLst>
            </c:dLbl>
            <c:dLbl>
              <c:idx val="1"/>
              <c:layout>
                <c:manualLayout>
                  <c:x val="0"/>
                  <c:y val="4.70130951830087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3E-41D0-AA42-60AB2D9DF859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'15中神田中央'!$J$27:$J$28</c:f>
              <c:strCache>
                <c:ptCount val="2"/>
                <c:pt idx="0">
                  <c:v>地区計画策定前
S46-H13(31年間）</c:v>
                </c:pt>
                <c:pt idx="1">
                  <c:v>地区計画策定後
H14-R3(20年間）</c:v>
                </c:pt>
              </c:strCache>
            </c:strRef>
          </c:cat>
          <c:val>
            <c:numRef>
              <c:f>'15中神田中央'!$O$27:$O$28</c:f>
              <c:numCache>
                <c:formatCode>0.0%</c:formatCode>
                <c:ptCount val="2"/>
                <c:pt idx="0">
                  <c:v>2.3E-2</c:v>
                </c:pt>
                <c:pt idx="1">
                  <c:v>5.7000000000000002E-2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4D-4AA7-9AF7-977186443054}"/>
            </c:ext>
          </c:extLst>
        </c:ser>
        <c:ser>
          <c:idx val="5"/>
          <c:order val="5"/>
          <c:tx>
            <c:strRef>
              <c:f>'15中神田中央'!$P$26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79221090492358E-2"/>
                  <c:y val="-4.70124782132555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3E-41D0-AA42-60AB2D9DF859}"/>
                </c:ext>
              </c:extLst>
            </c:dLbl>
            <c:dLbl>
              <c:idx val="1"/>
              <c:layout>
                <c:manualLayout>
                  <c:x val="1.0079221090492358E-2"/>
                  <c:y val="-3.91775793191738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3E-41D0-AA42-60AB2D9DF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'15中神田中央'!$J$27:$J$28</c:f>
              <c:strCache>
                <c:ptCount val="2"/>
                <c:pt idx="0">
                  <c:v>地区計画策定前
S46-H13(31年間）</c:v>
                </c:pt>
                <c:pt idx="1">
                  <c:v>地区計画策定後
H14-R3(20年間）</c:v>
                </c:pt>
              </c:strCache>
            </c:strRef>
          </c:cat>
          <c:val>
            <c:numRef>
              <c:f>'15中神田中央'!$P$27:$P$28</c:f>
              <c:numCache>
                <c:formatCode>0.0%</c:formatCode>
                <c:ptCount val="2"/>
                <c:pt idx="0">
                  <c:v>2.1000000000000001E-2</c:v>
                </c:pt>
                <c:pt idx="1">
                  <c:v>1.7000000000000001E-2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4D-4AA7-9AF7-97718644305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'15中神田中央'!$U$69:$U$70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9.00384866501873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A-440E-916E-D21169753F7D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'15中神田中央'!$S$71:$T$82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集合住宅(n=7）</c:v>
                  </c:pt>
                  <c:pt idx="2">
                    <c:v>住商併用(n=144）</c:v>
                  </c:pt>
                  <c:pt idx="3">
                    <c:v>事務所(n=172）</c:v>
                  </c:pt>
                  <c:pt idx="4">
                    <c:v>専用商業(n=13）</c:v>
                  </c:pt>
                  <c:pt idx="5">
                    <c:v>その他(n=21）</c:v>
                  </c:pt>
                  <c:pt idx="6">
                    <c:v>独立住宅(n=15）</c:v>
                  </c:pt>
                  <c:pt idx="7">
                    <c:v>集合住宅(n=36）</c:v>
                  </c:pt>
                  <c:pt idx="8">
                    <c:v>住商併用(n=20）</c:v>
                  </c:pt>
                  <c:pt idx="9">
                    <c:v>事務所(n=35）</c:v>
                  </c:pt>
                  <c:pt idx="10">
                    <c:v>専用商業(n=10）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S46-H13(31年間）</c:v>
                  </c:pt>
                  <c:pt idx="6">
                    <c:v>地区計画策定後
H14-R3(20年間）</c:v>
                  </c:pt>
                </c:lvl>
              </c:multiLvlStrCache>
            </c:multiLvlStrRef>
          </c:cat>
          <c:val>
            <c:numRef>
              <c:f>'15中神田中央'!$U$71:$U$82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1.7000000000000001E-2</c:v>
                </c:pt>
                <c:pt idx="4">
                  <c:v>0</c:v>
                </c:pt>
                <c:pt idx="5">
                  <c:v>0.23799999999999999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5.7000000000000002E-2</c:v>
                </c:pt>
                <c:pt idx="10">
                  <c:v>0.1</c:v>
                </c:pt>
                <c:pt idx="1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0-45AC-ABF5-9F0C7051844A}"/>
            </c:ext>
          </c:extLst>
        </c:ser>
        <c:ser>
          <c:idx val="1"/>
          <c:order val="1"/>
          <c:tx>
            <c:strRef>
              <c:f>'15中神田中央'!$V$70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4.3704120683682307E-17"/>
                  <c:y val="2.25082038452622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A-440E-916E-D21169753F7D}"/>
                </c:ext>
              </c:extLst>
            </c:dLbl>
            <c:dLbl>
              <c:idx val="3"/>
              <c:layout>
                <c:manualLayout>
                  <c:x val="9.5355546670721162E-3"/>
                  <c:y val="-1.80034438781839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A-440E-916E-D21169753F7D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'15中神田中央'!$S$71:$T$82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集合住宅(n=7）</c:v>
                  </c:pt>
                  <c:pt idx="2">
                    <c:v>住商併用(n=144）</c:v>
                  </c:pt>
                  <c:pt idx="3">
                    <c:v>事務所(n=172）</c:v>
                  </c:pt>
                  <c:pt idx="4">
                    <c:v>専用商業(n=13）</c:v>
                  </c:pt>
                  <c:pt idx="5">
                    <c:v>その他(n=21）</c:v>
                  </c:pt>
                  <c:pt idx="6">
                    <c:v>独立住宅(n=15）</c:v>
                  </c:pt>
                  <c:pt idx="7">
                    <c:v>集合住宅(n=36）</c:v>
                  </c:pt>
                  <c:pt idx="8">
                    <c:v>住商併用(n=20）</c:v>
                  </c:pt>
                  <c:pt idx="9">
                    <c:v>事務所(n=35）</c:v>
                  </c:pt>
                  <c:pt idx="10">
                    <c:v>専用商業(n=10）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S46-H13(31年間）</c:v>
                  </c:pt>
                  <c:pt idx="6">
                    <c:v>地区計画策定後
H14-R3(20年間）</c:v>
                  </c:pt>
                </c:lvl>
              </c:multiLvlStrCache>
            </c:multiLvlStrRef>
          </c:cat>
          <c:val>
            <c:numRef>
              <c:f>'15中神田中央'!$V$71:$V$82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1.4E-2</c:v>
                </c:pt>
                <c:pt idx="3">
                  <c:v>1.2E-2</c:v>
                </c:pt>
                <c:pt idx="4">
                  <c:v>0</c:v>
                </c:pt>
                <c:pt idx="5">
                  <c:v>0</c:v>
                </c:pt>
                <c:pt idx="6">
                  <c:v>6.7000000000000004E-2</c:v>
                </c:pt>
                <c:pt idx="7">
                  <c:v>2.8000000000000001E-2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0-45AC-ABF5-9F0C7051844A}"/>
            </c:ext>
          </c:extLst>
        </c:ser>
        <c:ser>
          <c:idx val="2"/>
          <c:order val="2"/>
          <c:tx>
            <c:strRef>
              <c:f>'15中神田中央'!$W$70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1919443333840145E-2"/>
                  <c:y val="1.0633629633928139E-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A-440E-916E-D21169753F7D}"/>
                </c:ext>
              </c:extLst>
            </c:dLbl>
            <c:dLbl>
              <c:idx val="3"/>
              <c:layout>
                <c:manualLayout>
                  <c:x val="1.6687220667376202E-2"/>
                  <c:y val="9.00845657119321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A-440E-916E-D21169753F7D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'15中神田中央'!$S$71:$T$82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集合住宅(n=7）</c:v>
                  </c:pt>
                  <c:pt idx="2">
                    <c:v>住商併用(n=144）</c:v>
                  </c:pt>
                  <c:pt idx="3">
                    <c:v>事務所(n=172）</c:v>
                  </c:pt>
                  <c:pt idx="4">
                    <c:v>専用商業(n=13）</c:v>
                  </c:pt>
                  <c:pt idx="5">
                    <c:v>その他(n=21）</c:v>
                  </c:pt>
                  <c:pt idx="6">
                    <c:v>独立住宅(n=15）</c:v>
                  </c:pt>
                  <c:pt idx="7">
                    <c:v>集合住宅(n=36）</c:v>
                  </c:pt>
                  <c:pt idx="8">
                    <c:v>住商併用(n=20）</c:v>
                  </c:pt>
                  <c:pt idx="9">
                    <c:v>事務所(n=35）</c:v>
                  </c:pt>
                  <c:pt idx="10">
                    <c:v>専用商業(n=10）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S46-H13(31年間）</c:v>
                  </c:pt>
                  <c:pt idx="6">
                    <c:v>地区計画策定後
H14-R3(20年間）</c:v>
                  </c:pt>
                </c:lvl>
              </c:multiLvlStrCache>
            </c:multiLvlStrRef>
          </c:cat>
          <c:val>
            <c:numRef>
              <c:f>'15中神田中央'!$W$71:$W$82</c:f>
              <c:numCache>
                <c:formatCode>0.0%</c:formatCode>
                <c:ptCount val="12"/>
                <c:pt idx="0">
                  <c:v>0.16700000000000001</c:v>
                </c:pt>
                <c:pt idx="1">
                  <c:v>0.14299999999999999</c:v>
                </c:pt>
                <c:pt idx="2">
                  <c:v>2.8000000000000001E-2</c:v>
                </c:pt>
                <c:pt idx="3">
                  <c:v>5.8000000000000003E-2</c:v>
                </c:pt>
                <c:pt idx="4">
                  <c:v>7.6999999999999999E-2</c:v>
                </c:pt>
                <c:pt idx="5">
                  <c:v>0.33300000000000002</c:v>
                </c:pt>
                <c:pt idx="6">
                  <c:v>0.26700000000000002</c:v>
                </c:pt>
                <c:pt idx="7">
                  <c:v>0.13900000000000001</c:v>
                </c:pt>
                <c:pt idx="8">
                  <c:v>0.05</c:v>
                </c:pt>
                <c:pt idx="9">
                  <c:v>0.114</c:v>
                </c:pt>
                <c:pt idx="10">
                  <c:v>0.1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00-45AC-ABF5-9F0C7051844A}"/>
            </c:ext>
          </c:extLst>
        </c:ser>
        <c:ser>
          <c:idx val="3"/>
          <c:order val="3"/>
          <c:tx>
            <c:strRef>
              <c:f>'15中神田中央'!$X$70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'15中神田中央'!$S$71:$T$82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集合住宅(n=7）</c:v>
                  </c:pt>
                  <c:pt idx="2">
                    <c:v>住商併用(n=144）</c:v>
                  </c:pt>
                  <c:pt idx="3">
                    <c:v>事務所(n=172）</c:v>
                  </c:pt>
                  <c:pt idx="4">
                    <c:v>専用商業(n=13）</c:v>
                  </c:pt>
                  <c:pt idx="5">
                    <c:v>その他(n=21）</c:v>
                  </c:pt>
                  <c:pt idx="6">
                    <c:v>独立住宅(n=15）</c:v>
                  </c:pt>
                  <c:pt idx="7">
                    <c:v>集合住宅(n=36）</c:v>
                  </c:pt>
                  <c:pt idx="8">
                    <c:v>住商併用(n=20）</c:v>
                  </c:pt>
                  <c:pt idx="9">
                    <c:v>事務所(n=35）</c:v>
                  </c:pt>
                  <c:pt idx="10">
                    <c:v>専用商業(n=10）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S46-H13(31年間）</c:v>
                  </c:pt>
                  <c:pt idx="6">
                    <c:v>地区計画策定後
H14-R3(20年間）</c:v>
                  </c:pt>
                </c:lvl>
              </c:multiLvlStrCache>
            </c:multiLvlStrRef>
          </c:cat>
          <c:val>
            <c:numRef>
              <c:f>'15中神田中央'!$X$71:$X$82</c:f>
              <c:numCache>
                <c:formatCode>0.0%</c:formatCode>
                <c:ptCount val="12"/>
                <c:pt idx="0">
                  <c:v>0.38900000000000001</c:v>
                </c:pt>
                <c:pt idx="1">
                  <c:v>0.42799999999999999</c:v>
                </c:pt>
                <c:pt idx="2">
                  <c:v>0.27800000000000002</c:v>
                </c:pt>
                <c:pt idx="3">
                  <c:v>0.25</c:v>
                </c:pt>
                <c:pt idx="4">
                  <c:v>0.154</c:v>
                </c:pt>
                <c:pt idx="5">
                  <c:v>0.33300000000000002</c:v>
                </c:pt>
                <c:pt idx="6">
                  <c:v>0.53300000000000003</c:v>
                </c:pt>
                <c:pt idx="7">
                  <c:v>0.63900000000000001</c:v>
                </c:pt>
                <c:pt idx="8">
                  <c:v>0.55000000000000004</c:v>
                </c:pt>
                <c:pt idx="9">
                  <c:v>0.28599999999999998</c:v>
                </c:pt>
                <c:pt idx="10">
                  <c:v>0.7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00-45AC-ABF5-9F0C7051844A}"/>
            </c:ext>
          </c:extLst>
        </c:ser>
        <c:ser>
          <c:idx val="4"/>
          <c:order val="4"/>
          <c:tx>
            <c:strRef>
              <c:f>'15中神田中央'!$Y$70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1.34116772411229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5A-440E-916E-D21169753F7D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'15中神田中央'!$S$71:$T$82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集合住宅(n=7）</c:v>
                  </c:pt>
                  <c:pt idx="2">
                    <c:v>住商併用(n=144）</c:v>
                  </c:pt>
                  <c:pt idx="3">
                    <c:v>事務所(n=172）</c:v>
                  </c:pt>
                  <c:pt idx="4">
                    <c:v>専用商業(n=13）</c:v>
                  </c:pt>
                  <c:pt idx="5">
                    <c:v>その他(n=21）</c:v>
                  </c:pt>
                  <c:pt idx="6">
                    <c:v>独立住宅(n=15）</c:v>
                  </c:pt>
                  <c:pt idx="7">
                    <c:v>集合住宅(n=36）</c:v>
                  </c:pt>
                  <c:pt idx="8">
                    <c:v>住商併用(n=20）</c:v>
                  </c:pt>
                  <c:pt idx="9">
                    <c:v>事務所(n=35）</c:v>
                  </c:pt>
                  <c:pt idx="10">
                    <c:v>専用商業(n=10）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S46-H13(31年間）</c:v>
                  </c:pt>
                  <c:pt idx="6">
                    <c:v>地区計画策定後
H14-R3(20年間）</c:v>
                  </c:pt>
                </c:lvl>
              </c:multiLvlStrCache>
            </c:multiLvlStrRef>
          </c:cat>
          <c:val>
            <c:numRef>
              <c:f>'15中神田中央'!$Y$71:$Y$82</c:f>
              <c:numCache>
                <c:formatCode>0.0%</c:formatCode>
                <c:ptCount val="12"/>
                <c:pt idx="0">
                  <c:v>0.44400000000000001</c:v>
                </c:pt>
                <c:pt idx="1">
                  <c:v>0.42899999999999999</c:v>
                </c:pt>
                <c:pt idx="2">
                  <c:v>0.61699999999999999</c:v>
                </c:pt>
                <c:pt idx="3">
                  <c:v>0.56999999999999995</c:v>
                </c:pt>
                <c:pt idx="4">
                  <c:v>0.61499999999999999</c:v>
                </c:pt>
                <c:pt idx="5">
                  <c:v>4.8000000000000001E-2</c:v>
                </c:pt>
                <c:pt idx="6">
                  <c:v>0.13300000000000001</c:v>
                </c:pt>
                <c:pt idx="7">
                  <c:v>0.19400000000000001</c:v>
                </c:pt>
                <c:pt idx="8">
                  <c:v>0.4</c:v>
                </c:pt>
                <c:pt idx="9">
                  <c:v>0.45700000000000002</c:v>
                </c:pt>
                <c:pt idx="10">
                  <c:v>0.1</c:v>
                </c:pt>
                <c:pt idx="11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00-45AC-ABF5-9F0C7051844A}"/>
            </c:ext>
          </c:extLst>
        </c:ser>
        <c:ser>
          <c:idx val="5"/>
          <c:order val="5"/>
          <c:tx>
            <c:strRef>
              <c:f>'15中神田中央'!$Z$70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7.1414192193021255E-3"/>
                  <c:y val="-1.788223632149718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A-440E-916E-D21169753F7D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'15中神田中央'!$S$71:$T$82</c:f>
              <c:multiLvlStrCache>
                <c:ptCount val="12"/>
                <c:lvl>
                  <c:pt idx="0">
                    <c:v>独立住宅(n=18）</c:v>
                  </c:pt>
                  <c:pt idx="1">
                    <c:v>集合住宅(n=7）</c:v>
                  </c:pt>
                  <c:pt idx="2">
                    <c:v>住商併用(n=144）</c:v>
                  </c:pt>
                  <c:pt idx="3">
                    <c:v>事務所(n=172）</c:v>
                  </c:pt>
                  <c:pt idx="4">
                    <c:v>専用商業(n=13）</c:v>
                  </c:pt>
                  <c:pt idx="5">
                    <c:v>その他(n=21）</c:v>
                  </c:pt>
                  <c:pt idx="6">
                    <c:v>独立住宅(n=15）</c:v>
                  </c:pt>
                  <c:pt idx="7">
                    <c:v>集合住宅(n=36）</c:v>
                  </c:pt>
                  <c:pt idx="8">
                    <c:v>住商併用(n=20）</c:v>
                  </c:pt>
                  <c:pt idx="9">
                    <c:v>事務所(n=35）</c:v>
                  </c:pt>
                  <c:pt idx="10">
                    <c:v>専用商業(n=10）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S46-H13(31年間）</c:v>
                  </c:pt>
                  <c:pt idx="6">
                    <c:v>地区計画策定後
H14-R3(20年間）</c:v>
                  </c:pt>
                </c:lvl>
              </c:multiLvlStrCache>
            </c:multiLvlStrRef>
          </c:cat>
          <c:val>
            <c:numRef>
              <c:f>'15中神田中央'!$Z$71:$Z$82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6.3E-2</c:v>
                </c:pt>
                <c:pt idx="3">
                  <c:v>9.2999999999999999E-2</c:v>
                </c:pt>
                <c:pt idx="4">
                  <c:v>0.154</c:v>
                </c:pt>
                <c:pt idx="5">
                  <c:v>4.8000000000000001E-2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8.5999999999999993E-2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00-45AC-ABF5-9F0C7051844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'15中神田中央'!$U$65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191914783884647E-3"/>
                  <c:y val="4.733914177887527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63-49D2-86C7-A9E25535F653}"/>
                </c:ext>
              </c:extLst>
            </c:dLbl>
            <c:dLbl>
              <c:idx val="1"/>
              <c:layout>
                <c:manualLayout>
                  <c:x val="1.5115148870331066E-2"/>
                  <c:y val="5.522744568171589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63-49D2-86C7-A9E25535F653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'15中神田中央'!$T$66:$T$67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'15中神田中央'!$U$66:$U$67</c:f>
              <c:numCache>
                <c:formatCode>0.0%</c:formatCode>
                <c:ptCount val="2"/>
                <c:pt idx="0">
                  <c:v>2.1000000000000001E-2</c:v>
                </c:pt>
                <c:pt idx="1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F-4952-A75E-61FC7D8A1625}"/>
            </c:ext>
          </c:extLst>
        </c:ser>
        <c:ser>
          <c:idx val="1"/>
          <c:order val="1"/>
          <c:tx>
            <c:strRef>
              <c:f>'15中神田中央'!$V$65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575744351654862E-3"/>
                  <c:y val="-7.88892512696264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63-49D2-86C7-A9E25535F653}"/>
                </c:ext>
              </c:extLst>
            </c:dLbl>
            <c:dLbl>
              <c:idx val="1"/>
              <c:layout>
                <c:manualLayout>
                  <c:x val="7.5575744351654862E-3"/>
                  <c:y val="-6.311637080867850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63-49D2-86C7-A9E25535F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'15中神田中央'!$T$66:$T$67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'15中神田中央'!$V$66:$V$67</c:f>
              <c:numCache>
                <c:formatCode>0.0%</c:formatCode>
                <c:ptCount val="2"/>
                <c:pt idx="0">
                  <c:v>1.0999999999999999E-2</c:v>
                </c:pt>
                <c:pt idx="1">
                  <c:v>1.7000000000000001E-2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F-4952-A75E-61FC7D8A1625}"/>
            </c:ext>
          </c:extLst>
        </c:ser>
        <c:ser>
          <c:idx val="2"/>
          <c:order val="2"/>
          <c:tx>
            <c:strRef>
              <c:f>'15中神田中央'!$W$65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57574435165533E-3"/>
                  <c:y val="-5.52255820093493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63-49D2-86C7-A9E25535F653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'15中神田中央'!$T$66:$T$67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'15中神田中央'!$W$66:$W$67</c:f>
              <c:numCache>
                <c:formatCode>0.0%</c:formatCode>
                <c:ptCount val="2"/>
                <c:pt idx="0">
                  <c:v>6.9000000000000006E-2</c:v>
                </c:pt>
                <c:pt idx="1">
                  <c:v>0.126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F-4952-A75E-61FC7D8A1625}"/>
            </c:ext>
          </c:extLst>
        </c:ser>
        <c:ser>
          <c:idx val="3"/>
          <c:order val="3"/>
          <c:tx>
            <c:strRef>
              <c:f>'15中神田中央'!$X$65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'15中神田中央'!$T$66:$T$67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'15中神田中央'!$X$66:$X$67</c:f>
              <c:numCache>
                <c:formatCode>0.0%</c:formatCode>
                <c:ptCount val="2"/>
                <c:pt idx="0">
                  <c:v>0.27200000000000002</c:v>
                </c:pt>
                <c:pt idx="1">
                  <c:v>0.495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8F-4952-A75E-61FC7D8A1625}"/>
            </c:ext>
          </c:extLst>
        </c:ser>
        <c:ser>
          <c:idx val="4"/>
          <c:order val="4"/>
          <c:tx>
            <c:strRef>
              <c:f>'15中神田中央'!$Y$65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'15中神田中央'!$T$66:$T$67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'15中神田中央'!$Y$66:$Y$67</c:f>
              <c:numCache>
                <c:formatCode>0.0%</c:formatCode>
                <c:ptCount val="2"/>
                <c:pt idx="0">
                  <c:v>0.55200000000000005</c:v>
                </c:pt>
                <c:pt idx="1">
                  <c:v>0.30299999999999999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8F-4952-A75E-61FC7D8A1625}"/>
            </c:ext>
          </c:extLst>
        </c:ser>
        <c:ser>
          <c:idx val="5"/>
          <c:order val="5"/>
          <c:tx>
            <c:strRef>
              <c:f>'15中神田中央'!$Z$65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'15中神田中央'!$T$66:$T$67</c:f>
              <c:strCache>
                <c:ptCount val="2"/>
                <c:pt idx="0">
                  <c:v>地区計画策定前
S46-H13(31年間）(n=375）</c:v>
                </c:pt>
                <c:pt idx="1">
                  <c:v>地区計画策定後
H14-R3(20年間）(n=119）</c:v>
                </c:pt>
              </c:strCache>
            </c:strRef>
          </c:cat>
          <c:val>
            <c:numRef>
              <c:f>'15中神田中央'!$Z$66:$Z$67</c:f>
              <c:numCache>
                <c:formatCode>0.0%</c:formatCode>
                <c:ptCount val="2"/>
                <c:pt idx="0">
                  <c:v>7.4999999999999997E-2</c:v>
                </c:pt>
                <c:pt idx="1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8F-4952-A75E-61FC7D8A162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'16紀尾井町'!$B$26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621414027697895E-2"/>
                  <c:y val="3.127106410875928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95-4866-A34D-792DAB64B5F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'16紀尾井町'!$A$27:$A$28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'16紀尾井町'!$B$27:$B$28</c:f>
              <c:numCache>
                <c:formatCode>0.0%</c:formatCode>
                <c:ptCount val="2"/>
                <c:pt idx="0">
                  <c:v>3.7999999999999999E-2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7-42FE-95DD-17F6B1F22DB5}"/>
            </c:ext>
          </c:extLst>
        </c:ser>
        <c:ser>
          <c:idx val="1"/>
          <c:order val="1"/>
          <c:tx>
            <c:strRef>
              <c:f>'16紀尾井町'!$C$26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97131222158306E-2"/>
                  <c:y val="-2.345329808156946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5-4866-A34D-792DAB64B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'16紀尾井町'!$A$27:$A$28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'16紀尾井町'!$C$27:$C$28</c:f>
              <c:numCache>
                <c:formatCode>0.0%</c:formatCode>
                <c:ptCount val="2"/>
                <c:pt idx="0">
                  <c:v>0.13200000000000001</c:v>
                </c:pt>
                <c:pt idx="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7-42FE-95DD-17F6B1F22DB5}"/>
            </c:ext>
          </c:extLst>
        </c:ser>
        <c:ser>
          <c:idx val="2"/>
          <c:order val="2"/>
          <c:tx>
            <c:strRef>
              <c:f>'16紀尾井町'!$D$26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'16紀尾井町'!$A$27:$A$28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'16紀尾井町'!$D$27:$D$28</c:f>
              <c:numCache>
                <c:formatCode>0.0%</c:formatCode>
                <c:ptCount val="2"/>
                <c:pt idx="0">
                  <c:v>0.377</c:v>
                </c:pt>
                <c:pt idx="1">
                  <c:v>0.33400000000000002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7-42FE-95DD-17F6B1F22DB5}"/>
            </c:ext>
          </c:extLst>
        </c:ser>
        <c:ser>
          <c:idx val="3"/>
          <c:order val="3"/>
          <c:tx>
            <c:strRef>
              <c:f>'16紀尾井町'!$E$26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'16紀尾井町'!$A$27:$A$28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'16紀尾井町'!$E$27:$E$28</c:f>
              <c:numCache>
                <c:formatCode>0.0%</c:formatCode>
                <c:ptCount val="2"/>
                <c:pt idx="0">
                  <c:v>0.32100000000000001</c:v>
                </c:pt>
                <c:pt idx="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D7-42FE-95DD-17F6B1F22DB5}"/>
            </c:ext>
          </c:extLst>
        </c:ser>
        <c:ser>
          <c:idx val="4"/>
          <c:order val="4"/>
          <c:tx>
            <c:strRef>
              <c:f>'16紀尾井町'!$F$26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908883013594910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5-4866-A34D-792DAB64B5FB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'16紀尾井町'!$A$27:$A$28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'16紀尾井町'!$F$27:$F$28</c:f>
              <c:numCache>
                <c:formatCode>0.0%</c:formatCode>
                <c:ptCount val="2"/>
                <c:pt idx="0">
                  <c:v>3.7999999999999999E-2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D7-42FE-95DD-17F6B1F22DB5}"/>
            </c:ext>
          </c:extLst>
        </c:ser>
        <c:ser>
          <c:idx val="5"/>
          <c:order val="5"/>
          <c:tx>
            <c:strRef>
              <c:f>'16紀尾井町'!$G$26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728484166187647E-3"/>
                  <c:y val="-3.908883013594910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5-4866-A34D-792DAB64B5F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95-4866-A34D-792DAB64B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'16紀尾井町'!$A$27:$A$28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'16紀尾井町'!$G$27:$G$28</c:f>
              <c:numCache>
                <c:formatCode>0.0%</c:formatCode>
                <c:ptCount val="2"/>
                <c:pt idx="0">
                  <c:v>9.4E-2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D7-42FE-95DD-17F6B1F22DB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'16紀尾井町'!$K$26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37675911323421E-3"/>
                  <c:y val="2.33345602217463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BB-4FDE-913B-E47F0216B6FA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'16紀尾井町'!$K$27:$K$28</c:f>
              <c:numCache>
                <c:formatCode>0.0%</c:formatCode>
                <c:ptCount val="2"/>
                <c:pt idx="0">
                  <c:v>2E-3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A-4B79-A241-3CD16986B236}"/>
            </c:ext>
          </c:extLst>
        </c:ser>
        <c:ser>
          <c:idx val="1"/>
          <c:order val="1"/>
          <c:tx>
            <c:strRef>
              <c:f>'16紀尾井町'!$L$26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131302773396979E-2"/>
                  <c:y val="-5.44432243607370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BB-4FDE-913B-E47F0216B6FA}"/>
                </c:ext>
              </c:extLst>
            </c:dLbl>
            <c:dLbl>
              <c:idx val="1"/>
              <c:layout>
                <c:manualLayout>
                  <c:x val="1.0087535182264684E-2"/>
                  <c:y val="1.4259095784497333E-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BB-4FDE-913B-E47F0216B6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'16紀尾井町'!$L$27:$L$28</c:f>
              <c:numCache>
                <c:formatCode>0.0%</c:formatCode>
                <c:ptCount val="2"/>
                <c:pt idx="0">
                  <c:v>0.03</c:v>
                </c:pt>
                <c:pt idx="1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A-4B79-A241-3CD16986B236}"/>
            </c:ext>
          </c:extLst>
        </c:ser>
        <c:ser>
          <c:idx val="2"/>
          <c:order val="2"/>
          <c:tx>
            <c:strRef>
              <c:f>'16紀尾井町'!$M$26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'16紀尾井町'!$M$27:$M$28</c:f>
              <c:numCache>
                <c:formatCode>0.0%</c:formatCode>
                <c:ptCount val="2"/>
                <c:pt idx="0">
                  <c:v>0.20599999999999999</c:v>
                </c:pt>
                <c:pt idx="1">
                  <c:v>0.94399999999999995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A-4B79-A241-3CD16986B236}"/>
            </c:ext>
          </c:extLst>
        </c:ser>
        <c:ser>
          <c:idx val="3"/>
          <c:order val="3"/>
          <c:tx>
            <c:strRef>
              <c:f>'16紀尾井町'!$N$26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'16紀尾井町'!$N$27:$N$28</c:f>
              <c:numCache>
                <c:formatCode>0.0%</c:formatCode>
                <c:ptCount val="2"/>
                <c:pt idx="0">
                  <c:v>0.71699999999999997</c:v>
                </c:pt>
                <c:pt idx="1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5A-4B79-A241-3CD16986B236}"/>
            </c:ext>
          </c:extLst>
        </c:ser>
        <c:ser>
          <c:idx val="4"/>
          <c:order val="4"/>
          <c:tx>
            <c:strRef>
              <c:f>'16紀尾井町'!$O$26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2609418977830853E-2"/>
                  <c:y val="5.44487361722428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BB-4FDE-913B-E47F0216B6FA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'16紀尾井町'!$O$27:$O$28</c:f>
              <c:numCache>
                <c:formatCode>0.0%</c:formatCode>
                <c:ptCount val="2"/>
                <c:pt idx="0">
                  <c:v>1E-3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5A-4B79-A241-3CD16986B236}"/>
            </c:ext>
          </c:extLst>
        </c:ser>
        <c:ser>
          <c:idx val="5"/>
          <c:order val="5"/>
          <c:tx>
            <c:strRef>
              <c:f>'16紀尾井町'!$P$26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87535182264684E-2"/>
                  <c:y val="-4.666544590248870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BB-4FDE-913B-E47F0216B6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BB-4FDE-913B-E47F0216B6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'16紀尾井町'!$P$27:$P$28</c:f>
              <c:numCache>
                <c:formatCode>0.0%</c:formatCode>
                <c:ptCount val="2"/>
                <c:pt idx="0">
                  <c:v>4.3999999999999997E-2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5A-4B79-A241-3CD16986B23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'16紀尾井町'!$U$69:$U$70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'16紀尾井町'!$S$71:$T$82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集合住宅(n=7）</c:v>
                  </c:pt>
                  <c:pt idx="2">
                    <c:v>住商併用(n=20）</c:v>
                  </c:pt>
                  <c:pt idx="3">
                    <c:v>事務所(n=17）</c:v>
                  </c:pt>
                  <c:pt idx="4">
                    <c:v>専用商業(n=2）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住商併用(n=2）</c:v>
                  </c:pt>
                  <c:pt idx="9">
                    <c:v>事務所(n=2）</c:v>
                  </c:pt>
                  <c:pt idx="10">
                    <c:v>専用商業(n=0）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'16紀尾井町'!$U$71:$U$82</c:f>
              <c:numCache>
                <c:formatCode>0.0%</c:formatCode>
                <c:ptCount val="12"/>
                <c:pt idx="0">
                  <c:v>0.5</c:v>
                </c:pt>
                <c:pt idx="1">
                  <c:v>0.14299999999999999</c:v>
                </c:pt>
                <c:pt idx="2">
                  <c:v>0.4</c:v>
                </c:pt>
                <c:pt idx="3">
                  <c:v>0.41199999999999998</c:v>
                </c:pt>
                <c:pt idx="4">
                  <c:v>1</c:v>
                </c:pt>
                <c:pt idx="5">
                  <c:v>0.4</c:v>
                </c:pt>
                <c:pt idx="6">
                  <c:v>0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1-4266-AA52-AA76D851AFD0}"/>
            </c:ext>
          </c:extLst>
        </c:ser>
        <c:ser>
          <c:idx val="1"/>
          <c:order val="1"/>
          <c:tx>
            <c:strRef>
              <c:f>'16紀尾井町'!$V$70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'16紀尾井町'!$S$71:$T$82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集合住宅(n=7）</c:v>
                  </c:pt>
                  <c:pt idx="2">
                    <c:v>住商併用(n=20）</c:v>
                  </c:pt>
                  <c:pt idx="3">
                    <c:v>事務所(n=17）</c:v>
                  </c:pt>
                  <c:pt idx="4">
                    <c:v>専用商業(n=2）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住商併用(n=2）</c:v>
                  </c:pt>
                  <c:pt idx="9">
                    <c:v>事務所(n=2）</c:v>
                  </c:pt>
                  <c:pt idx="10">
                    <c:v>専用商業(n=0）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'16紀尾井町'!$V$71:$V$82</c:f>
              <c:numCache>
                <c:formatCode>0.0%</c:formatCode>
                <c:ptCount val="12"/>
                <c:pt idx="0">
                  <c:v>0</c:v>
                </c:pt>
                <c:pt idx="1">
                  <c:v>0.85699999999999998</c:v>
                </c:pt>
                <c:pt idx="2">
                  <c:v>0.15</c:v>
                </c:pt>
                <c:pt idx="3">
                  <c:v>0.17599999999999999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1-4266-AA52-AA76D851AFD0}"/>
            </c:ext>
          </c:extLst>
        </c:ser>
        <c:ser>
          <c:idx val="2"/>
          <c:order val="2"/>
          <c:tx>
            <c:strRef>
              <c:f>'16紀尾井町'!$W$70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'16紀尾井町'!$S$71:$T$82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集合住宅(n=7）</c:v>
                  </c:pt>
                  <c:pt idx="2">
                    <c:v>住商併用(n=20）</c:v>
                  </c:pt>
                  <c:pt idx="3">
                    <c:v>事務所(n=17）</c:v>
                  </c:pt>
                  <c:pt idx="4">
                    <c:v>専用商業(n=2）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住商併用(n=2）</c:v>
                  </c:pt>
                  <c:pt idx="9">
                    <c:v>事務所(n=2）</c:v>
                  </c:pt>
                  <c:pt idx="10">
                    <c:v>専用商業(n=0）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'16紀尾井町'!$W$71:$W$82</c:f>
              <c:numCache>
                <c:formatCode>0.0%</c:formatCode>
                <c:ptCount val="12"/>
                <c:pt idx="0">
                  <c:v>0.5</c:v>
                </c:pt>
                <c:pt idx="1">
                  <c:v>0</c:v>
                </c:pt>
                <c:pt idx="2">
                  <c:v>0.2</c:v>
                </c:pt>
                <c:pt idx="3">
                  <c:v>0.23499999999999999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0.5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81-4266-AA52-AA76D851AFD0}"/>
            </c:ext>
          </c:extLst>
        </c:ser>
        <c:ser>
          <c:idx val="3"/>
          <c:order val="3"/>
          <c:tx>
            <c:strRef>
              <c:f>'16紀尾井町'!$X$70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'16紀尾井町'!$S$71:$T$82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集合住宅(n=7）</c:v>
                  </c:pt>
                  <c:pt idx="2">
                    <c:v>住商併用(n=20）</c:v>
                  </c:pt>
                  <c:pt idx="3">
                    <c:v>事務所(n=17）</c:v>
                  </c:pt>
                  <c:pt idx="4">
                    <c:v>専用商業(n=2）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住商併用(n=2）</c:v>
                  </c:pt>
                  <c:pt idx="9">
                    <c:v>事務所(n=2）</c:v>
                  </c:pt>
                  <c:pt idx="10">
                    <c:v>専用商業(n=0）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'16紀尾井町'!$X$71:$X$82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0.15</c:v>
                </c:pt>
                <c:pt idx="3">
                  <c:v>5.8999999999999997E-2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81-4266-AA52-AA76D851AFD0}"/>
            </c:ext>
          </c:extLst>
        </c:ser>
        <c:ser>
          <c:idx val="4"/>
          <c:order val="4"/>
          <c:tx>
            <c:strRef>
              <c:f>'16紀尾井町'!$Y$70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'16紀尾井町'!$S$71:$T$82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集合住宅(n=7）</c:v>
                  </c:pt>
                  <c:pt idx="2">
                    <c:v>住商併用(n=20）</c:v>
                  </c:pt>
                  <c:pt idx="3">
                    <c:v>事務所(n=17）</c:v>
                  </c:pt>
                  <c:pt idx="4">
                    <c:v>専用商業(n=2）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住商併用(n=2）</c:v>
                  </c:pt>
                  <c:pt idx="9">
                    <c:v>事務所(n=2）</c:v>
                  </c:pt>
                  <c:pt idx="10">
                    <c:v>専用商業(n=0）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'16紀尾井町'!$Y$71:$Y$82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0.11799999999999999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81-4266-AA52-AA76D851AFD0}"/>
            </c:ext>
          </c:extLst>
        </c:ser>
        <c:ser>
          <c:idx val="5"/>
          <c:order val="5"/>
          <c:tx>
            <c:strRef>
              <c:f>'16紀尾井町'!$Z$70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'16紀尾井町'!$S$71:$T$82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集合住宅(n=7）</c:v>
                  </c:pt>
                  <c:pt idx="2">
                    <c:v>住商併用(n=20）</c:v>
                  </c:pt>
                  <c:pt idx="3">
                    <c:v>事務所(n=17）</c:v>
                  </c:pt>
                  <c:pt idx="4">
                    <c:v>専用商業(n=2）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住商併用(n=2）</c:v>
                  </c:pt>
                  <c:pt idx="9">
                    <c:v>事務所(n=2）</c:v>
                  </c:pt>
                  <c:pt idx="10">
                    <c:v>専用商業(n=0）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'16紀尾井町'!$Z$71:$Z$82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81-4266-AA52-AA76D851AF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'5神田和泉町'!$U$65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5785574166229858E-3"/>
                  <c:y val="3.127167968088740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B7-490B-BD75-D86BC1AE30F5}"/>
                </c:ext>
              </c:extLst>
            </c:dLbl>
            <c:dLbl>
              <c:idx val="1"/>
              <c:layout>
                <c:manualLayout>
                  <c:x val="0"/>
                  <c:y val="1.56355320543796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7-490B-BD75-D86BC1AE30F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'5神田和泉町'!$T$66:$T$67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'5神田和泉町'!$U$66:$U$67</c:f>
              <c:numCache>
                <c:formatCode>0.0%</c:formatCode>
                <c:ptCount val="2"/>
                <c:pt idx="0">
                  <c:v>5.7000000000000002E-2</c:v>
                </c:pt>
                <c:pt idx="1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0-4D48-A636-CB8A0777B3C0}"/>
            </c:ext>
          </c:extLst>
        </c:ser>
        <c:ser>
          <c:idx val="1"/>
          <c:order val="1"/>
          <c:tx>
            <c:strRef>
              <c:f>'5神田和泉町'!$V$65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24967560273398E-3"/>
                  <c:y val="-5.49697006074884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B7-490B-BD75-D86BC1AE30F5}"/>
                </c:ext>
              </c:extLst>
            </c:dLbl>
            <c:dLbl>
              <c:idx val="1"/>
              <c:layout>
                <c:manualLayout>
                  <c:x val="7.5374513404100965E-3"/>
                  <c:y val="-3.9088467223385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7-490B-BD75-D86BC1AE30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'5神田和泉町'!$T$66:$T$67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'5神田和泉町'!$V$66:$V$67</c:f>
              <c:numCache>
                <c:formatCode>0.0%</c:formatCode>
                <c:ptCount val="2"/>
                <c:pt idx="0">
                  <c:v>1.6E-2</c:v>
                </c:pt>
                <c:pt idx="1">
                  <c:v>4.2999999999999997E-2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0-4D48-A636-CB8A0777B3C0}"/>
            </c:ext>
          </c:extLst>
        </c:ser>
        <c:ser>
          <c:idx val="2"/>
          <c:order val="2"/>
          <c:tx>
            <c:strRef>
              <c:f>'5神田和泉町'!$W$65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45329808156946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7-490B-BD75-D86BC1AE30F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'5神田和泉町'!$T$66:$T$67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'5神田和泉町'!$W$66:$W$67</c:f>
              <c:numCache>
                <c:formatCode>0.0%</c:formatCode>
                <c:ptCount val="2"/>
                <c:pt idx="0">
                  <c:v>6.5000000000000002E-2</c:v>
                </c:pt>
                <c:pt idx="1">
                  <c:v>0.26100000000000001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90-4D48-A636-CB8A0777B3C0}"/>
            </c:ext>
          </c:extLst>
        </c:ser>
        <c:ser>
          <c:idx val="3"/>
          <c:order val="3"/>
          <c:tx>
            <c:strRef>
              <c:f>'5神田和泉町'!$X$65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'5神田和泉町'!$T$66:$T$67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'5神田和泉町'!$X$66:$X$67</c:f>
              <c:numCache>
                <c:formatCode>0.0%</c:formatCode>
                <c:ptCount val="2"/>
                <c:pt idx="0">
                  <c:v>0.27600000000000002</c:v>
                </c:pt>
                <c:pt idx="1">
                  <c:v>0.47899999999999998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90-4D48-A636-CB8A0777B3C0}"/>
            </c:ext>
          </c:extLst>
        </c:ser>
        <c:ser>
          <c:idx val="4"/>
          <c:order val="4"/>
          <c:tx>
            <c:strRef>
              <c:f>'5神田和泉町'!$Y$65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'5神田和泉町'!$T$66:$T$67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'5神田和泉町'!$Y$66:$Y$67</c:f>
              <c:numCache>
                <c:formatCode>0.0%</c:formatCode>
                <c:ptCount val="2"/>
                <c:pt idx="0">
                  <c:v>0.52100000000000002</c:v>
                </c:pt>
                <c:pt idx="1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90-4D48-A636-CB8A0777B3C0}"/>
            </c:ext>
          </c:extLst>
        </c:ser>
        <c:ser>
          <c:idx val="5"/>
          <c:order val="5"/>
          <c:tx>
            <c:strRef>
              <c:f>'5神田和泉町'!$Z$65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7-490B-BD75-D86BC1AE30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'5神田和泉町'!$T$66:$T$67</c:f>
              <c:strCache>
                <c:ptCount val="2"/>
                <c:pt idx="0">
                  <c:v>地区計画策定前
S46-H8(26年間）(n=123）</c:v>
                </c:pt>
                <c:pt idx="1">
                  <c:v>地区計画策定後
H9-R3(25年間）(n=46）</c:v>
                </c:pt>
              </c:strCache>
            </c:strRef>
          </c:cat>
          <c:val>
            <c:numRef>
              <c:f>'5神田和泉町'!$Z$66:$Z$67</c:f>
              <c:numCache>
                <c:formatCode>0.0%</c:formatCode>
                <c:ptCount val="2"/>
                <c:pt idx="0">
                  <c:v>6.5000000000000002E-2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90-4D48-A636-CB8A0777B3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'16紀尾井町'!$U$65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'16紀尾井町'!$T$66:$T$67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'16紀尾井町'!$U$66:$U$67</c:f>
              <c:numCache>
                <c:formatCode>0.0%</c:formatCode>
                <c:ptCount val="2"/>
                <c:pt idx="0">
                  <c:v>0.39700000000000002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B-48D5-983B-3CC632F3062E}"/>
            </c:ext>
          </c:extLst>
        </c:ser>
        <c:ser>
          <c:idx val="1"/>
          <c:order val="1"/>
          <c:tx>
            <c:strRef>
              <c:f>'16紀尾井町'!$V$65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'16紀尾井町'!$T$66:$T$67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'16紀尾井町'!$V$66:$V$67</c:f>
              <c:numCache>
                <c:formatCode>0.0%</c:formatCode>
                <c:ptCount val="2"/>
                <c:pt idx="0">
                  <c:v>0.245</c:v>
                </c:pt>
                <c:pt idx="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AB-48D5-983B-3CC632F3062E}"/>
            </c:ext>
          </c:extLst>
        </c:ser>
        <c:ser>
          <c:idx val="2"/>
          <c:order val="2"/>
          <c:tx>
            <c:strRef>
              <c:f>'16紀尾井町'!$W$65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'16紀尾井町'!$T$66:$T$67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'16紀尾井町'!$W$66:$W$67</c:f>
              <c:numCache>
                <c:formatCode>0.0%</c:formatCode>
                <c:ptCount val="2"/>
                <c:pt idx="0">
                  <c:v>0.17</c:v>
                </c:pt>
                <c:pt idx="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AB-48D5-983B-3CC632F3062E}"/>
            </c:ext>
          </c:extLst>
        </c:ser>
        <c:ser>
          <c:idx val="3"/>
          <c:order val="3"/>
          <c:tx>
            <c:strRef>
              <c:f>'16紀尾井町'!$X$65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'16紀尾井町'!$T$66:$T$67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'16紀尾井町'!$X$66:$X$67</c:f>
              <c:numCache>
                <c:formatCode>0.0%</c:formatCode>
                <c:ptCount val="2"/>
                <c:pt idx="0">
                  <c:v>0.113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AB-48D5-983B-3CC632F3062E}"/>
            </c:ext>
          </c:extLst>
        </c:ser>
        <c:ser>
          <c:idx val="4"/>
          <c:order val="4"/>
          <c:tx>
            <c:strRef>
              <c:f>'16紀尾井町'!$Y$65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'16紀尾井町'!$T$66:$T$67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'16紀尾井町'!$Y$66:$Y$67</c:f>
              <c:numCache>
                <c:formatCode>0.0%</c:formatCode>
                <c:ptCount val="2"/>
                <c:pt idx="0">
                  <c:v>7.4999999999999997E-2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AB-48D5-983B-3CC632F3062E}"/>
            </c:ext>
          </c:extLst>
        </c:ser>
        <c:ser>
          <c:idx val="5"/>
          <c:order val="5"/>
          <c:tx>
            <c:strRef>
              <c:f>'16紀尾井町'!$Z$65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'16紀尾井町'!$T$66:$T$67</c:f>
              <c:strCache>
                <c:ptCount val="2"/>
                <c:pt idx="0">
                  <c:v>地区計画策定前
S46-H15(33年間）(n=53）</c:v>
                </c:pt>
                <c:pt idx="1">
                  <c:v>地区計画策定後
H16-R3(18年間）(n=6）</c:v>
                </c:pt>
              </c:strCache>
            </c:strRef>
          </c:cat>
          <c:val>
            <c:numRef>
              <c:f>'16紀尾井町'!$Z$66:$Z$67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AB-48D5-983B-3CC632F3062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'17六番町奇数番地'!$B$26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'17六番町奇数番地'!$A$27:$A$28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'17六番町奇数番地'!$B$27:$B$28</c:f>
              <c:numCache>
                <c:formatCode>0.0%</c:formatCode>
                <c:ptCount val="2"/>
                <c:pt idx="0">
                  <c:v>0.20599999999999999</c:v>
                </c:pt>
                <c:pt idx="1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E-476B-B382-B2C1470A5533}"/>
            </c:ext>
          </c:extLst>
        </c:ser>
        <c:ser>
          <c:idx val="1"/>
          <c:order val="1"/>
          <c:tx>
            <c:strRef>
              <c:f>'17六番町奇数番地'!$C$26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'17六番町奇数番地'!$A$27:$A$28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'17六番町奇数番地'!$C$27:$C$28</c:f>
              <c:numCache>
                <c:formatCode>0.0%</c:formatCode>
                <c:ptCount val="2"/>
                <c:pt idx="0">
                  <c:v>0.2</c:v>
                </c:pt>
                <c:pt idx="1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E-476B-B382-B2C1470A5533}"/>
            </c:ext>
          </c:extLst>
        </c:ser>
        <c:ser>
          <c:idx val="2"/>
          <c:order val="2"/>
          <c:tx>
            <c:strRef>
              <c:f>'17六番町奇数番地'!$D$26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'17六番町奇数番地'!$A$27:$A$28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'17六番町奇数番地'!$D$27:$D$28</c:f>
              <c:numCache>
                <c:formatCode>0.0%</c:formatCode>
                <c:ptCount val="2"/>
                <c:pt idx="0">
                  <c:v>0.26800000000000002</c:v>
                </c:pt>
                <c:pt idx="1">
                  <c:v>0.13500000000000001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E-476B-B382-B2C1470A5533}"/>
            </c:ext>
          </c:extLst>
        </c:ser>
        <c:ser>
          <c:idx val="3"/>
          <c:order val="3"/>
          <c:tx>
            <c:strRef>
              <c:f>'17六番町奇数番地'!$E$26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'17六番町奇数番地'!$A$27:$A$28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'17六番町奇数番地'!$E$27:$E$28</c:f>
              <c:numCache>
                <c:formatCode>0.0%</c:formatCode>
                <c:ptCount val="2"/>
                <c:pt idx="0">
                  <c:v>0.25</c:v>
                </c:pt>
                <c:pt idx="1">
                  <c:v>0.35199999999999998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E-476B-B382-B2C1470A5533}"/>
            </c:ext>
          </c:extLst>
        </c:ser>
        <c:ser>
          <c:idx val="4"/>
          <c:order val="4"/>
          <c:tx>
            <c:strRef>
              <c:f>'17六番町奇数番地'!$F$26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5.46325719563612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CC-4C0E-B94F-B82395DF3B73}"/>
                </c:ext>
              </c:extLst>
            </c:dLbl>
            <c:dLbl>
              <c:idx val="1"/>
              <c:layout>
                <c:manualLayout>
                  <c:x val="0"/>
                  <c:y val="5.46319574305692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CC-4C0E-B94F-B82395DF3B73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'17六番町奇数番地'!$A$27:$A$28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'17六番町奇数番地'!$F$27:$F$28</c:f>
              <c:numCache>
                <c:formatCode>0.0%</c:formatCode>
                <c:ptCount val="2"/>
                <c:pt idx="0">
                  <c:v>1.2999999999999999E-2</c:v>
                </c:pt>
                <c:pt idx="1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E-476B-B382-B2C1470A5533}"/>
            </c:ext>
          </c:extLst>
        </c:ser>
        <c:ser>
          <c:idx val="5"/>
          <c:order val="5"/>
          <c:tx>
            <c:strRef>
              <c:f>'17六番町奇数番地'!$G$26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165871828035057E-3"/>
                  <c:y val="-3.12179102313013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CC-4C0E-B94F-B82395DF3B73}"/>
                </c:ext>
              </c:extLst>
            </c:dLbl>
            <c:dLbl>
              <c:idx val="1"/>
              <c:layout>
                <c:manualLayout>
                  <c:x val="2.5165871828035057E-3"/>
                  <c:y val="-3.121729570550940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CC-4C0E-B94F-B82395DF3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'17六番町奇数番地'!$A$27:$A$28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'17六番町奇数番地'!$G$27:$G$28</c:f>
              <c:numCache>
                <c:formatCode>0.0%</c:formatCode>
                <c:ptCount val="2"/>
                <c:pt idx="0">
                  <c:v>6.3E-2</c:v>
                </c:pt>
                <c:pt idx="1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3E-476B-B382-B2C1470A553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'17六番町奇数番地'!$K$26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670495936680346E-2"/>
                  <c:y val="3.164240796476055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26-4937-A0CB-473FC9F83B69}"/>
                </c:ext>
              </c:extLst>
            </c:dLbl>
            <c:dLbl>
              <c:idx val="1"/>
              <c:layout>
                <c:manualLayout>
                  <c:x val="2.0194852499063304E-2"/>
                  <c:y val="4.746330051224825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26-4937-A0CB-473FC9F83B6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'17六番町奇数番地'!$K$27:$K$28</c:f>
              <c:numCache>
                <c:formatCode>0.0%</c:formatCode>
                <c:ptCount val="2"/>
                <c:pt idx="0">
                  <c:v>3.4000000000000002E-2</c:v>
                </c:pt>
                <c:pt idx="1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0-4CD8-A4E1-82E783C7951A}"/>
            </c:ext>
          </c:extLst>
        </c:ser>
        <c:ser>
          <c:idx val="1"/>
          <c:order val="1"/>
          <c:tx>
            <c:strRef>
              <c:f>'17六番町奇数番地'!$L$26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'17六番町奇数番地'!$L$27:$L$28</c:f>
              <c:numCache>
                <c:formatCode>0.0%</c:formatCode>
                <c:ptCount val="2"/>
                <c:pt idx="0">
                  <c:v>0.2</c:v>
                </c:pt>
                <c:pt idx="1">
                  <c:v>0.30299999999999999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40-4CD8-A4E1-82E783C7951A}"/>
            </c:ext>
          </c:extLst>
        </c:ser>
        <c:ser>
          <c:idx val="2"/>
          <c:order val="2"/>
          <c:tx>
            <c:strRef>
              <c:f>'17六番町奇数番地'!$M$26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'17六番町奇数番地'!$M$27:$M$28</c:f>
              <c:numCache>
                <c:formatCode>0.0%</c:formatCode>
                <c:ptCount val="2"/>
                <c:pt idx="0">
                  <c:v>0.26300000000000001</c:v>
                </c:pt>
                <c:pt idx="1">
                  <c:v>0.16200000000000001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40-4CD8-A4E1-82E783C7951A}"/>
            </c:ext>
          </c:extLst>
        </c:ser>
        <c:ser>
          <c:idx val="3"/>
          <c:order val="3"/>
          <c:tx>
            <c:strRef>
              <c:f>'17六番町奇数番地'!$N$26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'17六番町奇数番地'!$N$27:$N$28</c:f>
              <c:numCache>
                <c:formatCode>0.0%</c:formatCode>
                <c:ptCount val="2"/>
                <c:pt idx="0">
                  <c:v>0.34899999999999998</c:v>
                </c:pt>
                <c:pt idx="1">
                  <c:v>0.502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40-4CD8-A4E1-82E783C7951A}"/>
            </c:ext>
          </c:extLst>
        </c:ser>
        <c:ser>
          <c:idx val="4"/>
          <c:order val="4"/>
          <c:tx>
            <c:strRef>
              <c:f>'17六番町奇数番地'!$O$26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521883795566171E-3"/>
                  <c:y val="8.76800601644847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26-4937-A0CB-473FC9F83B69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'17六番町奇数番地'!$O$27:$O$28</c:f>
              <c:numCache>
                <c:formatCode>0.0%</c:formatCode>
                <c:ptCount val="2"/>
                <c:pt idx="0">
                  <c:v>4.0000000000000001E-3</c:v>
                </c:pt>
                <c:pt idx="1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40-4CD8-A4E1-82E783C7951A}"/>
            </c:ext>
          </c:extLst>
        </c:ser>
        <c:ser>
          <c:idx val="5"/>
          <c:order val="5"/>
          <c:tx>
            <c:strRef>
              <c:f>'17六番町奇数番地'!$P$26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1.7653186568963197E-2"/>
                  <c:y val="-3.111050140949254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26-4937-A0CB-473FC9F83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'17六番町奇数番地'!$P$27:$P$28</c:f>
              <c:numCache>
                <c:formatCode>0.0%</c:formatCode>
                <c:ptCount val="2"/>
                <c:pt idx="0">
                  <c:v>0.15</c:v>
                </c:pt>
                <c:pt idx="1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40-4CD8-A4E1-82E783C7951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'17六番町奇数番地'!$U$69:$U$70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'17六番町奇数番地'!$S$71:$T$82</c:f>
              <c:multiLvlStrCache>
                <c:ptCount val="12"/>
                <c:lvl>
                  <c:pt idx="0">
                    <c:v>独立住宅(n=33）</c:v>
                  </c:pt>
                  <c:pt idx="1">
                    <c:v>集合住宅(n=32）</c:v>
                  </c:pt>
                  <c:pt idx="2">
                    <c:v>住商併用(n=43）</c:v>
                  </c:pt>
                  <c:pt idx="3">
                    <c:v>事務所(n=40）</c:v>
                  </c:pt>
                  <c:pt idx="4">
                    <c:v>専用商業(n=2）</c:v>
                  </c:pt>
                  <c:pt idx="5">
                    <c:v>その他(n=10）</c:v>
                  </c:pt>
                  <c:pt idx="6">
                    <c:v>独立住宅(n=6）</c:v>
                  </c:pt>
                  <c:pt idx="7">
                    <c:v>集合住宅(n=10）</c:v>
                  </c:pt>
                  <c:pt idx="8">
                    <c:v>住商併用(n=5）</c:v>
                  </c:pt>
                  <c:pt idx="9">
                    <c:v>事務所(n=13）</c:v>
                  </c:pt>
                  <c:pt idx="10">
                    <c:v>専用商業(n=1）</c:v>
                  </c:pt>
                  <c:pt idx="11">
                    <c:v>その他(n=2）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'17六番町奇数番地'!$U$71:$U$82</c:f>
              <c:numCache>
                <c:formatCode>0.0%</c:formatCode>
                <c:ptCount val="12"/>
                <c:pt idx="0">
                  <c:v>0.45500000000000002</c:v>
                </c:pt>
                <c:pt idx="1">
                  <c:v>0.313</c:v>
                </c:pt>
                <c:pt idx="2">
                  <c:v>9.2999999999999999E-2</c:v>
                </c:pt>
                <c:pt idx="3">
                  <c:v>0.15</c:v>
                </c:pt>
                <c:pt idx="4">
                  <c:v>0</c:v>
                </c:pt>
                <c:pt idx="5">
                  <c:v>0.2</c:v>
                </c:pt>
                <c:pt idx="6">
                  <c:v>0.66700000000000004</c:v>
                </c:pt>
                <c:pt idx="7">
                  <c:v>0.3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1-43C8-A973-6E452D3646C7}"/>
            </c:ext>
          </c:extLst>
        </c:ser>
        <c:ser>
          <c:idx val="1"/>
          <c:order val="1"/>
          <c:tx>
            <c:strRef>
              <c:f>'17六番町奇数番地'!$V$70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'17六番町奇数番地'!$S$71:$T$82</c:f>
              <c:multiLvlStrCache>
                <c:ptCount val="12"/>
                <c:lvl>
                  <c:pt idx="0">
                    <c:v>独立住宅(n=33）</c:v>
                  </c:pt>
                  <c:pt idx="1">
                    <c:v>集合住宅(n=32）</c:v>
                  </c:pt>
                  <c:pt idx="2">
                    <c:v>住商併用(n=43）</c:v>
                  </c:pt>
                  <c:pt idx="3">
                    <c:v>事務所(n=40）</c:v>
                  </c:pt>
                  <c:pt idx="4">
                    <c:v>専用商業(n=2）</c:v>
                  </c:pt>
                  <c:pt idx="5">
                    <c:v>その他(n=10）</c:v>
                  </c:pt>
                  <c:pt idx="6">
                    <c:v>独立住宅(n=6）</c:v>
                  </c:pt>
                  <c:pt idx="7">
                    <c:v>集合住宅(n=10）</c:v>
                  </c:pt>
                  <c:pt idx="8">
                    <c:v>住商併用(n=5）</c:v>
                  </c:pt>
                  <c:pt idx="9">
                    <c:v>事務所(n=13）</c:v>
                  </c:pt>
                  <c:pt idx="10">
                    <c:v>専用商業(n=1）</c:v>
                  </c:pt>
                  <c:pt idx="11">
                    <c:v>その他(n=2）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'17六番町奇数番地'!$V$71:$V$82</c:f>
              <c:numCache>
                <c:formatCode>0.0%</c:formatCode>
                <c:ptCount val="12"/>
                <c:pt idx="0">
                  <c:v>0.33300000000000002</c:v>
                </c:pt>
                <c:pt idx="1">
                  <c:v>0.374</c:v>
                </c:pt>
                <c:pt idx="2">
                  <c:v>0.186</c:v>
                </c:pt>
                <c:pt idx="3">
                  <c:v>0.27500000000000002</c:v>
                </c:pt>
                <c:pt idx="4">
                  <c:v>0.5</c:v>
                </c:pt>
                <c:pt idx="5">
                  <c:v>0.1</c:v>
                </c:pt>
                <c:pt idx="6">
                  <c:v>0</c:v>
                </c:pt>
                <c:pt idx="7">
                  <c:v>0.3</c:v>
                </c:pt>
                <c:pt idx="8">
                  <c:v>0</c:v>
                </c:pt>
                <c:pt idx="9">
                  <c:v>0.38500000000000001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1-43C8-A973-6E452D3646C7}"/>
            </c:ext>
          </c:extLst>
        </c:ser>
        <c:ser>
          <c:idx val="2"/>
          <c:order val="2"/>
          <c:tx>
            <c:strRef>
              <c:f>'17六番町奇数番地'!$W$70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'17六番町奇数番地'!$S$71:$T$82</c:f>
              <c:multiLvlStrCache>
                <c:ptCount val="12"/>
                <c:lvl>
                  <c:pt idx="0">
                    <c:v>独立住宅(n=33）</c:v>
                  </c:pt>
                  <c:pt idx="1">
                    <c:v>集合住宅(n=32）</c:v>
                  </c:pt>
                  <c:pt idx="2">
                    <c:v>住商併用(n=43）</c:v>
                  </c:pt>
                  <c:pt idx="3">
                    <c:v>事務所(n=40）</c:v>
                  </c:pt>
                  <c:pt idx="4">
                    <c:v>専用商業(n=2）</c:v>
                  </c:pt>
                  <c:pt idx="5">
                    <c:v>その他(n=10）</c:v>
                  </c:pt>
                  <c:pt idx="6">
                    <c:v>独立住宅(n=6）</c:v>
                  </c:pt>
                  <c:pt idx="7">
                    <c:v>集合住宅(n=10）</c:v>
                  </c:pt>
                  <c:pt idx="8">
                    <c:v>住商併用(n=5）</c:v>
                  </c:pt>
                  <c:pt idx="9">
                    <c:v>事務所(n=13）</c:v>
                  </c:pt>
                  <c:pt idx="10">
                    <c:v>専用商業(n=1）</c:v>
                  </c:pt>
                  <c:pt idx="11">
                    <c:v>その他(n=2）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'17六番町奇数番地'!$W$71:$W$82</c:f>
              <c:numCache>
                <c:formatCode>0.0%</c:formatCode>
                <c:ptCount val="12"/>
                <c:pt idx="0">
                  <c:v>0.182</c:v>
                </c:pt>
                <c:pt idx="1">
                  <c:v>0.313</c:v>
                </c:pt>
                <c:pt idx="2">
                  <c:v>0.32500000000000001</c:v>
                </c:pt>
                <c:pt idx="3">
                  <c:v>0.42499999999999999</c:v>
                </c:pt>
                <c:pt idx="4">
                  <c:v>0</c:v>
                </c:pt>
                <c:pt idx="5">
                  <c:v>0.2</c:v>
                </c:pt>
                <c:pt idx="6">
                  <c:v>0.33300000000000002</c:v>
                </c:pt>
                <c:pt idx="7">
                  <c:v>0.3</c:v>
                </c:pt>
                <c:pt idx="8">
                  <c:v>0.6</c:v>
                </c:pt>
                <c:pt idx="9">
                  <c:v>0.53800000000000003</c:v>
                </c:pt>
                <c:pt idx="10">
                  <c:v>0</c:v>
                </c:pt>
                <c:pt idx="1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D1-43C8-A973-6E452D3646C7}"/>
            </c:ext>
          </c:extLst>
        </c:ser>
        <c:ser>
          <c:idx val="3"/>
          <c:order val="3"/>
          <c:tx>
            <c:strRef>
              <c:f>'17六番町奇数番地'!$X$70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'17六番町奇数番地'!$S$71:$T$82</c:f>
              <c:multiLvlStrCache>
                <c:ptCount val="12"/>
                <c:lvl>
                  <c:pt idx="0">
                    <c:v>独立住宅(n=33）</c:v>
                  </c:pt>
                  <c:pt idx="1">
                    <c:v>集合住宅(n=32）</c:v>
                  </c:pt>
                  <c:pt idx="2">
                    <c:v>住商併用(n=43）</c:v>
                  </c:pt>
                  <c:pt idx="3">
                    <c:v>事務所(n=40）</c:v>
                  </c:pt>
                  <c:pt idx="4">
                    <c:v>専用商業(n=2）</c:v>
                  </c:pt>
                  <c:pt idx="5">
                    <c:v>その他(n=10）</c:v>
                  </c:pt>
                  <c:pt idx="6">
                    <c:v>独立住宅(n=6）</c:v>
                  </c:pt>
                  <c:pt idx="7">
                    <c:v>集合住宅(n=10）</c:v>
                  </c:pt>
                  <c:pt idx="8">
                    <c:v>住商併用(n=5）</c:v>
                  </c:pt>
                  <c:pt idx="9">
                    <c:v>事務所(n=13）</c:v>
                  </c:pt>
                  <c:pt idx="10">
                    <c:v>専用商業(n=1）</c:v>
                  </c:pt>
                  <c:pt idx="11">
                    <c:v>その他(n=2）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'17六番町奇数番地'!$X$71:$X$82</c:f>
              <c:numCache>
                <c:formatCode>0.0%</c:formatCode>
                <c:ptCount val="12"/>
                <c:pt idx="0">
                  <c:v>0.03</c:v>
                </c:pt>
                <c:pt idx="1">
                  <c:v>0</c:v>
                </c:pt>
                <c:pt idx="2">
                  <c:v>0.14000000000000001</c:v>
                </c:pt>
                <c:pt idx="3">
                  <c:v>7.4999999999999997E-2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D1-43C8-A973-6E452D3646C7}"/>
            </c:ext>
          </c:extLst>
        </c:ser>
        <c:ser>
          <c:idx val="4"/>
          <c:order val="4"/>
          <c:tx>
            <c:strRef>
              <c:f>'17六番町奇数番地'!$Y$70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'17六番町奇数番地'!$S$71:$T$82</c:f>
              <c:multiLvlStrCache>
                <c:ptCount val="12"/>
                <c:lvl>
                  <c:pt idx="0">
                    <c:v>独立住宅(n=33）</c:v>
                  </c:pt>
                  <c:pt idx="1">
                    <c:v>集合住宅(n=32）</c:v>
                  </c:pt>
                  <c:pt idx="2">
                    <c:v>住商併用(n=43）</c:v>
                  </c:pt>
                  <c:pt idx="3">
                    <c:v>事務所(n=40）</c:v>
                  </c:pt>
                  <c:pt idx="4">
                    <c:v>専用商業(n=2）</c:v>
                  </c:pt>
                  <c:pt idx="5">
                    <c:v>その他(n=10）</c:v>
                  </c:pt>
                  <c:pt idx="6">
                    <c:v>独立住宅(n=6）</c:v>
                  </c:pt>
                  <c:pt idx="7">
                    <c:v>集合住宅(n=10）</c:v>
                  </c:pt>
                  <c:pt idx="8">
                    <c:v>住商併用(n=5）</c:v>
                  </c:pt>
                  <c:pt idx="9">
                    <c:v>事務所(n=13）</c:v>
                  </c:pt>
                  <c:pt idx="10">
                    <c:v>専用商業(n=1）</c:v>
                  </c:pt>
                  <c:pt idx="11">
                    <c:v>その他(n=2）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'17六番町奇数番地'!$Y$71:$Y$82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0.23300000000000001</c:v>
                </c:pt>
                <c:pt idx="3">
                  <c:v>7.4999999999999997E-2</c:v>
                </c:pt>
                <c:pt idx="4">
                  <c:v>0.5</c:v>
                </c:pt>
                <c:pt idx="5">
                  <c:v>0.3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7.6999999999999999E-2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D1-43C8-A973-6E452D3646C7}"/>
            </c:ext>
          </c:extLst>
        </c:ser>
        <c:ser>
          <c:idx val="5"/>
          <c:order val="5"/>
          <c:tx>
            <c:strRef>
              <c:f>'17六番町奇数番地'!$Z$70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9.5126988912462573E-3"/>
                  <c:y val="3.5480318361931013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B0-4BE3-9B2F-C57467DCA65E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'17六番町奇数番地'!$S$71:$T$82</c:f>
              <c:multiLvlStrCache>
                <c:ptCount val="12"/>
                <c:lvl>
                  <c:pt idx="0">
                    <c:v>独立住宅(n=33）</c:v>
                  </c:pt>
                  <c:pt idx="1">
                    <c:v>集合住宅(n=32）</c:v>
                  </c:pt>
                  <c:pt idx="2">
                    <c:v>住商併用(n=43）</c:v>
                  </c:pt>
                  <c:pt idx="3">
                    <c:v>事務所(n=40）</c:v>
                  </c:pt>
                  <c:pt idx="4">
                    <c:v>専用商業(n=2）</c:v>
                  </c:pt>
                  <c:pt idx="5">
                    <c:v>その他(n=10）</c:v>
                  </c:pt>
                  <c:pt idx="6">
                    <c:v>独立住宅(n=6）</c:v>
                  </c:pt>
                  <c:pt idx="7">
                    <c:v>集合住宅(n=10）</c:v>
                  </c:pt>
                  <c:pt idx="8">
                    <c:v>住商併用(n=5）</c:v>
                  </c:pt>
                  <c:pt idx="9">
                    <c:v>事務所(n=13）</c:v>
                  </c:pt>
                  <c:pt idx="10">
                    <c:v>専用商業(n=1）</c:v>
                  </c:pt>
                  <c:pt idx="11">
                    <c:v>その他(n=2）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'17六番町奇数番地'!$Z$71:$Z$82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D1-43C8-A973-6E452D3646C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'17六番町奇数番地'!$U$65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'17六番町奇数番地'!$T$66:$T$67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'17六番町奇数番地'!$U$66:$U$67</c:f>
              <c:numCache>
                <c:formatCode>0.0%</c:formatCode>
                <c:ptCount val="2"/>
                <c:pt idx="0">
                  <c:v>0.23100000000000001</c:v>
                </c:pt>
                <c:pt idx="1">
                  <c:v>0.216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C-4189-B2A0-6CC84009BEA4}"/>
            </c:ext>
          </c:extLst>
        </c:ser>
        <c:ser>
          <c:idx val="1"/>
          <c:order val="1"/>
          <c:tx>
            <c:strRef>
              <c:f>'17六番町奇数番地'!$V$65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'17六番町奇数番地'!$T$66:$T$67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'17六番町奇数番地'!$V$66:$V$67</c:f>
              <c:numCache>
                <c:formatCode>0.0%</c:formatCode>
                <c:ptCount val="2"/>
                <c:pt idx="0">
                  <c:v>0.27500000000000002</c:v>
                </c:pt>
                <c:pt idx="1">
                  <c:v>0.216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C-4189-B2A0-6CC84009BEA4}"/>
            </c:ext>
          </c:extLst>
        </c:ser>
        <c:ser>
          <c:idx val="2"/>
          <c:order val="2"/>
          <c:tx>
            <c:strRef>
              <c:f>'17六番町奇数番地'!$W$65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'17六番町奇数番地'!$T$66:$T$67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'17六番町奇数番地'!$W$66:$W$67</c:f>
              <c:numCache>
                <c:formatCode>0.0%</c:formatCode>
                <c:ptCount val="2"/>
                <c:pt idx="0">
                  <c:v>0.307</c:v>
                </c:pt>
                <c:pt idx="1">
                  <c:v>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BC-4189-B2A0-6CC84009BEA4}"/>
            </c:ext>
          </c:extLst>
        </c:ser>
        <c:ser>
          <c:idx val="3"/>
          <c:order val="3"/>
          <c:tx>
            <c:strRef>
              <c:f>'17六番町奇数番地'!$X$65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'17六番町奇数番地'!$T$66:$T$67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'17六番町奇数番地'!$X$66:$X$67</c:f>
              <c:numCache>
                <c:formatCode>0.0%</c:formatCode>
                <c:ptCount val="2"/>
                <c:pt idx="0">
                  <c:v>7.4999999999999997E-2</c:v>
                </c:pt>
                <c:pt idx="1">
                  <c:v>5.3999999999999999E-2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BC-4189-B2A0-6CC84009BEA4}"/>
            </c:ext>
          </c:extLst>
        </c:ser>
        <c:ser>
          <c:idx val="4"/>
          <c:order val="4"/>
          <c:tx>
            <c:strRef>
              <c:f>'17六番町奇数番地'!$Y$65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4.68268653469520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C8-4F44-A4FA-ABC934557199}"/>
                </c:ext>
              </c:extLst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C8-4F44-A4FA-ABC934557199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'17六番町奇数番地'!$T$66:$T$67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'17六番町奇数番地'!$Y$66:$Y$67</c:f>
              <c:numCache>
                <c:formatCode>0.0%</c:formatCode>
                <c:ptCount val="2"/>
                <c:pt idx="0">
                  <c:v>0.106</c:v>
                </c:pt>
                <c:pt idx="1">
                  <c:v>8.1000000000000003E-2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BC-4189-B2A0-6CC84009BEA4}"/>
            </c:ext>
          </c:extLst>
        </c:ser>
        <c:ser>
          <c:idx val="5"/>
          <c:order val="5"/>
          <c:tx>
            <c:strRef>
              <c:f>'17六番町奇数番地'!$Z$65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271346519993884E-3"/>
                  <c:y val="-3.902238778912674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C8-4F44-A4FA-ABC9345571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C8-4F44-A4FA-ABC934557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'17六番町奇数番地'!$T$66:$T$67</c:f>
              <c:strCache>
                <c:ptCount val="2"/>
                <c:pt idx="0">
                  <c:v>地区計画策定前
S46-H15(33年間）(n=160）</c:v>
                </c:pt>
                <c:pt idx="1">
                  <c:v>地区計画策定後
H16-R3(18年間）(n=37）</c:v>
                </c:pt>
              </c:strCache>
            </c:strRef>
          </c:cat>
          <c:val>
            <c:numRef>
              <c:f>'17六番町奇数番地'!$Z$66:$Z$67</c:f>
              <c:numCache>
                <c:formatCode>0.0%</c:formatCode>
                <c:ptCount val="2"/>
                <c:pt idx="0">
                  <c:v>6.0000000000000001E-3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BC-4189-B2A0-6CC84009BEA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'18飯田橋一丁目南部'!$B$26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5365164994324867E-3"/>
                  <c:y val="6.0875536313474925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FB-4CAE-81AC-4FB1DA3B1D5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'18飯田橋一丁目南部'!$A$27:$A$28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'18飯田橋一丁目南部'!$B$27:$B$28</c:f>
              <c:numCache>
                <c:formatCode>0.0%</c:formatCode>
                <c:ptCount val="2"/>
                <c:pt idx="0">
                  <c:v>0.13900000000000001</c:v>
                </c:pt>
                <c:pt idx="1">
                  <c:v>0.38400000000000001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F-4865-A876-5F44B2083A00}"/>
            </c:ext>
          </c:extLst>
        </c:ser>
        <c:ser>
          <c:idx val="1"/>
          <c:order val="1"/>
          <c:tx>
            <c:strRef>
              <c:f>'18飯田橋一丁目南部'!$C$26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'18飯田橋一丁目南部'!$A$27:$A$28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'18飯田橋一丁目南部'!$C$27:$C$28</c:f>
              <c:numCache>
                <c:formatCode>0.0%</c:formatCode>
                <c:ptCount val="2"/>
                <c:pt idx="0">
                  <c:v>2.5000000000000001E-2</c:v>
                </c:pt>
                <c:pt idx="1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F-4865-A876-5F44B2083A00}"/>
            </c:ext>
          </c:extLst>
        </c:ser>
        <c:ser>
          <c:idx val="2"/>
          <c:order val="2"/>
          <c:tx>
            <c:strRef>
              <c:f>'18飯田橋一丁目南部'!$D$26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'18飯田橋一丁目南部'!$A$27:$A$28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'18飯田橋一丁目南部'!$D$27:$D$28</c:f>
              <c:numCache>
                <c:formatCode>0.0%</c:formatCode>
                <c:ptCount val="2"/>
                <c:pt idx="0">
                  <c:v>0.53300000000000003</c:v>
                </c:pt>
                <c:pt idx="1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F-4865-A876-5F44B2083A00}"/>
            </c:ext>
          </c:extLst>
        </c:ser>
        <c:ser>
          <c:idx val="3"/>
          <c:order val="3"/>
          <c:tx>
            <c:strRef>
              <c:f>'18飯田橋一丁目南部'!$E$26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'18飯田橋一丁目南部'!$A$27:$A$28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'18飯田橋一丁目南部'!$E$27:$E$28</c:f>
              <c:numCache>
                <c:formatCode>0.0%</c:formatCode>
                <c:ptCount val="2"/>
                <c:pt idx="0">
                  <c:v>0.27800000000000002</c:v>
                </c:pt>
                <c:pt idx="1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F-4865-A876-5F44B2083A00}"/>
            </c:ext>
          </c:extLst>
        </c:ser>
        <c:ser>
          <c:idx val="4"/>
          <c:order val="4"/>
          <c:tx>
            <c:strRef>
              <c:f>'18飯田橋一丁目南部'!$F$26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1.842238307056036E-16"/>
                  <c:y val="6.0875536327648613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FB-4CAE-81AC-4FB1DA3B1D55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'18飯田橋一丁目南部'!$A$27:$A$28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'18飯田橋一丁目南部'!$F$27:$F$28</c:f>
              <c:numCache>
                <c:formatCode>0.0%</c:formatCode>
                <c:ptCount val="2"/>
                <c:pt idx="0">
                  <c:v>0</c:v>
                </c:pt>
                <c:pt idx="1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8F-4865-A876-5F44B2083A00}"/>
            </c:ext>
          </c:extLst>
        </c:ser>
        <c:ser>
          <c:idx val="5"/>
          <c:order val="5"/>
          <c:tx>
            <c:strRef>
              <c:f>'18飯田橋一丁目南部'!$G$26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FB-4CAE-81AC-4FB1DA3B1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'18飯田橋一丁目南部'!$A$27:$A$28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'18飯田橋一丁目南部'!$G$27:$G$28</c:f>
              <c:numCache>
                <c:formatCode>0.0%</c:formatCode>
                <c:ptCount val="2"/>
                <c:pt idx="0">
                  <c:v>2.5000000000000001E-2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F-4865-A876-5F44B2083A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'18飯田橋一丁目南部'!$K$26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923677942171458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BE-4410-849F-23876F579C5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'18飯田橋一丁目南部'!$K$27:$K$28</c:f>
              <c:numCache>
                <c:formatCode>0.0%</c:formatCode>
                <c:ptCount val="2"/>
                <c:pt idx="0">
                  <c:v>1.9E-2</c:v>
                </c:pt>
                <c:pt idx="1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3-4FB5-A0E1-684BECAB49C1}"/>
            </c:ext>
          </c:extLst>
        </c:ser>
        <c:ser>
          <c:idx val="1"/>
          <c:order val="1"/>
          <c:tx>
            <c:strRef>
              <c:f>'18飯田橋一丁目南部'!$L$26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13889292235255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BE-4410-849F-23876F579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'18飯田橋一丁目南部'!$L$27:$L$28</c:f>
              <c:numCache>
                <c:formatCode>0.0%</c:formatCode>
                <c:ptCount val="2"/>
                <c:pt idx="0">
                  <c:v>0.03</c:v>
                </c:pt>
                <c:pt idx="1">
                  <c:v>0.65200000000000002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3-4FB5-A0E1-684BECAB49C1}"/>
            </c:ext>
          </c:extLst>
        </c:ser>
        <c:ser>
          <c:idx val="2"/>
          <c:order val="2"/>
          <c:tx>
            <c:strRef>
              <c:f>'18飯田橋一丁目南部'!$M$26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9.2789622501498817E-17"/>
                  <c:y val="3.13895471158333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BE-4410-849F-23876F579C5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'18飯田橋一丁目南部'!$M$27:$M$28</c:f>
              <c:numCache>
                <c:formatCode>0.0%</c:formatCode>
                <c:ptCount val="2"/>
                <c:pt idx="0">
                  <c:v>0.505</c:v>
                </c:pt>
                <c:pt idx="1">
                  <c:v>6.0000000000000001E-3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A3-4FB5-A0E1-684BECAB49C1}"/>
            </c:ext>
          </c:extLst>
        </c:ser>
        <c:ser>
          <c:idx val="3"/>
          <c:order val="3"/>
          <c:tx>
            <c:strRef>
              <c:f>'18飯田橋一丁目南部'!$N$26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9.2789622501498817E-17"/>
                  <c:y val="-3.92361615294070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BE-4410-849F-23876F579C5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'18飯田橋一丁目南部'!$N$27:$N$28</c:f>
              <c:numCache>
                <c:formatCode>0.0%</c:formatCode>
                <c:ptCount val="2"/>
                <c:pt idx="0">
                  <c:v>0.43099999999999999</c:v>
                </c:pt>
                <c:pt idx="1">
                  <c:v>5.8000000000000003E-2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A3-4FB5-A0E1-684BECAB49C1}"/>
            </c:ext>
          </c:extLst>
        </c:ser>
        <c:ser>
          <c:idx val="4"/>
          <c:order val="4"/>
          <c:tx>
            <c:strRef>
              <c:f>'18飯田橋一丁目南部'!$O$26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'18飯田橋一丁目南部'!$O$27:$O$28</c:f>
              <c:numCache>
                <c:formatCode>0.0%</c:formatCode>
                <c:ptCount val="2"/>
                <c:pt idx="0">
                  <c:v>0</c:v>
                </c:pt>
                <c:pt idx="1">
                  <c:v>0.223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A3-4FB5-A0E1-684BECAB49C1}"/>
            </c:ext>
          </c:extLst>
        </c:ser>
        <c:ser>
          <c:idx val="5"/>
          <c:order val="5"/>
          <c:tx>
            <c:strRef>
              <c:f>'18飯田橋一丁目南部'!$P$26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BE-4410-849F-23876F579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'18飯田橋一丁目南部'!$J$27:$J$28</c:f>
              <c:strCache>
                <c:ptCount val="2"/>
                <c:pt idx="0">
                  <c:v>地区計画策定前
S46-H15(33年間）</c:v>
                </c:pt>
                <c:pt idx="1">
                  <c:v>地区計画策定後
H16-R3(18年間）</c:v>
                </c:pt>
              </c:strCache>
            </c:strRef>
          </c:cat>
          <c:val>
            <c:numRef>
              <c:f>'18飯田橋一丁目南部'!$P$27:$P$28</c:f>
              <c:numCache>
                <c:formatCode>0.0%</c:formatCode>
                <c:ptCount val="2"/>
                <c:pt idx="0">
                  <c:v>1.4999999999999999E-2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A3-4FB5-A0E1-684BECAB49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'18飯田橋一丁目南部'!$U$69:$U$70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7.1414192193022998E-3"/>
                  <c:y val="1.341238126617497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2-4AD0-A78A-A870B0210F77}"/>
                </c:ext>
              </c:extLst>
            </c:dLbl>
            <c:dLbl>
              <c:idx val="3"/>
              <c:layout>
                <c:manualLayout>
                  <c:x val="9.5218922924030676E-3"/>
                  <c:y val="4.470911092900370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32-4AD0-A78A-A870B0210F77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'18飯田橋一丁目南部'!$S$71:$T$82</c:f>
              <c:multiLvlStrCache>
                <c:ptCount val="12"/>
                <c:lvl>
                  <c:pt idx="0">
                    <c:v>独立住宅(n=11）</c:v>
                  </c:pt>
                  <c:pt idx="1">
                    <c:v>集合住宅(n=2）</c:v>
                  </c:pt>
                  <c:pt idx="2">
                    <c:v>住商併用(n=42）</c:v>
                  </c:pt>
                  <c:pt idx="3">
                    <c:v>事務所(n=22）</c:v>
                  </c:pt>
                  <c:pt idx="4">
                    <c:v>専用商業(n=0）</c:v>
                  </c:pt>
                  <c:pt idx="5">
                    <c:v>その他(n=2）</c:v>
                  </c:pt>
                  <c:pt idx="6">
                    <c:v>独立住宅(n=5）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事務所(n=2）</c:v>
                  </c:pt>
                  <c:pt idx="10">
                    <c:v>専用商業(n=1）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'18飯田橋一丁目南部'!$U$71:$U$82</c:f>
              <c:numCache>
                <c:formatCode>0.0%</c:formatCode>
                <c:ptCount val="12"/>
                <c:pt idx="0">
                  <c:v>9.0999999999999998E-2</c:v>
                </c:pt>
                <c:pt idx="1">
                  <c:v>0</c:v>
                </c:pt>
                <c:pt idx="2">
                  <c:v>4.8000000000000001E-2</c:v>
                </c:pt>
                <c:pt idx="3">
                  <c:v>4.4999999999999998E-2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6-49AC-AD7E-45E88E877CCF}"/>
            </c:ext>
          </c:extLst>
        </c:ser>
        <c:ser>
          <c:idx val="1"/>
          <c:order val="1"/>
          <c:tx>
            <c:strRef>
              <c:f>'18飯田橋一丁目南部'!$V$70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1.34116772411229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2-4AD0-A78A-A870B0210F77}"/>
                </c:ext>
              </c:extLst>
            </c:dLbl>
            <c:dLbl>
              <c:idx val="3"/>
              <c:layout>
                <c:manualLayout>
                  <c:x val="4.7609461462015338E-3"/>
                  <c:y val="-2.68230024697198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32-4AD0-A78A-A870B0210F77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'18飯田橋一丁目南部'!$S$71:$T$82</c:f>
              <c:multiLvlStrCache>
                <c:ptCount val="12"/>
                <c:lvl>
                  <c:pt idx="0">
                    <c:v>独立住宅(n=11）</c:v>
                  </c:pt>
                  <c:pt idx="1">
                    <c:v>集合住宅(n=2）</c:v>
                  </c:pt>
                  <c:pt idx="2">
                    <c:v>住商併用(n=42）</c:v>
                  </c:pt>
                  <c:pt idx="3">
                    <c:v>事務所(n=22）</c:v>
                  </c:pt>
                  <c:pt idx="4">
                    <c:v>専用商業(n=0）</c:v>
                  </c:pt>
                  <c:pt idx="5">
                    <c:v>その他(n=2）</c:v>
                  </c:pt>
                  <c:pt idx="6">
                    <c:v>独立住宅(n=5）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事務所(n=2）</c:v>
                  </c:pt>
                  <c:pt idx="10">
                    <c:v>専用商業(n=1）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'18飯田橋一丁目南部'!$V$71:$V$82</c:f>
              <c:numCache>
                <c:formatCode>0.0%</c:formatCode>
                <c:ptCount val="12"/>
                <c:pt idx="0">
                  <c:v>9.0999999999999998E-2</c:v>
                </c:pt>
                <c:pt idx="1">
                  <c:v>0.5</c:v>
                </c:pt>
                <c:pt idx="2">
                  <c:v>4.8000000000000001E-2</c:v>
                </c:pt>
                <c:pt idx="3">
                  <c:v>4.4999999999999998E-2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6-49AC-AD7E-45E88E877CCF}"/>
            </c:ext>
          </c:extLst>
        </c:ser>
        <c:ser>
          <c:idx val="2"/>
          <c:order val="2"/>
          <c:tx>
            <c:strRef>
              <c:f>'18飯田橋一丁目南部'!$W$70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2.3804730731007669E-3"/>
                  <c:y val="1.78829403465493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2-4AD0-A78A-A870B0210F77}"/>
                </c:ext>
              </c:extLst>
            </c:dLbl>
            <c:dLbl>
              <c:idx val="3"/>
              <c:layout>
                <c:manualLayout>
                  <c:x val="4.7609461462015338E-3"/>
                  <c:y val="4.0979651503000139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2-4AD0-A78A-A870B0210F77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'18飯田橋一丁目南部'!$S$71:$T$82</c:f>
              <c:multiLvlStrCache>
                <c:ptCount val="12"/>
                <c:lvl>
                  <c:pt idx="0">
                    <c:v>独立住宅(n=11）</c:v>
                  </c:pt>
                  <c:pt idx="1">
                    <c:v>集合住宅(n=2）</c:v>
                  </c:pt>
                  <c:pt idx="2">
                    <c:v>住商併用(n=42）</c:v>
                  </c:pt>
                  <c:pt idx="3">
                    <c:v>事務所(n=22）</c:v>
                  </c:pt>
                  <c:pt idx="4">
                    <c:v>専用商業(n=0）</c:v>
                  </c:pt>
                  <c:pt idx="5">
                    <c:v>その他(n=2）</c:v>
                  </c:pt>
                  <c:pt idx="6">
                    <c:v>独立住宅(n=5）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事務所(n=2）</c:v>
                  </c:pt>
                  <c:pt idx="10">
                    <c:v>専用商業(n=1）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'18飯田橋一丁目南部'!$W$71:$W$82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7.0999999999999994E-2</c:v>
                </c:pt>
                <c:pt idx="3">
                  <c:v>0.13600000000000001</c:v>
                </c:pt>
                <c:pt idx="4">
                  <c:v>0</c:v>
                </c:pt>
                <c:pt idx="5">
                  <c:v>0.5</c:v>
                </c:pt>
                <c:pt idx="6">
                  <c:v>0.2</c:v>
                </c:pt>
                <c:pt idx="7">
                  <c:v>0.75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6-49AC-AD7E-45E88E877CCF}"/>
            </c:ext>
          </c:extLst>
        </c:ser>
        <c:ser>
          <c:idx val="3"/>
          <c:order val="3"/>
          <c:tx>
            <c:strRef>
              <c:f>'18飯田橋一丁目南部'!$X$70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'18飯田橋一丁目南部'!$S$71:$T$82</c:f>
              <c:multiLvlStrCache>
                <c:ptCount val="12"/>
                <c:lvl>
                  <c:pt idx="0">
                    <c:v>独立住宅(n=11）</c:v>
                  </c:pt>
                  <c:pt idx="1">
                    <c:v>集合住宅(n=2）</c:v>
                  </c:pt>
                  <c:pt idx="2">
                    <c:v>住商併用(n=42）</c:v>
                  </c:pt>
                  <c:pt idx="3">
                    <c:v>事務所(n=22）</c:v>
                  </c:pt>
                  <c:pt idx="4">
                    <c:v>専用商業(n=0）</c:v>
                  </c:pt>
                  <c:pt idx="5">
                    <c:v>その他(n=2）</c:v>
                  </c:pt>
                  <c:pt idx="6">
                    <c:v>独立住宅(n=5）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事務所(n=2）</c:v>
                  </c:pt>
                  <c:pt idx="10">
                    <c:v>専用商業(n=1）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'18飯田橋一丁目南部'!$X$71:$X$82</c:f>
              <c:numCache>
                <c:formatCode>0.0%</c:formatCode>
                <c:ptCount val="12"/>
                <c:pt idx="0">
                  <c:v>0.36399999999999999</c:v>
                </c:pt>
                <c:pt idx="1">
                  <c:v>0.5</c:v>
                </c:pt>
                <c:pt idx="2">
                  <c:v>0.23799999999999999</c:v>
                </c:pt>
                <c:pt idx="3">
                  <c:v>9.0999999999999998E-2</c:v>
                </c:pt>
                <c:pt idx="4">
                  <c:v>0</c:v>
                </c:pt>
                <c:pt idx="5">
                  <c:v>0</c:v>
                </c:pt>
                <c:pt idx="6">
                  <c:v>0.8</c:v>
                </c:pt>
                <c:pt idx="7">
                  <c:v>0.25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6-49AC-AD7E-45E88E877CCF}"/>
            </c:ext>
          </c:extLst>
        </c:ser>
        <c:ser>
          <c:idx val="4"/>
          <c:order val="4"/>
          <c:tx>
            <c:strRef>
              <c:f>'18飯田橋一丁目南部'!$Y$70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'18飯田橋一丁目南部'!$S$71:$T$82</c:f>
              <c:multiLvlStrCache>
                <c:ptCount val="12"/>
                <c:lvl>
                  <c:pt idx="0">
                    <c:v>独立住宅(n=11）</c:v>
                  </c:pt>
                  <c:pt idx="1">
                    <c:v>集合住宅(n=2）</c:v>
                  </c:pt>
                  <c:pt idx="2">
                    <c:v>住商併用(n=42）</c:v>
                  </c:pt>
                  <c:pt idx="3">
                    <c:v>事務所(n=22）</c:v>
                  </c:pt>
                  <c:pt idx="4">
                    <c:v>専用商業(n=0）</c:v>
                  </c:pt>
                  <c:pt idx="5">
                    <c:v>その他(n=2）</c:v>
                  </c:pt>
                  <c:pt idx="6">
                    <c:v>独立住宅(n=5）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事務所(n=2）</c:v>
                  </c:pt>
                  <c:pt idx="10">
                    <c:v>専用商業(n=1）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'18飯田橋一丁目南部'!$Y$71:$Y$82</c:f>
              <c:numCache>
                <c:formatCode>0.0%</c:formatCode>
                <c:ptCount val="12"/>
                <c:pt idx="0">
                  <c:v>0.45400000000000001</c:v>
                </c:pt>
                <c:pt idx="1">
                  <c:v>0</c:v>
                </c:pt>
                <c:pt idx="2">
                  <c:v>0.57099999999999995</c:v>
                </c:pt>
                <c:pt idx="3">
                  <c:v>0.54700000000000004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36-49AC-AD7E-45E88E877CCF}"/>
            </c:ext>
          </c:extLst>
        </c:ser>
        <c:ser>
          <c:idx val="5"/>
          <c:order val="5"/>
          <c:tx>
            <c:strRef>
              <c:f>'18飯田橋一丁目南部'!$Z$70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7.1414192193022998E-3"/>
                  <c:y val="-2.23524433893455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32-4AD0-A78A-A870B0210F77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'18飯田橋一丁目南部'!$S$71:$T$82</c:f>
              <c:multiLvlStrCache>
                <c:ptCount val="12"/>
                <c:lvl>
                  <c:pt idx="0">
                    <c:v>独立住宅(n=11）</c:v>
                  </c:pt>
                  <c:pt idx="1">
                    <c:v>集合住宅(n=2）</c:v>
                  </c:pt>
                  <c:pt idx="2">
                    <c:v>住商併用(n=42）</c:v>
                  </c:pt>
                  <c:pt idx="3">
                    <c:v>事務所(n=22）</c:v>
                  </c:pt>
                  <c:pt idx="4">
                    <c:v>専用商業(n=0）</c:v>
                  </c:pt>
                  <c:pt idx="5">
                    <c:v>その他(n=2）</c:v>
                  </c:pt>
                  <c:pt idx="6">
                    <c:v>独立住宅(n=5）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事務所(n=2）</c:v>
                  </c:pt>
                  <c:pt idx="10">
                    <c:v>専用商業(n=1）</c:v>
                  </c:pt>
                  <c:pt idx="11">
                    <c:v>その他(n=0）</c:v>
                  </c:pt>
                </c:lvl>
                <c:lvl>
                  <c:pt idx="0">
                    <c:v>地区計画策定前
S46-H15(33年間）</c:v>
                  </c:pt>
                  <c:pt idx="6">
                    <c:v>地区計画策定後
H16-R3(18年間）</c:v>
                  </c:pt>
                </c:lvl>
              </c:multiLvlStrCache>
            </c:multiLvlStrRef>
          </c:cat>
          <c:val>
            <c:numRef>
              <c:f>'18飯田橋一丁目南部'!$Z$71:$Z$82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2.4E-2</c:v>
                </c:pt>
                <c:pt idx="3">
                  <c:v>0.13600000000000001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36-49AC-AD7E-45E88E877CC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'18飯田橋一丁目南部'!$U$65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45329808156946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DB-4C2B-971B-B7614AC87700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'18飯田橋一丁目南部'!$T$66:$T$67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'18飯田橋一丁目南部'!$U$66:$U$67</c:f>
              <c:numCache>
                <c:formatCode>0.0%</c:formatCode>
                <c:ptCount val="2"/>
                <c:pt idx="0">
                  <c:v>6.3E-2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1-4FBE-BDE0-836E1F2444FD}"/>
            </c:ext>
          </c:extLst>
        </c:ser>
        <c:ser>
          <c:idx val="1"/>
          <c:order val="1"/>
          <c:tx>
            <c:strRef>
              <c:f>'18飯田橋一丁目南部'!$V$65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312871424675235E-17"/>
                  <c:y val="-3.127044853663108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DB-4C2B-971B-B7614AC877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DB-4C2B-971B-B7614AC87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'18飯田橋一丁目南部'!$T$66:$T$67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'18飯田橋一丁目南部'!$V$66:$V$67</c:f>
              <c:numCache>
                <c:formatCode>0.0%</c:formatCode>
                <c:ptCount val="2"/>
                <c:pt idx="0">
                  <c:v>6.3E-2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1-4FBE-BDE0-836E1F2444FD}"/>
            </c:ext>
          </c:extLst>
        </c:ser>
        <c:ser>
          <c:idx val="2"/>
          <c:order val="2"/>
          <c:tx>
            <c:strRef>
              <c:f>'18飯田橋一丁目南部'!$W$65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'18飯田橋一丁目南部'!$T$66:$T$67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'18飯田橋一丁目南部'!$W$66:$W$67</c:f>
              <c:numCache>
                <c:formatCode>0.0%</c:formatCode>
                <c:ptCount val="2"/>
                <c:pt idx="0">
                  <c:v>8.8999999999999996E-2</c:v>
                </c:pt>
                <c:pt idx="1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1-4FBE-BDE0-836E1F2444FD}"/>
            </c:ext>
          </c:extLst>
        </c:ser>
        <c:ser>
          <c:idx val="3"/>
          <c:order val="3"/>
          <c:tx>
            <c:strRef>
              <c:f>'18飯田橋一丁目南部'!$X$65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'18飯田橋一丁目南部'!$T$66:$T$67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'18飯田橋一丁目南部'!$X$66:$X$67</c:f>
              <c:numCache>
                <c:formatCode>0.0%</c:formatCode>
                <c:ptCount val="2"/>
                <c:pt idx="0">
                  <c:v>0.215</c:v>
                </c:pt>
                <c:pt idx="1">
                  <c:v>0.46200000000000002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01-4FBE-BDE0-836E1F2444FD}"/>
            </c:ext>
          </c:extLst>
        </c:ser>
        <c:ser>
          <c:idx val="4"/>
          <c:order val="4"/>
          <c:tx>
            <c:strRef>
              <c:f>'18飯田橋一丁目南部'!$Y$65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'18飯田橋一丁目南部'!$T$66:$T$67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'18飯田橋一丁目南部'!$Y$66:$Y$67</c:f>
              <c:numCache>
                <c:formatCode>0.0%</c:formatCode>
                <c:ptCount val="2"/>
                <c:pt idx="0">
                  <c:v>0.51900000000000002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01-4FBE-BDE0-836E1F2444FD}"/>
            </c:ext>
          </c:extLst>
        </c:ser>
        <c:ser>
          <c:idx val="5"/>
          <c:order val="5"/>
          <c:tx>
            <c:strRef>
              <c:f>'18飯田橋一丁目南部'!$Z$65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B-4C2B-971B-B7614AC87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'18飯田橋一丁目南部'!$T$66:$T$67</c:f>
              <c:strCache>
                <c:ptCount val="2"/>
                <c:pt idx="0">
                  <c:v>地区計画策定前
S46-H15(33年間）(n=79）</c:v>
                </c:pt>
                <c:pt idx="1">
                  <c:v>地区計画策定後
H16-R3(18年間）(n=13）</c:v>
                </c:pt>
              </c:strCache>
            </c:strRef>
          </c:cat>
          <c:val>
            <c:numRef>
              <c:f>'18飯田橋一丁目南部'!$Z$66:$Z$67</c:f>
              <c:numCache>
                <c:formatCode>0.0%</c:formatCode>
                <c:ptCount val="2"/>
                <c:pt idx="0">
                  <c:v>5.0999999999999997E-2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01-4FBE-BDE0-836E1F2444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'21一番町'!$B$26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'21一番町'!$A$27:$A$28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'21一番町'!$B$27:$B$28</c:f>
              <c:numCache>
                <c:formatCode>0.0%</c:formatCode>
                <c:ptCount val="2"/>
                <c:pt idx="0">
                  <c:v>0.10199999999999999</c:v>
                </c:pt>
                <c:pt idx="1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0-4054-9B14-2616F8958882}"/>
            </c:ext>
          </c:extLst>
        </c:ser>
        <c:ser>
          <c:idx val="1"/>
          <c:order val="1"/>
          <c:tx>
            <c:strRef>
              <c:f>'21一番町'!$C$26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'21一番町'!$A$27:$A$28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'21一番町'!$C$27:$C$28</c:f>
              <c:numCache>
                <c:formatCode>0.0%</c:formatCode>
                <c:ptCount val="2"/>
                <c:pt idx="0">
                  <c:v>0.25900000000000001</c:v>
                </c:pt>
                <c:pt idx="1">
                  <c:v>0.51800000000000002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0-4054-9B14-2616F8958882}"/>
            </c:ext>
          </c:extLst>
        </c:ser>
        <c:ser>
          <c:idx val="2"/>
          <c:order val="2"/>
          <c:tx>
            <c:strRef>
              <c:f>'21一番町'!$D$26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'21一番町'!$A$27:$A$28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'21一番町'!$D$27:$D$28</c:f>
              <c:numCache>
                <c:formatCode>0.0%</c:formatCode>
                <c:ptCount val="2"/>
                <c:pt idx="0">
                  <c:v>0.35599999999999998</c:v>
                </c:pt>
                <c:pt idx="1">
                  <c:v>0.10299999999999999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60-4054-9B14-2616F8958882}"/>
            </c:ext>
          </c:extLst>
        </c:ser>
        <c:ser>
          <c:idx val="3"/>
          <c:order val="3"/>
          <c:tx>
            <c:strRef>
              <c:f>'21一番町'!$E$26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'21一番町'!$A$27:$A$28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'21一番町'!$E$27:$E$28</c:f>
              <c:numCache>
                <c:formatCode>0.0%</c:formatCode>
                <c:ptCount val="2"/>
                <c:pt idx="0">
                  <c:v>0.24099999999999999</c:v>
                </c:pt>
                <c:pt idx="1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60-4054-9B14-2616F8958882}"/>
            </c:ext>
          </c:extLst>
        </c:ser>
        <c:ser>
          <c:idx val="4"/>
          <c:order val="4"/>
          <c:tx>
            <c:strRef>
              <c:f>'21一番町'!$F$26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4.73378993306310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CF-4B79-83CD-B970E9B24D23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'21一番町'!$A$27:$A$28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'21一番町'!$F$27:$F$28</c:f>
              <c:numCache>
                <c:formatCode>0.0%</c:formatCode>
                <c:ptCount val="2"/>
                <c:pt idx="0">
                  <c:v>1.7999999999999999E-2</c:v>
                </c:pt>
                <c:pt idx="1">
                  <c:v>6.9000000000000006E-2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60-4054-9B14-2616F8958882}"/>
            </c:ext>
          </c:extLst>
        </c:ser>
        <c:ser>
          <c:idx val="5"/>
          <c:order val="5"/>
          <c:tx>
            <c:strRef>
              <c:f>'21一番町'!$G$26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66731145576571E-3"/>
                  <c:y val="-3.944711053130189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CF-4B79-83CD-B970E9B24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'21一番町'!$A$27:$A$28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'21一番町'!$G$27:$G$28</c:f>
              <c:numCache>
                <c:formatCode>0.0%</c:formatCode>
                <c:ptCount val="2"/>
                <c:pt idx="0">
                  <c:v>2.4E-2</c:v>
                </c:pt>
                <c:pt idx="1">
                  <c:v>0.13800000000000001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60-4054-9B14-2616F895888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'6神田佐久間町'!$B$26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092477244724526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1-4946-9070-A6B4D46DDB17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'6神田佐久間町'!$A$27:$A$28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'6神田佐久間町'!$B$27:$B$28</c:f>
              <c:numCache>
                <c:formatCode>0.0%</c:formatCode>
                <c:ptCount val="2"/>
                <c:pt idx="0">
                  <c:v>4.2999999999999997E-2</c:v>
                </c:pt>
                <c:pt idx="1">
                  <c:v>6.2E-2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6-4D99-A6A0-8F76415B6AC2}"/>
            </c:ext>
          </c:extLst>
        </c:ser>
        <c:ser>
          <c:idx val="1"/>
          <c:order val="1"/>
          <c:tx>
            <c:strRef>
              <c:f>'6神田佐久間町'!$C$26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175659696444518E-3"/>
                  <c:y val="-3.86551721550708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1-4946-9070-A6B4D46DDB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'6神田佐久間町'!$A$27:$A$28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'6神田佐久間町'!$C$27:$C$28</c:f>
              <c:numCache>
                <c:formatCode>0.0%</c:formatCode>
                <c:ptCount val="2"/>
                <c:pt idx="0">
                  <c:v>2.1000000000000001E-2</c:v>
                </c:pt>
                <c:pt idx="1">
                  <c:v>0.34499999999999997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6-4D99-A6A0-8F76415B6AC2}"/>
            </c:ext>
          </c:extLst>
        </c:ser>
        <c:ser>
          <c:idx val="2"/>
          <c:order val="2"/>
          <c:tx>
            <c:strRef>
              <c:f>'6神田佐久間町'!$D$26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'6神田佐久間町'!$A$27:$A$28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'6神田佐久間町'!$D$27:$D$28</c:f>
              <c:numCache>
                <c:formatCode>0.0%</c:formatCode>
                <c:ptCount val="2"/>
                <c:pt idx="0">
                  <c:v>0.48499999999999999</c:v>
                </c:pt>
                <c:pt idx="1">
                  <c:v>0.25700000000000001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36-4D99-A6A0-8F76415B6AC2}"/>
            </c:ext>
          </c:extLst>
        </c:ser>
        <c:ser>
          <c:idx val="3"/>
          <c:order val="3"/>
          <c:tx>
            <c:strRef>
              <c:f>'6神田佐久間町'!$E$26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'6神田佐久間町'!$A$27:$A$28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'6神田佐久間町'!$E$27:$E$28</c:f>
              <c:numCache>
                <c:formatCode>0.0%</c:formatCode>
                <c:ptCount val="2"/>
                <c:pt idx="0">
                  <c:v>0.39100000000000001</c:v>
                </c:pt>
                <c:pt idx="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36-4D99-A6A0-8F76415B6AC2}"/>
            </c:ext>
          </c:extLst>
        </c:ser>
        <c:ser>
          <c:idx val="4"/>
          <c:order val="4"/>
          <c:tx>
            <c:strRef>
              <c:f>'6神田佐久間町'!$F$26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5526979089334933E-3"/>
                  <c:y val="3.07158059538368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1-4946-9070-A6B4D46DDB17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'6神田佐久間町'!$A$27:$A$28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'6神田佐久間町'!$F$27:$F$28</c:f>
              <c:numCache>
                <c:formatCode>0.0%</c:formatCode>
                <c:ptCount val="2"/>
                <c:pt idx="0">
                  <c:v>2.5999999999999999E-2</c:v>
                </c:pt>
                <c:pt idx="1">
                  <c:v>0.115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36-4D99-A6A0-8F76415B6AC2}"/>
            </c:ext>
          </c:extLst>
        </c:ser>
        <c:ser>
          <c:idx val="5"/>
          <c:order val="5"/>
          <c:tx>
            <c:strRef>
              <c:f>'6神田佐久間町'!$G$26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243443329549909E-3"/>
                  <c:y val="-5.41177430273160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1-4946-9070-A6B4D46DDB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'6神田佐久間町'!$A$27:$A$28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'6神田佐久間町'!$G$27:$G$28</c:f>
              <c:numCache>
                <c:formatCode>0.0%</c:formatCode>
                <c:ptCount val="2"/>
                <c:pt idx="0">
                  <c:v>3.4000000000000002E-2</c:v>
                </c:pt>
                <c:pt idx="1">
                  <c:v>7.0999999999999994E-2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36-4D99-A6A0-8F76415B6AC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'21一番町'!$K$26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2435656238291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2E-4B70-9BA9-6B5545B8E555}"/>
                </c:ext>
              </c:extLst>
            </c:dLbl>
            <c:dLbl>
              <c:idx val="1"/>
              <c:layout>
                <c:manualLayout>
                  <c:x val="2.52435656238286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2E-4B70-9BA9-6B5545B8E55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'21一番町'!$J$27:$J$28</c:f>
              <c:strCache>
                <c:ptCount val="2"/>
                <c:pt idx="0">
                  <c:v>地区計画策定前
S46-H16(34年間）</c:v>
                </c:pt>
                <c:pt idx="1">
                  <c:v>地区計画策定後
H17-R3(17年間）</c:v>
                </c:pt>
              </c:strCache>
            </c:strRef>
          </c:cat>
          <c:val>
            <c:numRef>
              <c:f>'21一番町'!$K$27:$K$28</c:f>
              <c:numCache>
                <c:formatCode>0.0%</c:formatCode>
                <c:ptCount val="2"/>
                <c:pt idx="0">
                  <c:v>8.0000000000000002E-3</c:v>
                </c:pt>
                <c:pt idx="1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3-4C5D-80C5-8AF48B981890}"/>
            </c:ext>
          </c:extLst>
        </c:ser>
        <c:ser>
          <c:idx val="1"/>
          <c:order val="1"/>
          <c:tx>
            <c:strRef>
              <c:f>'21一番町'!$L$26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'21一番町'!$J$27:$J$28</c:f>
              <c:strCache>
                <c:ptCount val="2"/>
                <c:pt idx="0">
                  <c:v>地区計画策定前
S46-H16(34年間）</c:v>
                </c:pt>
                <c:pt idx="1">
                  <c:v>地区計画策定後
H17-R3(17年間）</c:v>
                </c:pt>
              </c:strCache>
            </c:strRef>
          </c:cat>
          <c:val>
            <c:numRef>
              <c:f>'21一番町'!$L$27:$L$28</c:f>
              <c:numCache>
                <c:formatCode>0.0%</c:formatCode>
                <c:ptCount val="2"/>
                <c:pt idx="0">
                  <c:v>0.40699999999999997</c:v>
                </c:pt>
                <c:pt idx="1">
                  <c:v>0.61599999999999999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3-4C5D-80C5-8AF48B981890}"/>
            </c:ext>
          </c:extLst>
        </c:ser>
        <c:ser>
          <c:idx val="2"/>
          <c:order val="2"/>
          <c:tx>
            <c:strRef>
              <c:f>'21一番町'!$M$26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'21一番町'!$J$27:$J$28</c:f>
              <c:strCache>
                <c:ptCount val="2"/>
                <c:pt idx="0">
                  <c:v>地区計画策定前
S46-H16(34年間）</c:v>
                </c:pt>
                <c:pt idx="1">
                  <c:v>地区計画策定後
H17-R3(17年間）</c:v>
                </c:pt>
              </c:strCache>
            </c:strRef>
          </c:cat>
          <c:val>
            <c:numRef>
              <c:f>'21一番町'!$M$27:$M$28</c:f>
              <c:numCache>
                <c:formatCode>0.0%</c:formatCode>
                <c:ptCount val="2"/>
                <c:pt idx="0">
                  <c:v>0.30199999999999999</c:v>
                </c:pt>
                <c:pt idx="1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43-4C5D-80C5-8AF48B981890}"/>
            </c:ext>
          </c:extLst>
        </c:ser>
        <c:ser>
          <c:idx val="3"/>
          <c:order val="3"/>
          <c:tx>
            <c:strRef>
              <c:f>'21一番町'!$N$26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'21一番町'!$J$27:$J$28</c:f>
              <c:strCache>
                <c:ptCount val="2"/>
                <c:pt idx="0">
                  <c:v>地区計画策定前
S46-H16(34年間）</c:v>
                </c:pt>
                <c:pt idx="1">
                  <c:v>地区計画策定後
H17-R3(17年間）</c:v>
                </c:pt>
              </c:strCache>
            </c:strRef>
          </c:cat>
          <c:val>
            <c:numRef>
              <c:f>'21一番町'!$N$27:$N$28</c:f>
              <c:numCache>
                <c:formatCode>0.0%</c:formatCode>
                <c:ptCount val="2"/>
                <c:pt idx="0">
                  <c:v>0.27700000000000002</c:v>
                </c:pt>
                <c:pt idx="1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43-4C5D-80C5-8AF48B981890}"/>
            </c:ext>
          </c:extLst>
        </c:ser>
        <c:ser>
          <c:idx val="4"/>
          <c:order val="4"/>
          <c:tx>
            <c:strRef>
              <c:f>'21一番町'!$O$26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5594158178692687E-3"/>
                  <c:y val="5.48492280165965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2E-4B70-9BA9-6B5545B8E555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'21一番町'!$J$27:$J$28</c:f>
              <c:strCache>
                <c:ptCount val="2"/>
                <c:pt idx="0">
                  <c:v>地区計画策定前
S46-H16(34年間）</c:v>
                </c:pt>
                <c:pt idx="1">
                  <c:v>地区計画策定後
H17-R3(17年間）</c:v>
                </c:pt>
              </c:strCache>
            </c:strRef>
          </c:cat>
          <c:val>
            <c:numRef>
              <c:f>'21一番町'!$O$27:$O$28</c:f>
              <c:numCache>
                <c:formatCode>0.0%</c:formatCode>
                <c:ptCount val="2"/>
                <c:pt idx="0">
                  <c:v>2E-3</c:v>
                </c:pt>
                <c:pt idx="1">
                  <c:v>8.5999999999999993E-2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43-4C5D-80C5-8AF48B981890}"/>
            </c:ext>
          </c:extLst>
        </c:ser>
        <c:ser>
          <c:idx val="5"/>
          <c:order val="5"/>
          <c:tx>
            <c:strRef>
              <c:f>'21一番町'!$P$26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0158442180984532E-2"/>
                  <c:y val="-6.2682892971172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2E-4B70-9BA9-6B5545B8E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'21一番町'!$J$27:$J$28</c:f>
              <c:strCache>
                <c:ptCount val="2"/>
                <c:pt idx="0">
                  <c:v>地区計画策定前
S46-H16(34年間）</c:v>
                </c:pt>
                <c:pt idx="1">
                  <c:v>地区計画策定後
H17-R3(17年間）</c:v>
                </c:pt>
              </c:strCache>
            </c:strRef>
          </c:cat>
          <c:val>
            <c:numRef>
              <c:f>'21一番町'!$P$27:$P$28</c:f>
              <c:numCache>
                <c:formatCode>0.0%</c:formatCode>
                <c:ptCount val="2"/>
                <c:pt idx="0">
                  <c:v>4.0000000000000001E-3</c:v>
                </c:pt>
                <c:pt idx="1">
                  <c:v>0.16800000000000001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43-4C5D-80C5-8AF48B98189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'21一番町'!$U$69:$U$70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4269048336869343E-2"/>
                  <c:y val="1.35183560975055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AD-4FF3-86F9-F3A02E6CC357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'21一番町'!$S$71:$T$82</c:f>
              <c:multiLvlStrCache>
                <c:ptCount val="12"/>
                <c:lvl>
                  <c:pt idx="0">
                    <c:v>独立住宅(n=17）</c:v>
                  </c:pt>
                  <c:pt idx="1">
                    <c:v>集合住宅(n=43）</c:v>
                  </c:pt>
                  <c:pt idx="2">
                    <c:v>住商併用(n=59）</c:v>
                  </c:pt>
                  <c:pt idx="3">
                    <c:v>事務所(n=40）</c:v>
                  </c:pt>
                  <c:pt idx="4">
                    <c:v>専用商業(n=3）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集合住宅(n=15）</c:v>
                  </c:pt>
                  <c:pt idx="8">
                    <c:v>住商併用(n=3）</c:v>
                  </c:pt>
                  <c:pt idx="9">
                    <c:v>事務所(n=4）</c:v>
                  </c:pt>
                  <c:pt idx="10">
                    <c:v>専用商業(n=2）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S46-H16(34年間）</c:v>
                  </c:pt>
                  <c:pt idx="6">
                    <c:v>地区計画策定後
H17-R3(17年間）</c:v>
                  </c:pt>
                </c:lvl>
              </c:multiLvlStrCache>
            </c:multiLvlStrRef>
          </c:cat>
          <c:val>
            <c:numRef>
              <c:f>'21一番町'!$U$71:$U$82</c:f>
              <c:numCache>
                <c:formatCode>0.0%</c:formatCode>
                <c:ptCount val="12"/>
                <c:pt idx="0">
                  <c:v>0.23499999999999999</c:v>
                </c:pt>
                <c:pt idx="1">
                  <c:v>0.20899999999999999</c:v>
                </c:pt>
                <c:pt idx="2">
                  <c:v>1.7000000000000001E-2</c:v>
                </c:pt>
                <c:pt idx="3">
                  <c:v>7.4999999999999997E-2</c:v>
                </c:pt>
                <c:pt idx="4">
                  <c:v>0.33300000000000002</c:v>
                </c:pt>
                <c:pt idx="5">
                  <c:v>0.25</c:v>
                </c:pt>
                <c:pt idx="6">
                  <c:v>0</c:v>
                </c:pt>
                <c:pt idx="7">
                  <c:v>0.33300000000000002</c:v>
                </c:pt>
                <c:pt idx="8">
                  <c:v>0.66700000000000004</c:v>
                </c:pt>
                <c:pt idx="9">
                  <c:v>0</c:v>
                </c:pt>
                <c:pt idx="10">
                  <c:v>0</c:v>
                </c:pt>
                <c:pt idx="1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8-4AF6-BCC4-33A7740F82E8}"/>
            </c:ext>
          </c:extLst>
        </c:ser>
        <c:ser>
          <c:idx val="1"/>
          <c:order val="1"/>
          <c:tx>
            <c:strRef>
              <c:f>'21一番町'!$V$70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7.134524168434693E-3"/>
                  <c:y val="-1.351764649113843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AD-4FF3-86F9-F3A02E6CC357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'21一番町'!$S$71:$T$82</c:f>
              <c:multiLvlStrCache>
                <c:ptCount val="12"/>
                <c:lvl>
                  <c:pt idx="0">
                    <c:v>独立住宅(n=17）</c:v>
                  </c:pt>
                  <c:pt idx="1">
                    <c:v>集合住宅(n=43）</c:v>
                  </c:pt>
                  <c:pt idx="2">
                    <c:v>住商併用(n=59）</c:v>
                  </c:pt>
                  <c:pt idx="3">
                    <c:v>事務所(n=40）</c:v>
                  </c:pt>
                  <c:pt idx="4">
                    <c:v>専用商業(n=3）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集合住宅(n=15）</c:v>
                  </c:pt>
                  <c:pt idx="8">
                    <c:v>住商併用(n=3）</c:v>
                  </c:pt>
                  <c:pt idx="9">
                    <c:v>事務所(n=4）</c:v>
                  </c:pt>
                  <c:pt idx="10">
                    <c:v>専用商業(n=2）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S46-H16(34年間）</c:v>
                  </c:pt>
                  <c:pt idx="6">
                    <c:v>地区計画策定後
H17-R3(17年間）</c:v>
                  </c:pt>
                </c:lvl>
              </c:multiLvlStrCache>
            </c:multiLvlStrRef>
          </c:cat>
          <c:val>
            <c:numRef>
              <c:f>'21一番町'!$V$71:$V$82</c:f>
              <c:numCache>
                <c:formatCode>0.0%</c:formatCode>
                <c:ptCount val="12"/>
                <c:pt idx="0">
                  <c:v>0.23599999999999999</c:v>
                </c:pt>
                <c:pt idx="1">
                  <c:v>0.41899999999999998</c:v>
                </c:pt>
                <c:pt idx="2">
                  <c:v>0.13600000000000001</c:v>
                </c:pt>
                <c:pt idx="3">
                  <c:v>7.4999999999999997E-2</c:v>
                </c:pt>
                <c:pt idx="4">
                  <c:v>0</c:v>
                </c:pt>
                <c:pt idx="5">
                  <c:v>0.75</c:v>
                </c:pt>
                <c:pt idx="6">
                  <c:v>1</c:v>
                </c:pt>
                <c:pt idx="7">
                  <c:v>0.33400000000000002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8-4AF6-BCC4-33A7740F82E8}"/>
            </c:ext>
          </c:extLst>
        </c:ser>
        <c:ser>
          <c:idx val="2"/>
          <c:order val="2"/>
          <c:tx>
            <c:strRef>
              <c:f>'21一番町'!$W$70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'21一番町'!$S$71:$T$82</c:f>
              <c:multiLvlStrCache>
                <c:ptCount val="12"/>
                <c:lvl>
                  <c:pt idx="0">
                    <c:v>独立住宅(n=17）</c:v>
                  </c:pt>
                  <c:pt idx="1">
                    <c:v>集合住宅(n=43）</c:v>
                  </c:pt>
                  <c:pt idx="2">
                    <c:v>住商併用(n=59）</c:v>
                  </c:pt>
                  <c:pt idx="3">
                    <c:v>事務所(n=40）</c:v>
                  </c:pt>
                  <c:pt idx="4">
                    <c:v>専用商業(n=3）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集合住宅(n=15）</c:v>
                  </c:pt>
                  <c:pt idx="8">
                    <c:v>住商併用(n=3）</c:v>
                  </c:pt>
                  <c:pt idx="9">
                    <c:v>事務所(n=4）</c:v>
                  </c:pt>
                  <c:pt idx="10">
                    <c:v>専用商業(n=2）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S46-H16(34年間）</c:v>
                  </c:pt>
                  <c:pt idx="6">
                    <c:v>地区計画策定後
H17-R3(17年間）</c:v>
                  </c:pt>
                </c:lvl>
              </c:multiLvlStrCache>
            </c:multiLvlStrRef>
          </c:cat>
          <c:val>
            <c:numRef>
              <c:f>'21一番町'!$W$71:$W$82</c:f>
              <c:numCache>
                <c:formatCode>0.0%</c:formatCode>
                <c:ptCount val="12"/>
                <c:pt idx="0">
                  <c:v>0.17599999999999999</c:v>
                </c:pt>
                <c:pt idx="1">
                  <c:v>0.186</c:v>
                </c:pt>
                <c:pt idx="2">
                  <c:v>0.33900000000000002</c:v>
                </c:pt>
                <c:pt idx="3">
                  <c:v>0.17499999999999999</c:v>
                </c:pt>
                <c:pt idx="4">
                  <c:v>0.33400000000000002</c:v>
                </c:pt>
                <c:pt idx="5">
                  <c:v>0</c:v>
                </c:pt>
                <c:pt idx="6">
                  <c:v>0</c:v>
                </c:pt>
                <c:pt idx="7">
                  <c:v>0.2</c:v>
                </c:pt>
                <c:pt idx="8">
                  <c:v>0.33300000000000002</c:v>
                </c:pt>
                <c:pt idx="9">
                  <c:v>0.25</c:v>
                </c:pt>
                <c:pt idx="10">
                  <c:v>0.5</c:v>
                </c:pt>
                <c:pt idx="11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58-4AF6-BCC4-33A7740F82E8}"/>
            </c:ext>
          </c:extLst>
        </c:ser>
        <c:ser>
          <c:idx val="3"/>
          <c:order val="3"/>
          <c:tx>
            <c:strRef>
              <c:f>'21一番町'!$X$70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'21一番町'!$S$71:$T$82</c:f>
              <c:multiLvlStrCache>
                <c:ptCount val="12"/>
                <c:lvl>
                  <c:pt idx="0">
                    <c:v>独立住宅(n=17）</c:v>
                  </c:pt>
                  <c:pt idx="1">
                    <c:v>集合住宅(n=43）</c:v>
                  </c:pt>
                  <c:pt idx="2">
                    <c:v>住商併用(n=59）</c:v>
                  </c:pt>
                  <c:pt idx="3">
                    <c:v>事務所(n=40）</c:v>
                  </c:pt>
                  <c:pt idx="4">
                    <c:v>専用商業(n=3）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集合住宅(n=15）</c:v>
                  </c:pt>
                  <c:pt idx="8">
                    <c:v>住商併用(n=3）</c:v>
                  </c:pt>
                  <c:pt idx="9">
                    <c:v>事務所(n=4）</c:v>
                  </c:pt>
                  <c:pt idx="10">
                    <c:v>専用商業(n=2）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S46-H16(34年間）</c:v>
                  </c:pt>
                  <c:pt idx="6">
                    <c:v>地区計画策定後
H17-R3(17年間）</c:v>
                  </c:pt>
                </c:lvl>
              </c:multiLvlStrCache>
            </c:multiLvlStrRef>
          </c:cat>
          <c:val>
            <c:numRef>
              <c:f>'21一番町'!$X$71:$X$82</c:f>
              <c:numCache>
                <c:formatCode>0.0%</c:formatCode>
                <c:ptCount val="12"/>
                <c:pt idx="0">
                  <c:v>0.11799999999999999</c:v>
                </c:pt>
                <c:pt idx="1">
                  <c:v>9.2999999999999999E-2</c:v>
                </c:pt>
                <c:pt idx="2">
                  <c:v>0.186</c:v>
                </c:pt>
                <c:pt idx="3">
                  <c:v>0.375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0.13300000000000001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58-4AF6-BCC4-33A7740F82E8}"/>
            </c:ext>
          </c:extLst>
        </c:ser>
        <c:ser>
          <c:idx val="4"/>
          <c:order val="4"/>
          <c:tx>
            <c:strRef>
              <c:f>'21一番町'!$Y$70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'21一番町'!$S$71:$T$82</c:f>
              <c:multiLvlStrCache>
                <c:ptCount val="12"/>
                <c:lvl>
                  <c:pt idx="0">
                    <c:v>独立住宅(n=17）</c:v>
                  </c:pt>
                  <c:pt idx="1">
                    <c:v>集合住宅(n=43）</c:v>
                  </c:pt>
                  <c:pt idx="2">
                    <c:v>住商併用(n=59）</c:v>
                  </c:pt>
                  <c:pt idx="3">
                    <c:v>事務所(n=40）</c:v>
                  </c:pt>
                  <c:pt idx="4">
                    <c:v>専用商業(n=3）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集合住宅(n=15）</c:v>
                  </c:pt>
                  <c:pt idx="8">
                    <c:v>住商併用(n=3）</c:v>
                  </c:pt>
                  <c:pt idx="9">
                    <c:v>事務所(n=4）</c:v>
                  </c:pt>
                  <c:pt idx="10">
                    <c:v>専用商業(n=2）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S46-H16(34年間）</c:v>
                  </c:pt>
                  <c:pt idx="6">
                    <c:v>地区計画策定後
H17-R3(17年間）</c:v>
                  </c:pt>
                </c:lvl>
              </c:multiLvlStrCache>
            </c:multiLvlStrRef>
          </c:cat>
          <c:val>
            <c:numRef>
              <c:f>'21一番町'!$Y$71:$Y$82</c:f>
              <c:numCache>
                <c:formatCode>0.0%</c:formatCode>
                <c:ptCount val="12"/>
                <c:pt idx="0">
                  <c:v>0.23499999999999999</c:v>
                </c:pt>
                <c:pt idx="1">
                  <c:v>9.2999999999999999E-2</c:v>
                </c:pt>
                <c:pt idx="2">
                  <c:v>0.32200000000000001</c:v>
                </c:pt>
                <c:pt idx="3">
                  <c:v>0.3</c:v>
                </c:pt>
                <c:pt idx="4">
                  <c:v>0.33300000000000002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58-4AF6-BCC4-33A7740F82E8}"/>
            </c:ext>
          </c:extLst>
        </c:ser>
        <c:ser>
          <c:idx val="5"/>
          <c:order val="5"/>
          <c:tx>
            <c:strRef>
              <c:f>'21一番町'!$Z$70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'21一番町'!$S$71:$T$82</c:f>
              <c:multiLvlStrCache>
                <c:ptCount val="12"/>
                <c:lvl>
                  <c:pt idx="0">
                    <c:v>独立住宅(n=17）</c:v>
                  </c:pt>
                  <c:pt idx="1">
                    <c:v>集合住宅(n=43）</c:v>
                  </c:pt>
                  <c:pt idx="2">
                    <c:v>住商併用(n=59）</c:v>
                  </c:pt>
                  <c:pt idx="3">
                    <c:v>事務所(n=40）</c:v>
                  </c:pt>
                  <c:pt idx="4">
                    <c:v>専用商業(n=3）</c:v>
                  </c:pt>
                  <c:pt idx="5">
                    <c:v>その他(n=4）</c:v>
                  </c:pt>
                  <c:pt idx="6">
                    <c:v>独立住宅(n=1）</c:v>
                  </c:pt>
                  <c:pt idx="7">
                    <c:v>集合住宅(n=15）</c:v>
                  </c:pt>
                  <c:pt idx="8">
                    <c:v>住商併用(n=3）</c:v>
                  </c:pt>
                  <c:pt idx="9">
                    <c:v>事務所(n=4）</c:v>
                  </c:pt>
                  <c:pt idx="10">
                    <c:v>専用商業(n=2）</c:v>
                  </c:pt>
                  <c:pt idx="11">
                    <c:v>その他(n=4）</c:v>
                  </c:pt>
                </c:lvl>
                <c:lvl>
                  <c:pt idx="0">
                    <c:v>地区計画策定前
S46-H16(34年間）</c:v>
                  </c:pt>
                  <c:pt idx="6">
                    <c:v>地区計画策定後
H17-R3(17年間）</c:v>
                  </c:pt>
                </c:lvl>
              </c:multiLvlStrCache>
            </c:multiLvlStrRef>
          </c:cat>
          <c:val>
            <c:numRef>
              <c:f>'21一番町'!$Z$71:$Z$82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58-4AF6-BCC4-33A7740F82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'21一番町'!$U$65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'21一番町'!$T$66:$T$67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'21一番町'!$U$66:$U$67</c:f>
              <c:numCache>
                <c:formatCode>0.0%</c:formatCode>
                <c:ptCount val="2"/>
                <c:pt idx="0">
                  <c:v>0.114</c:v>
                </c:pt>
                <c:pt idx="1">
                  <c:v>0.27600000000000002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8-4C3C-96F0-7D41D8454281}"/>
            </c:ext>
          </c:extLst>
        </c:ser>
        <c:ser>
          <c:idx val="1"/>
          <c:order val="1"/>
          <c:tx>
            <c:strRef>
              <c:f>'21一番町'!$V$65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'21一番町'!$T$66:$T$67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'21一番町'!$V$66:$V$67</c:f>
              <c:numCache>
                <c:formatCode>0.0%</c:formatCode>
                <c:ptCount val="2"/>
                <c:pt idx="0">
                  <c:v>0.217</c:v>
                </c:pt>
                <c:pt idx="1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8-4C3C-96F0-7D41D8454281}"/>
            </c:ext>
          </c:extLst>
        </c:ser>
        <c:ser>
          <c:idx val="2"/>
          <c:order val="2"/>
          <c:tx>
            <c:strRef>
              <c:f>'21一番町'!$W$65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'21一番町'!$T$66:$T$67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'21一番町'!$W$66:$W$67</c:f>
              <c:numCache>
                <c:formatCode>0.0%</c:formatCode>
                <c:ptCount val="2"/>
                <c:pt idx="0">
                  <c:v>0.23499999999999999</c:v>
                </c:pt>
                <c:pt idx="1">
                  <c:v>0.311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F8-4C3C-96F0-7D41D8454281}"/>
            </c:ext>
          </c:extLst>
        </c:ser>
        <c:ser>
          <c:idx val="3"/>
          <c:order val="3"/>
          <c:tx>
            <c:strRef>
              <c:f>'21一番町'!$X$65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2.366863905325436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CD-494F-8A37-144A804A2AC0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'21一番町'!$T$66:$T$67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'21一番町'!$X$66:$X$67</c:f>
              <c:numCache>
                <c:formatCode>0.0%</c:formatCode>
                <c:ptCount val="2"/>
                <c:pt idx="0">
                  <c:v>0.193</c:v>
                </c:pt>
                <c:pt idx="1">
                  <c:v>6.9000000000000006E-2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F8-4C3C-96F0-7D41D8454281}"/>
            </c:ext>
          </c:extLst>
        </c:ser>
        <c:ser>
          <c:idx val="4"/>
          <c:order val="4"/>
          <c:tx>
            <c:strRef>
              <c:f>'21一番町'!$Y$65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5.0383829567770214E-3"/>
                  <c:y val="-8.678438863781065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CD-494F-8A37-144A804A2AC0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'21一番町'!$T$66:$T$67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'21一番町'!$Y$66:$Y$67</c:f>
              <c:numCache>
                <c:formatCode>0.0%</c:formatCode>
                <c:ptCount val="2"/>
                <c:pt idx="0">
                  <c:v>0.24099999999999999</c:v>
                </c:pt>
                <c:pt idx="1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F8-4C3C-96F0-7D41D8454281}"/>
            </c:ext>
          </c:extLst>
        </c:ser>
        <c:ser>
          <c:idx val="5"/>
          <c:order val="5"/>
          <c:tx>
            <c:strRef>
              <c:f>'21一番町'!$Z$65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'21一番町'!$T$66:$T$67</c:f>
              <c:strCache>
                <c:ptCount val="2"/>
                <c:pt idx="0">
                  <c:v>地区計画策定前
S46-H16(34年間）(n=166）</c:v>
                </c:pt>
                <c:pt idx="1">
                  <c:v>地区計画策定後
H17-R3(17年間）(n=29）</c:v>
                </c:pt>
              </c:strCache>
            </c:strRef>
          </c:cat>
          <c:val>
            <c:numRef>
              <c:f>'21一番町'!$Z$66:$Z$67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F8-4C3C-96F0-7D41D84542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'23三番町'!$B$26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'23三番町'!$A$27:$A$28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'23三番町'!$B$27:$B$28</c:f>
              <c:numCache>
                <c:formatCode>0.0%</c:formatCode>
                <c:ptCount val="2"/>
                <c:pt idx="0">
                  <c:v>0.18</c:v>
                </c:pt>
                <c:pt idx="1">
                  <c:v>0.13900000000000001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F-47C1-9048-5073B493AD5B}"/>
            </c:ext>
          </c:extLst>
        </c:ser>
        <c:ser>
          <c:idx val="1"/>
          <c:order val="1"/>
          <c:tx>
            <c:strRef>
              <c:f>'23三番町'!$C$26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'23三番町'!$A$27:$A$28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'23三番町'!$C$27:$C$28</c:f>
              <c:numCache>
                <c:formatCode>0.0%</c:formatCode>
                <c:ptCount val="2"/>
                <c:pt idx="0">
                  <c:v>0.27100000000000002</c:v>
                </c:pt>
                <c:pt idx="1">
                  <c:v>0.38900000000000001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F-47C1-9048-5073B493AD5B}"/>
            </c:ext>
          </c:extLst>
        </c:ser>
        <c:ser>
          <c:idx val="2"/>
          <c:order val="2"/>
          <c:tx>
            <c:strRef>
              <c:f>'23三番町'!$D$26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'23三番町'!$A$27:$A$28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'23三番町'!$D$27:$D$28</c:f>
              <c:numCache>
                <c:formatCode>0.0%</c:formatCode>
                <c:ptCount val="2"/>
                <c:pt idx="0">
                  <c:v>0.17399999999999999</c:v>
                </c:pt>
                <c:pt idx="1">
                  <c:v>0.111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9F-47C1-9048-5073B493AD5B}"/>
            </c:ext>
          </c:extLst>
        </c:ser>
        <c:ser>
          <c:idx val="3"/>
          <c:order val="3"/>
          <c:tx>
            <c:strRef>
              <c:f>'23三番町'!$E$26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'23三番町'!$A$27:$A$28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'23三番町'!$E$27:$E$28</c:f>
              <c:numCache>
                <c:formatCode>0.0%</c:formatCode>
                <c:ptCount val="2"/>
                <c:pt idx="0">
                  <c:v>0.29199999999999998</c:v>
                </c:pt>
                <c:pt idx="1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9F-47C1-9048-5073B493AD5B}"/>
            </c:ext>
          </c:extLst>
        </c:ser>
        <c:ser>
          <c:idx val="4"/>
          <c:order val="4"/>
          <c:tx>
            <c:strRef>
              <c:f>'23三番町'!$F$26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'23三番町'!$A$27:$A$28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'23三番町'!$F$27:$F$28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9F-47C1-9048-5073B493AD5B}"/>
            </c:ext>
          </c:extLst>
        </c:ser>
        <c:ser>
          <c:idx val="5"/>
          <c:order val="5"/>
          <c:tx>
            <c:strRef>
              <c:f>'23三番町'!$G$26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'23三番町'!$A$27:$A$28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'23三番町'!$G$27:$G$28</c:f>
              <c:numCache>
                <c:formatCode>0.0%</c:formatCode>
                <c:ptCount val="2"/>
                <c:pt idx="0">
                  <c:v>8.3000000000000004E-2</c:v>
                </c:pt>
                <c:pt idx="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9F-47C1-9048-5073B493AD5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'23三番町'!$K$26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'23三番町'!$K$27:$K$28</c:f>
              <c:numCache>
                <c:formatCode>0.0%</c:formatCode>
                <c:ptCount val="2"/>
                <c:pt idx="0">
                  <c:v>1.7000000000000001E-2</c:v>
                </c:pt>
                <c:pt idx="1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9-4EBC-8D64-FF59A617ADB7}"/>
            </c:ext>
          </c:extLst>
        </c:ser>
        <c:ser>
          <c:idx val="1"/>
          <c:order val="1"/>
          <c:tx>
            <c:strRef>
              <c:f>'23三番町'!$L$26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'23三番町'!$L$27:$L$28</c:f>
              <c:numCache>
                <c:formatCode>0.0%</c:formatCode>
                <c:ptCount val="2"/>
                <c:pt idx="0">
                  <c:v>0.255</c:v>
                </c:pt>
                <c:pt idx="1">
                  <c:v>0.55800000000000005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9-4EBC-8D64-FF59A617ADB7}"/>
            </c:ext>
          </c:extLst>
        </c:ser>
        <c:ser>
          <c:idx val="2"/>
          <c:order val="2"/>
          <c:tx>
            <c:strRef>
              <c:f>'23三番町'!$M$26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'23三番町'!$M$27:$M$28</c:f>
              <c:numCache>
                <c:formatCode>0.0%</c:formatCode>
                <c:ptCount val="2"/>
                <c:pt idx="0">
                  <c:v>0.13800000000000001</c:v>
                </c:pt>
                <c:pt idx="1">
                  <c:v>0.193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9-4EBC-8D64-FF59A617ADB7}"/>
            </c:ext>
          </c:extLst>
        </c:ser>
        <c:ser>
          <c:idx val="3"/>
          <c:order val="3"/>
          <c:tx>
            <c:strRef>
              <c:f>'23三番町'!$N$26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'23三番町'!$N$27:$N$28</c:f>
              <c:numCache>
                <c:formatCode>0.0%</c:formatCode>
                <c:ptCount val="2"/>
                <c:pt idx="0">
                  <c:v>0.31900000000000001</c:v>
                </c:pt>
                <c:pt idx="1">
                  <c:v>2.9000000000000001E-2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9-4EBC-8D64-FF59A617ADB7}"/>
            </c:ext>
          </c:extLst>
        </c:ser>
        <c:ser>
          <c:idx val="4"/>
          <c:order val="4"/>
          <c:tx>
            <c:strRef>
              <c:f>'23三番町'!$O$26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'23三番町'!$O$27:$O$28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9-4EBC-8D64-FF59A617ADB7}"/>
            </c:ext>
          </c:extLst>
        </c:ser>
        <c:ser>
          <c:idx val="5"/>
          <c:order val="5"/>
          <c:tx>
            <c:strRef>
              <c:f>'23三番町'!$P$26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'23三番町'!$P$27:$P$28</c:f>
              <c:numCache>
                <c:formatCode>0.0%</c:formatCode>
                <c:ptCount val="2"/>
                <c:pt idx="0">
                  <c:v>0.27100000000000002</c:v>
                </c:pt>
                <c:pt idx="1">
                  <c:v>0.215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9-4EBC-8D64-FF59A617ADB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'23三番町'!$U$65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'23三番町'!$T$66:$T$67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'23三番町'!$U$66:$U$67</c:f>
              <c:numCache>
                <c:formatCode>0.0%</c:formatCode>
                <c:ptCount val="2"/>
                <c:pt idx="0">
                  <c:v>0.22900000000000001</c:v>
                </c:pt>
                <c:pt idx="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2-49DD-910D-AB2B5C423125}"/>
            </c:ext>
          </c:extLst>
        </c:ser>
        <c:ser>
          <c:idx val="1"/>
          <c:order val="1"/>
          <c:tx>
            <c:strRef>
              <c:f>'23三番町'!$V$65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'23三番町'!$T$66:$T$67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'23三番町'!$V$66:$V$67</c:f>
              <c:numCache>
                <c:formatCode>0.0%</c:formatCode>
                <c:ptCount val="2"/>
                <c:pt idx="0">
                  <c:v>0.19400000000000001</c:v>
                </c:pt>
                <c:pt idx="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2-49DD-910D-AB2B5C423125}"/>
            </c:ext>
          </c:extLst>
        </c:ser>
        <c:ser>
          <c:idx val="2"/>
          <c:order val="2"/>
          <c:tx>
            <c:strRef>
              <c:f>'23三番町'!$W$65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'23三番町'!$T$66:$T$67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'23三番町'!$W$66:$W$67</c:f>
              <c:numCache>
                <c:formatCode>0.0%</c:formatCode>
                <c:ptCount val="2"/>
                <c:pt idx="0">
                  <c:v>0.29899999999999999</c:v>
                </c:pt>
                <c:pt idx="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F2-49DD-910D-AB2B5C423125}"/>
            </c:ext>
          </c:extLst>
        </c:ser>
        <c:ser>
          <c:idx val="3"/>
          <c:order val="3"/>
          <c:tx>
            <c:strRef>
              <c:f>'23三番町'!$X$65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'23三番町'!$T$66:$T$67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'23三番町'!$X$66:$X$67</c:f>
              <c:numCache>
                <c:formatCode>0.0%</c:formatCode>
                <c:ptCount val="2"/>
                <c:pt idx="0">
                  <c:v>0.19400000000000001</c:v>
                </c:pt>
                <c:pt idx="1">
                  <c:v>0.19400000000000001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F2-49DD-910D-AB2B5C423125}"/>
            </c:ext>
          </c:extLst>
        </c:ser>
        <c:ser>
          <c:idx val="4"/>
          <c:order val="4"/>
          <c:tx>
            <c:strRef>
              <c:f>'23三番町'!$Y$65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'23三番町'!$T$66:$T$67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'23三番町'!$Y$66:$Y$67</c:f>
              <c:numCache>
                <c:formatCode>0.0%</c:formatCode>
                <c:ptCount val="2"/>
                <c:pt idx="0">
                  <c:v>7.5999999999999998E-2</c:v>
                </c:pt>
                <c:pt idx="1">
                  <c:v>5.6000000000000001E-2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F2-49DD-910D-AB2B5C423125}"/>
            </c:ext>
          </c:extLst>
        </c:ser>
        <c:ser>
          <c:idx val="5"/>
          <c:order val="5"/>
          <c:tx>
            <c:strRef>
              <c:f>'23三番町'!$Z$65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'23三番町'!$T$66:$T$67</c:f>
              <c:strCache>
                <c:ptCount val="2"/>
                <c:pt idx="0">
                  <c:v>地区計画策定前
S46-H17(35年間）(n=144）</c:v>
                </c:pt>
                <c:pt idx="1">
                  <c:v>地区計画策定後
H18-R3(16年間）(n=36）</c:v>
                </c:pt>
              </c:strCache>
            </c:strRef>
          </c:cat>
          <c:val>
            <c:numRef>
              <c:f>'23三番町'!$Z$66:$Z$67</c:f>
              <c:numCache>
                <c:formatCode>0.0%</c:formatCode>
                <c:ptCount val="2"/>
                <c:pt idx="0">
                  <c:v>7.0000000000000001E-3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F2-49DD-910D-AB2B5C42312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'23三番町'!$U$69:$U$70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'23三番町'!$S$71:$T$82</c:f>
              <c:multiLvlStrCache>
                <c:ptCount val="12"/>
                <c:lvl>
                  <c:pt idx="0">
                    <c:v>独立住宅(n=26）</c:v>
                  </c:pt>
                  <c:pt idx="1">
                    <c:v>集合住宅(n=39）</c:v>
                  </c:pt>
                  <c:pt idx="2">
                    <c:v>住商併用(n=25）</c:v>
                  </c:pt>
                  <c:pt idx="3">
                    <c:v>事務所(n=42）</c:v>
                  </c:pt>
                  <c:pt idx="4">
                    <c:v>専用商業(n=0）</c:v>
                  </c:pt>
                  <c:pt idx="5">
                    <c:v>その他(n=12）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住商併用(n=4）</c:v>
                  </c:pt>
                  <c:pt idx="9">
                    <c:v>事務所(n=7）</c:v>
                  </c:pt>
                  <c:pt idx="10">
                    <c:v>専用商業(n=0）</c:v>
                  </c:pt>
                  <c:pt idx="11">
                    <c:v>その他(n=6）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'23三番町'!$U$71:$U$82</c:f>
              <c:numCache>
                <c:formatCode>0.0%</c:formatCode>
                <c:ptCount val="12"/>
                <c:pt idx="0">
                  <c:v>0.42299999999999999</c:v>
                </c:pt>
                <c:pt idx="1">
                  <c:v>0.20499999999999999</c:v>
                </c:pt>
                <c:pt idx="2">
                  <c:v>0.08</c:v>
                </c:pt>
                <c:pt idx="3">
                  <c:v>0.14299999999999999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7.0999999999999994E-2</c:v>
                </c:pt>
                <c:pt idx="8">
                  <c:v>0.25</c:v>
                </c:pt>
                <c:pt idx="9">
                  <c:v>0.57099999999999995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A-46FE-B7B5-059E41DE6102}"/>
            </c:ext>
          </c:extLst>
        </c:ser>
        <c:ser>
          <c:idx val="1"/>
          <c:order val="1"/>
          <c:tx>
            <c:strRef>
              <c:f>'23三番町'!$V$70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'23三番町'!$S$71:$T$82</c:f>
              <c:multiLvlStrCache>
                <c:ptCount val="12"/>
                <c:lvl>
                  <c:pt idx="0">
                    <c:v>独立住宅(n=26）</c:v>
                  </c:pt>
                  <c:pt idx="1">
                    <c:v>集合住宅(n=39）</c:v>
                  </c:pt>
                  <c:pt idx="2">
                    <c:v>住商併用(n=25）</c:v>
                  </c:pt>
                  <c:pt idx="3">
                    <c:v>事務所(n=42）</c:v>
                  </c:pt>
                  <c:pt idx="4">
                    <c:v>専用商業(n=0）</c:v>
                  </c:pt>
                  <c:pt idx="5">
                    <c:v>その他(n=12）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住商併用(n=4）</c:v>
                  </c:pt>
                  <c:pt idx="9">
                    <c:v>事務所(n=7）</c:v>
                  </c:pt>
                  <c:pt idx="10">
                    <c:v>専用商業(n=0）</c:v>
                  </c:pt>
                  <c:pt idx="11">
                    <c:v>その他(n=6）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'23三番町'!$V$71:$V$82</c:f>
              <c:numCache>
                <c:formatCode>0.0%</c:formatCode>
                <c:ptCount val="12"/>
                <c:pt idx="0">
                  <c:v>0.34599999999999997</c:v>
                </c:pt>
                <c:pt idx="1">
                  <c:v>0.23100000000000001</c:v>
                </c:pt>
                <c:pt idx="2">
                  <c:v>0.08</c:v>
                </c:pt>
                <c:pt idx="3">
                  <c:v>9.5000000000000001E-2</c:v>
                </c:pt>
                <c:pt idx="4">
                  <c:v>0</c:v>
                </c:pt>
                <c:pt idx="5">
                  <c:v>0.33300000000000002</c:v>
                </c:pt>
                <c:pt idx="6">
                  <c:v>0.2</c:v>
                </c:pt>
                <c:pt idx="7">
                  <c:v>0.35699999999999998</c:v>
                </c:pt>
                <c:pt idx="8">
                  <c:v>0</c:v>
                </c:pt>
                <c:pt idx="9">
                  <c:v>0.14299999999999999</c:v>
                </c:pt>
                <c:pt idx="10">
                  <c:v>0</c:v>
                </c:pt>
                <c:pt idx="1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A-46FE-B7B5-059E41DE6102}"/>
            </c:ext>
          </c:extLst>
        </c:ser>
        <c:ser>
          <c:idx val="2"/>
          <c:order val="2"/>
          <c:tx>
            <c:strRef>
              <c:f>'23三番町'!$W$70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'23三番町'!$S$71:$T$82</c:f>
              <c:multiLvlStrCache>
                <c:ptCount val="12"/>
                <c:lvl>
                  <c:pt idx="0">
                    <c:v>独立住宅(n=26）</c:v>
                  </c:pt>
                  <c:pt idx="1">
                    <c:v>集合住宅(n=39）</c:v>
                  </c:pt>
                  <c:pt idx="2">
                    <c:v>住商併用(n=25）</c:v>
                  </c:pt>
                  <c:pt idx="3">
                    <c:v>事務所(n=42）</c:v>
                  </c:pt>
                  <c:pt idx="4">
                    <c:v>専用商業(n=0）</c:v>
                  </c:pt>
                  <c:pt idx="5">
                    <c:v>その他(n=12）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住商併用(n=4）</c:v>
                  </c:pt>
                  <c:pt idx="9">
                    <c:v>事務所(n=7）</c:v>
                  </c:pt>
                  <c:pt idx="10">
                    <c:v>専用商業(n=0）</c:v>
                  </c:pt>
                  <c:pt idx="11">
                    <c:v>その他(n=6）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'23三番町'!$W$71:$W$82</c:f>
              <c:numCache>
                <c:formatCode>0.0%</c:formatCode>
                <c:ptCount val="12"/>
                <c:pt idx="0">
                  <c:v>0.192</c:v>
                </c:pt>
                <c:pt idx="1">
                  <c:v>0.38500000000000001</c:v>
                </c:pt>
                <c:pt idx="2">
                  <c:v>0.24</c:v>
                </c:pt>
                <c:pt idx="3">
                  <c:v>0.35699999999999998</c:v>
                </c:pt>
                <c:pt idx="4">
                  <c:v>0</c:v>
                </c:pt>
                <c:pt idx="5">
                  <c:v>0.16700000000000001</c:v>
                </c:pt>
                <c:pt idx="6">
                  <c:v>0.8</c:v>
                </c:pt>
                <c:pt idx="7">
                  <c:v>0.35699999999999998</c:v>
                </c:pt>
                <c:pt idx="8">
                  <c:v>0</c:v>
                </c:pt>
                <c:pt idx="9">
                  <c:v>0.14299999999999999</c:v>
                </c:pt>
                <c:pt idx="10">
                  <c:v>0</c:v>
                </c:pt>
                <c:pt idx="1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3A-46FE-B7B5-059E41DE6102}"/>
            </c:ext>
          </c:extLst>
        </c:ser>
        <c:ser>
          <c:idx val="3"/>
          <c:order val="3"/>
          <c:tx>
            <c:strRef>
              <c:f>'23三番町'!$X$70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'23三番町'!$S$71:$T$82</c:f>
              <c:multiLvlStrCache>
                <c:ptCount val="12"/>
                <c:lvl>
                  <c:pt idx="0">
                    <c:v>独立住宅(n=26）</c:v>
                  </c:pt>
                  <c:pt idx="1">
                    <c:v>集合住宅(n=39）</c:v>
                  </c:pt>
                  <c:pt idx="2">
                    <c:v>住商併用(n=25）</c:v>
                  </c:pt>
                  <c:pt idx="3">
                    <c:v>事務所(n=42）</c:v>
                  </c:pt>
                  <c:pt idx="4">
                    <c:v>専用商業(n=0）</c:v>
                  </c:pt>
                  <c:pt idx="5">
                    <c:v>その他(n=12）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住商併用(n=4）</c:v>
                  </c:pt>
                  <c:pt idx="9">
                    <c:v>事務所(n=7）</c:v>
                  </c:pt>
                  <c:pt idx="10">
                    <c:v>専用商業(n=0）</c:v>
                  </c:pt>
                  <c:pt idx="11">
                    <c:v>その他(n=6）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'23三番町'!$X$71:$X$82</c:f>
              <c:numCache>
                <c:formatCode>0.0%</c:formatCode>
                <c:ptCount val="12"/>
                <c:pt idx="0">
                  <c:v>0</c:v>
                </c:pt>
                <c:pt idx="1">
                  <c:v>0.154</c:v>
                </c:pt>
                <c:pt idx="2">
                  <c:v>0.48</c:v>
                </c:pt>
                <c:pt idx="3">
                  <c:v>0.23799999999999999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0.214</c:v>
                </c:pt>
                <c:pt idx="8">
                  <c:v>0.5</c:v>
                </c:pt>
                <c:pt idx="9">
                  <c:v>0.14299999999999999</c:v>
                </c:pt>
                <c:pt idx="10">
                  <c:v>0</c:v>
                </c:pt>
                <c:pt idx="1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3A-46FE-B7B5-059E41DE6102}"/>
            </c:ext>
          </c:extLst>
        </c:ser>
        <c:ser>
          <c:idx val="4"/>
          <c:order val="4"/>
          <c:tx>
            <c:strRef>
              <c:f>'23三番町'!$Y$70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'23三番町'!$S$71:$T$82</c:f>
              <c:multiLvlStrCache>
                <c:ptCount val="12"/>
                <c:lvl>
                  <c:pt idx="0">
                    <c:v>独立住宅(n=26）</c:v>
                  </c:pt>
                  <c:pt idx="1">
                    <c:v>集合住宅(n=39）</c:v>
                  </c:pt>
                  <c:pt idx="2">
                    <c:v>住商併用(n=25）</c:v>
                  </c:pt>
                  <c:pt idx="3">
                    <c:v>事務所(n=42）</c:v>
                  </c:pt>
                  <c:pt idx="4">
                    <c:v>専用商業(n=0）</c:v>
                  </c:pt>
                  <c:pt idx="5">
                    <c:v>その他(n=12）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住商併用(n=4）</c:v>
                  </c:pt>
                  <c:pt idx="9">
                    <c:v>事務所(n=7）</c:v>
                  </c:pt>
                  <c:pt idx="10">
                    <c:v>専用商業(n=0）</c:v>
                  </c:pt>
                  <c:pt idx="11">
                    <c:v>その他(n=6）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'23三番町'!$Y$71:$Y$82</c:f>
              <c:numCache>
                <c:formatCode>0.0%</c:formatCode>
                <c:ptCount val="12"/>
                <c:pt idx="0">
                  <c:v>3.7999999999999999E-2</c:v>
                </c:pt>
                <c:pt idx="1">
                  <c:v>2.5999999999999999E-2</c:v>
                </c:pt>
                <c:pt idx="2">
                  <c:v>0.08</c:v>
                </c:pt>
                <c:pt idx="3">
                  <c:v>0.16700000000000001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0.25</c:v>
                </c:pt>
                <c:pt idx="9">
                  <c:v>0</c:v>
                </c:pt>
                <c:pt idx="10">
                  <c:v>0</c:v>
                </c:pt>
                <c:pt idx="1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3A-46FE-B7B5-059E41DE6102}"/>
            </c:ext>
          </c:extLst>
        </c:ser>
        <c:ser>
          <c:idx val="5"/>
          <c:order val="5"/>
          <c:tx>
            <c:strRef>
              <c:f>'23三番町'!$Z$70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'23三番町'!$S$71:$T$82</c:f>
              <c:multiLvlStrCache>
                <c:ptCount val="12"/>
                <c:lvl>
                  <c:pt idx="0">
                    <c:v>独立住宅(n=26）</c:v>
                  </c:pt>
                  <c:pt idx="1">
                    <c:v>集合住宅(n=39）</c:v>
                  </c:pt>
                  <c:pt idx="2">
                    <c:v>住商併用(n=25）</c:v>
                  </c:pt>
                  <c:pt idx="3">
                    <c:v>事務所(n=42）</c:v>
                  </c:pt>
                  <c:pt idx="4">
                    <c:v>専用商業(n=0）</c:v>
                  </c:pt>
                  <c:pt idx="5">
                    <c:v>その他(n=12）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住商併用(n=4）</c:v>
                  </c:pt>
                  <c:pt idx="9">
                    <c:v>事務所(n=7）</c:v>
                  </c:pt>
                  <c:pt idx="10">
                    <c:v>専用商業(n=0）</c:v>
                  </c:pt>
                  <c:pt idx="11">
                    <c:v>その他(n=6）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'23三番町'!$Z$71:$Z$82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3A-46FE-B7B5-059E41DE610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'24神田淡路町周辺'!$B$26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15657323336721E-3"/>
                  <c:y val="3.09569280606841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E0-40A0-ACC1-E5FEACD8DEF2}"/>
                </c:ext>
              </c:extLst>
            </c:dLbl>
            <c:dLbl>
              <c:idx val="1"/>
              <c:layout>
                <c:manualLayout>
                  <c:x val="5.0410438215557811E-3"/>
                  <c:y val="7.0940744138064458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E0-40A0-ACC1-E5FEACD8DEF2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'24神田淡路町周辺'!$A$27:$A$28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'24神田淡路町周辺'!$B$27:$B$28</c:f>
              <c:numCache>
                <c:formatCode>0.0%</c:formatCode>
                <c:ptCount val="2"/>
                <c:pt idx="0">
                  <c:v>5.2999999999999999E-2</c:v>
                </c:pt>
                <c:pt idx="1">
                  <c:v>5.8000000000000003E-2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5-413F-847B-EAFDC75DC031}"/>
            </c:ext>
          </c:extLst>
        </c:ser>
        <c:ser>
          <c:idx val="1"/>
          <c:order val="1"/>
          <c:tx>
            <c:strRef>
              <c:f>'24神田淡路町周辺'!$C$26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10438215557352E-3"/>
                  <c:y val="-2.32172390132490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E0-40A0-ACC1-E5FEACD8D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'24神田淡路町周辺'!$A$27:$A$28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'24神田淡路町周辺'!$C$27:$C$28</c:f>
              <c:numCache>
                <c:formatCode>0.0%</c:formatCode>
                <c:ptCount val="2"/>
                <c:pt idx="0">
                  <c:v>3.6999999999999998E-2</c:v>
                </c:pt>
                <c:pt idx="1">
                  <c:v>0.16300000000000001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5-413F-847B-EAFDC75DC031}"/>
            </c:ext>
          </c:extLst>
        </c:ser>
        <c:ser>
          <c:idx val="2"/>
          <c:order val="2"/>
          <c:tx>
            <c:strRef>
              <c:f>'24神田淡路町周辺'!$D$26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'24神田淡路町周辺'!$A$27:$A$28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'24神田淡路町周辺'!$D$27:$D$28</c:f>
              <c:numCache>
                <c:formatCode>0.0%</c:formatCode>
                <c:ptCount val="2"/>
                <c:pt idx="0">
                  <c:v>0.39200000000000002</c:v>
                </c:pt>
                <c:pt idx="1">
                  <c:v>0.20899999999999999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5-413F-847B-EAFDC75DC031}"/>
            </c:ext>
          </c:extLst>
        </c:ser>
        <c:ser>
          <c:idx val="3"/>
          <c:order val="3"/>
          <c:tx>
            <c:strRef>
              <c:f>'24神田淡路町周辺'!$E$26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'24神田淡路町周辺'!$A$27:$A$28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'24神田淡路町周辺'!$E$27:$E$28</c:f>
              <c:numCache>
                <c:formatCode>0.0%</c:formatCode>
                <c:ptCount val="2"/>
                <c:pt idx="0">
                  <c:v>0.42599999999999999</c:v>
                </c:pt>
                <c:pt idx="1">
                  <c:v>0.34899999999999998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5-413F-847B-EAFDC75DC031}"/>
            </c:ext>
          </c:extLst>
        </c:ser>
        <c:ser>
          <c:idx val="4"/>
          <c:order val="4"/>
          <c:tx>
            <c:strRef>
              <c:f>'24神田淡路町周辺'!$F$26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5.417416707393319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E0-40A0-ACC1-E5FEACD8DEF2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'24神田淡路町周辺'!$A$27:$A$28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'24神田淡路町周辺'!$F$27:$F$28</c:f>
              <c:numCache>
                <c:formatCode>0.0%</c:formatCode>
                <c:ptCount val="2"/>
                <c:pt idx="0">
                  <c:v>4.5999999999999999E-2</c:v>
                </c:pt>
                <c:pt idx="1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55-413F-847B-EAFDC75DC031}"/>
            </c:ext>
          </c:extLst>
        </c:ser>
        <c:ser>
          <c:idx val="5"/>
          <c:order val="5"/>
          <c:tx>
            <c:strRef>
              <c:f>'24神田淡路町周辺'!$G$26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15657323336721E-3"/>
                  <c:y val="-3.09563186843320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E0-40A0-ACC1-E5FEACD8D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'24神田淡路町周辺'!$A$27:$A$28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'24神田淡路町周辺'!$G$27:$G$28</c:f>
              <c:numCache>
                <c:formatCode>0.0%</c:formatCode>
                <c:ptCount val="2"/>
                <c:pt idx="0">
                  <c:v>4.5999999999999999E-2</c:v>
                </c:pt>
                <c:pt idx="1">
                  <c:v>8.1000000000000003E-2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5-413F-847B-EAFDC75DC03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'24神田淡路町周辺'!$K$26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37675911322952E-3"/>
                  <c:y val="3.11123386799946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81-49BE-A2C9-A1861E8AFF2B}"/>
                </c:ext>
              </c:extLst>
            </c:dLbl>
            <c:dLbl>
              <c:idx val="1"/>
              <c:layout>
                <c:manualLayout>
                  <c:x val="5.0437675911323421E-3"/>
                  <c:y val="1.5555556916496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1-49BE-A2C9-A1861E8AFF2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'24神田淡路町周辺'!$K$27:$K$28</c:f>
              <c:numCache>
                <c:formatCode>0.0%</c:formatCode>
                <c:ptCount val="2"/>
                <c:pt idx="0">
                  <c:v>5.0000000000000001E-3</c:v>
                </c:pt>
                <c:pt idx="1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D-4947-A626-C9BE8C50D13C}"/>
            </c:ext>
          </c:extLst>
        </c:ser>
        <c:ser>
          <c:idx val="1"/>
          <c:order val="1"/>
          <c:tx>
            <c:strRef>
              <c:f>'24神田淡路町周辺'!$L$26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87535182264684E-2"/>
                  <c:y val="-5.44432243607370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81-49BE-A2C9-A1861E8AFF2B}"/>
                </c:ext>
              </c:extLst>
            </c:dLbl>
            <c:dLbl>
              <c:idx val="1"/>
              <c:layout>
                <c:manualLayout>
                  <c:x val="0"/>
                  <c:y val="-4.66666707494900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1-49BE-A2C9-A1861E8AF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'24神田淡路町周辺'!$L$27:$L$28</c:f>
              <c:numCache>
                <c:formatCode>0.0%</c:formatCode>
                <c:ptCount val="2"/>
                <c:pt idx="0">
                  <c:v>2.9000000000000001E-2</c:v>
                </c:pt>
                <c:pt idx="1">
                  <c:v>6.4000000000000001E-2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D-4947-A626-C9BE8C50D13C}"/>
            </c:ext>
          </c:extLst>
        </c:ser>
        <c:ser>
          <c:idx val="2"/>
          <c:order val="2"/>
          <c:tx>
            <c:strRef>
              <c:f>'24神田淡路町周辺'!$M$26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'24神田淡路町周辺'!$M$27:$M$28</c:f>
              <c:numCache>
                <c:formatCode>0.0%</c:formatCode>
                <c:ptCount val="2"/>
                <c:pt idx="0">
                  <c:v>0.26300000000000001</c:v>
                </c:pt>
                <c:pt idx="1">
                  <c:v>0.38500000000000001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D-4947-A626-C9BE8C50D13C}"/>
            </c:ext>
          </c:extLst>
        </c:ser>
        <c:ser>
          <c:idx val="3"/>
          <c:order val="3"/>
          <c:tx>
            <c:strRef>
              <c:f>'24神田淡路町周辺'!$N$26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'24神田淡路町周辺'!$N$27:$N$28</c:f>
              <c:numCache>
                <c:formatCode>0.0%</c:formatCode>
                <c:ptCount val="2"/>
                <c:pt idx="0">
                  <c:v>0.62</c:v>
                </c:pt>
                <c:pt idx="1">
                  <c:v>0.441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D-4947-A626-C9BE8C50D13C}"/>
            </c:ext>
          </c:extLst>
        </c:ser>
        <c:ser>
          <c:idx val="4"/>
          <c:order val="4"/>
          <c:tx>
            <c:strRef>
              <c:f>'24神田淡路町周辺'!$O$26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37675911323421E-3"/>
                  <c:y val="3.888950471474231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1-49BE-A2C9-A1861E8AFF2B}"/>
                </c:ext>
              </c:extLst>
            </c:dLbl>
            <c:dLbl>
              <c:idx val="1"/>
              <c:layout>
                <c:manualLayout>
                  <c:x val="0"/>
                  <c:y val="4.66672831729907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1-49BE-A2C9-A1861E8AFF2B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'24神田淡路町周辺'!$O$27:$O$28</c:f>
              <c:numCache>
                <c:formatCode>0.0%</c:formatCode>
                <c:ptCount val="2"/>
                <c:pt idx="0">
                  <c:v>3.4000000000000002E-2</c:v>
                </c:pt>
                <c:pt idx="1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9D-4947-A626-C9BE8C50D13C}"/>
            </c:ext>
          </c:extLst>
        </c:ser>
        <c:ser>
          <c:idx val="5"/>
          <c:order val="5"/>
          <c:tx>
            <c:strRef>
              <c:f>'24神田淡路町周辺'!$P$26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21883795566171E-3"/>
                  <c:y val="-3.88888922912416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1-49BE-A2C9-A1861E8AFF2B}"/>
                </c:ext>
              </c:extLst>
            </c:dLbl>
            <c:dLbl>
              <c:idx val="1"/>
              <c:layout>
                <c:manualLayout>
                  <c:x val="5.0437675911323421E-3"/>
                  <c:y val="-3.88882798677410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81-49BE-A2C9-A1861E8AF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'24神田淡路町周辺'!$J$27:$J$28</c:f>
              <c:strCache>
                <c:ptCount val="2"/>
                <c:pt idx="0">
                  <c:v>地区計画策定前
S46-H17(35年間）</c:v>
                </c:pt>
                <c:pt idx="1">
                  <c:v>地区計画策定後
H18-R3(16年間）</c:v>
                </c:pt>
              </c:strCache>
            </c:strRef>
          </c:cat>
          <c:val>
            <c:numRef>
              <c:f>'24神田淡路町周辺'!$P$27:$P$28</c:f>
              <c:numCache>
                <c:formatCode>0.0%</c:formatCode>
                <c:ptCount val="2"/>
                <c:pt idx="0">
                  <c:v>4.9000000000000002E-2</c:v>
                </c:pt>
                <c:pt idx="1">
                  <c:v>8.8999999999999996E-2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9D-4947-A626-C9BE8C50D13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'24神田淡路町周辺'!$U$69:$U$70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7563494456230853E-3"/>
                  <c:y val="1.801122881115391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5-470E-814A-F371C8BF560C}"/>
                </c:ext>
              </c:extLst>
            </c:dLbl>
            <c:dLbl>
              <c:idx val="2"/>
              <c:layout>
                <c:manualLayout>
                  <c:x val="2.3839797162294508E-3"/>
                  <c:y val="2.251474562030954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5-470E-814A-F371C8BF560C}"/>
                </c:ext>
              </c:extLst>
            </c:dLbl>
            <c:dLbl>
              <c:idx val="3"/>
              <c:layout>
                <c:manualLayout>
                  <c:x val="-7.145873014383697E-3"/>
                  <c:y val="4.360648498612121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95-470E-814A-F371C8BF560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'24神田淡路町周辺'!$S$71:$T$82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集合住宅(n=17）</c:v>
                  </c:pt>
                  <c:pt idx="2">
                    <c:v>住商併用(n=178）</c:v>
                  </c:pt>
                  <c:pt idx="3">
                    <c:v>事務所(n=193）</c:v>
                  </c:pt>
                  <c:pt idx="4">
                    <c:v>専用商業(n=21）</c:v>
                  </c:pt>
                  <c:pt idx="5">
                    <c:v>その他(n=21）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住商併用(n=18）</c:v>
                  </c:pt>
                  <c:pt idx="9">
                    <c:v>事務所(n=30）</c:v>
                  </c:pt>
                  <c:pt idx="10">
                    <c:v>専用商業(n=12）</c:v>
                  </c:pt>
                  <c:pt idx="11">
                    <c:v>その他(n=7）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'24神田淡路町周辺'!$U$71:$U$82</c:f>
              <c:numCache>
                <c:formatCode>0.0%</c:formatCode>
                <c:ptCount val="12"/>
                <c:pt idx="0">
                  <c:v>4.2000000000000003E-2</c:v>
                </c:pt>
                <c:pt idx="1">
                  <c:v>0</c:v>
                </c:pt>
                <c:pt idx="2">
                  <c:v>6.0000000000000001E-3</c:v>
                </c:pt>
                <c:pt idx="3">
                  <c:v>1.6E-2</c:v>
                </c:pt>
                <c:pt idx="4">
                  <c:v>0.14299999999999999</c:v>
                </c:pt>
                <c:pt idx="5">
                  <c:v>0.23799999999999999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6.7000000000000004E-2</c:v>
                </c:pt>
                <c:pt idx="10">
                  <c:v>0.16700000000000001</c:v>
                </c:pt>
                <c:pt idx="11">
                  <c:v>0.28599999999999998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AB-4DC2-82E4-ABC6A458B6F9}"/>
            </c:ext>
          </c:extLst>
        </c:ser>
        <c:ser>
          <c:idx val="1"/>
          <c:order val="1"/>
          <c:tx>
            <c:strRef>
              <c:f>'24神田淡路町周辺'!$V$70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7677773335360581E-3"/>
                  <c:y val="-1.800592505843179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5-470E-814A-F371C8BF560C}"/>
                </c:ext>
              </c:extLst>
            </c:dLbl>
            <c:dLbl>
              <c:idx val="2"/>
              <c:layout>
                <c:manualLayout>
                  <c:x val="9.5299266136476823E-3"/>
                  <c:y val="-1.34974227096744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95-470E-814A-F371C8BF560C}"/>
                </c:ext>
              </c:extLst>
            </c:dLbl>
            <c:dLbl>
              <c:idx val="3"/>
              <c:layout>
                <c:manualLayout>
                  <c:x val="9.5355443492133804E-3"/>
                  <c:y val="-2.70122307753442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95-470E-814A-F371C8BF560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'24神田淡路町周辺'!$S$71:$T$82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集合住宅(n=17）</c:v>
                  </c:pt>
                  <c:pt idx="2">
                    <c:v>住商併用(n=178）</c:v>
                  </c:pt>
                  <c:pt idx="3">
                    <c:v>事務所(n=193）</c:v>
                  </c:pt>
                  <c:pt idx="4">
                    <c:v>専用商業(n=21）</c:v>
                  </c:pt>
                  <c:pt idx="5">
                    <c:v>その他(n=21）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住商併用(n=18）</c:v>
                  </c:pt>
                  <c:pt idx="9">
                    <c:v>事務所(n=30）</c:v>
                  </c:pt>
                  <c:pt idx="10">
                    <c:v>専用商業(n=12）</c:v>
                  </c:pt>
                  <c:pt idx="11">
                    <c:v>その他(n=7）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'24神田淡路町周辺'!$V$71:$V$82</c:f>
              <c:numCache>
                <c:formatCode>0.0%</c:formatCode>
                <c:ptCount val="12"/>
                <c:pt idx="0">
                  <c:v>4.2000000000000003E-2</c:v>
                </c:pt>
                <c:pt idx="1">
                  <c:v>0</c:v>
                </c:pt>
                <c:pt idx="2">
                  <c:v>1.7000000000000001E-2</c:v>
                </c:pt>
                <c:pt idx="3">
                  <c:v>1.6E-2</c:v>
                </c:pt>
                <c:pt idx="4">
                  <c:v>0</c:v>
                </c:pt>
                <c:pt idx="5">
                  <c:v>4.8000000000000001E-2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0.16700000000000001</c:v>
                </c:pt>
                <c:pt idx="11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AB-4DC2-82E4-ABC6A458B6F9}"/>
            </c:ext>
          </c:extLst>
        </c:ser>
        <c:ser>
          <c:idx val="2"/>
          <c:order val="2"/>
          <c:tx>
            <c:strRef>
              <c:f>'24神田淡路町周辺'!$W$70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9059665969443265E-2"/>
                  <c:y val="1.3510195624283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5-470E-814A-F371C8BF560C}"/>
                </c:ext>
              </c:extLst>
            </c:dLbl>
            <c:dLbl>
              <c:idx val="3"/>
              <c:layout>
                <c:manualLayout>
                  <c:x val="2.3838886667680291E-3"/>
                  <c:y val="9.00455757366092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95-470E-814A-F371C8BF560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'24神田淡路町周辺'!$S$71:$T$82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集合住宅(n=17）</c:v>
                  </c:pt>
                  <c:pt idx="2">
                    <c:v>住商併用(n=178）</c:v>
                  </c:pt>
                  <c:pt idx="3">
                    <c:v>事務所(n=193）</c:v>
                  </c:pt>
                  <c:pt idx="4">
                    <c:v>専用商業(n=21）</c:v>
                  </c:pt>
                  <c:pt idx="5">
                    <c:v>その他(n=21）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住商併用(n=18）</c:v>
                  </c:pt>
                  <c:pt idx="9">
                    <c:v>事務所(n=30）</c:v>
                  </c:pt>
                  <c:pt idx="10">
                    <c:v>専用商業(n=12）</c:v>
                  </c:pt>
                  <c:pt idx="11">
                    <c:v>その他(n=7）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'24神田淡路町周辺'!$W$71:$W$82</c:f>
              <c:numCache>
                <c:formatCode>0.0%</c:formatCode>
                <c:ptCount val="12"/>
                <c:pt idx="0">
                  <c:v>0.125</c:v>
                </c:pt>
                <c:pt idx="1">
                  <c:v>0.17599999999999999</c:v>
                </c:pt>
                <c:pt idx="2">
                  <c:v>4.4999999999999998E-2</c:v>
                </c:pt>
                <c:pt idx="3">
                  <c:v>6.2E-2</c:v>
                </c:pt>
                <c:pt idx="4">
                  <c:v>0.14299999999999999</c:v>
                </c:pt>
                <c:pt idx="5">
                  <c:v>0.19</c:v>
                </c:pt>
                <c:pt idx="6">
                  <c:v>0</c:v>
                </c:pt>
                <c:pt idx="7">
                  <c:v>0.14299999999999999</c:v>
                </c:pt>
                <c:pt idx="8">
                  <c:v>0.222</c:v>
                </c:pt>
                <c:pt idx="9">
                  <c:v>0.23300000000000001</c:v>
                </c:pt>
                <c:pt idx="10">
                  <c:v>8.3000000000000004E-2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AB-4DC2-82E4-ABC6A458B6F9}"/>
            </c:ext>
          </c:extLst>
        </c:ser>
        <c:ser>
          <c:idx val="3"/>
          <c:order val="3"/>
          <c:tx>
            <c:strRef>
              <c:f>'24神田淡路町周辺'!$X$70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'24神田淡路町周辺'!$S$71:$T$82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集合住宅(n=17）</c:v>
                  </c:pt>
                  <c:pt idx="2">
                    <c:v>住商併用(n=178）</c:v>
                  </c:pt>
                  <c:pt idx="3">
                    <c:v>事務所(n=193）</c:v>
                  </c:pt>
                  <c:pt idx="4">
                    <c:v>専用商業(n=21）</c:v>
                  </c:pt>
                  <c:pt idx="5">
                    <c:v>その他(n=21）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住商併用(n=18）</c:v>
                  </c:pt>
                  <c:pt idx="9">
                    <c:v>事務所(n=30）</c:v>
                  </c:pt>
                  <c:pt idx="10">
                    <c:v>専用商業(n=12）</c:v>
                  </c:pt>
                  <c:pt idx="11">
                    <c:v>その他(n=7）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'24神田淡路町周辺'!$X$71:$X$82</c:f>
              <c:numCache>
                <c:formatCode>0.0%</c:formatCode>
                <c:ptCount val="12"/>
                <c:pt idx="0">
                  <c:v>0.499</c:v>
                </c:pt>
                <c:pt idx="1">
                  <c:v>0.53</c:v>
                </c:pt>
                <c:pt idx="2">
                  <c:v>0.27</c:v>
                </c:pt>
                <c:pt idx="3">
                  <c:v>0.32600000000000001</c:v>
                </c:pt>
                <c:pt idx="4">
                  <c:v>0.28599999999999998</c:v>
                </c:pt>
                <c:pt idx="5">
                  <c:v>0.28599999999999998</c:v>
                </c:pt>
                <c:pt idx="6">
                  <c:v>1</c:v>
                </c:pt>
                <c:pt idx="7">
                  <c:v>0.5</c:v>
                </c:pt>
                <c:pt idx="8">
                  <c:v>0.44500000000000001</c:v>
                </c:pt>
                <c:pt idx="9">
                  <c:v>0.33400000000000002</c:v>
                </c:pt>
                <c:pt idx="10">
                  <c:v>0.41599999999999998</c:v>
                </c:pt>
                <c:pt idx="11">
                  <c:v>0.42799999999999999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AB-4DC2-82E4-ABC6A458B6F9}"/>
            </c:ext>
          </c:extLst>
        </c:ser>
        <c:ser>
          <c:idx val="4"/>
          <c:order val="4"/>
          <c:tx>
            <c:strRef>
              <c:f>'24神田淡路町周辺'!$Y$70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'24神田淡路町周辺'!$S$71:$T$82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集合住宅(n=17）</c:v>
                  </c:pt>
                  <c:pt idx="2">
                    <c:v>住商併用(n=178）</c:v>
                  </c:pt>
                  <c:pt idx="3">
                    <c:v>事務所(n=193）</c:v>
                  </c:pt>
                  <c:pt idx="4">
                    <c:v>専用商業(n=21）</c:v>
                  </c:pt>
                  <c:pt idx="5">
                    <c:v>その他(n=21）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住商併用(n=18）</c:v>
                  </c:pt>
                  <c:pt idx="9">
                    <c:v>事務所(n=30）</c:v>
                  </c:pt>
                  <c:pt idx="10">
                    <c:v>専用商業(n=12）</c:v>
                  </c:pt>
                  <c:pt idx="11">
                    <c:v>その他(n=7）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'24神田淡路町周辺'!$Y$71:$Y$82</c:f>
              <c:numCache>
                <c:formatCode>0.0%</c:formatCode>
                <c:ptCount val="12"/>
                <c:pt idx="0">
                  <c:v>0.29199999999999998</c:v>
                </c:pt>
                <c:pt idx="1">
                  <c:v>0.29399999999999998</c:v>
                </c:pt>
                <c:pt idx="2">
                  <c:v>0.58299999999999996</c:v>
                </c:pt>
                <c:pt idx="3">
                  <c:v>0.52800000000000002</c:v>
                </c:pt>
                <c:pt idx="4">
                  <c:v>0.38</c:v>
                </c:pt>
                <c:pt idx="5">
                  <c:v>0.19</c:v>
                </c:pt>
                <c:pt idx="6">
                  <c:v>0</c:v>
                </c:pt>
                <c:pt idx="7">
                  <c:v>0.35699999999999998</c:v>
                </c:pt>
                <c:pt idx="8">
                  <c:v>0.33300000000000002</c:v>
                </c:pt>
                <c:pt idx="9">
                  <c:v>0.33300000000000002</c:v>
                </c:pt>
                <c:pt idx="10">
                  <c:v>0.16700000000000001</c:v>
                </c:pt>
                <c:pt idx="11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AB-4DC2-82E4-ABC6A458B6F9}"/>
            </c:ext>
          </c:extLst>
        </c:ser>
        <c:ser>
          <c:idx val="5"/>
          <c:order val="5"/>
          <c:tx>
            <c:strRef>
              <c:f>'24神田淡路町周辺'!$Z$70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7.151666000304086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95-470E-814A-F371C8BF560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'24神田淡路町周辺'!$S$71:$T$82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集合住宅(n=17）</c:v>
                  </c:pt>
                  <c:pt idx="2">
                    <c:v>住商併用(n=178）</c:v>
                  </c:pt>
                  <c:pt idx="3">
                    <c:v>事務所(n=193）</c:v>
                  </c:pt>
                  <c:pt idx="4">
                    <c:v>専用商業(n=21）</c:v>
                  </c:pt>
                  <c:pt idx="5">
                    <c:v>その他(n=21）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住商併用(n=18）</c:v>
                  </c:pt>
                  <c:pt idx="9">
                    <c:v>事務所(n=30）</c:v>
                  </c:pt>
                  <c:pt idx="10">
                    <c:v>専用商業(n=12）</c:v>
                  </c:pt>
                  <c:pt idx="11">
                    <c:v>その他(n=7）</c:v>
                  </c:pt>
                </c:lvl>
                <c:lvl>
                  <c:pt idx="0">
                    <c:v>地区計画策定前
S46-H17(35年間）</c:v>
                  </c:pt>
                  <c:pt idx="6">
                    <c:v>地区計画策定後
H18-R3(16年間）</c:v>
                  </c:pt>
                </c:lvl>
              </c:multiLvlStrCache>
            </c:multiLvlStrRef>
          </c:cat>
          <c:val>
            <c:numRef>
              <c:f>'24神田淡路町周辺'!$Z$71:$Z$82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7.9000000000000001E-2</c:v>
                </c:pt>
                <c:pt idx="3">
                  <c:v>5.1999999999999998E-2</c:v>
                </c:pt>
                <c:pt idx="4">
                  <c:v>4.8000000000000001E-2</c:v>
                </c:pt>
                <c:pt idx="5">
                  <c:v>4.8000000000000001E-2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3.3000000000000002E-2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AB-4DC2-82E4-ABC6A458B6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'6神田佐久間町'!$K$26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65327651115491E-2"/>
                  <c:y val="3.13895471158332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3-4B44-BE9E-681F098C5DD7}"/>
                </c:ext>
              </c:extLst>
            </c:dLbl>
            <c:dLbl>
              <c:idx val="1"/>
              <c:layout>
                <c:manualLayout>
                  <c:x val="2.0245242417847854E-2"/>
                  <c:y val="3.92361615294069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6D-4679-8B46-84408B5EFEB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'6神田佐久間町'!$K$27:$K$28</c:f>
              <c:numCache>
                <c:formatCode>0.0%</c:formatCode>
                <c:ptCount val="2"/>
                <c:pt idx="0">
                  <c:v>0.01</c:v>
                </c:pt>
                <c:pt idx="1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4-495D-9AE1-15D55F9662C8}"/>
            </c:ext>
          </c:extLst>
        </c:ser>
        <c:ser>
          <c:idx val="1"/>
          <c:order val="1"/>
          <c:tx>
            <c:strRef>
              <c:f>'6神田佐久間町'!$L$26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65327651115491E-2"/>
                  <c:y val="-4.70821580506733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53-4B44-BE9E-681F098C5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'6神田佐久間町'!$L$27:$L$28</c:f>
              <c:numCache>
                <c:formatCode>0.0%</c:formatCode>
                <c:ptCount val="2"/>
                <c:pt idx="0">
                  <c:v>6.2E-2</c:v>
                </c:pt>
                <c:pt idx="1">
                  <c:v>0.55500000000000005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E4-495D-9AE1-15D55F9662C8}"/>
            </c:ext>
          </c:extLst>
        </c:ser>
        <c:ser>
          <c:idx val="2"/>
          <c:order val="2"/>
          <c:tx>
            <c:strRef>
              <c:f>'6神田佐久間町'!$M$26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'6神田佐久間町'!$M$27:$M$28</c:f>
              <c:numCache>
                <c:formatCode>0.0%</c:formatCode>
                <c:ptCount val="2"/>
                <c:pt idx="0">
                  <c:v>0.42499999999999999</c:v>
                </c:pt>
                <c:pt idx="1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E4-495D-9AE1-15D55F9662C8}"/>
            </c:ext>
          </c:extLst>
        </c:ser>
        <c:ser>
          <c:idx val="3"/>
          <c:order val="3"/>
          <c:tx>
            <c:strRef>
              <c:f>'6神田佐久間町'!$N$26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1.8557924500299763E-16"/>
                  <c:y val="-1.56944646117628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D-4679-8B46-84408B5EFEB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'6神田佐久間町'!$N$27:$N$28</c:f>
              <c:numCache>
                <c:formatCode>0.0%</c:formatCode>
                <c:ptCount val="2"/>
                <c:pt idx="0">
                  <c:v>0.46700000000000003</c:v>
                </c:pt>
                <c:pt idx="1">
                  <c:v>8.8999999999999996E-2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E4-495D-9AE1-15D55F9662C8}"/>
            </c:ext>
          </c:extLst>
        </c:ser>
        <c:ser>
          <c:idx val="4"/>
          <c:order val="4"/>
          <c:tx>
            <c:strRef>
              <c:f>'6神田佐久間町'!$O$26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92361615294070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3-4B44-BE9E-681F098C5DD7}"/>
                </c:ext>
              </c:extLst>
            </c:dLbl>
            <c:dLbl>
              <c:idx val="1"/>
              <c:layout>
                <c:manualLayout>
                  <c:x val="-1.8557924500299763E-16"/>
                  <c:y val="5.493062614116985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3-4B44-BE9E-681F098C5DD7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'6神田佐久間町'!$O$27:$O$28</c:f>
              <c:numCache>
                <c:formatCode>0.0%</c:formatCode>
                <c:ptCount val="2"/>
                <c:pt idx="0">
                  <c:v>2.8000000000000001E-2</c:v>
                </c:pt>
                <c:pt idx="1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E4-495D-9AE1-15D55F9662C8}"/>
            </c:ext>
          </c:extLst>
        </c:ser>
        <c:ser>
          <c:idx val="5"/>
          <c:order val="5"/>
          <c:tx>
            <c:strRef>
              <c:f>'6神田佐久間町'!$P$26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613106044619634E-3"/>
                  <c:y val="-5.493062614116985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3-4B44-BE9E-681F098C5DD7}"/>
                </c:ext>
              </c:extLst>
            </c:dLbl>
            <c:dLbl>
              <c:idx val="1"/>
              <c:layout>
                <c:manualLayout>
                  <c:x val="7.5919659066929455E-3"/>
                  <c:y val="-3.92361615294070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3-4B44-BE9E-681F098C5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'6神田佐久間町'!$J$27:$J$28</c:f>
              <c:strCache>
                <c:ptCount val="2"/>
                <c:pt idx="0">
                  <c:v>地区計画策定前
S46-H9(27年間）</c:v>
                </c:pt>
                <c:pt idx="1">
                  <c:v>地区計画策定後
H10-R3(24年間）</c:v>
                </c:pt>
              </c:strCache>
            </c:strRef>
          </c:cat>
          <c:val>
            <c:numRef>
              <c:f>'6神田佐久間町'!$P$27:$P$28</c:f>
              <c:numCache>
                <c:formatCode>0.0%</c:formatCode>
                <c:ptCount val="2"/>
                <c:pt idx="0">
                  <c:v>8.0000000000000002E-3</c:v>
                </c:pt>
                <c:pt idx="1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E4-495D-9AE1-15D55F9662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'24神田淡路町周辺'!$U$65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556896583772646E-2"/>
                  <c:y val="4.716771492751927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AD-4942-8AC0-FC0E6AEB86EC}"/>
                </c:ext>
              </c:extLst>
            </c:dLbl>
            <c:dLbl>
              <c:idx val="1"/>
              <c:layout>
                <c:manualLayout>
                  <c:x val="0"/>
                  <c:y val="3.9305913280632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D-4942-8AC0-FC0E6AEB86E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'24神田淡路町周辺'!$T$66:$T$67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'24神田淡路町周辺'!$U$66:$U$67</c:f>
              <c:numCache>
                <c:formatCode>0.0%</c:formatCode>
                <c:ptCount val="2"/>
                <c:pt idx="0">
                  <c:v>2.9000000000000001E-2</c:v>
                </c:pt>
                <c:pt idx="1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E-477B-A9D8-5A88DEBEF330}"/>
            </c:ext>
          </c:extLst>
        </c:ser>
        <c:ser>
          <c:idx val="1"/>
          <c:order val="1"/>
          <c:tx>
            <c:strRef>
              <c:f>'24神田淡路町周辺'!$V$65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227586335090313E-3"/>
                  <c:y val="-7.07500249143780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D-4942-8AC0-FC0E6AEB86EC}"/>
                </c:ext>
              </c:extLst>
            </c:dLbl>
            <c:dLbl>
              <c:idx val="1"/>
              <c:layout>
                <c:manualLayout>
                  <c:x val="7.5341379502636158E-3"/>
                  <c:y val="-3.930591328063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D-4942-8AC0-FC0E6AEB86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'24神田淡路町周辺'!$T$66:$T$67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'24神田淡路町周辺'!$V$66:$V$67</c:f>
              <c:numCache>
                <c:formatCode>0.0%</c:formatCode>
                <c:ptCount val="2"/>
                <c:pt idx="0">
                  <c:v>1.7999999999999999E-2</c:v>
                </c:pt>
                <c:pt idx="1">
                  <c:v>3.5000000000000003E-2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E-477B-A9D8-5A88DEBEF330}"/>
            </c:ext>
          </c:extLst>
        </c:ser>
        <c:ser>
          <c:idx val="2"/>
          <c:order val="2"/>
          <c:tx>
            <c:strRef>
              <c:f>'24神田淡路町周辺'!$W$65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341379502636158E-3"/>
                  <c:y val="-7.860563665366131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D-4942-8AC0-FC0E6AEB86E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'24神田淡路町周辺'!$T$66:$T$67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'24神田淡路町周辺'!$W$66:$W$67</c:f>
              <c:numCache>
                <c:formatCode>0.0%</c:formatCode>
                <c:ptCount val="2"/>
                <c:pt idx="0">
                  <c:v>7.2999999999999995E-2</c:v>
                </c:pt>
                <c:pt idx="1">
                  <c:v>0.16300000000000001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EE-477B-A9D8-5A88DEBEF330}"/>
            </c:ext>
          </c:extLst>
        </c:ser>
        <c:ser>
          <c:idx val="3"/>
          <c:order val="3"/>
          <c:tx>
            <c:strRef>
              <c:f>'24神田淡路町周辺'!$X$65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'24神田淡路町周辺'!$T$66:$T$67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'24神田淡路町周辺'!$X$66:$X$67</c:f>
              <c:numCache>
                <c:formatCode>0.0%</c:formatCode>
                <c:ptCount val="2"/>
                <c:pt idx="0">
                  <c:v>0.317</c:v>
                </c:pt>
                <c:pt idx="1">
                  <c:v>0.441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EE-477B-A9D8-5A88DEBEF330}"/>
            </c:ext>
          </c:extLst>
        </c:ser>
        <c:ser>
          <c:idx val="4"/>
          <c:order val="4"/>
          <c:tx>
            <c:strRef>
              <c:f>'24神田淡路町周辺'!$Y$65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'24神田淡路町周辺'!$T$66:$T$67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'24神田淡路町周辺'!$Y$66:$Y$67</c:f>
              <c:numCache>
                <c:formatCode>0.0%</c:formatCode>
                <c:ptCount val="2"/>
                <c:pt idx="0">
                  <c:v>0.50600000000000001</c:v>
                </c:pt>
                <c:pt idx="1">
                  <c:v>0.27900000000000003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EE-477B-A9D8-5A88DEBEF330}"/>
            </c:ext>
          </c:extLst>
        </c:ser>
        <c:ser>
          <c:idx val="5"/>
          <c:order val="5"/>
          <c:tx>
            <c:strRef>
              <c:f>'24神田淡路町周辺'!$Z$65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'24神田淡路町周辺'!$T$66:$T$67</c:f>
              <c:strCache>
                <c:ptCount val="2"/>
                <c:pt idx="0">
                  <c:v>地区計画策定前
S46-H17(35年間）(n=454）</c:v>
                </c:pt>
                <c:pt idx="1">
                  <c:v>地区計画策定後
H18-R3(16年間）(n=86）</c:v>
                </c:pt>
              </c:strCache>
            </c:strRef>
          </c:cat>
          <c:val>
            <c:numRef>
              <c:f>'24神田淡路町周辺'!$Z$66:$Z$67</c:f>
              <c:numCache>
                <c:formatCode>0.0%</c:formatCode>
                <c:ptCount val="2"/>
                <c:pt idx="0">
                  <c:v>5.7000000000000002E-2</c:v>
                </c:pt>
                <c:pt idx="1">
                  <c:v>1.2E-2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EE-477B-A9D8-5A88DEBEF33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'25外神田二・三丁目'!$B$26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'25外神田二・三丁目'!$A$27:$A$28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'25外神田二・三丁目'!$B$27:$B$28</c:f>
              <c:numCache>
                <c:formatCode>0.0%</c:formatCode>
                <c:ptCount val="2"/>
                <c:pt idx="0">
                  <c:v>9.0999999999999998E-2</c:v>
                </c:pt>
                <c:pt idx="1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1-4FC6-8D28-A80D40B8F455}"/>
            </c:ext>
          </c:extLst>
        </c:ser>
        <c:ser>
          <c:idx val="1"/>
          <c:order val="1"/>
          <c:tx>
            <c:strRef>
              <c:f>'25外神田二・三丁目'!$C$26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240245973252827E-17"/>
                  <c:y val="-4.733727810650890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AE-4E0E-BB36-909CC28DE3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'25外神田二・三丁目'!$A$27:$A$28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'25外神田二・三丁目'!$C$27:$C$28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0.26900000000000002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1-4FC6-8D28-A80D40B8F455}"/>
            </c:ext>
          </c:extLst>
        </c:ser>
        <c:ser>
          <c:idx val="2"/>
          <c:order val="2"/>
          <c:tx>
            <c:strRef>
              <c:f>'25外神田二・三丁目'!$D$26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'25外神田二・三丁目'!$A$27:$A$28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'25外神田二・三丁目'!$D$27:$D$28</c:f>
              <c:numCache>
                <c:formatCode>0.0%</c:formatCode>
                <c:ptCount val="2"/>
                <c:pt idx="0">
                  <c:v>0.44800000000000001</c:v>
                </c:pt>
                <c:pt idx="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81-4FC6-8D28-A80D40B8F455}"/>
            </c:ext>
          </c:extLst>
        </c:ser>
        <c:ser>
          <c:idx val="3"/>
          <c:order val="3"/>
          <c:tx>
            <c:strRef>
              <c:f>'25外神田二・三丁目'!$E$26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'25外神田二・三丁目'!$A$27:$A$28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'25外神田二・三丁目'!$E$27:$E$28</c:f>
              <c:numCache>
                <c:formatCode>0.0%</c:formatCode>
                <c:ptCount val="2"/>
                <c:pt idx="0">
                  <c:v>0.33800000000000002</c:v>
                </c:pt>
                <c:pt idx="1">
                  <c:v>9.6000000000000002E-2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81-4FC6-8D28-A80D40B8F455}"/>
            </c:ext>
          </c:extLst>
        </c:ser>
        <c:ser>
          <c:idx val="4"/>
          <c:order val="4"/>
          <c:tx>
            <c:strRef>
              <c:f>'25外神田二・三丁目'!$F$26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44487430385612E-3"/>
                  <c:y val="3.15581854043392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E-4E0E-BB36-909CC28DE383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'25外神田二・三丁目'!$A$27:$A$28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'25外神田二・三丁目'!$F$27:$F$28</c:f>
              <c:numCache>
                <c:formatCode>0.0%</c:formatCode>
                <c:ptCount val="2"/>
                <c:pt idx="0">
                  <c:v>4.8000000000000001E-2</c:v>
                </c:pt>
                <c:pt idx="1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81-4FC6-8D28-A80D40B8F455}"/>
            </c:ext>
          </c:extLst>
        </c:ser>
        <c:ser>
          <c:idx val="5"/>
          <c:order val="5"/>
          <c:tx>
            <c:strRef>
              <c:f>'25外神田二・三丁目'!$G$26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44487430385612E-3"/>
                  <c:y val="-4.73366568823866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E-4E0E-BB36-909CC28DE3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'25外神田二・三丁目'!$A$27:$A$28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'25外神田二・三丁目'!$G$27:$G$28</c:f>
              <c:numCache>
                <c:formatCode>0.0%</c:formatCode>
                <c:ptCount val="2"/>
                <c:pt idx="0">
                  <c:v>0.03</c:v>
                </c:pt>
                <c:pt idx="1">
                  <c:v>5.8000000000000003E-2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81-4FC6-8D28-A80D40B8F4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'25外神田二・三丁目'!$K$26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8713124765826E-3"/>
                  <c:y val="3.164240796476055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B2-419D-A338-00A9EB72060B}"/>
                </c:ext>
              </c:extLst>
            </c:dLbl>
            <c:dLbl>
              <c:idx val="1"/>
              <c:layout>
                <c:manualLayout>
                  <c:x val="7.5730696871487389E-3"/>
                  <c:y val="2.373196169101679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B2-419D-A338-00A9EB72060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'25外神田二・三丁目'!$K$27:$K$28</c:f>
              <c:numCache>
                <c:formatCode>0.0%</c:formatCode>
                <c:ptCount val="2"/>
                <c:pt idx="0">
                  <c:v>2.4E-2</c:v>
                </c:pt>
                <c:pt idx="1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9-4552-A936-B785C37B7264}"/>
            </c:ext>
          </c:extLst>
        </c:ser>
        <c:ser>
          <c:idx val="1"/>
          <c:order val="1"/>
          <c:tx>
            <c:strRef>
              <c:f>'25外神田二・三丁目'!$L$26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8713124765826E-3"/>
                  <c:y val="-2.3731338821231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B2-419D-A338-00A9EB7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'25外神田二・三丁目'!$L$27:$L$28</c:f>
              <c:numCache>
                <c:formatCode>0.0%</c:formatCode>
                <c:ptCount val="2"/>
                <c:pt idx="0">
                  <c:v>4.7E-2</c:v>
                </c:pt>
                <c:pt idx="1">
                  <c:v>0.218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09-4552-A936-B785C37B7264}"/>
            </c:ext>
          </c:extLst>
        </c:ser>
        <c:ser>
          <c:idx val="2"/>
          <c:order val="2"/>
          <c:tx>
            <c:strRef>
              <c:f>'25外神田二・三丁目'!$M$26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'25外神田二・三丁目'!$M$27:$M$28</c:f>
              <c:numCache>
                <c:formatCode>0.0%</c:formatCode>
                <c:ptCount val="2"/>
                <c:pt idx="0">
                  <c:v>0.36199999999999999</c:v>
                </c:pt>
                <c:pt idx="1">
                  <c:v>0.218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09-4552-A936-B785C37B7264}"/>
            </c:ext>
          </c:extLst>
        </c:ser>
        <c:ser>
          <c:idx val="3"/>
          <c:order val="3"/>
          <c:tx>
            <c:strRef>
              <c:f>'25外神田二・三丁目'!$N$26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'25外神田二・三丁目'!$N$27:$N$28</c:f>
              <c:numCache>
                <c:formatCode>0.0%</c:formatCode>
                <c:ptCount val="2"/>
                <c:pt idx="0">
                  <c:v>0.47199999999999998</c:v>
                </c:pt>
                <c:pt idx="1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09-4552-A936-B785C37B7264}"/>
            </c:ext>
          </c:extLst>
        </c:ser>
        <c:ser>
          <c:idx val="4"/>
          <c:order val="4"/>
          <c:tx>
            <c:strRef>
              <c:f>'25外神田二・三丁目'!$O$26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164178509497518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2-419D-A338-00A9EB72060B}"/>
                </c:ext>
              </c:extLst>
            </c:dLbl>
            <c:dLbl>
              <c:idx val="1"/>
              <c:layout>
                <c:manualLayout>
                  <c:x val="-1.8511734275007349E-16"/>
                  <c:y val="1.58215154172729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B2-419D-A338-00A9EB72060B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'25外神田二・三丁目'!$O$27:$O$28</c:f>
              <c:numCache>
                <c:formatCode>0.0%</c:formatCode>
                <c:ptCount val="2"/>
                <c:pt idx="0">
                  <c:v>2.8000000000000001E-2</c:v>
                </c:pt>
                <c:pt idx="1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09-4552-A936-B785C37B7264}"/>
            </c:ext>
          </c:extLst>
        </c:ser>
        <c:ser>
          <c:idx val="5"/>
          <c:order val="5"/>
          <c:tx>
            <c:strRef>
              <c:f>'25外神田二・三丁目'!$P$26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621782811914565E-2"/>
                  <c:y val="-6.328232445037970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B2-419D-A338-00A9EB72060B}"/>
                </c:ext>
              </c:extLst>
            </c:dLbl>
            <c:dLbl>
              <c:idx val="1"/>
              <c:layout>
                <c:manualLayout>
                  <c:x val="5.048713124765826E-3"/>
                  <c:y val="-4.74620547726773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B2-419D-A338-00A9EB7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'25外神田二・三丁目'!$P$27:$P$28</c:f>
              <c:numCache>
                <c:formatCode>0.0%</c:formatCode>
                <c:ptCount val="2"/>
                <c:pt idx="0">
                  <c:v>6.7000000000000004E-2</c:v>
                </c:pt>
                <c:pt idx="1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9-4552-A936-B785C37B726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'25外神田二・三丁目'!$U$69:$U$70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9.0034942106975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8-445F-9E7B-97495B11BE36}"/>
                </c:ext>
              </c:extLst>
            </c:dLbl>
            <c:dLbl>
              <c:idx val="3"/>
              <c:layout>
                <c:manualLayout>
                  <c:x val="0"/>
                  <c:y val="4.501569878188186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8-445F-9E7B-97495B11BE36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'25外神田二・三丁目'!$S$71:$T$82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集合住宅(n=15）</c:v>
                  </c:pt>
                  <c:pt idx="2">
                    <c:v>住商併用(n=148）</c:v>
                  </c:pt>
                  <c:pt idx="3">
                    <c:v>事務所(n=112）</c:v>
                  </c:pt>
                  <c:pt idx="4">
                    <c:v>専用商業(n=16）</c:v>
                  </c:pt>
                  <c:pt idx="5">
                    <c:v>その他(n=10）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住商併用(n=13）</c:v>
                  </c:pt>
                  <c:pt idx="9">
                    <c:v>事務所(n=5）</c:v>
                  </c:pt>
                  <c:pt idx="10">
                    <c:v>専用商業(n=12）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'25外神田二・三丁目'!$U$71:$U$82</c:f>
              <c:numCache>
                <c:formatCode>0.0%</c:formatCode>
                <c:ptCount val="12"/>
                <c:pt idx="0">
                  <c:v>3.3000000000000002E-2</c:v>
                </c:pt>
                <c:pt idx="1">
                  <c:v>0</c:v>
                </c:pt>
                <c:pt idx="2">
                  <c:v>0.02</c:v>
                </c:pt>
                <c:pt idx="3">
                  <c:v>3.5999999999999997E-2</c:v>
                </c:pt>
                <c:pt idx="4">
                  <c:v>6.3E-2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7-4136-9A90-C5430060F718}"/>
            </c:ext>
          </c:extLst>
        </c:ser>
        <c:ser>
          <c:idx val="1"/>
          <c:order val="1"/>
          <c:tx>
            <c:strRef>
              <c:f>'25外神田二・三丁目'!$V$70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9.5355546670721162E-3"/>
                  <c:y val="-1.35043551802435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8-445F-9E7B-97495B11BE36}"/>
                </c:ext>
              </c:extLst>
            </c:dLbl>
            <c:dLbl>
              <c:idx val="3"/>
              <c:layout>
                <c:manualLayout>
                  <c:x val="4.7677773335360581E-3"/>
                  <c:y val="-1.800557060411059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8-445F-9E7B-97495B11BE36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'25外神田二・三丁目'!$S$71:$T$82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集合住宅(n=15）</c:v>
                  </c:pt>
                  <c:pt idx="2">
                    <c:v>住商併用(n=148）</c:v>
                  </c:pt>
                  <c:pt idx="3">
                    <c:v>事務所(n=112）</c:v>
                  </c:pt>
                  <c:pt idx="4">
                    <c:v>専用商業(n=16）</c:v>
                  </c:pt>
                  <c:pt idx="5">
                    <c:v>その他(n=10）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住商併用(n=13）</c:v>
                  </c:pt>
                  <c:pt idx="9">
                    <c:v>事務所(n=5）</c:v>
                  </c:pt>
                  <c:pt idx="10">
                    <c:v>専用商業(n=12）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'25外神田二・三丁目'!$V$71:$V$82</c:f>
              <c:numCache>
                <c:formatCode>0.0%</c:formatCode>
                <c:ptCount val="12"/>
                <c:pt idx="0">
                  <c:v>0.2</c:v>
                </c:pt>
                <c:pt idx="1">
                  <c:v>0.2</c:v>
                </c:pt>
                <c:pt idx="2">
                  <c:v>4.7E-2</c:v>
                </c:pt>
                <c:pt idx="3">
                  <c:v>3.5999999999999997E-2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7.6999999999999999E-2</c:v>
                </c:pt>
                <c:pt idx="9">
                  <c:v>0.2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7-4136-9A90-C5430060F718}"/>
            </c:ext>
          </c:extLst>
        </c:ser>
        <c:ser>
          <c:idx val="2"/>
          <c:order val="2"/>
          <c:tx>
            <c:strRef>
              <c:f>'25外神田二・三丁目'!$W$70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2.3838886667680291E-3"/>
                  <c:y val="1.35047096345647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8-445F-9E7B-97495B11BE36}"/>
                </c:ext>
              </c:extLst>
            </c:dLbl>
            <c:dLbl>
              <c:idx val="3"/>
              <c:layout>
                <c:manualLayout>
                  <c:x val="-4.3704120683682307E-17"/>
                  <c:y val="4.501569878188186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8-445F-9E7B-97495B11BE36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'25外神田二・三丁目'!$S$71:$T$82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集合住宅(n=15）</c:v>
                  </c:pt>
                  <c:pt idx="2">
                    <c:v>住商併用(n=148）</c:v>
                  </c:pt>
                  <c:pt idx="3">
                    <c:v>事務所(n=112）</c:v>
                  </c:pt>
                  <c:pt idx="4">
                    <c:v>専用商業(n=16）</c:v>
                  </c:pt>
                  <c:pt idx="5">
                    <c:v>その他(n=10）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住商併用(n=13）</c:v>
                  </c:pt>
                  <c:pt idx="9">
                    <c:v>事務所(n=5）</c:v>
                  </c:pt>
                  <c:pt idx="10">
                    <c:v>専用商業(n=12）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'25外神田二・三丁目'!$W$71:$W$82</c:f>
              <c:numCache>
                <c:formatCode>0.0%</c:formatCode>
                <c:ptCount val="12"/>
                <c:pt idx="0">
                  <c:v>6.7000000000000004E-2</c:v>
                </c:pt>
                <c:pt idx="1">
                  <c:v>0.33400000000000002</c:v>
                </c:pt>
                <c:pt idx="2">
                  <c:v>6.0999999999999999E-2</c:v>
                </c:pt>
                <c:pt idx="3">
                  <c:v>0.08</c:v>
                </c:pt>
                <c:pt idx="4">
                  <c:v>0.188</c:v>
                </c:pt>
                <c:pt idx="5">
                  <c:v>0.1</c:v>
                </c:pt>
                <c:pt idx="6">
                  <c:v>0.2</c:v>
                </c:pt>
                <c:pt idx="7">
                  <c:v>0.214</c:v>
                </c:pt>
                <c:pt idx="8">
                  <c:v>7.6999999999999999E-2</c:v>
                </c:pt>
                <c:pt idx="9">
                  <c:v>0.2</c:v>
                </c:pt>
                <c:pt idx="10">
                  <c:v>0.33300000000000002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57-4136-9A90-C5430060F718}"/>
            </c:ext>
          </c:extLst>
        </c:ser>
        <c:ser>
          <c:idx val="3"/>
          <c:order val="3"/>
          <c:tx>
            <c:strRef>
              <c:f>'25外神田二・三丁目'!$X$70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'25外神田二・三丁目'!$S$71:$T$82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集合住宅(n=15）</c:v>
                  </c:pt>
                  <c:pt idx="2">
                    <c:v>住商併用(n=148）</c:v>
                  </c:pt>
                  <c:pt idx="3">
                    <c:v>事務所(n=112）</c:v>
                  </c:pt>
                  <c:pt idx="4">
                    <c:v>専用商業(n=16）</c:v>
                  </c:pt>
                  <c:pt idx="5">
                    <c:v>その他(n=10）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住商併用(n=13）</c:v>
                  </c:pt>
                  <c:pt idx="9">
                    <c:v>事務所(n=5）</c:v>
                  </c:pt>
                  <c:pt idx="10">
                    <c:v>専用商業(n=12）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'25外神田二・三丁目'!$X$71:$X$82</c:f>
              <c:numCache>
                <c:formatCode>0.0%</c:formatCode>
                <c:ptCount val="12"/>
                <c:pt idx="0">
                  <c:v>0.36699999999999999</c:v>
                </c:pt>
                <c:pt idx="1">
                  <c:v>0.13300000000000001</c:v>
                </c:pt>
                <c:pt idx="2">
                  <c:v>0.30399999999999999</c:v>
                </c:pt>
                <c:pt idx="3">
                  <c:v>0.25</c:v>
                </c:pt>
                <c:pt idx="4">
                  <c:v>0.25</c:v>
                </c:pt>
                <c:pt idx="5">
                  <c:v>0.2</c:v>
                </c:pt>
                <c:pt idx="6">
                  <c:v>0.6</c:v>
                </c:pt>
                <c:pt idx="7">
                  <c:v>0.71499999999999997</c:v>
                </c:pt>
                <c:pt idx="8">
                  <c:v>0.308</c:v>
                </c:pt>
                <c:pt idx="9">
                  <c:v>0.4</c:v>
                </c:pt>
                <c:pt idx="10">
                  <c:v>0.58399999999999996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57-4136-9A90-C5430060F718}"/>
            </c:ext>
          </c:extLst>
        </c:ser>
        <c:ser>
          <c:idx val="4"/>
          <c:order val="4"/>
          <c:tx>
            <c:strRef>
              <c:f>'25外神田二・三丁目'!$Y$70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'25外神田二・三丁目'!$S$71:$T$82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集合住宅(n=15）</c:v>
                  </c:pt>
                  <c:pt idx="2">
                    <c:v>住商併用(n=148）</c:v>
                  </c:pt>
                  <c:pt idx="3">
                    <c:v>事務所(n=112）</c:v>
                  </c:pt>
                  <c:pt idx="4">
                    <c:v>専用商業(n=16）</c:v>
                  </c:pt>
                  <c:pt idx="5">
                    <c:v>その他(n=10）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住商併用(n=13）</c:v>
                  </c:pt>
                  <c:pt idx="9">
                    <c:v>事務所(n=5）</c:v>
                  </c:pt>
                  <c:pt idx="10">
                    <c:v>専用商業(n=12）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'25外神田二・三丁目'!$Y$71:$Y$82</c:f>
              <c:numCache>
                <c:formatCode>0.0%</c:formatCode>
                <c:ptCount val="12"/>
                <c:pt idx="0">
                  <c:v>0.3</c:v>
                </c:pt>
                <c:pt idx="1">
                  <c:v>0.33300000000000002</c:v>
                </c:pt>
                <c:pt idx="2">
                  <c:v>0.53400000000000003</c:v>
                </c:pt>
                <c:pt idx="3">
                  <c:v>0.58899999999999997</c:v>
                </c:pt>
                <c:pt idx="4">
                  <c:v>0.436</c:v>
                </c:pt>
                <c:pt idx="5">
                  <c:v>0.3</c:v>
                </c:pt>
                <c:pt idx="6">
                  <c:v>0</c:v>
                </c:pt>
                <c:pt idx="7">
                  <c:v>7.0999999999999994E-2</c:v>
                </c:pt>
                <c:pt idx="8">
                  <c:v>0.53800000000000003</c:v>
                </c:pt>
                <c:pt idx="9">
                  <c:v>0.2</c:v>
                </c:pt>
                <c:pt idx="10">
                  <c:v>8.3000000000000004E-2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57-4136-9A90-C5430060F718}"/>
            </c:ext>
          </c:extLst>
        </c:ser>
        <c:ser>
          <c:idx val="5"/>
          <c:order val="5"/>
          <c:tx>
            <c:strRef>
              <c:f>'25外神田二・三丁目'!$Z$70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'25外神田二・三丁目'!$S$71:$T$82</c:f>
              <c:multiLvlStrCache>
                <c:ptCount val="12"/>
                <c:lvl>
                  <c:pt idx="0">
                    <c:v>独立住宅(n=30）</c:v>
                  </c:pt>
                  <c:pt idx="1">
                    <c:v>集合住宅(n=15）</c:v>
                  </c:pt>
                  <c:pt idx="2">
                    <c:v>住商併用(n=148）</c:v>
                  </c:pt>
                  <c:pt idx="3">
                    <c:v>事務所(n=112）</c:v>
                  </c:pt>
                  <c:pt idx="4">
                    <c:v>専用商業(n=16）</c:v>
                  </c:pt>
                  <c:pt idx="5">
                    <c:v>その他(n=10）</c:v>
                  </c:pt>
                  <c:pt idx="6">
                    <c:v>独立住宅(n=5）</c:v>
                  </c:pt>
                  <c:pt idx="7">
                    <c:v>集合住宅(n=14）</c:v>
                  </c:pt>
                  <c:pt idx="8">
                    <c:v>住商併用(n=13）</c:v>
                  </c:pt>
                  <c:pt idx="9">
                    <c:v>事務所(n=5）</c:v>
                  </c:pt>
                  <c:pt idx="10">
                    <c:v>専用商業(n=12）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'25外神田二・三丁目'!$Z$71:$Z$82</c:f>
              <c:numCache>
                <c:formatCode>0.0%</c:formatCode>
                <c:ptCount val="12"/>
                <c:pt idx="0">
                  <c:v>3.3000000000000002E-2</c:v>
                </c:pt>
                <c:pt idx="1">
                  <c:v>0</c:v>
                </c:pt>
                <c:pt idx="2">
                  <c:v>3.4000000000000002E-2</c:v>
                </c:pt>
                <c:pt idx="3">
                  <c:v>8.9999999999999993E-3</c:v>
                </c:pt>
                <c:pt idx="4">
                  <c:v>6.3E-2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57-4136-9A90-C5430060F71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'25外神田二・三丁目'!$U$65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2172531612941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3C-4135-A070-688E40BFCDEF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'25外神田二・三丁目'!$T$66:$T$67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'25外神田二・三丁目'!$U$66:$U$67</c:f>
              <c:numCache>
                <c:formatCode>0.0%</c:formatCode>
                <c:ptCount val="2"/>
                <c:pt idx="0">
                  <c:v>3.9E-2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1-40E0-8F3C-5B35AD6FBD7F}"/>
            </c:ext>
          </c:extLst>
        </c:ser>
        <c:ser>
          <c:idx val="1"/>
          <c:order val="1"/>
          <c:tx>
            <c:strRef>
              <c:f>'25外神田二・三丁目'!$V$65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128608108585612E-17"/>
                  <c:y val="-2.32172531612940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135-A070-688E40BFCDEF}"/>
                </c:ext>
              </c:extLst>
            </c:dLbl>
            <c:dLbl>
              <c:idx val="1"/>
              <c:layout>
                <c:manualLayout>
                  <c:x val="1.0064539852407881E-2"/>
                  <c:y val="2.3217862538017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135-A070-688E40BFCD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'25外神田二・三丁目'!$T$66:$T$67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'25外神田二・三丁目'!$V$66:$V$67</c:f>
              <c:numCache>
                <c:formatCode>0.0%</c:formatCode>
                <c:ptCount val="2"/>
                <c:pt idx="0">
                  <c:v>0.06</c:v>
                </c:pt>
                <c:pt idx="1">
                  <c:v>3.7999999999999999E-2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1-40E0-8F3C-5B35AD6FBD7F}"/>
            </c:ext>
          </c:extLst>
        </c:ser>
        <c:ser>
          <c:idx val="2"/>
          <c:order val="2"/>
          <c:tx>
            <c:strRef>
              <c:f>'25外神田二・三丁目'!$W$65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7.739084387098067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135-A070-688E40BFCDEF}"/>
                </c:ext>
              </c:extLst>
            </c:dLbl>
            <c:dLbl>
              <c:idx val="1"/>
              <c:layout>
                <c:manualLayout>
                  <c:x val="0"/>
                  <c:y val="-1.54781687741960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135-A070-688E40BFCDEF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'25外神田二・三丁目'!$T$66:$T$67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'25外神田二・三丁目'!$W$66:$W$67</c:f>
              <c:numCache>
                <c:formatCode>0.0%</c:formatCode>
                <c:ptCount val="2"/>
                <c:pt idx="0">
                  <c:v>8.7999999999999995E-2</c:v>
                </c:pt>
                <c:pt idx="1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01-40E0-8F3C-5B35AD6FBD7F}"/>
            </c:ext>
          </c:extLst>
        </c:ser>
        <c:ser>
          <c:idx val="3"/>
          <c:order val="3"/>
          <c:tx>
            <c:strRef>
              <c:f>'25外神田二・三丁目'!$X$65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'25外神田二・三丁目'!$T$66:$T$67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'25外神田二・三丁目'!$X$66:$X$67</c:f>
              <c:numCache>
                <c:formatCode>0.0%</c:formatCode>
                <c:ptCount val="2"/>
                <c:pt idx="0">
                  <c:v>0.27800000000000002</c:v>
                </c:pt>
                <c:pt idx="1">
                  <c:v>0.55900000000000005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01-40E0-8F3C-5B35AD6FBD7F}"/>
            </c:ext>
          </c:extLst>
        </c:ser>
        <c:ser>
          <c:idx val="4"/>
          <c:order val="4"/>
          <c:tx>
            <c:strRef>
              <c:f>'25外神田二・三丁目'!$Y$65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'25外神田二・三丁目'!$T$66:$T$67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'25外神田二・三丁目'!$Y$66:$Y$67</c:f>
              <c:numCache>
                <c:formatCode>0.0%</c:formatCode>
                <c:ptCount val="2"/>
                <c:pt idx="0">
                  <c:v>0.51100000000000001</c:v>
                </c:pt>
                <c:pt idx="1">
                  <c:v>0.192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01-40E0-8F3C-5B35AD6FBD7F}"/>
            </c:ext>
          </c:extLst>
        </c:ser>
        <c:ser>
          <c:idx val="5"/>
          <c:order val="5"/>
          <c:tx>
            <c:strRef>
              <c:f>'25外神田二・三丁目'!$Z$65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'25外神田二・三丁目'!$T$66:$T$67</c:f>
              <c:strCache>
                <c:ptCount val="2"/>
                <c:pt idx="0">
                  <c:v>地区計画策定前
S46-H18(36年間）(n=331）</c:v>
                </c:pt>
                <c:pt idx="1">
                  <c:v>地区計画策定後
H19-R3(15年間）(n=52）</c:v>
                </c:pt>
              </c:strCache>
            </c:strRef>
          </c:cat>
          <c:val>
            <c:numRef>
              <c:f>'25外神田二・三丁目'!$Z$66:$Z$67</c:f>
              <c:numCache>
                <c:formatCode>0.0%</c:formatCode>
                <c:ptCount val="2"/>
                <c:pt idx="0">
                  <c:v>2.4E-2</c:v>
                </c:pt>
                <c:pt idx="1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01-40E0-8F3C-5B35AD6FBD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'26外神田五･六丁目'!$B$26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09563186843321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2F-40B1-B5C5-B4C3CF504B6F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'26外神田五･六丁目'!$A$27:$A$28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'26外神田五･六丁目'!$B$27:$B$28</c:f>
              <c:numCache>
                <c:formatCode>0.0%</c:formatCode>
                <c:ptCount val="2"/>
                <c:pt idx="0">
                  <c:v>0.10299999999999999</c:v>
                </c:pt>
                <c:pt idx="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0-4400-A3E2-072D22219C7F}"/>
            </c:ext>
          </c:extLst>
        </c:ser>
        <c:ser>
          <c:idx val="1"/>
          <c:order val="1"/>
          <c:tx>
            <c:strRef>
              <c:f>'26外神田五･六丁目'!$C$26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09563186843320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2F-40B1-B5C5-B4C3CF504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'26外神田五･六丁目'!$A$27:$A$28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'26外神田五･六丁目'!$C$27:$C$28</c:f>
              <c:numCache>
                <c:formatCode>0.0%</c:formatCode>
                <c:ptCount val="2"/>
                <c:pt idx="0">
                  <c:v>3.4000000000000002E-2</c:v>
                </c:pt>
                <c:pt idx="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0-4400-A3E2-072D22219C7F}"/>
            </c:ext>
          </c:extLst>
        </c:ser>
        <c:ser>
          <c:idx val="2"/>
          <c:order val="2"/>
          <c:tx>
            <c:strRef>
              <c:f>'26外神田五･六丁目'!$D$26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'26外神田五･六丁目'!$A$27:$A$28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'26外神田五･六丁目'!$D$27:$D$28</c:f>
              <c:numCache>
                <c:formatCode>0.0%</c:formatCode>
                <c:ptCount val="2"/>
                <c:pt idx="0">
                  <c:v>0.497</c:v>
                </c:pt>
                <c:pt idx="1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50-4400-A3E2-072D22219C7F}"/>
            </c:ext>
          </c:extLst>
        </c:ser>
        <c:ser>
          <c:idx val="3"/>
          <c:order val="3"/>
          <c:tx>
            <c:strRef>
              <c:f>'26外神田五･六丁目'!$E$26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'26外神田五･六丁目'!$A$27:$A$28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'26外神田五･六丁目'!$E$27:$E$28</c:f>
              <c:numCache>
                <c:formatCode>0.0%</c:formatCode>
                <c:ptCount val="2"/>
                <c:pt idx="0">
                  <c:v>0.318</c:v>
                </c:pt>
                <c:pt idx="1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50-4400-A3E2-072D22219C7F}"/>
            </c:ext>
          </c:extLst>
        </c:ser>
        <c:ser>
          <c:idx val="4"/>
          <c:order val="4"/>
          <c:tx>
            <c:strRef>
              <c:f>'26外神田五･六丁目'!$F$26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8483613821420399E-16"/>
                  <c:y val="4.643447802649815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F-40B1-B5C5-B4C3CF504B6F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'26外神田五･六丁目'!$A$27:$A$28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'26外神田五･六丁目'!$F$27:$F$28</c:f>
              <c:numCache>
                <c:formatCode>0.0%</c:formatCode>
                <c:ptCount val="2"/>
                <c:pt idx="0">
                  <c:v>8.9999999999999993E-3</c:v>
                </c:pt>
                <c:pt idx="1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50-4400-A3E2-072D22219C7F}"/>
            </c:ext>
          </c:extLst>
        </c:ser>
        <c:ser>
          <c:idx val="5"/>
          <c:order val="5"/>
          <c:tx>
            <c:strRef>
              <c:f>'26外神田五･六丁目'!$G$26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10438215557811E-3"/>
                  <c:y val="-4.64338686501460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2F-40B1-B5C5-B4C3CF504B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F-40B1-B5C5-B4C3CF504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'26外神田五･六丁目'!$A$27:$A$28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'26外神田五･六丁目'!$G$27:$G$28</c:f>
              <c:numCache>
                <c:formatCode>0.0%</c:formatCode>
                <c:ptCount val="2"/>
                <c:pt idx="0">
                  <c:v>3.9E-2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50-4400-A3E2-072D22219C7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'26外神田五･六丁目'!$K$26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3333353747450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E-458E-9F64-F585467CF863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'26外神田五･六丁目'!$K$27:$K$28</c:f>
              <c:numCache>
                <c:formatCode>0.0%</c:formatCode>
                <c:ptCount val="2"/>
                <c:pt idx="0">
                  <c:v>2.7E-2</c:v>
                </c:pt>
                <c:pt idx="1">
                  <c:v>4.1000000000000002E-2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7-4F4C-98B6-DDA59D6108EB}"/>
            </c:ext>
          </c:extLst>
        </c:ser>
        <c:ser>
          <c:idx val="1"/>
          <c:order val="1"/>
          <c:tx>
            <c:strRef>
              <c:f>'26外神田五･六丁目'!$L$26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4.66666707494900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E-458E-9F64-F585467CF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'26外神田五･六丁目'!$L$27:$L$28</c:f>
              <c:numCache>
                <c:formatCode>0.0%</c:formatCode>
                <c:ptCount val="2"/>
                <c:pt idx="0">
                  <c:v>6.5000000000000002E-2</c:v>
                </c:pt>
                <c:pt idx="1">
                  <c:v>0.34599999999999997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7-4F4C-98B6-DDA59D6108EB}"/>
            </c:ext>
          </c:extLst>
        </c:ser>
        <c:ser>
          <c:idx val="2"/>
          <c:order val="2"/>
          <c:tx>
            <c:strRef>
              <c:f>'26外神田五･六丁目'!$M$26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'26外神田五･六丁目'!$M$27:$M$28</c:f>
              <c:numCache>
                <c:formatCode>0.0%</c:formatCode>
                <c:ptCount val="2"/>
                <c:pt idx="0">
                  <c:v>0.39800000000000002</c:v>
                </c:pt>
                <c:pt idx="1">
                  <c:v>0.152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47-4F4C-98B6-DDA59D6108EB}"/>
            </c:ext>
          </c:extLst>
        </c:ser>
        <c:ser>
          <c:idx val="3"/>
          <c:order val="3"/>
          <c:tx>
            <c:strRef>
              <c:f>'26外神田五･六丁目'!$N$26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'26外神田五･六丁目'!$N$27:$N$28</c:f>
              <c:numCache>
                <c:formatCode>0.0%</c:formatCode>
                <c:ptCount val="2"/>
                <c:pt idx="0">
                  <c:v>0.49299999999999999</c:v>
                </c:pt>
                <c:pt idx="1">
                  <c:v>0.28799999999999998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47-4F4C-98B6-DDA59D6108EB}"/>
            </c:ext>
          </c:extLst>
        </c:ser>
        <c:ser>
          <c:idx val="4"/>
          <c:order val="4"/>
          <c:tx>
            <c:strRef>
              <c:f>'26外神田五･六丁目'!$O$26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180341806285188E-3"/>
                  <c:y val="8.67415269891434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E-458E-9F64-F585467CF863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'26外神田五･六丁目'!$O$27:$O$28</c:f>
              <c:numCache>
                <c:formatCode>0.0%</c:formatCode>
                <c:ptCount val="2"/>
                <c:pt idx="0">
                  <c:v>2E-3</c:v>
                </c:pt>
                <c:pt idx="1">
                  <c:v>0.17299999999999999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47-4F4C-98B6-DDA59D6108EB}"/>
            </c:ext>
          </c:extLst>
        </c:ser>
        <c:ser>
          <c:idx val="5"/>
          <c:order val="5"/>
          <c:tx>
            <c:strRef>
              <c:f>'26外神田五･六丁目'!$P$26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108205083772037E-2"/>
                  <c:y val="-5.51977423931501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E-458E-9F64-F585467CF8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E-458E-9F64-F585467CF8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'26外神田五･六丁目'!$P$27:$P$28</c:f>
              <c:numCache>
                <c:formatCode>0.0%</c:formatCode>
                <c:ptCount val="2"/>
                <c:pt idx="0">
                  <c:v>1.4999999999999999E-2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47-4F4C-98B6-DDA59D6108E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'26外神田五･六丁目'!$U$69:$U$70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7.1414192193022998E-3"/>
                  <c:y val="9.00377639037911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9D-4E54-80FF-A3A7D5FDE43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'26外神田五･六丁目'!$S$71:$T$82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集合住宅(n=8）</c:v>
                  </c:pt>
                  <c:pt idx="2">
                    <c:v>住商併用(n=116）</c:v>
                  </c:pt>
                  <c:pt idx="3">
                    <c:v>事務所(n=74）</c:v>
                  </c:pt>
                  <c:pt idx="4">
                    <c:v>専用商業(n=2）</c:v>
                  </c:pt>
                  <c:pt idx="5">
                    <c:v>その他(n=9）</c:v>
                  </c:pt>
                  <c:pt idx="6">
                    <c:v>独立住宅(n=10）</c:v>
                  </c:pt>
                  <c:pt idx="7">
                    <c:v>集合住宅(n=4）</c:v>
                  </c:pt>
                  <c:pt idx="8">
                    <c:v>住商併用(n=11）</c:v>
                  </c:pt>
                  <c:pt idx="9">
                    <c:v>事務所(n=9）</c:v>
                  </c:pt>
                  <c:pt idx="10">
                    <c:v>専用商業(n=6）</c:v>
                  </c:pt>
                  <c:pt idx="11">
                    <c:v>その他(n=0）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'26外神田五･六丁目'!$U$71:$U$82</c:f>
              <c:numCache>
                <c:formatCode>0.0%</c:formatCode>
                <c:ptCount val="12"/>
                <c:pt idx="0">
                  <c:v>4.2000000000000003E-2</c:v>
                </c:pt>
                <c:pt idx="1">
                  <c:v>0</c:v>
                </c:pt>
                <c:pt idx="2">
                  <c:v>0</c:v>
                </c:pt>
                <c:pt idx="3">
                  <c:v>4.1000000000000002E-2</c:v>
                </c:pt>
                <c:pt idx="4">
                  <c:v>0</c:v>
                </c:pt>
                <c:pt idx="5">
                  <c:v>0.44500000000000001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0-4B2E-932F-FF8189366791}"/>
            </c:ext>
          </c:extLst>
        </c:ser>
        <c:ser>
          <c:idx val="1"/>
          <c:order val="1"/>
          <c:tx>
            <c:strRef>
              <c:f>'26外神田五･六丁目'!$V$70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2.25082038452622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D-4E54-80FF-A3A7D5FDE439}"/>
                </c:ext>
              </c:extLst>
            </c:dLbl>
            <c:dLbl>
              <c:idx val="3"/>
              <c:layout>
                <c:manualLayout>
                  <c:x val="7.1414192193022565E-3"/>
                  <c:y val="-2.247564777345037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9D-4E54-80FF-A3A7D5FDE43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'26外神田五･六丁目'!$S$71:$T$82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集合住宅(n=8）</c:v>
                  </c:pt>
                  <c:pt idx="2">
                    <c:v>住商併用(n=116）</c:v>
                  </c:pt>
                  <c:pt idx="3">
                    <c:v>事務所(n=74）</c:v>
                  </c:pt>
                  <c:pt idx="4">
                    <c:v>専用商業(n=2）</c:v>
                  </c:pt>
                  <c:pt idx="5">
                    <c:v>その他(n=9）</c:v>
                  </c:pt>
                  <c:pt idx="6">
                    <c:v>独立住宅(n=10）</c:v>
                  </c:pt>
                  <c:pt idx="7">
                    <c:v>集合住宅(n=4）</c:v>
                  </c:pt>
                  <c:pt idx="8">
                    <c:v>住商併用(n=11）</c:v>
                  </c:pt>
                  <c:pt idx="9">
                    <c:v>事務所(n=9）</c:v>
                  </c:pt>
                  <c:pt idx="10">
                    <c:v>専用商業(n=6）</c:v>
                  </c:pt>
                  <c:pt idx="11">
                    <c:v>その他(n=0）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'26外神田五･六丁目'!$V$71:$V$82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1.7000000000000001E-2</c:v>
                </c:pt>
                <c:pt idx="3">
                  <c:v>1.4E-2</c:v>
                </c:pt>
                <c:pt idx="4">
                  <c:v>0</c:v>
                </c:pt>
                <c:pt idx="5">
                  <c:v>0.111</c:v>
                </c:pt>
                <c:pt idx="6">
                  <c:v>0.1</c:v>
                </c:pt>
                <c:pt idx="7">
                  <c:v>0</c:v>
                </c:pt>
                <c:pt idx="8">
                  <c:v>9.0999999999999998E-2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0-4B2E-932F-FF8189366791}"/>
            </c:ext>
          </c:extLst>
        </c:ser>
        <c:ser>
          <c:idx val="2"/>
          <c:order val="2"/>
          <c:tx>
            <c:strRef>
              <c:f>'26外神田五･六丁目'!$W$70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4.7677773335360139E-3"/>
                  <c:y val="-4.501569878188228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9D-4E54-80FF-A3A7D5FDE439}"/>
                </c:ext>
              </c:extLst>
            </c:dLbl>
            <c:dLbl>
              <c:idx val="3"/>
              <c:layout>
                <c:manualLayout>
                  <c:x val="1.1902365365503834E-2"/>
                  <c:y val="4.50188819518953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9D-4E54-80FF-A3A7D5FDE43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'26外神田五･六丁目'!$S$71:$T$82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集合住宅(n=8）</c:v>
                  </c:pt>
                  <c:pt idx="2">
                    <c:v>住商併用(n=116）</c:v>
                  </c:pt>
                  <c:pt idx="3">
                    <c:v>事務所(n=74）</c:v>
                  </c:pt>
                  <c:pt idx="4">
                    <c:v>専用商業(n=2）</c:v>
                  </c:pt>
                  <c:pt idx="5">
                    <c:v>その他(n=9）</c:v>
                  </c:pt>
                  <c:pt idx="6">
                    <c:v>独立住宅(n=10）</c:v>
                  </c:pt>
                  <c:pt idx="7">
                    <c:v>集合住宅(n=4）</c:v>
                  </c:pt>
                  <c:pt idx="8">
                    <c:v>住商併用(n=11）</c:v>
                  </c:pt>
                  <c:pt idx="9">
                    <c:v>事務所(n=9）</c:v>
                  </c:pt>
                  <c:pt idx="10">
                    <c:v>専用商業(n=6）</c:v>
                  </c:pt>
                  <c:pt idx="11">
                    <c:v>その他(n=0）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'26外神田五･六丁目'!$W$71:$W$82</c:f>
              <c:numCache>
                <c:formatCode>0.0%</c:formatCode>
                <c:ptCount val="12"/>
                <c:pt idx="0">
                  <c:v>0.16700000000000001</c:v>
                </c:pt>
                <c:pt idx="1">
                  <c:v>0.375</c:v>
                </c:pt>
                <c:pt idx="2">
                  <c:v>3.4000000000000002E-2</c:v>
                </c:pt>
                <c:pt idx="3">
                  <c:v>6.8000000000000005E-2</c:v>
                </c:pt>
                <c:pt idx="4">
                  <c:v>0</c:v>
                </c:pt>
                <c:pt idx="5">
                  <c:v>0.111</c:v>
                </c:pt>
                <c:pt idx="6">
                  <c:v>0.3</c:v>
                </c:pt>
                <c:pt idx="7">
                  <c:v>0</c:v>
                </c:pt>
                <c:pt idx="8">
                  <c:v>0.182</c:v>
                </c:pt>
                <c:pt idx="9">
                  <c:v>0.222</c:v>
                </c:pt>
                <c:pt idx="10">
                  <c:v>0.16700000000000001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E0-4B2E-932F-FF8189366791}"/>
            </c:ext>
          </c:extLst>
        </c:ser>
        <c:ser>
          <c:idx val="3"/>
          <c:order val="3"/>
          <c:tx>
            <c:strRef>
              <c:f>'26外神田五･六丁目'!$X$70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'26外神田五･六丁目'!$S$71:$T$82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集合住宅(n=8）</c:v>
                  </c:pt>
                  <c:pt idx="2">
                    <c:v>住商併用(n=116）</c:v>
                  </c:pt>
                  <c:pt idx="3">
                    <c:v>事務所(n=74）</c:v>
                  </c:pt>
                  <c:pt idx="4">
                    <c:v>専用商業(n=2）</c:v>
                  </c:pt>
                  <c:pt idx="5">
                    <c:v>その他(n=9）</c:v>
                  </c:pt>
                  <c:pt idx="6">
                    <c:v>独立住宅(n=10）</c:v>
                  </c:pt>
                  <c:pt idx="7">
                    <c:v>集合住宅(n=4）</c:v>
                  </c:pt>
                  <c:pt idx="8">
                    <c:v>住商併用(n=11）</c:v>
                  </c:pt>
                  <c:pt idx="9">
                    <c:v>事務所(n=9）</c:v>
                  </c:pt>
                  <c:pt idx="10">
                    <c:v>専用商業(n=6）</c:v>
                  </c:pt>
                  <c:pt idx="11">
                    <c:v>その他(n=0）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'26外神田五･六丁目'!$X$71:$X$82</c:f>
              <c:numCache>
                <c:formatCode>0.0%</c:formatCode>
                <c:ptCount val="12"/>
                <c:pt idx="0">
                  <c:v>0.58199999999999996</c:v>
                </c:pt>
                <c:pt idx="1">
                  <c:v>0.5</c:v>
                </c:pt>
                <c:pt idx="2">
                  <c:v>0.31</c:v>
                </c:pt>
                <c:pt idx="3">
                  <c:v>0.17599999999999999</c:v>
                </c:pt>
                <c:pt idx="4">
                  <c:v>0.5</c:v>
                </c:pt>
                <c:pt idx="5">
                  <c:v>0.222</c:v>
                </c:pt>
                <c:pt idx="6">
                  <c:v>0.5</c:v>
                </c:pt>
                <c:pt idx="7">
                  <c:v>0.25</c:v>
                </c:pt>
                <c:pt idx="8">
                  <c:v>0.63600000000000001</c:v>
                </c:pt>
                <c:pt idx="9">
                  <c:v>0.44500000000000001</c:v>
                </c:pt>
                <c:pt idx="10">
                  <c:v>0.33300000000000002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E0-4B2E-932F-FF8189366791}"/>
            </c:ext>
          </c:extLst>
        </c:ser>
        <c:ser>
          <c:idx val="4"/>
          <c:order val="4"/>
          <c:tx>
            <c:strRef>
              <c:f>'26外神田五･六丁目'!$Y$70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'26外神田五･六丁目'!$S$71:$T$82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集合住宅(n=8）</c:v>
                  </c:pt>
                  <c:pt idx="2">
                    <c:v>住商併用(n=116）</c:v>
                  </c:pt>
                  <c:pt idx="3">
                    <c:v>事務所(n=74）</c:v>
                  </c:pt>
                  <c:pt idx="4">
                    <c:v>専用商業(n=2）</c:v>
                  </c:pt>
                  <c:pt idx="5">
                    <c:v>その他(n=9）</c:v>
                  </c:pt>
                  <c:pt idx="6">
                    <c:v>独立住宅(n=10）</c:v>
                  </c:pt>
                  <c:pt idx="7">
                    <c:v>集合住宅(n=4）</c:v>
                  </c:pt>
                  <c:pt idx="8">
                    <c:v>住商併用(n=11）</c:v>
                  </c:pt>
                  <c:pt idx="9">
                    <c:v>事務所(n=9）</c:v>
                  </c:pt>
                  <c:pt idx="10">
                    <c:v>専用商業(n=6）</c:v>
                  </c:pt>
                  <c:pt idx="11">
                    <c:v>その他(n=0）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'26外神田五･六丁目'!$Y$71:$Y$82</c:f>
              <c:numCache>
                <c:formatCode>0.0%</c:formatCode>
                <c:ptCount val="12"/>
                <c:pt idx="0">
                  <c:v>0.16700000000000001</c:v>
                </c:pt>
                <c:pt idx="1">
                  <c:v>0.125</c:v>
                </c:pt>
                <c:pt idx="2">
                  <c:v>0.61299999999999999</c:v>
                </c:pt>
                <c:pt idx="3">
                  <c:v>0.64700000000000002</c:v>
                </c:pt>
                <c:pt idx="4">
                  <c:v>0.5</c:v>
                </c:pt>
                <c:pt idx="5">
                  <c:v>0.111</c:v>
                </c:pt>
                <c:pt idx="6">
                  <c:v>0</c:v>
                </c:pt>
                <c:pt idx="7">
                  <c:v>0.75</c:v>
                </c:pt>
                <c:pt idx="8">
                  <c:v>9.0999999999999998E-2</c:v>
                </c:pt>
                <c:pt idx="9">
                  <c:v>0.33300000000000002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E0-4B2E-932F-FF8189366791}"/>
            </c:ext>
          </c:extLst>
        </c:ser>
        <c:ser>
          <c:idx val="5"/>
          <c:order val="5"/>
          <c:tx>
            <c:strRef>
              <c:f>'26外神田五･六丁目'!$Z$70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1516660003040867E-3"/>
                  <c:y val="2.0631956932902296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D-4E54-80FF-A3A7D5FDE43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'26外神田五･六丁目'!$S$71:$T$82</c:f>
              <c:multiLvlStrCache>
                <c:ptCount val="12"/>
                <c:lvl>
                  <c:pt idx="0">
                    <c:v>独立住宅(n=24）</c:v>
                  </c:pt>
                  <c:pt idx="1">
                    <c:v>集合住宅(n=8）</c:v>
                  </c:pt>
                  <c:pt idx="2">
                    <c:v>住商併用(n=116）</c:v>
                  </c:pt>
                  <c:pt idx="3">
                    <c:v>事務所(n=74）</c:v>
                  </c:pt>
                  <c:pt idx="4">
                    <c:v>専用商業(n=2）</c:v>
                  </c:pt>
                  <c:pt idx="5">
                    <c:v>その他(n=9）</c:v>
                  </c:pt>
                  <c:pt idx="6">
                    <c:v>独立住宅(n=10）</c:v>
                  </c:pt>
                  <c:pt idx="7">
                    <c:v>集合住宅(n=4）</c:v>
                  </c:pt>
                  <c:pt idx="8">
                    <c:v>住商併用(n=11）</c:v>
                  </c:pt>
                  <c:pt idx="9">
                    <c:v>事務所(n=9）</c:v>
                  </c:pt>
                  <c:pt idx="10">
                    <c:v>専用商業(n=6）</c:v>
                  </c:pt>
                  <c:pt idx="11">
                    <c:v>その他(n=0）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'26外神田五･六丁目'!$Z$71:$Z$82</c:f>
              <c:numCache>
                <c:formatCode>0.0%</c:formatCode>
                <c:ptCount val="12"/>
                <c:pt idx="0">
                  <c:v>4.2000000000000003E-2</c:v>
                </c:pt>
                <c:pt idx="1">
                  <c:v>0</c:v>
                </c:pt>
                <c:pt idx="2">
                  <c:v>2.5999999999999999E-2</c:v>
                </c:pt>
                <c:pt idx="3">
                  <c:v>5.3999999999999999E-2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E0-4B2E-932F-FF818936679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'26外神田五･六丁目'!$U$65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14447306245059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BE-4457-A8AB-87A858C606F8}"/>
                </c:ext>
              </c:extLst>
            </c:dLbl>
            <c:dLbl>
              <c:idx val="1"/>
              <c:layout>
                <c:manualLayout>
                  <c:x val="0"/>
                  <c:y val="4.716709593675895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BE-4457-A8AB-87A858C606F8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'26外神田五･六丁目'!$T$66:$T$67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'26外神田五･六丁目'!$U$66:$U$67</c:f>
              <c:numCache>
                <c:formatCode>0.0%</c:formatCode>
                <c:ptCount val="2"/>
                <c:pt idx="0">
                  <c:v>3.4000000000000002E-2</c:v>
                </c:pt>
                <c:pt idx="1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E-4BA4-B346-C1468F638F68}"/>
            </c:ext>
          </c:extLst>
        </c:ser>
        <c:ser>
          <c:idx val="1"/>
          <c:order val="1"/>
          <c:tx>
            <c:strRef>
              <c:f>'26外神田五･六丁目'!$V$65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4.716709593675895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E-4457-A8AB-87A858C606F8}"/>
                </c:ext>
              </c:extLst>
            </c:dLbl>
            <c:dLbl>
              <c:idx val="1"/>
              <c:layout>
                <c:manualLayout>
                  <c:x val="-4.6041422266060989E-17"/>
                  <c:y val="-3.14447306245059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E-4457-A8AB-87A858C60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'26外神田五･六丁目'!$T$66:$T$67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'26外神田五･六丁目'!$V$66:$V$67</c:f>
              <c:numCache>
                <c:formatCode>0.0%</c:formatCode>
                <c:ptCount val="2"/>
                <c:pt idx="0">
                  <c:v>1.7000000000000001E-2</c:v>
                </c:pt>
                <c:pt idx="1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E-4BA4-B346-C1468F638F68}"/>
            </c:ext>
          </c:extLst>
        </c:ser>
        <c:ser>
          <c:idx val="2"/>
          <c:order val="2"/>
          <c:tx>
            <c:strRef>
              <c:f>'26外神田五･六丁目'!$W$65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14447306245059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E-4457-A8AB-87A858C606F8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'26外神田五･六丁目'!$T$66:$T$67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'26外神田五･六丁目'!$W$66:$W$67</c:f>
              <c:numCache>
                <c:formatCode>0.0%</c:formatCode>
                <c:ptCount val="2"/>
                <c:pt idx="0">
                  <c:v>7.2999999999999995E-2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BE-4BA4-B346-C1468F638F68}"/>
            </c:ext>
          </c:extLst>
        </c:ser>
        <c:ser>
          <c:idx val="3"/>
          <c:order val="3"/>
          <c:tx>
            <c:strRef>
              <c:f>'26外神田五･六丁目'!$X$65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'26外神田五･六丁目'!$T$66:$T$67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'26外神田五･六丁目'!$X$66:$X$67</c:f>
              <c:numCache>
                <c:formatCode>0.0%</c:formatCode>
                <c:ptCount val="2"/>
                <c:pt idx="0">
                  <c:v>0.3</c:v>
                </c:pt>
                <c:pt idx="1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BE-4BA4-B346-C1468F638F68}"/>
            </c:ext>
          </c:extLst>
        </c:ser>
        <c:ser>
          <c:idx val="4"/>
          <c:order val="4"/>
          <c:tx>
            <c:strRef>
              <c:f>'26外神田五･六丁目'!$Y$65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'26外神田五･六丁目'!$T$66:$T$67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'26外神田五･六丁目'!$Y$66:$Y$67</c:f>
              <c:numCache>
                <c:formatCode>0.0%</c:formatCode>
                <c:ptCount val="2"/>
                <c:pt idx="0">
                  <c:v>0.54200000000000004</c:v>
                </c:pt>
                <c:pt idx="1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BE-4BA4-B346-C1468F638F68}"/>
            </c:ext>
          </c:extLst>
        </c:ser>
        <c:ser>
          <c:idx val="5"/>
          <c:order val="5"/>
          <c:tx>
            <c:strRef>
              <c:f>'26外神田五･六丁目'!$Z$65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BE-4457-A8AB-87A858C60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'26外神田五･六丁目'!$T$66:$T$67</c:f>
              <c:strCache>
                <c:ptCount val="2"/>
                <c:pt idx="0">
                  <c:v>地区計画策定前
S46-H18(36年間）(n=233）</c:v>
                </c:pt>
                <c:pt idx="1">
                  <c:v>地区計画策定後
H19-R3(15年間）(n=40）</c:v>
                </c:pt>
              </c:strCache>
            </c:strRef>
          </c:cat>
          <c:val>
            <c:numRef>
              <c:f>'26外神田五･六丁目'!$Z$66:$Z$67</c:f>
              <c:numCache>
                <c:formatCode>0.0%</c:formatCode>
                <c:ptCount val="2"/>
                <c:pt idx="0">
                  <c:v>3.4000000000000002E-2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BE-4BA4-B346-C1468F638F6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'27四番町'!$B$26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'27四番町'!$A$27:$A$28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'27四番町'!$B$27:$B$28</c:f>
              <c:numCache>
                <c:formatCode>0.0%</c:formatCode>
                <c:ptCount val="2"/>
                <c:pt idx="0">
                  <c:v>0.10299999999999999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8-4F68-A176-42375A0EC809}"/>
            </c:ext>
          </c:extLst>
        </c:ser>
        <c:ser>
          <c:idx val="1"/>
          <c:order val="1"/>
          <c:tx>
            <c:strRef>
              <c:f>'27四番町'!$C$26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'27四番町'!$A$27:$A$28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'27四番町'!$C$27:$C$28</c:f>
              <c:numCache>
                <c:formatCode>0.0%</c:formatCode>
                <c:ptCount val="2"/>
                <c:pt idx="0">
                  <c:v>0.309</c:v>
                </c:pt>
                <c:pt idx="1">
                  <c:v>0.39900000000000002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8-4F68-A176-42375A0EC809}"/>
            </c:ext>
          </c:extLst>
        </c:ser>
        <c:ser>
          <c:idx val="2"/>
          <c:order val="2"/>
          <c:tx>
            <c:strRef>
              <c:f>'27四番町'!$D$26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'27四番町'!$A$27:$A$28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'27四番町'!$D$27:$D$28</c:f>
              <c:numCache>
                <c:formatCode>0.0%</c:formatCode>
                <c:ptCount val="2"/>
                <c:pt idx="0">
                  <c:v>0.309</c:v>
                </c:pt>
                <c:pt idx="1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F8-4F68-A176-42375A0EC809}"/>
            </c:ext>
          </c:extLst>
        </c:ser>
        <c:ser>
          <c:idx val="3"/>
          <c:order val="3"/>
          <c:tx>
            <c:strRef>
              <c:f>'27四番町'!$E$26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'27四番町'!$A$27:$A$28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'27四番町'!$E$27:$E$28</c:f>
              <c:numCache>
                <c:formatCode>0.0%</c:formatCode>
                <c:ptCount val="2"/>
                <c:pt idx="0">
                  <c:v>0.221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F8-4F68-A176-42375A0EC809}"/>
            </c:ext>
          </c:extLst>
        </c:ser>
        <c:ser>
          <c:idx val="4"/>
          <c:order val="4"/>
          <c:tx>
            <c:strRef>
              <c:f>'27四番町'!$F$26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4.68268653469520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F8-4564-8060-F7B210577835}"/>
                </c:ext>
              </c:extLst>
            </c:dLbl>
            <c:dLbl>
              <c:idx val="1"/>
              <c:layout>
                <c:manualLayout>
                  <c:x val="-1.8454759482936024E-16"/>
                  <c:y val="3.90230023149186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F8-4564-8060-F7B210577835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'27四番町'!$A$27:$A$28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'27四番町'!$F$27:$F$28</c:f>
              <c:numCache>
                <c:formatCode>0.0%</c:formatCode>
                <c:ptCount val="2"/>
                <c:pt idx="0">
                  <c:v>2.9000000000000001E-2</c:v>
                </c:pt>
                <c:pt idx="1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F8-4F68-A176-42375A0EC809}"/>
            </c:ext>
          </c:extLst>
        </c:ser>
        <c:ser>
          <c:idx val="5"/>
          <c:order val="5"/>
          <c:tx>
            <c:strRef>
              <c:f>'27四番町'!$G$26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165871828035057E-3"/>
                  <c:y val="-4.68262508211600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8-4564-8060-F7B210577835}"/>
                </c:ext>
              </c:extLst>
            </c:dLbl>
            <c:dLbl>
              <c:idx val="1"/>
              <c:layout>
                <c:manualLayout>
                  <c:x val="-1.8454759482936024E-16"/>
                  <c:y val="-3.12179102313013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8-4564-8060-F7B210577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'27四番町'!$A$27:$A$28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'27四番町'!$G$27:$G$28</c:f>
              <c:numCache>
                <c:formatCode>0.0%</c:formatCode>
                <c:ptCount val="2"/>
                <c:pt idx="0">
                  <c:v>2.9000000000000001E-2</c:v>
                </c:pt>
                <c:pt idx="1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F8-4F68-A176-42375A0EC80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'6神田佐久間町'!$U$69:$U$70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2.3942125940650122E-3"/>
                  <c:y val="1.78535097003514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1-42D9-BF05-8FF69B22BA8B}"/>
                </c:ext>
              </c:extLst>
            </c:dLbl>
            <c:dLbl>
              <c:idx val="3"/>
              <c:layout>
                <c:manualLayout>
                  <c:x val="1.3702667139690244E-5"/>
                  <c:y val="7.0890864223436662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1-42D9-BF05-8FF69B22BA8B}"/>
                </c:ext>
              </c:extLst>
            </c:dLbl>
            <c:dLbl>
              <c:idx val="7"/>
              <c:layout>
                <c:manualLayout>
                  <c:x val="4.7383992012920194E-3"/>
                  <c:y val="9.073762498258549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1-42D9-BF05-8FF69B22BA8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'6神田佐久間町'!$S$71:$T$82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集合住宅(n=5）</c:v>
                  </c:pt>
                  <c:pt idx="2">
                    <c:v>住商併用(n=113）</c:v>
                  </c:pt>
                  <c:pt idx="3">
                    <c:v>事務所(n=91）</c:v>
                  </c:pt>
                  <c:pt idx="4">
                    <c:v>専用商業(n=6）</c:v>
                  </c:pt>
                  <c:pt idx="5">
                    <c:v>その他(n=8）</c:v>
                  </c:pt>
                  <c:pt idx="6">
                    <c:v>独立住宅(n=7）</c:v>
                  </c:pt>
                  <c:pt idx="7">
                    <c:v>集合住宅(n=39）</c:v>
                  </c:pt>
                  <c:pt idx="8">
                    <c:v>住商併用(n=29）</c:v>
                  </c:pt>
                  <c:pt idx="9">
                    <c:v>事務所(n=17）</c:v>
                  </c:pt>
                  <c:pt idx="10">
                    <c:v>専用商業(n=13）</c:v>
                  </c:pt>
                  <c:pt idx="11">
                    <c:v>その他(n=8）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'6神田佐久間町'!$U$71:$U$82</c:f>
              <c:numCache>
                <c:formatCode>0.0%</c:formatCode>
                <c:ptCount val="12"/>
                <c:pt idx="0">
                  <c:v>0.1</c:v>
                </c:pt>
                <c:pt idx="1">
                  <c:v>0</c:v>
                </c:pt>
                <c:pt idx="2">
                  <c:v>8.9999999999999993E-3</c:v>
                </c:pt>
                <c:pt idx="3">
                  <c:v>4.3999999999999997E-2</c:v>
                </c:pt>
                <c:pt idx="4">
                  <c:v>0</c:v>
                </c:pt>
                <c:pt idx="5">
                  <c:v>0.375</c:v>
                </c:pt>
                <c:pt idx="6">
                  <c:v>0</c:v>
                </c:pt>
                <c:pt idx="7">
                  <c:v>2.5999999999999999E-2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2-4DE8-A39F-6CDC5AF5713B}"/>
            </c:ext>
          </c:extLst>
        </c:ser>
        <c:ser>
          <c:idx val="1"/>
          <c:order val="1"/>
          <c:tx>
            <c:strRef>
              <c:f>'6神田佐久間町'!$V$70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190236192685779E-2"/>
                  <c:y val="-1.78499651571402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1-42D9-BF05-8FF69B22BA8B}"/>
                </c:ext>
              </c:extLst>
            </c:dLbl>
            <c:dLbl>
              <c:idx val="3"/>
              <c:layout>
                <c:manualLayout>
                  <c:x val="1.4289629333468484E-2"/>
                  <c:y val="-2.235188948964958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1-42D9-BF05-8FF69B22BA8B}"/>
                </c:ext>
              </c:extLst>
            </c:dLbl>
            <c:dLbl>
              <c:idx val="7"/>
              <c:layout>
                <c:manualLayout>
                  <c:x val="1.4285174358122318E-2"/>
                  <c:y val="-9.07233361553767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1-42D9-BF05-8FF69B22BA8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'6神田佐久間町'!$S$71:$T$82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集合住宅(n=5）</c:v>
                  </c:pt>
                  <c:pt idx="2">
                    <c:v>住商併用(n=113）</c:v>
                  </c:pt>
                  <c:pt idx="3">
                    <c:v>事務所(n=91）</c:v>
                  </c:pt>
                  <c:pt idx="4">
                    <c:v>専用商業(n=6）</c:v>
                  </c:pt>
                  <c:pt idx="5">
                    <c:v>その他(n=8）</c:v>
                  </c:pt>
                  <c:pt idx="6">
                    <c:v>独立住宅(n=7）</c:v>
                  </c:pt>
                  <c:pt idx="7">
                    <c:v>集合住宅(n=39）</c:v>
                  </c:pt>
                  <c:pt idx="8">
                    <c:v>住商併用(n=29）</c:v>
                  </c:pt>
                  <c:pt idx="9">
                    <c:v>事務所(n=17）</c:v>
                  </c:pt>
                  <c:pt idx="10">
                    <c:v>専用商業(n=13）</c:v>
                  </c:pt>
                  <c:pt idx="11">
                    <c:v>その他(n=8）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'6神田佐久間町'!$V$71:$V$82</c:f>
              <c:numCache>
                <c:formatCode>0.0%</c:formatCode>
                <c:ptCount val="12"/>
                <c:pt idx="0">
                  <c:v>0</c:v>
                </c:pt>
                <c:pt idx="1">
                  <c:v>0.2</c:v>
                </c:pt>
                <c:pt idx="2">
                  <c:v>8.9999999999999993E-3</c:v>
                </c:pt>
                <c:pt idx="3">
                  <c:v>2.1999999999999999E-2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7.6999999999999999E-2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2-4DE8-A39F-6CDC5AF5713B}"/>
            </c:ext>
          </c:extLst>
        </c:ser>
        <c:ser>
          <c:idx val="2"/>
          <c:order val="2"/>
          <c:tx>
            <c:strRef>
              <c:f>'6神田佐久間町'!$W$70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1.1919443333840145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AB-4C23-8A24-FE346B12EC36}"/>
                </c:ext>
              </c:extLst>
            </c:dLbl>
            <c:dLbl>
              <c:idx val="3"/>
              <c:layout>
                <c:manualLayout>
                  <c:x val="1.6670139260393849E-2"/>
                  <c:y val="3.5445432111718331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1-42D9-BF05-8FF69B22BA8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'6神田佐久間町'!$S$71:$T$82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集合住宅(n=5）</c:v>
                  </c:pt>
                  <c:pt idx="2">
                    <c:v>住商併用(n=113）</c:v>
                  </c:pt>
                  <c:pt idx="3">
                    <c:v>事務所(n=91）</c:v>
                  </c:pt>
                  <c:pt idx="4">
                    <c:v>専用商業(n=6）</c:v>
                  </c:pt>
                  <c:pt idx="5">
                    <c:v>その他(n=8）</c:v>
                  </c:pt>
                  <c:pt idx="6">
                    <c:v>独立住宅(n=7）</c:v>
                  </c:pt>
                  <c:pt idx="7">
                    <c:v>集合住宅(n=39）</c:v>
                  </c:pt>
                  <c:pt idx="8">
                    <c:v>住商併用(n=29）</c:v>
                  </c:pt>
                  <c:pt idx="9">
                    <c:v>事務所(n=17）</c:v>
                  </c:pt>
                  <c:pt idx="10">
                    <c:v>専用商業(n=13）</c:v>
                  </c:pt>
                  <c:pt idx="11">
                    <c:v>その他(n=8）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'6神田佐久間町'!$W$71:$W$82</c:f>
              <c:numCache>
                <c:formatCode>0.0%</c:formatCode>
                <c:ptCount val="12"/>
                <c:pt idx="0">
                  <c:v>0.1</c:v>
                </c:pt>
                <c:pt idx="1">
                  <c:v>0.2</c:v>
                </c:pt>
                <c:pt idx="2">
                  <c:v>0.115</c:v>
                </c:pt>
                <c:pt idx="3">
                  <c:v>5.5E-2</c:v>
                </c:pt>
                <c:pt idx="4">
                  <c:v>0.16700000000000001</c:v>
                </c:pt>
                <c:pt idx="5">
                  <c:v>0</c:v>
                </c:pt>
                <c:pt idx="6">
                  <c:v>0.28599999999999998</c:v>
                </c:pt>
                <c:pt idx="7">
                  <c:v>0.33300000000000002</c:v>
                </c:pt>
                <c:pt idx="8">
                  <c:v>0.20699999999999999</c:v>
                </c:pt>
                <c:pt idx="9">
                  <c:v>0.11799999999999999</c:v>
                </c:pt>
                <c:pt idx="10">
                  <c:v>0.23100000000000001</c:v>
                </c:pt>
                <c:pt idx="1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2-4DE8-A39F-6CDC5AF5713B}"/>
            </c:ext>
          </c:extLst>
        </c:ser>
        <c:ser>
          <c:idx val="3"/>
          <c:order val="3"/>
          <c:tx>
            <c:strRef>
              <c:f>'6神田佐久間町'!$X$70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'6神田佐久間町'!$S$71:$T$82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集合住宅(n=5）</c:v>
                  </c:pt>
                  <c:pt idx="2">
                    <c:v>住商併用(n=113）</c:v>
                  </c:pt>
                  <c:pt idx="3">
                    <c:v>事務所(n=91）</c:v>
                  </c:pt>
                  <c:pt idx="4">
                    <c:v>専用商業(n=6）</c:v>
                  </c:pt>
                  <c:pt idx="5">
                    <c:v>その他(n=8）</c:v>
                  </c:pt>
                  <c:pt idx="6">
                    <c:v>独立住宅(n=7）</c:v>
                  </c:pt>
                  <c:pt idx="7">
                    <c:v>集合住宅(n=39）</c:v>
                  </c:pt>
                  <c:pt idx="8">
                    <c:v>住商併用(n=29）</c:v>
                  </c:pt>
                  <c:pt idx="9">
                    <c:v>事務所(n=17）</c:v>
                  </c:pt>
                  <c:pt idx="10">
                    <c:v>専用商業(n=13）</c:v>
                  </c:pt>
                  <c:pt idx="11">
                    <c:v>その他(n=8）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'6神田佐久間町'!$X$71:$X$82</c:f>
              <c:numCache>
                <c:formatCode>0.0%</c:formatCode>
                <c:ptCount val="12"/>
                <c:pt idx="0">
                  <c:v>0.2</c:v>
                </c:pt>
                <c:pt idx="1">
                  <c:v>0.4</c:v>
                </c:pt>
                <c:pt idx="2">
                  <c:v>0.21199999999999999</c:v>
                </c:pt>
                <c:pt idx="3">
                  <c:v>0.28599999999999998</c:v>
                </c:pt>
                <c:pt idx="4">
                  <c:v>0.16700000000000001</c:v>
                </c:pt>
                <c:pt idx="5">
                  <c:v>0.375</c:v>
                </c:pt>
                <c:pt idx="6">
                  <c:v>0.57099999999999995</c:v>
                </c:pt>
                <c:pt idx="7">
                  <c:v>0.46100000000000002</c:v>
                </c:pt>
                <c:pt idx="8">
                  <c:v>0.55200000000000005</c:v>
                </c:pt>
                <c:pt idx="9">
                  <c:v>0.70599999999999996</c:v>
                </c:pt>
                <c:pt idx="10">
                  <c:v>0.53800000000000003</c:v>
                </c:pt>
                <c:pt idx="11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2-4DE8-A39F-6CDC5AF5713B}"/>
            </c:ext>
          </c:extLst>
        </c:ser>
        <c:ser>
          <c:idx val="4"/>
          <c:order val="4"/>
          <c:tx>
            <c:strRef>
              <c:f>'6神田佐久間町'!$Y$70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'6神田佐久間町'!$S$71:$T$82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集合住宅(n=5）</c:v>
                  </c:pt>
                  <c:pt idx="2">
                    <c:v>住商併用(n=113）</c:v>
                  </c:pt>
                  <c:pt idx="3">
                    <c:v>事務所(n=91）</c:v>
                  </c:pt>
                  <c:pt idx="4">
                    <c:v>専用商業(n=6）</c:v>
                  </c:pt>
                  <c:pt idx="5">
                    <c:v>その他(n=8）</c:v>
                  </c:pt>
                  <c:pt idx="6">
                    <c:v>独立住宅(n=7）</c:v>
                  </c:pt>
                  <c:pt idx="7">
                    <c:v>集合住宅(n=39）</c:v>
                  </c:pt>
                  <c:pt idx="8">
                    <c:v>住商併用(n=29）</c:v>
                  </c:pt>
                  <c:pt idx="9">
                    <c:v>事務所(n=17）</c:v>
                  </c:pt>
                  <c:pt idx="10">
                    <c:v>専用商業(n=13）</c:v>
                  </c:pt>
                  <c:pt idx="11">
                    <c:v>その他(n=8）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'6神田佐久間町'!$Y$71:$Y$82</c:f>
              <c:numCache>
                <c:formatCode>0.0%</c:formatCode>
                <c:ptCount val="12"/>
                <c:pt idx="0">
                  <c:v>0.6</c:v>
                </c:pt>
                <c:pt idx="1">
                  <c:v>0.2</c:v>
                </c:pt>
                <c:pt idx="2">
                  <c:v>0.62</c:v>
                </c:pt>
                <c:pt idx="3">
                  <c:v>0.52700000000000002</c:v>
                </c:pt>
                <c:pt idx="4">
                  <c:v>0.66600000000000004</c:v>
                </c:pt>
                <c:pt idx="5">
                  <c:v>0.25</c:v>
                </c:pt>
                <c:pt idx="6">
                  <c:v>0.14299999999999999</c:v>
                </c:pt>
                <c:pt idx="7">
                  <c:v>0.10299999999999999</c:v>
                </c:pt>
                <c:pt idx="8">
                  <c:v>0.24099999999999999</c:v>
                </c:pt>
                <c:pt idx="9">
                  <c:v>0.17599999999999999</c:v>
                </c:pt>
                <c:pt idx="10">
                  <c:v>0.23100000000000001</c:v>
                </c:pt>
                <c:pt idx="1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B2-4DE8-A39F-6CDC5AF5713B}"/>
            </c:ext>
          </c:extLst>
        </c:ser>
        <c:ser>
          <c:idx val="5"/>
          <c:order val="5"/>
          <c:tx>
            <c:strRef>
              <c:f>'6神田佐久間町'!$Z$70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7.1413420730070598E-3"/>
                  <c:y val="4.503342149793814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1-42D9-BF05-8FF69B22BA8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'6神田佐久間町'!$S$71:$T$82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集合住宅(n=5）</c:v>
                  </c:pt>
                  <c:pt idx="2">
                    <c:v>住商併用(n=113）</c:v>
                  </c:pt>
                  <c:pt idx="3">
                    <c:v>事務所(n=91）</c:v>
                  </c:pt>
                  <c:pt idx="4">
                    <c:v>専用商業(n=6）</c:v>
                  </c:pt>
                  <c:pt idx="5">
                    <c:v>その他(n=8）</c:v>
                  </c:pt>
                  <c:pt idx="6">
                    <c:v>独立住宅(n=7）</c:v>
                  </c:pt>
                  <c:pt idx="7">
                    <c:v>集合住宅(n=39）</c:v>
                  </c:pt>
                  <c:pt idx="8">
                    <c:v>住商併用(n=29）</c:v>
                  </c:pt>
                  <c:pt idx="9">
                    <c:v>事務所(n=17）</c:v>
                  </c:pt>
                  <c:pt idx="10">
                    <c:v>専用商業(n=13）</c:v>
                  </c:pt>
                  <c:pt idx="11">
                    <c:v>その他(n=8）</c:v>
                  </c:pt>
                </c:lvl>
                <c:lvl>
                  <c:pt idx="0">
                    <c:v>地区計画策定前
S46-H9(27年間）</c:v>
                  </c:pt>
                  <c:pt idx="6">
                    <c:v>地区計画策定後
H10-R3(24年間）</c:v>
                  </c:pt>
                </c:lvl>
              </c:multiLvlStrCache>
            </c:multiLvlStrRef>
          </c:cat>
          <c:val>
            <c:numRef>
              <c:f>'6神田佐久間町'!$Z$71:$Z$82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3.5000000000000003E-2</c:v>
                </c:pt>
                <c:pt idx="3">
                  <c:v>6.6000000000000003E-2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2-4DE8-A39F-6CDC5AF5713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'27四番町'!$K$26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546941790619443E-3"/>
                  <c:y val="1.585893347252017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D1-4CA5-881E-DC7F8B391FF1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'27四番町'!$K$27:$K$28</c:f>
              <c:numCache>
                <c:formatCode>0.0%</c:formatCode>
                <c:ptCount val="2"/>
                <c:pt idx="0">
                  <c:v>5.0000000000000001E-3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3-407E-AE3A-9FC7BBB47DE3}"/>
            </c:ext>
          </c:extLst>
        </c:ser>
        <c:ser>
          <c:idx val="1"/>
          <c:order val="1"/>
          <c:tx>
            <c:strRef>
              <c:f>'27四番町'!$L$26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'27四番町'!$L$27:$L$28</c:f>
              <c:numCache>
                <c:formatCode>0.0%</c:formatCode>
                <c:ptCount val="2"/>
                <c:pt idx="0">
                  <c:v>0.39900000000000002</c:v>
                </c:pt>
                <c:pt idx="1">
                  <c:v>0.67500000000000004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3-407E-AE3A-9FC7BBB47DE3}"/>
            </c:ext>
          </c:extLst>
        </c:ser>
        <c:ser>
          <c:idx val="2"/>
          <c:order val="2"/>
          <c:tx>
            <c:strRef>
              <c:f>'27四番町'!$M$26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'27四番町'!$M$27:$M$28</c:f>
              <c:numCache>
                <c:formatCode>0.0%</c:formatCode>
                <c:ptCount val="2"/>
                <c:pt idx="0">
                  <c:v>0.307</c:v>
                </c:pt>
                <c:pt idx="1">
                  <c:v>3.2000000000000001E-2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73-407E-AE3A-9FC7BBB47DE3}"/>
            </c:ext>
          </c:extLst>
        </c:ser>
        <c:ser>
          <c:idx val="3"/>
          <c:order val="3"/>
          <c:tx>
            <c:strRef>
              <c:f>'27四番町'!$N$26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'27四番町'!$N$27:$N$28</c:f>
              <c:numCache>
                <c:formatCode>0.0%</c:formatCode>
                <c:ptCount val="2"/>
                <c:pt idx="0">
                  <c:v>0.17</c:v>
                </c:pt>
                <c:pt idx="1">
                  <c:v>0.27100000000000002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73-407E-AE3A-9FC7BBB47DE3}"/>
            </c:ext>
          </c:extLst>
        </c:ser>
        <c:ser>
          <c:idx val="4"/>
          <c:order val="4"/>
          <c:tx>
            <c:strRef>
              <c:f>'27四番町'!$O$26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17166182592821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1-4CA5-881E-DC7F8B391FF1}"/>
                </c:ext>
              </c:extLst>
            </c:dLbl>
            <c:dLbl>
              <c:idx val="1"/>
              <c:layout>
                <c:manualLayout>
                  <c:x val="0"/>
                  <c:y val="3.96457728241027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1-4CA5-881E-DC7F8B391FF1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'27四番町'!$O$27:$O$28</c:f>
              <c:numCache>
                <c:formatCode>0.0%</c:formatCode>
                <c:ptCount val="2"/>
                <c:pt idx="0">
                  <c:v>6.5000000000000002E-2</c:v>
                </c:pt>
                <c:pt idx="1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73-407E-AE3A-9FC7BBB47DE3}"/>
            </c:ext>
          </c:extLst>
        </c:ser>
        <c:ser>
          <c:idx val="5"/>
          <c:order val="5"/>
          <c:tx>
            <c:strRef>
              <c:f>'27四番町'!$P$26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820412685929164E-3"/>
                  <c:y val="-3.17166182592820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D1-4CA5-881E-DC7F8B391FF1}"/>
                </c:ext>
              </c:extLst>
            </c:dLbl>
            <c:dLbl>
              <c:idx val="1"/>
              <c:layout>
                <c:manualLayout>
                  <c:x val="1.5164082537185833E-2"/>
                  <c:y val="-5.55040819537436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1-4CA5-881E-DC7F8B391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'27四番町'!$J$27:$J$28</c:f>
              <c:strCache>
                <c:ptCount val="2"/>
                <c:pt idx="0">
                  <c:v>地区計画策定前
S46-H18(36年間）</c:v>
                </c:pt>
                <c:pt idx="1">
                  <c:v>地区計画策定後
H19-R3(15年間）</c:v>
                </c:pt>
              </c:strCache>
            </c:strRef>
          </c:cat>
          <c:val>
            <c:numRef>
              <c:f>'27四番町'!$P$27:$P$28</c:f>
              <c:numCache>
                <c:formatCode>0.0%</c:formatCode>
                <c:ptCount val="2"/>
                <c:pt idx="0">
                  <c:v>5.3999999999999999E-2</c:v>
                </c:pt>
                <c:pt idx="1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73-407E-AE3A-9FC7BBB47DE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'27四番町'!$U$69:$U$70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'27四番町'!$S$71:$T$82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集合住宅(n=21）</c:v>
                  </c:pt>
                  <c:pt idx="2">
                    <c:v>住商併用(n=21）</c:v>
                  </c:pt>
                  <c:pt idx="3">
                    <c:v>事務所(n=15）</c:v>
                  </c:pt>
                  <c:pt idx="4">
                    <c:v>専用商業(n=2）</c:v>
                  </c:pt>
                  <c:pt idx="5">
                    <c:v>その他(n=2）</c:v>
                  </c:pt>
                  <c:pt idx="6">
                    <c:v>独立住宅(n=0）</c:v>
                  </c:pt>
                  <c:pt idx="7">
                    <c:v>集合住宅(n=6）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'27四番町'!$U$71:$U$82</c:f>
              <c:numCache>
                <c:formatCode>0.0%</c:formatCode>
                <c:ptCount val="12"/>
                <c:pt idx="0">
                  <c:v>0.85699999999999998</c:v>
                </c:pt>
                <c:pt idx="1">
                  <c:v>0.23799999999999999</c:v>
                </c:pt>
                <c:pt idx="2">
                  <c:v>9.5000000000000001E-2</c:v>
                </c:pt>
                <c:pt idx="3">
                  <c:v>0.4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0.33300000000000002</c:v>
                </c:pt>
                <c:pt idx="8">
                  <c:v>0</c:v>
                </c:pt>
                <c:pt idx="9">
                  <c:v>0.16700000000000001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9-4E59-976B-873E6D5E78EF}"/>
            </c:ext>
          </c:extLst>
        </c:ser>
        <c:ser>
          <c:idx val="1"/>
          <c:order val="1"/>
          <c:tx>
            <c:strRef>
              <c:f>'27四番町'!$V$70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'27四番町'!$S$71:$T$82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集合住宅(n=21）</c:v>
                  </c:pt>
                  <c:pt idx="2">
                    <c:v>住商併用(n=21）</c:v>
                  </c:pt>
                  <c:pt idx="3">
                    <c:v>事務所(n=15）</c:v>
                  </c:pt>
                  <c:pt idx="4">
                    <c:v>専用商業(n=2）</c:v>
                  </c:pt>
                  <c:pt idx="5">
                    <c:v>その他(n=2）</c:v>
                  </c:pt>
                  <c:pt idx="6">
                    <c:v>独立住宅(n=0）</c:v>
                  </c:pt>
                  <c:pt idx="7">
                    <c:v>集合住宅(n=6）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'27四番町'!$V$71:$V$82</c:f>
              <c:numCache>
                <c:formatCode>0.0%</c:formatCode>
                <c:ptCount val="12"/>
                <c:pt idx="0">
                  <c:v>0.14299999999999999</c:v>
                </c:pt>
                <c:pt idx="1">
                  <c:v>0.28599999999999998</c:v>
                </c:pt>
                <c:pt idx="2">
                  <c:v>0.14299999999999999</c:v>
                </c:pt>
                <c:pt idx="3">
                  <c:v>0.13300000000000001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0.499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69-4E59-976B-873E6D5E78EF}"/>
            </c:ext>
          </c:extLst>
        </c:ser>
        <c:ser>
          <c:idx val="2"/>
          <c:order val="2"/>
          <c:tx>
            <c:strRef>
              <c:f>'27四番町'!$W$70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'27四番町'!$S$71:$T$82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集合住宅(n=21）</c:v>
                  </c:pt>
                  <c:pt idx="2">
                    <c:v>住商併用(n=21）</c:v>
                  </c:pt>
                  <c:pt idx="3">
                    <c:v>事務所(n=15）</c:v>
                  </c:pt>
                  <c:pt idx="4">
                    <c:v>専用商業(n=2）</c:v>
                  </c:pt>
                  <c:pt idx="5">
                    <c:v>その他(n=2）</c:v>
                  </c:pt>
                  <c:pt idx="6">
                    <c:v>独立住宅(n=0）</c:v>
                  </c:pt>
                  <c:pt idx="7">
                    <c:v>集合住宅(n=6）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'27四番町'!$W$71:$W$82</c:f>
              <c:numCache>
                <c:formatCode>0.0%</c:formatCode>
                <c:ptCount val="12"/>
                <c:pt idx="0">
                  <c:v>0</c:v>
                </c:pt>
                <c:pt idx="1">
                  <c:v>0.28499999999999998</c:v>
                </c:pt>
                <c:pt idx="2">
                  <c:v>0.38200000000000001</c:v>
                </c:pt>
                <c:pt idx="3">
                  <c:v>0.2</c:v>
                </c:pt>
                <c:pt idx="4">
                  <c:v>0.5</c:v>
                </c:pt>
                <c:pt idx="5">
                  <c:v>0.5</c:v>
                </c:pt>
                <c:pt idx="6">
                  <c:v>0</c:v>
                </c:pt>
                <c:pt idx="7">
                  <c:v>0.16700000000000001</c:v>
                </c:pt>
                <c:pt idx="8">
                  <c:v>1</c:v>
                </c:pt>
                <c:pt idx="9">
                  <c:v>0.16700000000000001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69-4E59-976B-873E6D5E78EF}"/>
            </c:ext>
          </c:extLst>
        </c:ser>
        <c:ser>
          <c:idx val="3"/>
          <c:order val="3"/>
          <c:tx>
            <c:strRef>
              <c:f>'27四番町'!$X$70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'27四番町'!$S$71:$T$82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集合住宅(n=21）</c:v>
                  </c:pt>
                  <c:pt idx="2">
                    <c:v>住商併用(n=21）</c:v>
                  </c:pt>
                  <c:pt idx="3">
                    <c:v>事務所(n=15）</c:v>
                  </c:pt>
                  <c:pt idx="4">
                    <c:v>専用商業(n=2）</c:v>
                  </c:pt>
                  <c:pt idx="5">
                    <c:v>その他(n=2）</c:v>
                  </c:pt>
                  <c:pt idx="6">
                    <c:v>独立住宅(n=0）</c:v>
                  </c:pt>
                  <c:pt idx="7">
                    <c:v>集合住宅(n=6）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'27四番町'!$X$71:$X$82</c:f>
              <c:numCache>
                <c:formatCode>0.0%</c:formatCode>
                <c:ptCount val="12"/>
                <c:pt idx="0">
                  <c:v>0</c:v>
                </c:pt>
                <c:pt idx="1">
                  <c:v>0.14299999999999999</c:v>
                </c:pt>
                <c:pt idx="2">
                  <c:v>0.19</c:v>
                </c:pt>
                <c:pt idx="3">
                  <c:v>0.2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0.16700000000000001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69-4E59-976B-873E6D5E78EF}"/>
            </c:ext>
          </c:extLst>
        </c:ser>
        <c:ser>
          <c:idx val="4"/>
          <c:order val="4"/>
          <c:tx>
            <c:strRef>
              <c:f>'27四番町'!$Y$70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'27四番町'!$S$71:$T$82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集合住宅(n=21）</c:v>
                  </c:pt>
                  <c:pt idx="2">
                    <c:v>住商併用(n=21）</c:v>
                  </c:pt>
                  <c:pt idx="3">
                    <c:v>事務所(n=15）</c:v>
                  </c:pt>
                  <c:pt idx="4">
                    <c:v>専用商業(n=2）</c:v>
                  </c:pt>
                  <c:pt idx="5">
                    <c:v>その他(n=2）</c:v>
                  </c:pt>
                  <c:pt idx="6">
                    <c:v>独立住宅(n=0）</c:v>
                  </c:pt>
                  <c:pt idx="7">
                    <c:v>集合住宅(n=6）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'27四番町'!$Y$71:$Y$82</c:f>
              <c:numCache>
                <c:formatCode>0.0%</c:formatCode>
                <c:ptCount val="12"/>
                <c:pt idx="0">
                  <c:v>0</c:v>
                </c:pt>
                <c:pt idx="1">
                  <c:v>4.8000000000000001E-2</c:v>
                </c:pt>
                <c:pt idx="2">
                  <c:v>0.19</c:v>
                </c:pt>
                <c:pt idx="3">
                  <c:v>6.7000000000000004E-2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69-4E59-976B-873E6D5E78EF}"/>
            </c:ext>
          </c:extLst>
        </c:ser>
        <c:ser>
          <c:idx val="5"/>
          <c:order val="5"/>
          <c:tx>
            <c:strRef>
              <c:f>'27四番町'!$Z$70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'27四番町'!$S$71:$T$82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集合住宅(n=21）</c:v>
                  </c:pt>
                  <c:pt idx="2">
                    <c:v>住商併用(n=21）</c:v>
                  </c:pt>
                  <c:pt idx="3">
                    <c:v>事務所(n=15）</c:v>
                  </c:pt>
                  <c:pt idx="4">
                    <c:v>専用商業(n=2）</c:v>
                  </c:pt>
                  <c:pt idx="5">
                    <c:v>その他(n=2）</c:v>
                  </c:pt>
                  <c:pt idx="6">
                    <c:v>独立住宅(n=0）</c:v>
                  </c:pt>
                  <c:pt idx="7">
                    <c:v>集合住宅(n=6）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S46-H18(36年間）</c:v>
                  </c:pt>
                  <c:pt idx="6">
                    <c:v>地区計画策定後
H19-R3(15年間）</c:v>
                  </c:pt>
                </c:lvl>
              </c:multiLvlStrCache>
            </c:multiLvlStrRef>
          </c:cat>
          <c:val>
            <c:numRef>
              <c:f>'27四番町'!$Z$71:$Z$82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9-4E59-976B-873E6D5E78E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'27四番町'!$U$65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'27四番町'!$T$66:$T$67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'27四番町'!$U$66:$U$67</c:f>
              <c:numCache>
                <c:formatCode>0.0%</c:formatCode>
                <c:ptCount val="2"/>
                <c:pt idx="0">
                  <c:v>0.29499999999999998</c:v>
                </c:pt>
                <c:pt idx="1">
                  <c:v>0.26700000000000002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A-46FF-9DF8-BD88416D87BE}"/>
            </c:ext>
          </c:extLst>
        </c:ser>
        <c:ser>
          <c:idx val="1"/>
          <c:order val="1"/>
          <c:tx>
            <c:strRef>
              <c:f>'27四番町'!$V$65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'27四番町'!$T$66:$T$67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'27四番町'!$V$66:$V$67</c:f>
              <c:numCache>
                <c:formatCode>0.0%</c:formatCode>
                <c:ptCount val="2"/>
                <c:pt idx="0">
                  <c:v>0.17599999999999999</c:v>
                </c:pt>
                <c:pt idx="1">
                  <c:v>0.46600000000000003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A-46FF-9DF8-BD88416D87BE}"/>
            </c:ext>
          </c:extLst>
        </c:ser>
        <c:ser>
          <c:idx val="2"/>
          <c:order val="2"/>
          <c:tx>
            <c:strRef>
              <c:f>'27四番町'!$W$65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'27四番町'!$T$66:$T$67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'27四番町'!$W$66:$W$67</c:f>
              <c:numCache>
                <c:formatCode>0.0%</c:formatCode>
                <c:ptCount val="2"/>
                <c:pt idx="0">
                  <c:v>0.27900000000000003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DA-46FF-9DF8-BD88416D87BE}"/>
            </c:ext>
          </c:extLst>
        </c:ser>
        <c:ser>
          <c:idx val="3"/>
          <c:order val="3"/>
          <c:tx>
            <c:strRef>
              <c:f>'27四番町'!$X$65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'27四番町'!$T$66:$T$67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'27四番町'!$X$66:$X$67</c:f>
              <c:numCache>
                <c:formatCode>0.0%</c:formatCode>
                <c:ptCount val="2"/>
                <c:pt idx="0">
                  <c:v>0.14699999999999999</c:v>
                </c:pt>
                <c:pt idx="1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DA-46FF-9DF8-BD88416D87BE}"/>
            </c:ext>
          </c:extLst>
        </c:ser>
        <c:ser>
          <c:idx val="4"/>
          <c:order val="4"/>
          <c:tx>
            <c:strRef>
              <c:f>'27四番町'!$Y$65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'27四番町'!$T$66:$T$67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'27四番町'!$Y$66:$Y$67</c:f>
              <c:numCache>
                <c:formatCode>0.0%</c:formatCode>
                <c:ptCount val="2"/>
                <c:pt idx="0">
                  <c:v>0.10299999999999999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DA-46FF-9DF8-BD88416D87BE}"/>
            </c:ext>
          </c:extLst>
        </c:ser>
        <c:ser>
          <c:idx val="5"/>
          <c:order val="5"/>
          <c:tx>
            <c:strRef>
              <c:f>'27四番町'!$Z$65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'27四番町'!$T$66:$T$67</c:f>
              <c:strCache>
                <c:ptCount val="2"/>
                <c:pt idx="0">
                  <c:v>地区計画策定前
S46-H18(36年間）(n=68）</c:v>
                </c:pt>
                <c:pt idx="1">
                  <c:v>地区計画策定後
H19-R3(15年間）(n=15）</c:v>
                </c:pt>
              </c:strCache>
            </c:strRef>
          </c:cat>
          <c:val>
            <c:numRef>
              <c:f>'27四番町'!$Z$66:$Z$67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DA-46FF-9DF8-BD88416D87B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'28神田美土代町周辺'!$B$26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5835479683794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DF-46B3-B2B2-BC35682A12D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'28神田美土代町周辺'!$A$27:$A$28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'28神田美土代町周辺'!$B$27:$B$28</c:f>
              <c:numCache>
                <c:formatCode>0.0%</c:formatCode>
                <c:ptCount val="2"/>
                <c:pt idx="0">
                  <c:v>2.4E-2</c:v>
                </c:pt>
                <c:pt idx="1">
                  <c:v>7.6999999999999999E-2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B-40F8-8045-A4825AC282D2}"/>
            </c:ext>
          </c:extLst>
        </c:ser>
        <c:ser>
          <c:idx val="1"/>
          <c:order val="1"/>
          <c:tx>
            <c:strRef>
              <c:f>'28神田美土代町周辺'!$C$26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930591328063242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DF-46B3-B2B2-BC35682A1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'28神田美土代町周辺'!$A$27:$A$28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'28神田美土代町周辺'!$C$27:$C$28</c:f>
              <c:numCache>
                <c:formatCode>0.0%</c:formatCode>
                <c:ptCount val="2"/>
                <c:pt idx="0">
                  <c:v>1.2E-2</c:v>
                </c:pt>
                <c:pt idx="1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CB-40F8-8045-A4825AC282D2}"/>
            </c:ext>
          </c:extLst>
        </c:ser>
        <c:ser>
          <c:idx val="2"/>
          <c:order val="2"/>
          <c:tx>
            <c:strRef>
              <c:f>'28神田美土代町周辺'!$D$26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'28神田美土代町周辺'!$A$27:$A$28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'28神田美土代町周辺'!$D$27:$D$28</c:f>
              <c:numCache>
                <c:formatCode>0.0%</c:formatCode>
                <c:ptCount val="2"/>
                <c:pt idx="0">
                  <c:v>0.4</c:v>
                </c:pt>
                <c:pt idx="1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CB-40F8-8045-A4825AC282D2}"/>
            </c:ext>
          </c:extLst>
        </c:ser>
        <c:ser>
          <c:idx val="3"/>
          <c:order val="3"/>
          <c:tx>
            <c:strRef>
              <c:f>'28神田美土代町周辺'!$E$26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'28神田美土代町周辺'!$A$27:$A$28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'28神田美土代町周辺'!$E$27:$E$28</c:f>
              <c:numCache>
                <c:formatCode>0.0%</c:formatCode>
                <c:ptCount val="2"/>
                <c:pt idx="0">
                  <c:v>0.49299999999999999</c:v>
                </c:pt>
                <c:pt idx="1">
                  <c:v>0.307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CB-40F8-8045-A4825AC282D2}"/>
            </c:ext>
          </c:extLst>
        </c:ser>
        <c:ser>
          <c:idx val="4"/>
          <c:order val="4"/>
          <c:tx>
            <c:strRef>
              <c:f>'28神田美土代町周辺'!$F$26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572236531225298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DF-46B3-B2B2-BC35682A12D5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'28神田美土代町周辺'!$A$27:$A$28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'28神田美土代町周辺'!$F$27:$F$28</c:f>
              <c:numCache>
                <c:formatCode>0.0%</c:formatCode>
                <c:ptCount val="2"/>
                <c:pt idx="0">
                  <c:v>4.7E-2</c:v>
                </c:pt>
                <c:pt idx="1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CB-40F8-8045-A4825AC282D2}"/>
            </c:ext>
          </c:extLst>
        </c:ser>
        <c:ser>
          <c:idx val="5"/>
          <c:order val="5"/>
          <c:tx>
            <c:strRef>
              <c:f>'28神田美土代町周辺'!$G$26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5.502827859288540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DF-46B3-B2B2-BC35682A12D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DF-46B3-B2B2-BC35682A1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'28神田美土代町周辺'!$A$27:$A$28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'28神田美土代町周辺'!$G$27:$G$28</c:f>
              <c:numCache>
                <c:formatCode>0.0%</c:formatCode>
                <c:ptCount val="2"/>
                <c:pt idx="0">
                  <c:v>2.4E-2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CB-40F8-8045-A4825AC282D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'28神田美土代町周辺'!$K$26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0546941790619903E-3"/>
                  <c:y val="2.378996106597809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B-4F1C-B806-E7AE8633FF94}"/>
                </c:ext>
              </c:extLst>
            </c:dLbl>
            <c:dLbl>
              <c:idx val="1"/>
              <c:layout>
                <c:manualLayout>
                  <c:x val="5.0546941790619443E-3"/>
                  <c:y val="2.37874636944615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B-4F1C-B806-E7AE8633FF94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'28神田美土代町周辺'!$K$27:$K$28</c:f>
              <c:numCache>
                <c:formatCode>0.0%</c:formatCode>
                <c:ptCount val="2"/>
                <c:pt idx="0">
                  <c:v>1E-3</c:v>
                </c:pt>
                <c:pt idx="1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C-4B52-A10C-CC4A6233A928}"/>
            </c:ext>
          </c:extLst>
        </c:ser>
        <c:ser>
          <c:idx val="1"/>
          <c:order val="1"/>
          <c:tx>
            <c:strRef>
              <c:f>'28神田美土代町周辺'!$L$26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109388358123889E-2"/>
                  <c:y val="-7.92902969624469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B-4F1C-B806-E7AE8633FF94}"/>
                </c:ext>
              </c:extLst>
            </c:dLbl>
            <c:dLbl>
              <c:idx val="1"/>
              <c:layout>
                <c:manualLayout>
                  <c:x val="0"/>
                  <c:y val="-2.378746369446150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B-4F1C-B806-E7AE8633F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'28神田美土代町周辺'!$L$27:$L$28</c:f>
              <c:numCache>
                <c:formatCode>0.0%</c:formatCode>
                <c:ptCount val="2"/>
                <c:pt idx="0">
                  <c:v>5.0000000000000001E-3</c:v>
                </c:pt>
                <c:pt idx="1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C-4B52-A10C-CC4A6233A928}"/>
            </c:ext>
          </c:extLst>
        </c:ser>
        <c:ser>
          <c:idx val="2"/>
          <c:order val="2"/>
          <c:tx>
            <c:strRef>
              <c:f>'28神田美土代町周辺'!$M$26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820412685928705E-3"/>
                  <c:y val="3.17166182592821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3B-4F1C-B806-E7AE8633FF94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'28神田美土代町周辺'!$M$27:$M$28</c:f>
              <c:numCache>
                <c:formatCode>0.0%</c:formatCode>
                <c:ptCount val="2"/>
                <c:pt idx="0">
                  <c:v>0.126</c:v>
                </c:pt>
                <c:pt idx="1">
                  <c:v>0.251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EC-4B52-A10C-CC4A6233A928}"/>
            </c:ext>
          </c:extLst>
        </c:ser>
        <c:ser>
          <c:idx val="3"/>
          <c:order val="3"/>
          <c:tx>
            <c:strRef>
              <c:f>'28神田美土代町周辺'!$N$26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'28神田美土代町周辺'!$N$27:$N$28</c:f>
              <c:numCache>
                <c:formatCode>0.0%</c:formatCode>
                <c:ptCount val="2"/>
                <c:pt idx="0">
                  <c:v>0.71399999999999997</c:v>
                </c:pt>
                <c:pt idx="1">
                  <c:v>0.58199999999999996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EC-4B52-A10C-CC4A6233A928}"/>
            </c:ext>
          </c:extLst>
        </c:ser>
        <c:ser>
          <c:idx val="4"/>
          <c:order val="4"/>
          <c:tx>
            <c:strRef>
              <c:f>'28神田美土代町周辺'!$O$26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2668322770429965E-17"/>
                  <c:y val="3.17166182592821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B-4F1C-B806-E7AE8633FF94}"/>
                </c:ext>
              </c:extLst>
            </c:dLbl>
            <c:dLbl>
              <c:idx val="1"/>
              <c:layout>
                <c:manualLayout>
                  <c:x val="1.0109388358123703E-2"/>
                  <c:y val="6.2434287911972652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3B-4F1C-B806-E7AE8633FF94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'28神田美土代町周辺'!$O$27:$O$28</c:f>
              <c:numCache>
                <c:formatCode>0.0%</c:formatCode>
                <c:ptCount val="2"/>
                <c:pt idx="0">
                  <c:v>7.0000000000000001E-3</c:v>
                </c:pt>
                <c:pt idx="1">
                  <c:v>1.0999999999999999E-2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EC-4B52-A10C-CC4A6233A928}"/>
            </c:ext>
          </c:extLst>
        </c:ser>
        <c:ser>
          <c:idx val="5"/>
          <c:order val="5"/>
          <c:tx>
            <c:strRef>
              <c:f>'28神田美土代町周辺'!$P$26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164082537185833E-2"/>
                  <c:y val="-1.58583091296410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B-4F1C-B806-E7AE8633FF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3B-4F1C-B806-E7AE8633F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'28神田美土代町周辺'!$P$27:$P$28</c:f>
              <c:numCache>
                <c:formatCode>0.0%</c:formatCode>
                <c:ptCount val="2"/>
                <c:pt idx="0">
                  <c:v>0.14699999999999999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EC-4B52-A10C-CC4A6233A92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'28神田美土代町周辺'!$U$69:$U$70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2.3781747228115643E-3"/>
                  <c:y val="4.5060004314406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0-4B53-A3E1-614CFD660F80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'28神田美土代町周辺'!$S$71:$T$82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集合住宅(n=1）</c:v>
                  </c:pt>
                  <c:pt idx="2">
                    <c:v>住商併用(n=34）</c:v>
                  </c:pt>
                  <c:pt idx="3">
                    <c:v>事務所(n=42）</c:v>
                  </c:pt>
                  <c:pt idx="4">
                    <c:v>専用商業(n=4）</c:v>
                  </c:pt>
                  <c:pt idx="5">
                    <c:v>その他(n=2）</c:v>
                  </c:pt>
                  <c:pt idx="6">
                    <c:v>独立住宅(n=1）</c:v>
                  </c:pt>
                  <c:pt idx="7">
                    <c:v>集合住宅(n=3）</c:v>
                  </c:pt>
                  <c:pt idx="8">
                    <c:v>住商併用(n=2）</c:v>
                  </c:pt>
                  <c:pt idx="9">
                    <c:v>事務所(n=4）</c:v>
                  </c:pt>
                  <c:pt idx="10">
                    <c:v>専用商業(n=3）</c:v>
                  </c:pt>
                  <c:pt idx="11">
                    <c:v>その他(n=0）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'28神田美土代町周辺'!$U$71:$U$82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2.4E-2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0-4953-AC96-D9AA3427BC8D}"/>
            </c:ext>
          </c:extLst>
        </c:ser>
        <c:ser>
          <c:idx val="1"/>
          <c:order val="1"/>
          <c:tx>
            <c:strRef>
              <c:f>'28神田美土代町周辺'!$V$70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'28神田美土代町周辺'!$S$71:$T$82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集合住宅(n=1）</c:v>
                  </c:pt>
                  <c:pt idx="2">
                    <c:v>住商併用(n=34）</c:v>
                  </c:pt>
                  <c:pt idx="3">
                    <c:v>事務所(n=42）</c:v>
                  </c:pt>
                  <c:pt idx="4">
                    <c:v>専用商業(n=4）</c:v>
                  </c:pt>
                  <c:pt idx="5">
                    <c:v>その他(n=2）</c:v>
                  </c:pt>
                  <c:pt idx="6">
                    <c:v>独立住宅(n=1）</c:v>
                  </c:pt>
                  <c:pt idx="7">
                    <c:v>集合住宅(n=3）</c:v>
                  </c:pt>
                  <c:pt idx="8">
                    <c:v>住商併用(n=2）</c:v>
                  </c:pt>
                  <c:pt idx="9">
                    <c:v>事務所(n=4）</c:v>
                  </c:pt>
                  <c:pt idx="10">
                    <c:v>専用商業(n=3）</c:v>
                  </c:pt>
                  <c:pt idx="11">
                    <c:v>その他(n=0）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'28神田美土代町周辺'!$V$71:$V$82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0-4953-AC96-D9AA3427BC8D}"/>
            </c:ext>
          </c:extLst>
        </c:ser>
        <c:ser>
          <c:idx val="2"/>
          <c:order val="2"/>
          <c:tx>
            <c:strRef>
              <c:f>'28神田美土代町周辺'!$W$70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4.7563494456231287E-3"/>
                  <c:y val="-1.80236469225791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90-4B53-A3E1-614CFD660F80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'28神田美土代町周辺'!$S$71:$T$82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集合住宅(n=1）</c:v>
                  </c:pt>
                  <c:pt idx="2">
                    <c:v>住商併用(n=34）</c:v>
                  </c:pt>
                  <c:pt idx="3">
                    <c:v>事務所(n=42）</c:v>
                  </c:pt>
                  <c:pt idx="4">
                    <c:v>専用商業(n=4）</c:v>
                  </c:pt>
                  <c:pt idx="5">
                    <c:v>その他(n=2）</c:v>
                  </c:pt>
                  <c:pt idx="6">
                    <c:v>独立住宅(n=1）</c:v>
                  </c:pt>
                  <c:pt idx="7">
                    <c:v>集合住宅(n=3）</c:v>
                  </c:pt>
                  <c:pt idx="8">
                    <c:v>住商併用(n=2）</c:v>
                  </c:pt>
                  <c:pt idx="9">
                    <c:v>事務所(n=4）</c:v>
                  </c:pt>
                  <c:pt idx="10">
                    <c:v>専用商業(n=3）</c:v>
                  </c:pt>
                  <c:pt idx="11">
                    <c:v>その他(n=0）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'28神田美土代町周辺'!$W$71:$W$82</c:f>
              <c:numCache>
                <c:formatCode>0.0%</c:formatCode>
                <c:ptCount val="12"/>
                <c:pt idx="0">
                  <c:v>0.5</c:v>
                </c:pt>
                <c:pt idx="1">
                  <c:v>0</c:v>
                </c:pt>
                <c:pt idx="2">
                  <c:v>2.9000000000000001E-2</c:v>
                </c:pt>
                <c:pt idx="3">
                  <c:v>7.0999999999999994E-2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0.5</c:v>
                </c:pt>
                <c:pt idx="9">
                  <c:v>0.25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20-4953-AC96-D9AA3427BC8D}"/>
            </c:ext>
          </c:extLst>
        </c:ser>
        <c:ser>
          <c:idx val="3"/>
          <c:order val="3"/>
          <c:tx>
            <c:strRef>
              <c:f>'28神田美土代町周辺'!$X$70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'28神田美土代町周辺'!$S$71:$T$82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集合住宅(n=1）</c:v>
                  </c:pt>
                  <c:pt idx="2">
                    <c:v>住商併用(n=34）</c:v>
                  </c:pt>
                  <c:pt idx="3">
                    <c:v>事務所(n=42）</c:v>
                  </c:pt>
                  <c:pt idx="4">
                    <c:v>専用商業(n=4）</c:v>
                  </c:pt>
                  <c:pt idx="5">
                    <c:v>その他(n=2）</c:v>
                  </c:pt>
                  <c:pt idx="6">
                    <c:v>独立住宅(n=1）</c:v>
                  </c:pt>
                  <c:pt idx="7">
                    <c:v>集合住宅(n=3）</c:v>
                  </c:pt>
                  <c:pt idx="8">
                    <c:v>住商併用(n=2）</c:v>
                  </c:pt>
                  <c:pt idx="9">
                    <c:v>事務所(n=4）</c:v>
                  </c:pt>
                  <c:pt idx="10">
                    <c:v>専用商業(n=3）</c:v>
                  </c:pt>
                  <c:pt idx="11">
                    <c:v>その他(n=0）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'28神田美土代町周辺'!$X$71:$X$82</c:f>
              <c:numCache>
                <c:formatCode>0.0%</c:formatCode>
                <c:ptCount val="12"/>
                <c:pt idx="0">
                  <c:v>0.5</c:v>
                </c:pt>
                <c:pt idx="1">
                  <c:v>1</c:v>
                </c:pt>
                <c:pt idx="2">
                  <c:v>0.29399999999999998</c:v>
                </c:pt>
                <c:pt idx="3">
                  <c:v>0.33300000000000002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0.5</c:v>
                </c:pt>
                <c:pt idx="9">
                  <c:v>0.25</c:v>
                </c:pt>
                <c:pt idx="10">
                  <c:v>0.66700000000000004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20-4953-AC96-D9AA3427BC8D}"/>
            </c:ext>
          </c:extLst>
        </c:ser>
        <c:ser>
          <c:idx val="4"/>
          <c:order val="4"/>
          <c:tx>
            <c:strRef>
              <c:f>'28神田美土代町周辺'!$Y$70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'28神田美土代町周辺'!$S$71:$T$82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集合住宅(n=1）</c:v>
                  </c:pt>
                  <c:pt idx="2">
                    <c:v>住商併用(n=34）</c:v>
                  </c:pt>
                  <c:pt idx="3">
                    <c:v>事務所(n=42）</c:v>
                  </c:pt>
                  <c:pt idx="4">
                    <c:v>専用商業(n=4）</c:v>
                  </c:pt>
                  <c:pt idx="5">
                    <c:v>その他(n=2）</c:v>
                  </c:pt>
                  <c:pt idx="6">
                    <c:v>独立住宅(n=1）</c:v>
                  </c:pt>
                  <c:pt idx="7">
                    <c:v>集合住宅(n=3）</c:v>
                  </c:pt>
                  <c:pt idx="8">
                    <c:v>住商併用(n=2）</c:v>
                  </c:pt>
                  <c:pt idx="9">
                    <c:v>事務所(n=4）</c:v>
                  </c:pt>
                  <c:pt idx="10">
                    <c:v>専用商業(n=3）</c:v>
                  </c:pt>
                  <c:pt idx="11">
                    <c:v>その他(n=0）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'28神田美土代町周辺'!$Y$71:$Y$82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0.64800000000000002</c:v>
                </c:pt>
                <c:pt idx="3">
                  <c:v>0.501</c:v>
                </c:pt>
                <c:pt idx="4">
                  <c:v>0.25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0.33300000000000002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20-4953-AC96-D9AA3427BC8D}"/>
            </c:ext>
          </c:extLst>
        </c:ser>
        <c:ser>
          <c:idx val="5"/>
          <c:order val="5"/>
          <c:tx>
            <c:strRef>
              <c:f>'28神田美土代町周辺'!$Z$70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'28神田美土代町周辺'!$S$71:$T$82</c:f>
              <c:multiLvlStrCache>
                <c:ptCount val="12"/>
                <c:lvl>
                  <c:pt idx="0">
                    <c:v>独立住宅(n=2）</c:v>
                  </c:pt>
                  <c:pt idx="1">
                    <c:v>集合住宅(n=1）</c:v>
                  </c:pt>
                  <c:pt idx="2">
                    <c:v>住商併用(n=34）</c:v>
                  </c:pt>
                  <c:pt idx="3">
                    <c:v>事務所(n=42）</c:v>
                  </c:pt>
                  <c:pt idx="4">
                    <c:v>専用商業(n=4）</c:v>
                  </c:pt>
                  <c:pt idx="5">
                    <c:v>その他(n=2）</c:v>
                  </c:pt>
                  <c:pt idx="6">
                    <c:v>独立住宅(n=1）</c:v>
                  </c:pt>
                  <c:pt idx="7">
                    <c:v>集合住宅(n=3）</c:v>
                  </c:pt>
                  <c:pt idx="8">
                    <c:v>住商併用(n=2）</c:v>
                  </c:pt>
                  <c:pt idx="9">
                    <c:v>事務所(n=4）</c:v>
                  </c:pt>
                  <c:pt idx="10">
                    <c:v>専用商業(n=3）</c:v>
                  </c:pt>
                  <c:pt idx="11">
                    <c:v>その他(n=0）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'28神田美土代町周辺'!$Z$71:$Z$82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2.9000000000000001E-2</c:v>
                </c:pt>
                <c:pt idx="3">
                  <c:v>7.0999999999999994E-2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20-4953-AC96-D9AA3427BC8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'28神田美土代町周辺'!$U$65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0271346519995723E-3"/>
                  <c:y val="3.12185247570933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E-4197-8E74-068E62E1D37A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'28神田美土代町周辺'!$T$66:$T$67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'28神田美土代町周辺'!$U$66:$U$67</c:f>
              <c:numCache>
                <c:formatCode>0.0%</c:formatCode>
                <c:ptCount val="2"/>
                <c:pt idx="0">
                  <c:v>2.4E-2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2-4E93-A91D-C3DEF6C8C72F}"/>
            </c:ext>
          </c:extLst>
        </c:ser>
        <c:ser>
          <c:idx val="1"/>
          <c:order val="1"/>
          <c:tx>
            <c:strRef>
              <c:f>'28神田美土代町周辺'!$V$65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407019779993589E-3"/>
                  <c:y val="-5.462949932740152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E-4197-8E74-068E62E1D37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EE-4197-8E74-068E62E1D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'28神田美土代町周辺'!$T$66:$T$67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'28神田美土代町周辺'!$V$66:$V$67</c:f>
              <c:numCache>
                <c:formatCode>0.0%</c:formatCode>
                <c:ptCount val="2"/>
                <c:pt idx="0">
                  <c:v>1.2E-2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2-4E93-A91D-C3DEF6C8C72F}"/>
            </c:ext>
          </c:extLst>
        </c:ser>
        <c:ser>
          <c:idx val="2"/>
          <c:order val="2"/>
          <c:tx>
            <c:strRef>
              <c:f>'28神田美土代町周辺'!$W$65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54269303999145E-2"/>
                  <c:y val="3.121913928288527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E-4197-8E74-068E62E1D37A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'28神田美土代町周辺'!$T$66:$T$67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'28神田美土代町周辺'!$W$66:$W$67</c:f>
              <c:numCache>
                <c:formatCode>0.0%</c:formatCode>
                <c:ptCount val="2"/>
                <c:pt idx="0">
                  <c:v>5.8999999999999997E-2</c:v>
                </c:pt>
                <c:pt idx="1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2-4E93-A91D-C3DEF6C8C72F}"/>
            </c:ext>
          </c:extLst>
        </c:ser>
        <c:ser>
          <c:idx val="3"/>
          <c:order val="3"/>
          <c:tx>
            <c:strRef>
              <c:f>'28神田美土代町周辺'!$X$65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'28神田美土代町周辺'!$T$66:$T$67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'28神田美土代町周辺'!$X$66:$X$67</c:f>
              <c:numCache>
                <c:formatCode>0.0%</c:formatCode>
                <c:ptCount val="2"/>
                <c:pt idx="0">
                  <c:v>0.318</c:v>
                </c:pt>
                <c:pt idx="1">
                  <c:v>0.53800000000000003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E2-4E93-A91D-C3DEF6C8C72F}"/>
            </c:ext>
          </c:extLst>
        </c:ser>
        <c:ser>
          <c:idx val="4"/>
          <c:order val="4"/>
          <c:tx>
            <c:strRef>
              <c:f>'28神田美土代町周辺'!$Y$65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'28神田美土代町周辺'!$T$66:$T$67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'28神田美土代町周辺'!$Y$66:$Y$67</c:f>
              <c:numCache>
                <c:formatCode>0.0%</c:formatCode>
                <c:ptCount val="2"/>
                <c:pt idx="0">
                  <c:v>0.52800000000000002</c:v>
                </c:pt>
                <c:pt idx="1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E2-4E93-A91D-C3DEF6C8C72F}"/>
            </c:ext>
          </c:extLst>
        </c:ser>
        <c:ser>
          <c:idx val="5"/>
          <c:order val="5"/>
          <c:tx>
            <c:strRef>
              <c:f>'28神田美土代町周辺'!$Z$65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271346519995723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E-4197-8E74-068E62E1D37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EE-4197-8E74-068E62E1D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'28神田美土代町周辺'!$T$66:$T$67</c:f>
              <c:strCache>
                <c:ptCount val="2"/>
                <c:pt idx="0">
                  <c:v>地区計画策定前
S46-H19(37年間）(n=85）</c:v>
                </c:pt>
                <c:pt idx="1">
                  <c:v>地区計画策定後
H20-R3(14年間）(n=13）</c:v>
                </c:pt>
              </c:strCache>
            </c:strRef>
          </c:cat>
          <c:val>
            <c:numRef>
              <c:f>'28神田美土代町周辺'!$Z$66:$Z$67</c:f>
              <c:numCache>
                <c:formatCode>0.0%</c:formatCode>
                <c:ptCount val="2"/>
                <c:pt idx="0">
                  <c:v>5.8999999999999997E-2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E2-4E93-A91D-C3DEF6C8C72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'29神田錦町北部周辺'!$B$26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86953983554151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07-40AE-9893-0CD37BBE4A7C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'29神田錦町北部周辺'!$A$27:$A$28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'29神田錦町北部周辺'!$B$27:$B$28</c:f>
              <c:numCache>
                <c:formatCode>0.0%</c:formatCode>
                <c:ptCount val="2"/>
                <c:pt idx="0">
                  <c:v>2.3E-2</c:v>
                </c:pt>
                <c:pt idx="1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9-403C-A52D-25BE1283AA06}"/>
            </c:ext>
          </c:extLst>
        </c:ser>
        <c:ser>
          <c:idx val="1"/>
          <c:order val="1"/>
          <c:tx>
            <c:strRef>
              <c:f>'29神田錦町北部周辺'!$C$26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209034553550997E-17"/>
                  <c:y val="-3.09563186843320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07-40AE-9893-0CD37BBE4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'29神田錦町北部周辺'!$A$27:$A$28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'29神田錦町北部周辺'!$C$27:$C$28</c:f>
              <c:numCache>
                <c:formatCode>0.0%</c:formatCode>
                <c:ptCount val="2"/>
                <c:pt idx="0">
                  <c:v>0.05</c:v>
                </c:pt>
                <c:pt idx="1">
                  <c:v>0.23100000000000001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9-403C-A52D-25BE1283AA06}"/>
            </c:ext>
          </c:extLst>
        </c:ser>
        <c:ser>
          <c:idx val="2"/>
          <c:order val="2"/>
          <c:tx>
            <c:strRef>
              <c:f>'29神田錦町北部周辺'!$D$26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'29神田錦町北部周辺'!$A$27:$A$28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'29神田錦町北部周辺'!$D$27:$D$28</c:f>
              <c:numCache>
                <c:formatCode>0.0%</c:formatCode>
                <c:ptCount val="2"/>
                <c:pt idx="0">
                  <c:v>0.39300000000000002</c:v>
                </c:pt>
                <c:pt idx="1">
                  <c:v>0.154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A9-403C-A52D-25BE1283AA06}"/>
            </c:ext>
          </c:extLst>
        </c:ser>
        <c:ser>
          <c:idx val="3"/>
          <c:order val="3"/>
          <c:tx>
            <c:strRef>
              <c:f>'29神田錦町北部周辺'!$E$26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'29神田錦町北部周辺'!$A$27:$A$28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'29神田錦町北部周辺'!$E$27:$E$28</c:f>
              <c:numCache>
                <c:formatCode>0.0%</c:formatCode>
                <c:ptCount val="2"/>
                <c:pt idx="0">
                  <c:v>0.44600000000000001</c:v>
                </c:pt>
                <c:pt idx="1">
                  <c:v>0.308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A9-403C-A52D-25BE1283AA06}"/>
            </c:ext>
          </c:extLst>
        </c:ser>
        <c:ser>
          <c:idx val="4"/>
          <c:order val="4"/>
          <c:tx>
            <c:strRef>
              <c:f>'29神田錦町北部周辺'!$F$26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8483613821420399E-16"/>
                  <c:y val="4.64350874028501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07-40AE-9893-0CD37BBE4A7C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'29神田錦町北部周辺'!$A$27:$A$28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'29神田錦町北部周辺'!$F$27:$F$28</c:f>
              <c:numCache>
                <c:formatCode>0.0%</c:formatCode>
                <c:ptCount val="2"/>
                <c:pt idx="0">
                  <c:v>4.4999999999999998E-2</c:v>
                </c:pt>
                <c:pt idx="1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A9-403C-A52D-25BE1283AA06}"/>
            </c:ext>
          </c:extLst>
        </c:ser>
        <c:ser>
          <c:idx val="5"/>
          <c:order val="5"/>
          <c:tx>
            <c:strRef>
              <c:f>'29神田錦町北部周辺'!$G$26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10438215557811E-3"/>
                  <c:y val="-4.643386865014606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07-40AE-9893-0CD37BBE4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'29神田錦町北部周辺'!$A$27:$A$28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'29神田錦町北部周辺'!$G$27:$G$28</c:f>
              <c:numCache>
                <c:formatCode>0.0%</c:formatCode>
                <c:ptCount val="2"/>
                <c:pt idx="0">
                  <c:v>4.2999999999999997E-2</c:v>
                </c:pt>
                <c:pt idx="1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A9-403C-A52D-25BE1283AA0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'29神田錦町北部周辺'!$K$26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3333353747450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5-48C0-8418-423C7BB45A5D}"/>
                </c:ext>
              </c:extLst>
            </c:dLbl>
            <c:dLbl>
              <c:idx val="1"/>
              <c:layout>
                <c:manualLayout>
                  <c:x val="0"/>
                  <c:y val="3.8888892291241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C5-48C0-8418-423C7BB45A5D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'29神田錦町北部周辺'!$K$27:$K$28</c:f>
              <c:numCache>
                <c:formatCode>0.0%</c:formatCode>
                <c:ptCount val="2"/>
                <c:pt idx="0">
                  <c:v>4.0000000000000001E-3</c:v>
                </c:pt>
                <c:pt idx="1">
                  <c:v>3.0000000000000001E-3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90-45F9-AAAD-40A31743CEA7}"/>
            </c:ext>
          </c:extLst>
        </c:ser>
        <c:ser>
          <c:idx val="1"/>
          <c:order val="1"/>
          <c:tx>
            <c:strRef>
              <c:f>'29神田錦町北部周辺'!$L$26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888827986774098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5-48C0-8418-423C7BB45A5D}"/>
                </c:ext>
              </c:extLst>
            </c:dLbl>
            <c:dLbl>
              <c:idx val="1"/>
              <c:layout>
                <c:manualLayout>
                  <c:x val="0"/>
                  <c:y val="-3.111111383299319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C5-48C0-8418-423C7BB45A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'29神田錦町北部周辺'!$L$27:$L$28</c:f>
              <c:numCache>
                <c:formatCode>0.0%</c:formatCode>
                <c:ptCount val="2"/>
                <c:pt idx="0">
                  <c:v>6.6000000000000003E-2</c:v>
                </c:pt>
                <c:pt idx="1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90-45F9-AAAD-40A31743CEA7}"/>
            </c:ext>
          </c:extLst>
        </c:ser>
        <c:ser>
          <c:idx val="2"/>
          <c:order val="2"/>
          <c:tx>
            <c:strRef>
              <c:f>'29神田錦町北部周辺'!$M$26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'29神田錦町北部周辺'!$M$27:$M$28</c:f>
              <c:numCache>
                <c:formatCode>0.0%</c:formatCode>
                <c:ptCount val="2"/>
                <c:pt idx="0">
                  <c:v>0.23400000000000001</c:v>
                </c:pt>
                <c:pt idx="1">
                  <c:v>0.113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90-45F9-AAAD-40A31743CEA7}"/>
            </c:ext>
          </c:extLst>
        </c:ser>
        <c:ser>
          <c:idx val="3"/>
          <c:order val="3"/>
          <c:tx>
            <c:strRef>
              <c:f>'29神田錦町北部周辺'!$N$26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'29神田錦町北部周辺'!$N$27:$N$28</c:f>
              <c:numCache>
                <c:formatCode>0.0%</c:formatCode>
                <c:ptCount val="2"/>
                <c:pt idx="0">
                  <c:v>0.60699999999999998</c:v>
                </c:pt>
                <c:pt idx="1">
                  <c:v>0.71599999999999997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90-45F9-AAAD-40A31743CEA7}"/>
            </c:ext>
          </c:extLst>
        </c:ser>
        <c:ser>
          <c:idx val="4"/>
          <c:order val="4"/>
          <c:tx>
            <c:strRef>
              <c:f>'29神田錦町北部周辺'!$O$26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8493600861163316E-16"/>
                  <c:y val="4.66666707494900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5-48C0-8418-423C7BB45A5D}"/>
                </c:ext>
              </c:extLst>
            </c:dLbl>
            <c:dLbl>
              <c:idx val="1"/>
              <c:layout>
                <c:manualLayout>
                  <c:x val="-1.8493600861163316E-16"/>
                  <c:y val="3.8888892291241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5-48C0-8418-423C7BB45A5D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'29神田錦町北部周辺'!$O$27:$O$28</c:f>
              <c:numCache>
                <c:formatCode>0.0%</c:formatCode>
                <c:ptCount val="2"/>
                <c:pt idx="0">
                  <c:v>2.9000000000000001E-2</c:v>
                </c:pt>
                <c:pt idx="1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90-45F9-AAAD-40A31743CEA7}"/>
            </c:ext>
          </c:extLst>
        </c:ser>
        <c:ser>
          <c:idx val="5"/>
          <c:order val="5"/>
          <c:tx>
            <c:strRef>
              <c:f>'29神田錦町北部周辺'!$P$26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88888922912416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5-48C0-8418-423C7BB45A5D}"/>
                </c:ext>
              </c:extLst>
            </c:dLbl>
            <c:dLbl>
              <c:idx val="1"/>
              <c:layout>
                <c:manualLayout>
                  <c:x val="-1.8493600861163316E-16"/>
                  <c:y val="-3.111111383299319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C5-48C0-8418-423C7BB45A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'29神田錦町北部周辺'!$P$27:$P$28</c:f>
              <c:numCache>
                <c:formatCode>0.0%</c:formatCode>
                <c:ptCount val="2"/>
                <c:pt idx="0">
                  <c:v>0.06</c:v>
                </c:pt>
                <c:pt idx="1">
                  <c:v>6.2E-2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90-45F9-AAAD-40A31743CEA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'29神田錦町北部周辺'!$U$69:$U$70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5218922924030676E-3"/>
                  <c:y val="1.341238126617497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53-475A-8A6D-4E4DA1FEACB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'29神田錦町北部周辺'!$S$71:$T$82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集合住宅(n=22）</c:v>
                  </c:pt>
                  <c:pt idx="2">
                    <c:v>住商併用(n=173）</c:v>
                  </c:pt>
                  <c:pt idx="3">
                    <c:v>事務所(n=196）</c:v>
                  </c:pt>
                  <c:pt idx="4">
                    <c:v>専用商業(n=20）</c:v>
                  </c:pt>
                  <c:pt idx="5">
                    <c:v>その他(n=19）</c:v>
                  </c:pt>
                  <c:pt idx="6">
                    <c:v>独立住宅(n=8）</c:v>
                  </c:pt>
                  <c:pt idx="7">
                    <c:v>集合住宅(n=15）</c:v>
                  </c:pt>
                  <c:pt idx="8">
                    <c:v>住商併用(n=10）</c:v>
                  </c:pt>
                  <c:pt idx="9">
                    <c:v>事務所(n=20）</c:v>
                  </c:pt>
                  <c:pt idx="10">
                    <c:v>専用商業(n=6）</c:v>
                  </c:pt>
                  <c:pt idx="11">
                    <c:v>その他(n=6）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'29神田錦町北部周辺'!$U$71:$U$82</c:f>
              <c:numCache>
                <c:formatCode>0.0%</c:formatCode>
                <c:ptCount val="12"/>
                <c:pt idx="0">
                  <c:v>0</c:v>
                </c:pt>
                <c:pt idx="1">
                  <c:v>9.0999999999999998E-2</c:v>
                </c:pt>
                <c:pt idx="2">
                  <c:v>0</c:v>
                </c:pt>
                <c:pt idx="3">
                  <c:v>1.4999999999999999E-2</c:v>
                </c:pt>
                <c:pt idx="4">
                  <c:v>0</c:v>
                </c:pt>
                <c:pt idx="5">
                  <c:v>0.21099999999999999</c:v>
                </c:pt>
                <c:pt idx="6">
                  <c:v>0</c:v>
                </c:pt>
                <c:pt idx="7">
                  <c:v>6.7000000000000004E-2</c:v>
                </c:pt>
                <c:pt idx="8">
                  <c:v>0.1</c:v>
                </c:pt>
                <c:pt idx="9">
                  <c:v>0.1</c:v>
                </c:pt>
                <c:pt idx="10">
                  <c:v>0</c:v>
                </c:pt>
                <c:pt idx="11">
                  <c:v>0.66600000000000004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0-4E05-91C1-D2087B1C9E59}"/>
            </c:ext>
          </c:extLst>
        </c:ser>
        <c:ser>
          <c:idx val="1"/>
          <c:order val="1"/>
          <c:tx>
            <c:strRef>
              <c:f>'29神田錦町北部周辺'!$V$70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1.42828384386046E-2"/>
                  <c:y val="-1.788118028391914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53-475A-8A6D-4E4DA1FEACB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'29神田錦町北部周辺'!$S$71:$T$82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集合住宅(n=22）</c:v>
                  </c:pt>
                  <c:pt idx="2">
                    <c:v>住商併用(n=173）</c:v>
                  </c:pt>
                  <c:pt idx="3">
                    <c:v>事務所(n=196）</c:v>
                  </c:pt>
                  <c:pt idx="4">
                    <c:v>専用商業(n=20）</c:v>
                  </c:pt>
                  <c:pt idx="5">
                    <c:v>その他(n=19）</c:v>
                  </c:pt>
                  <c:pt idx="6">
                    <c:v>独立住宅(n=8）</c:v>
                  </c:pt>
                  <c:pt idx="7">
                    <c:v>集合住宅(n=15）</c:v>
                  </c:pt>
                  <c:pt idx="8">
                    <c:v>住商併用(n=10）</c:v>
                  </c:pt>
                  <c:pt idx="9">
                    <c:v>事務所(n=20）</c:v>
                  </c:pt>
                  <c:pt idx="10">
                    <c:v>専用商業(n=6）</c:v>
                  </c:pt>
                  <c:pt idx="11">
                    <c:v>その他(n=6）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'29神田錦町北部周辺'!$V$71:$V$82</c:f>
              <c:numCache>
                <c:formatCode>0.0%</c:formatCode>
                <c:ptCount val="12"/>
                <c:pt idx="0">
                  <c:v>0.1</c:v>
                </c:pt>
                <c:pt idx="1">
                  <c:v>0.13600000000000001</c:v>
                </c:pt>
                <c:pt idx="2">
                  <c:v>0</c:v>
                </c:pt>
                <c:pt idx="3">
                  <c:v>5.0000000000000001E-3</c:v>
                </c:pt>
                <c:pt idx="4">
                  <c:v>0</c:v>
                </c:pt>
                <c:pt idx="5">
                  <c:v>5.2999999999999999E-2</c:v>
                </c:pt>
                <c:pt idx="6">
                  <c:v>0.125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0-4E05-91C1-D2087B1C9E59}"/>
            </c:ext>
          </c:extLst>
        </c:ser>
        <c:ser>
          <c:idx val="2"/>
          <c:order val="2"/>
          <c:tx>
            <c:strRef>
              <c:f>'29神田錦町北部周辺'!$W$70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2.3804730731007622E-2"/>
                  <c:y val="1.34116772411229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53-475A-8A6D-4E4DA1FEACB9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'29神田錦町北部周辺'!$S$71:$T$82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集合住宅(n=22）</c:v>
                  </c:pt>
                  <c:pt idx="2">
                    <c:v>住商併用(n=173）</c:v>
                  </c:pt>
                  <c:pt idx="3">
                    <c:v>事務所(n=196）</c:v>
                  </c:pt>
                  <c:pt idx="4">
                    <c:v>専用商業(n=20）</c:v>
                  </c:pt>
                  <c:pt idx="5">
                    <c:v>その他(n=19）</c:v>
                  </c:pt>
                  <c:pt idx="6">
                    <c:v>独立住宅(n=8）</c:v>
                  </c:pt>
                  <c:pt idx="7">
                    <c:v>集合住宅(n=15）</c:v>
                  </c:pt>
                  <c:pt idx="8">
                    <c:v>住商併用(n=10）</c:v>
                  </c:pt>
                  <c:pt idx="9">
                    <c:v>事務所(n=20）</c:v>
                  </c:pt>
                  <c:pt idx="10">
                    <c:v>専用商業(n=6）</c:v>
                  </c:pt>
                  <c:pt idx="11">
                    <c:v>その他(n=6）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'29神田錦町北部周辺'!$W$71:$W$82</c:f>
              <c:numCache>
                <c:formatCode>0.0%</c:formatCode>
                <c:ptCount val="12"/>
                <c:pt idx="0">
                  <c:v>0</c:v>
                </c:pt>
                <c:pt idx="1">
                  <c:v>0.182</c:v>
                </c:pt>
                <c:pt idx="2">
                  <c:v>6.9000000000000006E-2</c:v>
                </c:pt>
                <c:pt idx="3">
                  <c:v>4.5999999999999999E-2</c:v>
                </c:pt>
                <c:pt idx="4">
                  <c:v>0.05</c:v>
                </c:pt>
                <c:pt idx="5">
                  <c:v>0.36699999999999999</c:v>
                </c:pt>
                <c:pt idx="6">
                  <c:v>0.375</c:v>
                </c:pt>
                <c:pt idx="7">
                  <c:v>0.2</c:v>
                </c:pt>
                <c:pt idx="8">
                  <c:v>0.2</c:v>
                </c:pt>
                <c:pt idx="9">
                  <c:v>0.1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D0-4E05-91C1-D2087B1C9E59}"/>
            </c:ext>
          </c:extLst>
        </c:ser>
        <c:ser>
          <c:idx val="3"/>
          <c:order val="3"/>
          <c:tx>
            <c:strRef>
              <c:f>'29神田錦町北部周辺'!$X$70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'29神田錦町北部周辺'!$S$71:$T$82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集合住宅(n=22）</c:v>
                  </c:pt>
                  <c:pt idx="2">
                    <c:v>住商併用(n=173）</c:v>
                  </c:pt>
                  <c:pt idx="3">
                    <c:v>事務所(n=196）</c:v>
                  </c:pt>
                  <c:pt idx="4">
                    <c:v>専用商業(n=20）</c:v>
                  </c:pt>
                  <c:pt idx="5">
                    <c:v>その他(n=19）</c:v>
                  </c:pt>
                  <c:pt idx="6">
                    <c:v>独立住宅(n=8）</c:v>
                  </c:pt>
                  <c:pt idx="7">
                    <c:v>集合住宅(n=15）</c:v>
                  </c:pt>
                  <c:pt idx="8">
                    <c:v>住商併用(n=10）</c:v>
                  </c:pt>
                  <c:pt idx="9">
                    <c:v>事務所(n=20）</c:v>
                  </c:pt>
                  <c:pt idx="10">
                    <c:v>専用商業(n=6）</c:v>
                  </c:pt>
                  <c:pt idx="11">
                    <c:v>その他(n=6）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'29神田錦町北部周辺'!$X$71:$X$82</c:f>
              <c:numCache>
                <c:formatCode>0.0%</c:formatCode>
                <c:ptCount val="12"/>
                <c:pt idx="0">
                  <c:v>0.4</c:v>
                </c:pt>
                <c:pt idx="1">
                  <c:v>0.54600000000000004</c:v>
                </c:pt>
                <c:pt idx="2">
                  <c:v>0.312</c:v>
                </c:pt>
                <c:pt idx="3">
                  <c:v>0.23</c:v>
                </c:pt>
                <c:pt idx="4">
                  <c:v>0.25</c:v>
                </c:pt>
                <c:pt idx="5">
                  <c:v>0.158</c:v>
                </c:pt>
                <c:pt idx="6">
                  <c:v>0.25</c:v>
                </c:pt>
                <c:pt idx="7">
                  <c:v>0.66600000000000004</c:v>
                </c:pt>
                <c:pt idx="8">
                  <c:v>0.7</c:v>
                </c:pt>
                <c:pt idx="9">
                  <c:v>0.3</c:v>
                </c:pt>
                <c:pt idx="10">
                  <c:v>0.33300000000000002</c:v>
                </c:pt>
                <c:pt idx="1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D0-4E05-91C1-D2087B1C9E59}"/>
            </c:ext>
          </c:extLst>
        </c:ser>
        <c:ser>
          <c:idx val="4"/>
          <c:order val="4"/>
          <c:tx>
            <c:strRef>
              <c:f>'29神田錦町北部周辺'!$Y$70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'29神田錦町北部周辺'!$S$71:$T$82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集合住宅(n=22）</c:v>
                  </c:pt>
                  <c:pt idx="2">
                    <c:v>住商併用(n=173）</c:v>
                  </c:pt>
                  <c:pt idx="3">
                    <c:v>事務所(n=196）</c:v>
                  </c:pt>
                  <c:pt idx="4">
                    <c:v>専用商業(n=20）</c:v>
                  </c:pt>
                  <c:pt idx="5">
                    <c:v>その他(n=19）</c:v>
                  </c:pt>
                  <c:pt idx="6">
                    <c:v>独立住宅(n=8）</c:v>
                  </c:pt>
                  <c:pt idx="7">
                    <c:v>集合住宅(n=15）</c:v>
                  </c:pt>
                  <c:pt idx="8">
                    <c:v>住商併用(n=10）</c:v>
                  </c:pt>
                  <c:pt idx="9">
                    <c:v>事務所(n=20）</c:v>
                  </c:pt>
                  <c:pt idx="10">
                    <c:v>専用商業(n=6）</c:v>
                  </c:pt>
                  <c:pt idx="11">
                    <c:v>その他(n=6）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'29神田錦町北部周辺'!$Y$71:$Y$82</c:f>
              <c:numCache>
                <c:formatCode>0.0%</c:formatCode>
                <c:ptCount val="12"/>
                <c:pt idx="0">
                  <c:v>0.5</c:v>
                </c:pt>
                <c:pt idx="1">
                  <c:v>4.4999999999999998E-2</c:v>
                </c:pt>
                <c:pt idx="2">
                  <c:v>0.55000000000000004</c:v>
                </c:pt>
                <c:pt idx="3">
                  <c:v>0.627</c:v>
                </c:pt>
                <c:pt idx="4">
                  <c:v>0.4</c:v>
                </c:pt>
                <c:pt idx="5">
                  <c:v>0.21099999999999999</c:v>
                </c:pt>
                <c:pt idx="6">
                  <c:v>0.25</c:v>
                </c:pt>
                <c:pt idx="7">
                  <c:v>6.7000000000000004E-2</c:v>
                </c:pt>
                <c:pt idx="8">
                  <c:v>0</c:v>
                </c:pt>
                <c:pt idx="9">
                  <c:v>0.35</c:v>
                </c:pt>
                <c:pt idx="10">
                  <c:v>0.16700000000000001</c:v>
                </c:pt>
                <c:pt idx="1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D0-4E05-91C1-D2087B1C9E59}"/>
            </c:ext>
          </c:extLst>
        </c:ser>
        <c:ser>
          <c:idx val="5"/>
          <c:order val="5"/>
          <c:tx>
            <c:strRef>
              <c:f>'29神田錦町北部周辺'!$Z$70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'29神田錦町北部周辺'!$S$71:$T$82</c:f>
              <c:multiLvlStrCache>
                <c:ptCount val="12"/>
                <c:lvl>
                  <c:pt idx="0">
                    <c:v>独立住宅(n=10）</c:v>
                  </c:pt>
                  <c:pt idx="1">
                    <c:v>集合住宅(n=22）</c:v>
                  </c:pt>
                  <c:pt idx="2">
                    <c:v>住商併用(n=173）</c:v>
                  </c:pt>
                  <c:pt idx="3">
                    <c:v>事務所(n=196）</c:v>
                  </c:pt>
                  <c:pt idx="4">
                    <c:v>専用商業(n=20）</c:v>
                  </c:pt>
                  <c:pt idx="5">
                    <c:v>その他(n=19）</c:v>
                  </c:pt>
                  <c:pt idx="6">
                    <c:v>独立住宅(n=8）</c:v>
                  </c:pt>
                  <c:pt idx="7">
                    <c:v>集合住宅(n=15）</c:v>
                  </c:pt>
                  <c:pt idx="8">
                    <c:v>住商併用(n=10）</c:v>
                  </c:pt>
                  <c:pt idx="9">
                    <c:v>事務所(n=20）</c:v>
                  </c:pt>
                  <c:pt idx="10">
                    <c:v>専用商業(n=6）</c:v>
                  </c:pt>
                  <c:pt idx="11">
                    <c:v>その他(n=6）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'29神田錦町北部周辺'!$Z$71:$Z$82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6.9000000000000006E-2</c:v>
                </c:pt>
                <c:pt idx="3">
                  <c:v>7.6999999999999999E-2</c:v>
                </c:pt>
                <c:pt idx="4">
                  <c:v>0.3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D0-4E05-91C1-D2087B1C9E5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'6神田佐久間町'!$U$65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104743222163919E-2"/>
                  <c:y val="3.14871299257312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4B-435F-9EE0-FDA18149A378}"/>
                </c:ext>
              </c:extLst>
            </c:dLbl>
            <c:dLbl>
              <c:idx val="1"/>
              <c:layout>
                <c:manualLayout>
                  <c:x val="1.7683300638786859E-2"/>
                  <c:y val="3.92334895860585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4B-435F-9EE0-FDA18149A378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'6神田佐久間町'!$T$66:$T$67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'6神田佐久間町'!$U$66:$U$67</c:f>
              <c:numCache>
                <c:formatCode>0.0%</c:formatCode>
                <c:ptCount val="2"/>
                <c:pt idx="0">
                  <c:v>3.9E-2</c:v>
                </c:pt>
                <c:pt idx="1">
                  <c:v>1.7999999999999999E-2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F-481D-8419-1CC5C1315829}"/>
            </c:ext>
          </c:extLst>
        </c:ser>
        <c:ser>
          <c:idx val="1"/>
          <c:order val="1"/>
          <c:tx>
            <c:strRef>
              <c:f>'6神田佐久間町'!$V$65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785574166229389E-3"/>
                  <c:y val="-5.508262516889763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B-435F-9EE0-FDA18149A378}"/>
                </c:ext>
              </c:extLst>
            </c:dLbl>
            <c:dLbl>
              <c:idx val="1"/>
              <c:layout>
                <c:manualLayout>
                  <c:x val="1.0104743222163919E-2"/>
                  <c:y val="-4.73368810806984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4B-435F-9EE0-FDA18149A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'6神田佐久間町'!$T$66:$T$67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'6神田佐久間町'!$V$66:$V$67</c:f>
              <c:numCache>
                <c:formatCode>0.0%</c:formatCode>
                <c:ptCount val="2"/>
                <c:pt idx="0">
                  <c:v>1.7000000000000001E-2</c:v>
                </c:pt>
                <c:pt idx="1">
                  <c:v>2.7E-2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F-481D-8419-1CC5C1315829}"/>
            </c:ext>
          </c:extLst>
        </c:ser>
        <c:ser>
          <c:idx val="2"/>
          <c:order val="2"/>
          <c:tx>
            <c:strRef>
              <c:f>'6神田佐久間町'!$W$65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78557416622938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07-43AF-BD08-77AD918011F7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'6神田佐久間町'!$T$66:$T$67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'6神田佐久間町'!$W$66:$W$67</c:f>
              <c:numCache>
                <c:formatCode>0.0%</c:formatCode>
                <c:ptCount val="2"/>
                <c:pt idx="0">
                  <c:v>0.09</c:v>
                </c:pt>
                <c:pt idx="1">
                  <c:v>0.23899999999999999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BF-481D-8419-1CC5C1315829}"/>
            </c:ext>
          </c:extLst>
        </c:ser>
        <c:ser>
          <c:idx val="3"/>
          <c:order val="3"/>
          <c:tx>
            <c:strRef>
              <c:f>'6神田佐久間町'!$X$65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'6神田佐久間町'!$T$66:$T$67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'6神田佐久間町'!$X$66:$X$67</c:f>
              <c:numCache>
                <c:formatCode>0.0%</c:formatCode>
                <c:ptCount val="2"/>
                <c:pt idx="0">
                  <c:v>0.249</c:v>
                </c:pt>
                <c:pt idx="1">
                  <c:v>0.54800000000000004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BF-481D-8419-1CC5C1315829}"/>
            </c:ext>
          </c:extLst>
        </c:ser>
        <c:ser>
          <c:idx val="4"/>
          <c:order val="4"/>
          <c:tx>
            <c:strRef>
              <c:f>'6神田佐久間町'!$Y$65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'6神田佐久間町'!$T$66:$T$67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'6神田佐久間町'!$Y$66:$Y$67</c:f>
              <c:numCache>
                <c:formatCode>0.0%</c:formatCode>
                <c:ptCount val="2"/>
                <c:pt idx="0">
                  <c:v>0.56200000000000006</c:v>
                </c:pt>
                <c:pt idx="1">
                  <c:v>0.16800000000000001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BF-481D-8419-1CC5C1315829}"/>
            </c:ext>
          </c:extLst>
        </c:ser>
        <c:ser>
          <c:idx val="5"/>
          <c:order val="5"/>
          <c:tx>
            <c:strRef>
              <c:f>'6神田佐久間町'!$Z$65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4B-435F-9EE0-FDA18149A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'6神田佐久間町'!$T$66:$T$67</c:f>
              <c:strCache>
                <c:ptCount val="2"/>
                <c:pt idx="0">
                  <c:v>地区計画策定前
S46-H9(27年間）(n=233）</c:v>
                </c:pt>
                <c:pt idx="1">
                  <c:v>地区計画策定後
H10-R3(24年間）(n=113）</c:v>
                </c:pt>
              </c:strCache>
            </c:strRef>
          </c:cat>
          <c:val>
            <c:numRef>
              <c:f>'6神田佐久間町'!$Z$66:$Z$67</c:f>
              <c:numCache>
                <c:formatCode>0.0%</c:formatCode>
                <c:ptCount val="2"/>
                <c:pt idx="0">
                  <c:v>4.2999999999999997E-2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BF-481D-8419-1CC5C131582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'29神田錦町北部周辺'!$U$65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217862538017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2-41C4-8776-17B13D45E23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'29神田錦町北部周辺'!$T$66:$T$67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'29神田錦町北部周辺'!$U$66:$U$67</c:f>
              <c:numCache>
                <c:formatCode>0.0%</c:formatCode>
                <c:ptCount val="2"/>
                <c:pt idx="0">
                  <c:v>0.02</c:v>
                </c:pt>
                <c:pt idx="1">
                  <c:v>0.123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4-416C-A1E7-AE16686B8F36}"/>
            </c:ext>
          </c:extLst>
        </c:ser>
        <c:ser>
          <c:idx val="1"/>
          <c:order val="1"/>
          <c:tx>
            <c:strRef>
              <c:f>'29神田錦町北部周辺'!$V$65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322699262038946E-3"/>
                  <c:y val="-5.41729813329627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A2-41C4-8776-17B13D45E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'29神田錦町北部周辺'!$T$66:$T$67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'29神田錦町北部周辺'!$V$66:$V$67</c:f>
              <c:numCache>
                <c:formatCode>0.0%</c:formatCode>
                <c:ptCount val="2"/>
                <c:pt idx="0">
                  <c:v>1.4E-2</c:v>
                </c:pt>
                <c:pt idx="1">
                  <c:v>4.5999999999999999E-2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4-416C-A1E7-AE16686B8F36}"/>
            </c:ext>
          </c:extLst>
        </c:ser>
        <c:ser>
          <c:idx val="2"/>
          <c:order val="2"/>
          <c:tx>
            <c:strRef>
              <c:f>'29神田錦町北部周辺'!$W$65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161349631019703E-3"/>
                  <c:y val="2.3217862538017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A2-41C4-8776-17B13D45E23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'29神田錦町北部周辺'!$T$66:$T$67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'29神田錦町北部周辺'!$W$66:$W$67</c:f>
              <c:numCache>
                <c:formatCode>0.0%</c:formatCode>
                <c:ptCount val="2"/>
                <c:pt idx="0">
                  <c:v>7.4999999999999997E-2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64-416C-A1E7-AE16686B8F36}"/>
            </c:ext>
          </c:extLst>
        </c:ser>
        <c:ser>
          <c:idx val="3"/>
          <c:order val="3"/>
          <c:tx>
            <c:strRef>
              <c:f>'29神田錦町北部周辺'!$X$65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'29神田錦町北部周辺'!$T$66:$T$67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'29神田錦町北部周辺'!$X$66:$X$67</c:f>
              <c:numCache>
                <c:formatCode>0.0%</c:formatCode>
                <c:ptCount val="2"/>
                <c:pt idx="0">
                  <c:v>0.28000000000000003</c:v>
                </c:pt>
                <c:pt idx="1">
                  <c:v>0.43099999999999999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64-416C-A1E7-AE16686B8F36}"/>
            </c:ext>
          </c:extLst>
        </c:ser>
        <c:ser>
          <c:idx val="4"/>
          <c:order val="4"/>
          <c:tx>
            <c:strRef>
              <c:f>'29神田錦町北部周辺'!$Y$65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'29神田錦町北部周辺'!$T$66:$T$67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'29神田錦町北部周辺'!$Y$66:$Y$67</c:f>
              <c:numCache>
                <c:formatCode>0.0%</c:formatCode>
                <c:ptCount val="2"/>
                <c:pt idx="0">
                  <c:v>0.53600000000000003</c:v>
                </c:pt>
                <c:pt idx="1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64-416C-A1E7-AE16686B8F36}"/>
            </c:ext>
          </c:extLst>
        </c:ser>
        <c:ser>
          <c:idx val="5"/>
          <c:order val="5"/>
          <c:tx>
            <c:strRef>
              <c:f>'29神田錦町北部周辺'!$Z$65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5161349631019703E-3"/>
                  <c:y val="7.094078736770268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2-41C4-8776-17B13D45E2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'29神田錦町北部周辺'!$T$66:$T$67</c:f>
              <c:strCache>
                <c:ptCount val="2"/>
                <c:pt idx="0">
                  <c:v>地区計画策定前
S46-H19(37年間）(n=440）</c:v>
                </c:pt>
                <c:pt idx="1">
                  <c:v>地区計画策定後
H20-R3(14年間）(n=65）</c:v>
                </c:pt>
              </c:strCache>
            </c:strRef>
          </c:cat>
          <c:val>
            <c:numRef>
              <c:f>'29神田錦町北部周辺'!$Z$66:$Z$67</c:f>
              <c:numCache>
                <c:formatCode>0.0%</c:formatCode>
                <c:ptCount val="2"/>
                <c:pt idx="0">
                  <c:v>7.4999999999999997E-2</c:v>
                </c:pt>
                <c:pt idx="1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64-416C-A1E7-AE16686B8F3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'32二番町'!$B$26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'32二番町'!$A$27:$A$28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'32二番町'!$B$27:$B$28</c:f>
              <c:numCache>
                <c:formatCode>0.0%</c:formatCode>
                <c:ptCount val="2"/>
                <c:pt idx="0">
                  <c:v>0.16</c:v>
                </c:pt>
                <c:pt idx="1">
                  <c:v>0.17599999999999999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8-4A8F-9E8E-9B051CBD8046}"/>
            </c:ext>
          </c:extLst>
        </c:ser>
        <c:ser>
          <c:idx val="1"/>
          <c:order val="1"/>
          <c:tx>
            <c:strRef>
              <c:f>'32二番町'!$C$26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'32二番町'!$A$27:$A$28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'32二番町'!$C$27:$C$28</c:f>
              <c:numCache>
                <c:formatCode>0.0%</c:formatCode>
                <c:ptCount val="2"/>
                <c:pt idx="0">
                  <c:v>0.22</c:v>
                </c:pt>
                <c:pt idx="1">
                  <c:v>0.23499999999999999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88-4A8F-9E8E-9B051CBD8046}"/>
            </c:ext>
          </c:extLst>
        </c:ser>
        <c:ser>
          <c:idx val="2"/>
          <c:order val="2"/>
          <c:tx>
            <c:strRef>
              <c:f>'32二番町'!$D$26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'32二番町'!$A$27:$A$28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'32二番町'!$D$27:$D$28</c:f>
              <c:numCache>
                <c:formatCode>0.0%</c:formatCode>
                <c:ptCount val="2"/>
                <c:pt idx="0">
                  <c:v>0.31</c:v>
                </c:pt>
                <c:pt idx="1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88-4A8F-9E8E-9B051CBD8046}"/>
            </c:ext>
          </c:extLst>
        </c:ser>
        <c:ser>
          <c:idx val="3"/>
          <c:order val="3"/>
          <c:tx>
            <c:strRef>
              <c:f>'32二番町'!$E$26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'32二番町'!$A$27:$A$28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'32二番町'!$E$27:$E$28</c:f>
              <c:numCache>
                <c:formatCode>0.0%</c:formatCode>
                <c:ptCount val="2"/>
                <c:pt idx="0">
                  <c:v>0.26</c:v>
                </c:pt>
                <c:pt idx="1">
                  <c:v>0.35399999999999998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88-4A8F-9E8E-9B051CBD8046}"/>
            </c:ext>
          </c:extLst>
        </c:ser>
        <c:ser>
          <c:idx val="4"/>
          <c:order val="4"/>
          <c:tx>
            <c:strRef>
              <c:f>'32二番町'!$F$26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908883013594910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FC-489B-A76B-9EC55B62A95A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'32二番町'!$A$27:$A$28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'32二番町'!$F$27:$F$28</c:f>
              <c:numCache>
                <c:formatCode>0.0%</c:formatCode>
                <c:ptCount val="2"/>
                <c:pt idx="0">
                  <c:v>0.02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88-4A8F-9E8E-9B051CBD8046}"/>
            </c:ext>
          </c:extLst>
        </c:ser>
        <c:ser>
          <c:idx val="5"/>
          <c:order val="5"/>
          <c:tx>
            <c:strRef>
              <c:f>'32二番町'!$G$26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621414027697942E-2"/>
                  <c:y val="-5.47243621903287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C-489B-A76B-9EC55B62A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'32二番町'!$A$27:$A$28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'32二番町'!$G$27:$G$28</c:f>
              <c:numCache>
                <c:formatCode>0.0%</c:formatCode>
                <c:ptCount val="2"/>
                <c:pt idx="0">
                  <c:v>0.03</c:v>
                </c:pt>
                <c:pt idx="1">
                  <c:v>0.17599999999999999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88-4A8F-9E8E-9B051CBD804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'32二番町'!$K$26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'32二番町'!$K$27:$K$28</c:f>
              <c:numCache>
                <c:formatCode>0.0%</c:formatCode>
                <c:ptCount val="2"/>
                <c:pt idx="0">
                  <c:v>1.4E-2</c:v>
                </c:pt>
                <c:pt idx="1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BF-461A-9690-86C696363D36}"/>
            </c:ext>
          </c:extLst>
        </c:ser>
        <c:ser>
          <c:idx val="1"/>
          <c:order val="1"/>
          <c:tx>
            <c:strRef>
              <c:f>'32二番町'!$L$26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'32二番町'!$L$27:$L$28</c:f>
              <c:numCache>
                <c:formatCode>0.0%</c:formatCode>
                <c:ptCount val="2"/>
                <c:pt idx="0">
                  <c:v>0.183</c:v>
                </c:pt>
                <c:pt idx="1">
                  <c:v>6.2E-2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BF-461A-9690-86C696363D36}"/>
            </c:ext>
          </c:extLst>
        </c:ser>
        <c:ser>
          <c:idx val="2"/>
          <c:order val="2"/>
          <c:tx>
            <c:strRef>
              <c:f>'32二番町'!$M$26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'32二番町'!$M$27:$M$28</c:f>
              <c:numCache>
                <c:formatCode>0.0%</c:formatCode>
                <c:ptCount val="2"/>
                <c:pt idx="0">
                  <c:v>0.43099999999999999</c:v>
                </c:pt>
                <c:pt idx="1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BF-461A-9690-86C696363D36}"/>
            </c:ext>
          </c:extLst>
        </c:ser>
        <c:ser>
          <c:idx val="3"/>
          <c:order val="3"/>
          <c:tx>
            <c:strRef>
              <c:f>'32二番町'!$N$26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'32二番町'!$N$27:$N$28</c:f>
              <c:numCache>
                <c:formatCode>0.0%</c:formatCode>
                <c:ptCount val="2"/>
                <c:pt idx="0">
                  <c:v>0.28299999999999997</c:v>
                </c:pt>
                <c:pt idx="1">
                  <c:v>0.28899999999999998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BF-461A-9690-86C696363D36}"/>
            </c:ext>
          </c:extLst>
        </c:ser>
        <c:ser>
          <c:idx val="4"/>
          <c:order val="4"/>
          <c:tx>
            <c:strRef>
              <c:f>'32二番町'!$O$26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8557924500299763E-16"/>
                  <c:y val="3.13889292235256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C6-42FA-8A3F-1A830A9E2B83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'32二番町'!$O$27:$O$28</c:f>
              <c:numCache>
                <c:formatCode>0.0%</c:formatCode>
                <c:ptCount val="2"/>
                <c:pt idx="0">
                  <c:v>5.0999999999999997E-2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BF-461A-9690-86C696363D36}"/>
            </c:ext>
          </c:extLst>
        </c:ser>
        <c:ser>
          <c:idx val="5"/>
          <c:order val="5"/>
          <c:tx>
            <c:strRef>
              <c:f>'32二番町'!$P$26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613106044619634E-3"/>
                  <c:y val="-5.493062614116985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6-42FA-8A3F-1A830A9E2B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'32二番町'!$P$27:$P$28</c:f>
              <c:numCache>
                <c:formatCode>0.0%</c:formatCode>
                <c:ptCount val="2"/>
                <c:pt idx="0">
                  <c:v>3.7999999999999999E-2</c:v>
                </c:pt>
                <c:pt idx="1">
                  <c:v>0.314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BF-461A-9690-86C696363D3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'32二番町'!$U$69:$U$70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'32二番町'!$S$71:$T$82</c:f>
              <c:multiLvlStrCache>
                <c:ptCount val="12"/>
                <c:lvl>
                  <c:pt idx="0">
                    <c:v>独立住宅(n=16）</c:v>
                  </c:pt>
                  <c:pt idx="1">
                    <c:v>集合住宅(n=22）</c:v>
                  </c:pt>
                  <c:pt idx="2">
                    <c:v>住商併用(n=31）</c:v>
                  </c:pt>
                  <c:pt idx="3">
                    <c:v>事務所(n=26）</c:v>
                  </c:pt>
                  <c:pt idx="4">
                    <c:v>専用商業(n=2）</c:v>
                  </c:pt>
                  <c:pt idx="5">
                    <c:v>その他(n=3）</c:v>
                  </c:pt>
                  <c:pt idx="6">
                    <c:v>独立住宅(n=3）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'32二番町'!$U$71:$U$82</c:f>
              <c:numCache>
                <c:formatCode>0.0%</c:formatCode>
                <c:ptCount val="12"/>
                <c:pt idx="0">
                  <c:v>0.375</c:v>
                </c:pt>
                <c:pt idx="1">
                  <c:v>0.318</c:v>
                </c:pt>
                <c:pt idx="2">
                  <c:v>0.129</c:v>
                </c:pt>
                <c:pt idx="3">
                  <c:v>0.115</c:v>
                </c:pt>
                <c:pt idx="4">
                  <c:v>0</c:v>
                </c:pt>
                <c:pt idx="5">
                  <c:v>0.66700000000000004</c:v>
                </c:pt>
                <c:pt idx="6">
                  <c:v>0.33300000000000002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9-4967-BBFE-5677AEBB8DF2}"/>
            </c:ext>
          </c:extLst>
        </c:ser>
        <c:ser>
          <c:idx val="1"/>
          <c:order val="1"/>
          <c:tx>
            <c:strRef>
              <c:f>'32二番町'!$V$70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'32二番町'!$S$71:$T$82</c:f>
              <c:multiLvlStrCache>
                <c:ptCount val="12"/>
                <c:lvl>
                  <c:pt idx="0">
                    <c:v>独立住宅(n=16）</c:v>
                  </c:pt>
                  <c:pt idx="1">
                    <c:v>集合住宅(n=22）</c:v>
                  </c:pt>
                  <c:pt idx="2">
                    <c:v>住商併用(n=31）</c:v>
                  </c:pt>
                  <c:pt idx="3">
                    <c:v>事務所(n=26）</c:v>
                  </c:pt>
                  <c:pt idx="4">
                    <c:v>専用商業(n=2）</c:v>
                  </c:pt>
                  <c:pt idx="5">
                    <c:v>その他(n=3）</c:v>
                  </c:pt>
                  <c:pt idx="6">
                    <c:v>独立住宅(n=3）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'32二番町'!$V$71:$V$82</c:f>
              <c:numCache>
                <c:formatCode>0.0%</c:formatCode>
                <c:ptCount val="12"/>
                <c:pt idx="0">
                  <c:v>0.125</c:v>
                </c:pt>
                <c:pt idx="1">
                  <c:v>0.318</c:v>
                </c:pt>
                <c:pt idx="2">
                  <c:v>0.22600000000000001</c:v>
                </c:pt>
                <c:pt idx="3">
                  <c:v>0.23100000000000001</c:v>
                </c:pt>
                <c:pt idx="4">
                  <c:v>0.5</c:v>
                </c:pt>
                <c:pt idx="5">
                  <c:v>0</c:v>
                </c:pt>
                <c:pt idx="6">
                  <c:v>0.33300000000000002</c:v>
                </c:pt>
                <c:pt idx="7">
                  <c:v>0.5</c:v>
                </c:pt>
                <c:pt idx="8">
                  <c:v>1</c:v>
                </c:pt>
                <c:pt idx="9">
                  <c:v>0.5</c:v>
                </c:pt>
                <c:pt idx="10">
                  <c:v>0</c:v>
                </c:pt>
                <c:pt idx="1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9-4967-BBFE-5677AEBB8DF2}"/>
            </c:ext>
          </c:extLst>
        </c:ser>
        <c:ser>
          <c:idx val="2"/>
          <c:order val="2"/>
          <c:tx>
            <c:strRef>
              <c:f>'32二番町'!$W$70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'32二番町'!$S$71:$T$82</c:f>
              <c:multiLvlStrCache>
                <c:ptCount val="12"/>
                <c:lvl>
                  <c:pt idx="0">
                    <c:v>独立住宅(n=16）</c:v>
                  </c:pt>
                  <c:pt idx="1">
                    <c:v>集合住宅(n=22）</c:v>
                  </c:pt>
                  <c:pt idx="2">
                    <c:v>住商併用(n=31）</c:v>
                  </c:pt>
                  <c:pt idx="3">
                    <c:v>事務所(n=26）</c:v>
                  </c:pt>
                  <c:pt idx="4">
                    <c:v>専用商業(n=2）</c:v>
                  </c:pt>
                  <c:pt idx="5">
                    <c:v>その他(n=3）</c:v>
                  </c:pt>
                  <c:pt idx="6">
                    <c:v>独立住宅(n=3）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'32二番町'!$W$71:$W$82</c:f>
              <c:numCache>
                <c:formatCode>0.0%</c:formatCode>
                <c:ptCount val="12"/>
                <c:pt idx="0">
                  <c:v>0.375</c:v>
                </c:pt>
                <c:pt idx="1">
                  <c:v>0.31900000000000001</c:v>
                </c:pt>
                <c:pt idx="2">
                  <c:v>0.28999999999999998</c:v>
                </c:pt>
                <c:pt idx="3">
                  <c:v>0.23100000000000001</c:v>
                </c:pt>
                <c:pt idx="4">
                  <c:v>0.5</c:v>
                </c:pt>
                <c:pt idx="5">
                  <c:v>0.33300000000000002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0.33300000000000002</c:v>
                </c:pt>
                <c:pt idx="10">
                  <c:v>0</c:v>
                </c:pt>
                <c:pt idx="11">
                  <c:v>0.33400000000000002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9-4967-BBFE-5677AEBB8DF2}"/>
            </c:ext>
          </c:extLst>
        </c:ser>
        <c:ser>
          <c:idx val="3"/>
          <c:order val="3"/>
          <c:tx>
            <c:strRef>
              <c:f>'32二番町'!$X$70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'32二番町'!$S$71:$T$82</c:f>
              <c:multiLvlStrCache>
                <c:ptCount val="12"/>
                <c:lvl>
                  <c:pt idx="0">
                    <c:v>独立住宅(n=16）</c:v>
                  </c:pt>
                  <c:pt idx="1">
                    <c:v>集合住宅(n=22）</c:v>
                  </c:pt>
                  <c:pt idx="2">
                    <c:v>住商併用(n=31）</c:v>
                  </c:pt>
                  <c:pt idx="3">
                    <c:v>事務所(n=26）</c:v>
                  </c:pt>
                  <c:pt idx="4">
                    <c:v>専用商業(n=2）</c:v>
                  </c:pt>
                  <c:pt idx="5">
                    <c:v>その他(n=3）</c:v>
                  </c:pt>
                  <c:pt idx="6">
                    <c:v>独立住宅(n=3）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'32二番町'!$X$71:$X$82</c:f>
              <c:numCache>
                <c:formatCode>0.0%</c:formatCode>
                <c:ptCount val="12"/>
                <c:pt idx="0">
                  <c:v>0.125</c:v>
                </c:pt>
                <c:pt idx="1">
                  <c:v>4.4999999999999998E-2</c:v>
                </c:pt>
                <c:pt idx="2">
                  <c:v>0.161</c:v>
                </c:pt>
                <c:pt idx="3">
                  <c:v>0.34599999999999997</c:v>
                </c:pt>
                <c:pt idx="4">
                  <c:v>0</c:v>
                </c:pt>
                <c:pt idx="5">
                  <c:v>0</c:v>
                </c:pt>
                <c:pt idx="6">
                  <c:v>0.33400000000000002</c:v>
                </c:pt>
                <c:pt idx="7">
                  <c:v>0</c:v>
                </c:pt>
                <c:pt idx="8">
                  <c:v>0</c:v>
                </c:pt>
                <c:pt idx="9">
                  <c:v>0.16700000000000001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9-4967-BBFE-5677AEBB8DF2}"/>
            </c:ext>
          </c:extLst>
        </c:ser>
        <c:ser>
          <c:idx val="4"/>
          <c:order val="4"/>
          <c:tx>
            <c:strRef>
              <c:f>'32二番町'!$Y$70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'32二番町'!$S$71:$T$82</c:f>
              <c:multiLvlStrCache>
                <c:ptCount val="12"/>
                <c:lvl>
                  <c:pt idx="0">
                    <c:v>独立住宅(n=16）</c:v>
                  </c:pt>
                  <c:pt idx="1">
                    <c:v>集合住宅(n=22）</c:v>
                  </c:pt>
                  <c:pt idx="2">
                    <c:v>住商併用(n=31）</c:v>
                  </c:pt>
                  <c:pt idx="3">
                    <c:v>事務所(n=26）</c:v>
                  </c:pt>
                  <c:pt idx="4">
                    <c:v>専用商業(n=2）</c:v>
                  </c:pt>
                  <c:pt idx="5">
                    <c:v>その他(n=3）</c:v>
                  </c:pt>
                  <c:pt idx="6">
                    <c:v>独立住宅(n=3）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'32二番町'!$Y$71:$Y$82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0.19400000000000001</c:v>
                </c:pt>
                <c:pt idx="3">
                  <c:v>7.6999999999999999E-2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9-4967-BBFE-5677AEBB8DF2}"/>
            </c:ext>
          </c:extLst>
        </c:ser>
        <c:ser>
          <c:idx val="5"/>
          <c:order val="5"/>
          <c:tx>
            <c:strRef>
              <c:f>'32二番町'!$Z$70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'32二番町'!$S$71:$T$82</c:f>
              <c:multiLvlStrCache>
                <c:ptCount val="12"/>
                <c:lvl>
                  <c:pt idx="0">
                    <c:v>独立住宅(n=16）</c:v>
                  </c:pt>
                  <c:pt idx="1">
                    <c:v>集合住宅(n=22）</c:v>
                  </c:pt>
                  <c:pt idx="2">
                    <c:v>住商併用(n=31）</c:v>
                  </c:pt>
                  <c:pt idx="3">
                    <c:v>事務所(n=26）</c:v>
                  </c:pt>
                  <c:pt idx="4">
                    <c:v>専用商業(n=2）</c:v>
                  </c:pt>
                  <c:pt idx="5">
                    <c:v>その他(n=3）</c:v>
                  </c:pt>
                  <c:pt idx="6">
                    <c:v>独立住宅(n=3）</c:v>
                  </c:pt>
                  <c:pt idx="7">
                    <c:v>集合住宅(n=4）</c:v>
                  </c:pt>
                  <c:pt idx="8">
                    <c:v>住商併用(n=1）</c:v>
                  </c:pt>
                  <c:pt idx="9">
                    <c:v>事務所(n=6）</c:v>
                  </c:pt>
                  <c:pt idx="10">
                    <c:v>専用商業(n=0）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'32二番町'!$Z$71:$Z$82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29-4967-BBFE-5677AEBB8DF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'32二番町'!$U$65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'32二番町'!$T$66:$T$67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'32二番町'!$U$66:$U$67</c:f>
              <c:numCache>
                <c:formatCode>0.0%</c:formatCode>
                <c:ptCount val="2"/>
                <c:pt idx="0">
                  <c:v>0.22</c:v>
                </c:pt>
                <c:pt idx="1">
                  <c:v>0.23499999999999999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9-4074-8331-84420D6CC216}"/>
            </c:ext>
          </c:extLst>
        </c:ser>
        <c:ser>
          <c:idx val="1"/>
          <c:order val="1"/>
          <c:tx>
            <c:strRef>
              <c:f>'32二番町'!$V$65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'32二番町'!$T$66:$T$67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'32二番町'!$V$66:$V$67</c:f>
              <c:numCache>
                <c:formatCode>0.0%</c:formatCode>
                <c:ptCount val="2"/>
                <c:pt idx="0">
                  <c:v>0.23</c:v>
                </c:pt>
                <c:pt idx="1">
                  <c:v>0.47099999999999997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C9-4074-8331-84420D6CC216}"/>
            </c:ext>
          </c:extLst>
        </c:ser>
        <c:ser>
          <c:idx val="2"/>
          <c:order val="2"/>
          <c:tx>
            <c:strRef>
              <c:f>'32二番町'!$W$65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'32二番町'!$T$66:$T$67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'32二番町'!$W$66:$W$67</c:f>
              <c:numCache>
                <c:formatCode>0.0%</c:formatCode>
                <c:ptCount val="2"/>
                <c:pt idx="0">
                  <c:v>0.3</c:v>
                </c:pt>
                <c:pt idx="1">
                  <c:v>0.17599999999999999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C9-4074-8331-84420D6CC216}"/>
            </c:ext>
          </c:extLst>
        </c:ser>
        <c:ser>
          <c:idx val="3"/>
          <c:order val="3"/>
          <c:tx>
            <c:strRef>
              <c:f>'32二番町'!$X$65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'32二番町'!$T$66:$T$67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'32二番町'!$X$66:$X$67</c:f>
              <c:numCache>
                <c:formatCode>0.0%</c:formatCode>
                <c:ptCount val="2"/>
                <c:pt idx="0">
                  <c:v>0.17</c:v>
                </c:pt>
                <c:pt idx="1">
                  <c:v>0.11799999999999999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C9-4074-8331-84420D6CC216}"/>
            </c:ext>
          </c:extLst>
        </c:ser>
        <c:ser>
          <c:idx val="4"/>
          <c:order val="4"/>
          <c:tx>
            <c:strRef>
              <c:f>'32二番町'!$Y$65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'32二番町'!$T$66:$T$67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'32二番町'!$Y$66:$Y$67</c:f>
              <c:numCache>
                <c:formatCode>0.0%</c:formatCode>
                <c:ptCount val="2"/>
                <c:pt idx="0">
                  <c:v>0.08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C9-4074-8331-84420D6CC216}"/>
            </c:ext>
          </c:extLst>
        </c:ser>
        <c:ser>
          <c:idx val="5"/>
          <c:order val="5"/>
          <c:tx>
            <c:strRef>
              <c:f>'32二番町'!$Z$65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'32二番町'!$T$66:$T$67</c:f>
              <c:strCache>
                <c:ptCount val="2"/>
                <c:pt idx="0">
                  <c:v>地区計画策定前
S46-H19(37年間）(n=100）</c:v>
                </c:pt>
                <c:pt idx="1">
                  <c:v>地区計画策定後
H20-R3(14年間）(n=17）</c:v>
                </c:pt>
              </c:strCache>
            </c:strRef>
          </c:cat>
          <c:val>
            <c:numRef>
              <c:f>'32二番町'!$Z$66:$Z$67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C9-4074-8331-84420D6CC21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'33神田須田町二丁目北部周辺'!$B$26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345329808156946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81-43AA-A671-96C0194EB981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'33神田須田町二丁目北部周辺'!$A$27:$A$28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'33神田須田町二丁目北部周辺'!$B$27:$B$28</c:f>
              <c:numCache>
                <c:formatCode>0.0%</c:formatCode>
                <c:ptCount val="2"/>
                <c:pt idx="0">
                  <c:v>3.9E-2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D-4461-8DB9-947CA0AA7245}"/>
            </c:ext>
          </c:extLst>
        </c:ser>
        <c:ser>
          <c:idx val="1"/>
          <c:order val="1"/>
          <c:tx>
            <c:strRef>
              <c:f>'33神田須田町二丁目北部周辺'!$C$26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908883013594910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1-43AA-A671-96C0194EB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'33神田須田町二丁目北部周辺'!$A$27:$A$28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'33神田須田町二丁目北部周辺'!$C$27:$C$28</c:f>
              <c:numCache>
                <c:formatCode>0.0%</c:formatCode>
                <c:ptCount val="2"/>
                <c:pt idx="0">
                  <c:v>6.7000000000000004E-2</c:v>
                </c:pt>
                <c:pt idx="1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D-4461-8DB9-947CA0AA7245}"/>
            </c:ext>
          </c:extLst>
        </c:ser>
        <c:ser>
          <c:idx val="2"/>
          <c:order val="2"/>
          <c:tx>
            <c:strRef>
              <c:f>'33神田須田町二丁目北部周辺'!$D$26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'33神田須田町二丁目北部周辺'!$A$27:$A$28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'33神田須田町二丁目北部周辺'!$D$27:$D$28</c:f>
              <c:numCache>
                <c:formatCode>0.0%</c:formatCode>
                <c:ptCount val="2"/>
                <c:pt idx="0">
                  <c:v>0.30199999999999999</c:v>
                </c:pt>
                <c:pt idx="1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5D-4461-8DB9-947CA0AA7245}"/>
            </c:ext>
          </c:extLst>
        </c:ser>
        <c:ser>
          <c:idx val="3"/>
          <c:order val="3"/>
          <c:tx>
            <c:strRef>
              <c:f>'33神田須田町二丁目北部周辺'!$E$26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'33神田須田町二丁目北部周辺'!$A$27:$A$28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'33神田須田町二丁目北部周辺'!$E$27:$E$28</c:f>
              <c:numCache>
                <c:formatCode>0.0%</c:formatCode>
                <c:ptCount val="2"/>
                <c:pt idx="0">
                  <c:v>0.52</c:v>
                </c:pt>
                <c:pt idx="1">
                  <c:v>0.52400000000000002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5D-4461-8DB9-947CA0AA7245}"/>
            </c:ext>
          </c:extLst>
        </c:ser>
        <c:ser>
          <c:idx val="4"/>
          <c:order val="4"/>
          <c:tx>
            <c:strRef>
              <c:f>'33神田須田町二丁目北部周辺'!$F$26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4.690721173526705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1-43AA-A671-96C0194EB981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'33神田須田町二丁目北部周辺'!$A$27:$A$28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'33神田須田町二丁目北部周辺'!$F$27:$F$28</c:f>
              <c:numCache>
                <c:formatCode>0.0%</c:formatCode>
                <c:ptCount val="2"/>
                <c:pt idx="0">
                  <c:v>1.0999999999999999E-2</c:v>
                </c:pt>
                <c:pt idx="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5D-4461-8DB9-947CA0AA7245}"/>
            </c:ext>
          </c:extLst>
        </c:ser>
        <c:ser>
          <c:idx val="5"/>
          <c:order val="5"/>
          <c:tx>
            <c:strRef>
              <c:f>'33神田須田町二丁目北部周辺'!$G$26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127106410875932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1-43AA-A671-96C0194EB9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'33神田須田町二丁目北部周辺'!$A$27:$A$28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'33神田須田町二丁目北部周辺'!$G$27:$G$28</c:f>
              <c:numCache>
                <c:formatCode>0.0%</c:formatCode>
                <c:ptCount val="2"/>
                <c:pt idx="0">
                  <c:v>6.0999999999999999E-2</c:v>
                </c:pt>
                <c:pt idx="1">
                  <c:v>0.14299999999999999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5D-4461-8DB9-947CA0AA724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'33神田須田町二丁目北部周辺'!$K$26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394811250749409E-17"/>
                  <c:y val="3.13889292235256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A-42C2-9F0B-0D1BD18E6954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'33神田須田町二丁目北部周辺'!$K$27:$K$28</c:f>
              <c:numCache>
                <c:formatCode>0.0%</c:formatCode>
                <c:ptCount val="2"/>
                <c:pt idx="0">
                  <c:v>5.0000000000000001E-3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6-462D-B23D-FE998BC3B792}"/>
            </c:ext>
          </c:extLst>
        </c:ser>
        <c:ser>
          <c:idx val="1"/>
          <c:order val="1"/>
          <c:tx>
            <c:strRef>
              <c:f>'33神田須田町二丁目北部周辺'!$L$26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394811250749409E-17"/>
                  <c:y val="-1.56938467194552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A-42C2-9F0B-0D1BD18E6954}"/>
                </c:ext>
              </c:extLst>
            </c:dLbl>
            <c:dLbl>
              <c:idx val="1"/>
              <c:layout>
                <c:manualLayout>
                  <c:x val="0"/>
                  <c:y val="2.354169691764422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A-42C2-9F0B-0D1BD18E6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'33神田須田町二丁目北部周辺'!$L$27:$L$28</c:f>
              <c:numCache>
                <c:formatCode>0.0%</c:formatCode>
                <c:ptCount val="2"/>
                <c:pt idx="0">
                  <c:v>0.10299999999999999</c:v>
                </c:pt>
                <c:pt idx="1">
                  <c:v>7.2999999999999995E-2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6-462D-B23D-FE998BC3B792}"/>
            </c:ext>
          </c:extLst>
        </c:ser>
        <c:ser>
          <c:idx val="2"/>
          <c:order val="2"/>
          <c:tx>
            <c:strRef>
              <c:f>'33神田須田町二丁目北部周辺'!$M$26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35416969176441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A-42C2-9F0B-0D1BD18E6954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'33神田須田町二丁目北部周辺'!$M$27:$M$28</c:f>
              <c:numCache>
                <c:formatCode>0.0%</c:formatCode>
                <c:ptCount val="2"/>
                <c:pt idx="0">
                  <c:v>0.27500000000000002</c:v>
                </c:pt>
                <c:pt idx="1">
                  <c:v>3.4000000000000002E-2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E6-462D-B23D-FE998BC3B792}"/>
            </c:ext>
          </c:extLst>
        </c:ser>
        <c:ser>
          <c:idx val="3"/>
          <c:order val="3"/>
          <c:tx>
            <c:strRef>
              <c:f>'33神田須田町二丁目北部周辺'!$N$26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'33神田須田町二丁目北部周辺'!$N$27:$N$28</c:f>
              <c:numCache>
                <c:formatCode>0.0%</c:formatCode>
                <c:ptCount val="2"/>
                <c:pt idx="0">
                  <c:v>0.60299999999999998</c:v>
                </c:pt>
                <c:pt idx="1">
                  <c:v>0.56100000000000005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E6-462D-B23D-FE998BC3B792}"/>
            </c:ext>
          </c:extLst>
        </c:ser>
        <c:ser>
          <c:idx val="4"/>
          <c:order val="4"/>
          <c:tx>
            <c:strRef>
              <c:f>'33神田須田町二丁目北部周辺'!$O$26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13889292235256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A-42C2-9F0B-0D1BD18E6954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'33神田須田町二丁目北部周辺'!$O$27:$O$28</c:f>
              <c:numCache>
                <c:formatCode>0.0%</c:formatCode>
                <c:ptCount val="2"/>
                <c:pt idx="0">
                  <c:v>1E-3</c:v>
                </c:pt>
                <c:pt idx="1">
                  <c:v>0.30599999999999999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E6-462D-B23D-FE998BC3B792}"/>
            </c:ext>
          </c:extLst>
        </c:ser>
        <c:ser>
          <c:idx val="5"/>
          <c:order val="5"/>
          <c:tx>
            <c:strRef>
              <c:f>'33神田須田町二丁目北部周辺'!$P$26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265327651115491E-2"/>
                  <c:y val="-5.49300082488622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A-42C2-9F0B-0D1BD18E6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'33神田須田町二丁目北部周辺'!$P$27:$P$28</c:f>
              <c:numCache>
                <c:formatCode>0.0%</c:formatCode>
                <c:ptCount val="2"/>
                <c:pt idx="0">
                  <c:v>1.2999999999999999E-2</c:v>
                </c:pt>
                <c:pt idx="1">
                  <c:v>2.5999999999999999E-2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E6-462D-B23D-FE998BC3B79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'33神田須田町二丁目北部周辺'!$U$69:$U$70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3762159864327858E-3"/>
                  <c:y val="9.073762498258591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61-4E33-9FE1-36FD32FF1F6F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'33神田須田町二丁目北部周辺'!$S$71:$T$82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集合住宅(n=12）</c:v>
                  </c:pt>
                  <c:pt idx="2">
                    <c:v>住商併用(n=54）</c:v>
                  </c:pt>
                  <c:pt idx="3">
                    <c:v>事務所(n=93）</c:v>
                  </c:pt>
                  <c:pt idx="4">
                    <c:v>専用商業(n=2）</c:v>
                  </c:pt>
                  <c:pt idx="5">
                    <c:v>その他(n=11）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住商併用(n=1）</c:v>
                  </c:pt>
                  <c:pt idx="9">
                    <c:v>事務所(n=11）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'33神田須田町二丁目北部周辺'!$U$71:$U$82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3.6999999999999998E-2</c:v>
                </c:pt>
                <c:pt idx="3">
                  <c:v>5.3999999999999999E-2</c:v>
                </c:pt>
                <c:pt idx="4">
                  <c:v>0</c:v>
                </c:pt>
                <c:pt idx="5">
                  <c:v>0.36299999999999999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C-4731-9171-AE315CC6F1FA}"/>
            </c:ext>
          </c:extLst>
        </c:ser>
        <c:ser>
          <c:idx val="1"/>
          <c:order val="1"/>
          <c:tx>
            <c:strRef>
              <c:f>'33神田須田町二丁目北部周辺'!$V$70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'33神田須田町二丁目北部周辺'!$S$71:$T$82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集合住宅(n=12）</c:v>
                  </c:pt>
                  <c:pt idx="2">
                    <c:v>住商併用(n=54）</c:v>
                  </c:pt>
                  <c:pt idx="3">
                    <c:v>事務所(n=93）</c:v>
                  </c:pt>
                  <c:pt idx="4">
                    <c:v>専用商業(n=2）</c:v>
                  </c:pt>
                  <c:pt idx="5">
                    <c:v>その他(n=11）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住商併用(n=1）</c:v>
                  </c:pt>
                  <c:pt idx="9">
                    <c:v>事務所(n=11）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'33神田須田町二丁目北部周辺'!$V$71:$V$82</c:f>
              <c:numCache>
                <c:formatCode>0.0%</c:formatCode>
                <c:ptCount val="12"/>
                <c:pt idx="0">
                  <c:v>0</c:v>
                </c:pt>
                <c:pt idx="1">
                  <c:v>8.3000000000000004E-2</c:v>
                </c:pt>
                <c:pt idx="2">
                  <c:v>0</c:v>
                </c:pt>
                <c:pt idx="3">
                  <c:v>0.11799999999999999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0.25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C-4731-9171-AE315CC6F1FA}"/>
            </c:ext>
          </c:extLst>
        </c:ser>
        <c:ser>
          <c:idx val="2"/>
          <c:order val="2"/>
          <c:tx>
            <c:strRef>
              <c:f>'33神田須田町二丁目北部周辺'!$W$70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4.7524319728654407E-3"/>
                  <c:y val="-1.36097506956872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61-4E33-9FE1-36FD32FF1F6F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'33神田須田町二丁目北部周辺'!$S$71:$T$82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集合住宅(n=12）</c:v>
                  </c:pt>
                  <c:pt idx="2">
                    <c:v>住商併用(n=54）</c:v>
                  </c:pt>
                  <c:pt idx="3">
                    <c:v>事務所(n=93）</c:v>
                  </c:pt>
                  <c:pt idx="4">
                    <c:v>専用商業(n=2）</c:v>
                  </c:pt>
                  <c:pt idx="5">
                    <c:v>その他(n=11）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住商併用(n=1）</c:v>
                  </c:pt>
                  <c:pt idx="9">
                    <c:v>事務所(n=11）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'33神田須田町二丁目北部周辺'!$W$71:$W$82</c:f>
              <c:numCache>
                <c:formatCode>0.0%</c:formatCode>
                <c:ptCount val="12"/>
                <c:pt idx="0">
                  <c:v>0</c:v>
                </c:pt>
                <c:pt idx="1">
                  <c:v>0.501</c:v>
                </c:pt>
                <c:pt idx="2">
                  <c:v>5.6000000000000001E-2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0.54500000000000004</c:v>
                </c:pt>
                <c:pt idx="10">
                  <c:v>0.25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EC-4731-9171-AE315CC6F1FA}"/>
            </c:ext>
          </c:extLst>
        </c:ser>
        <c:ser>
          <c:idx val="3"/>
          <c:order val="3"/>
          <c:tx>
            <c:strRef>
              <c:f>'33神田須田町二丁目北部周辺'!$X$70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'33神田須田町二丁目北部周辺'!$S$71:$T$82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集合住宅(n=12）</c:v>
                  </c:pt>
                  <c:pt idx="2">
                    <c:v>住商併用(n=54）</c:v>
                  </c:pt>
                  <c:pt idx="3">
                    <c:v>事務所(n=93）</c:v>
                  </c:pt>
                  <c:pt idx="4">
                    <c:v>専用商業(n=2）</c:v>
                  </c:pt>
                  <c:pt idx="5">
                    <c:v>その他(n=11）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住商併用(n=1）</c:v>
                  </c:pt>
                  <c:pt idx="9">
                    <c:v>事務所(n=11）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'33神田須田町二丁目北部周辺'!$X$71:$X$82</c:f>
              <c:numCache>
                <c:formatCode>0.0%</c:formatCode>
                <c:ptCount val="12"/>
                <c:pt idx="0">
                  <c:v>0.71399999999999997</c:v>
                </c:pt>
                <c:pt idx="1">
                  <c:v>0.33300000000000002</c:v>
                </c:pt>
                <c:pt idx="2">
                  <c:v>0.14799999999999999</c:v>
                </c:pt>
                <c:pt idx="3">
                  <c:v>0.14000000000000001</c:v>
                </c:pt>
                <c:pt idx="4">
                  <c:v>0</c:v>
                </c:pt>
                <c:pt idx="5">
                  <c:v>0.182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9.0999999999999998E-2</c:v>
                </c:pt>
                <c:pt idx="10">
                  <c:v>0.5</c:v>
                </c:pt>
                <c:pt idx="11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EC-4731-9171-AE315CC6F1FA}"/>
            </c:ext>
          </c:extLst>
        </c:ser>
        <c:ser>
          <c:idx val="4"/>
          <c:order val="4"/>
          <c:tx>
            <c:strRef>
              <c:f>'33神田須田町二丁目北部周辺'!$Y$70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'33神田須田町二丁目北部周辺'!$S$71:$T$82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集合住宅(n=12）</c:v>
                  </c:pt>
                  <c:pt idx="2">
                    <c:v>住商併用(n=54）</c:v>
                  </c:pt>
                  <c:pt idx="3">
                    <c:v>事務所(n=93）</c:v>
                  </c:pt>
                  <c:pt idx="4">
                    <c:v>専用商業(n=2）</c:v>
                  </c:pt>
                  <c:pt idx="5">
                    <c:v>その他(n=11）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住商併用(n=1）</c:v>
                  </c:pt>
                  <c:pt idx="9">
                    <c:v>事務所(n=11）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'33神田須田町二丁目北部周辺'!$Y$71:$Y$82</c:f>
              <c:numCache>
                <c:formatCode>0.0%</c:formatCode>
                <c:ptCount val="12"/>
                <c:pt idx="0">
                  <c:v>0.28599999999999998</c:v>
                </c:pt>
                <c:pt idx="1">
                  <c:v>8.3000000000000004E-2</c:v>
                </c:pt>
                <c:pt idx="2">
                  <c:v>0.61099999999999999</c:v>
                </c:pt>
                <c:pt idx="3">
                  <c:v>0.56999999999999995</c:v>
                </c:pt>
                <c:pt idx="4">
                  <c:v>0</c:v>
                </c:pt>
                <c:pt idx="5">
                  <c:v>0.27300000000000002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0.36399999999999999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EC-4731-9171-AE315CC6F1FA}"/>
            </c:ext>
          </c:extLst>
        </c:ser>
        <c:ser>
          <c:idx val="5"/>
          <c:order val="5"/>
          <c:tx>
            <c:strRef>
              <c:f>'33神田須田町二丁目北部周辺'!$Z$70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'33神田須田町二丁目北部周辺'!$S$71:$T$82</c:f>
              <c:multiLvlStrCache>
                <c:ptCount val="12"/>
                <c:lvl>
                  <c:pt idx="0">
                    <c:v>独立住宅(n=7）</c:v>
                  </c:pt>
                  <c:pt idx="1">
                    <c:v>集合住宅(n=12）</c:v>
                  </c:pt>
                  <c:pt idx="2">
                    <c:v>住商併用(n=54）</c:v>
                  </c:pt>
                  <c:pt idx="3">
                    <c:v>事務所(n=93）</c:v>
                  </c:pt>
                  <c:pt idx="4">
                    <c:v>専用商業(n=2）</c:v>
                  </c:pt>
                  <c:pt idx="5">
                    <c:v>その他(n=11）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住商併用(n=1）</c:v>
                  </c:pt>
                  <c:pt idx="9">
                    <c:v>事務所(n=11）</c:v>
                  </c:pt>
                  <c:pt idx="10">
                    <c:v>専用商業(n=4）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'33神田須田町二丁目北部周辺'!$Z$71:$Z$82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0.14799999999999999</c:v>
                </c:pt>
                <c:pt idx="3">
                  <c:v>0.11799999999999999</c:v>
                </c:pt>
                <c:pt idx="4">
                  <c:v>1</c:v>
                </c:pt>
                <c:pt idx="5">
                  <c:v>0.182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EC-4731-9171-AE315CC6F1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'33神田須田町二丁目北部周辺'!$U$65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5.0271346519995264E-3"/>
                  <c:y val="3.12179102313013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4B-4D79-9994-CB2AF2C0223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'33神田須田町二丁目北部周辺'!$T$66:$T$67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'33神田須田町二丁目北部周辺'!$U$66:$U$67</c:f>
              <c:numCache>
                <c:formatCode>0.0%</c:formatCode>
                <c:ptCount val="2"/>
                <c:pt idx="0">
                  <c:v>6.0999999999999999E-2</c:v>
                </c:pt>
                <c:pt idx="1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C-4A76-9F97-D870E529E1C6}"/>
            </c:ext>
          </c:extLst>
        </c:ser>
        <c:ser>
          <c:idx val="1"/>
          <c:order val="1"/>
          <c:tx>
            <c:strRef>
              <c:f>'33神田須田町二丁目北部周辺'!$V$65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5.463134290477741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4B-4D79-9994-CB2AF2C0223B}"/>
                </c:ext>
              </c:extLst>
            </c:dLbl>
            <c:dLbl>
              <c:idx val="1"/>
              <c:layout>
                <c:manualLayout>
                  <c:x val="-4.6081535305501271E-17"/>
                  <c:y val="-3.902238778912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4B-4D79-9994-CB2AF2C02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'33神田須田町二丁目北部周辺'!$T$66:$T$67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'33神田須田町二丁目北部周辺'!$V$66:$V$67</c:f>
              <c:numCache>
                <c:formatCode>0.0%</c:formatCode>
                <c:ptCount val="2"/>
                <c:pt idx="0">
                  <c:v>6.7000000000000004E-2</c:v>
                </c:pt>
                <c:pt idx="1">
                  <c:v>9.5000000000000001E-2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C-4A76-9F97-D870E529E1C6}"/>
            </c:ext>
          </c:extLst>
        </c:ser>
        <c:ser>
          <c:idx val="2"/>
          <c:order val="2"/>
          <c:tx>
            <c:strRef>
              <c:f>'33神田須田町二丁目北部周辺'!$W$65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'33神田須田町二丁目北部周辺'!$T$66:$T$67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'33神田須田町二丁目北部周辺'!$W$66:$W$67</c:f>
              <c:numCache>
                <c:formatCode>0.0%</c:formatCode>
                <c:ptCount val="2"/>
                <c:pt idx="0">
                  <c:v>0.05</c:v>
                </c:pt>
                <c:pt idx="1">
                  <c:v>0.33400000000000002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3C-4A76-9F97-D870E529E1C6}"/>
            </c:ext>
          </c:extLst>
        </c:ser>
        <c:ser>
          <c:idx val="3"/>
          <c:order val="3"/>
          <c:tx>
            <c:strRef>
              <c:f>'33神田須田町二丁目北部周辺'!$X$65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'33神田須田町二丁目北部周辺'!$T$66:$T$67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'33神田須田町二丁目北部周辺'!$X$66:$X$67</c:f>
              <c:numCache>
                <c:formatCode>0.0%</c:formatCode>
                <c:ptCount val="2"/>
                <c:pt idx="0">
                  <c:v>0.17899999999999999</c:v>
                </c:pt>
                <c:pt idx="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3C-4A76-9F97-D870E529E1C6}"/>
            </c:ext>
          </c:extLst>
        </c:ser>
        <c:ser>
          <c:idx val="4"/>
          <c:order val="4"/>
          <c:tx>
            <c:strRef>
              <c:f>'33神田須田町二丁目北部周辺'!$Y$65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'33神田須田町二丁目北部周辺'!$T$66:$T$67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'33神田須田町二丁目北部周辺'!$Y$66:$Y$67</c:f>
              <c:numCache>
                <c:formatCode>0.0%</c:formatCode>
                <c:ptCount val="2"/>
                <c:pt idx="0">
                  <c:v>0.51500000000000001</c:v>
                </c:pt>
                <c:pt idx="1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3C-4A76-9F97-D870E529E1C6}"/>
            </c:ext>
          </c:extLst>
        </c:ser>
        <c:ser>
          <c:idx val="5"/>
          <c:order val="5"/>
          <c:tx>
            <c:strRef>
              <c:f>'33神田須田町二丁目北部周辺'!$Z$65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4B-4D79-9994-CB2AF2C02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'33神田須田町二丁目北部周辺'!$T$66:$T$67</c:f>
              <c:strCache>
                <c:ptCount val="2"/>
                <c:pt idx="0">
                  <c:v>地区計画策定前
S46-H19(37年間）(n=179）</c:v>
                </c:pt>
                <c:pt idx="1">
                  <c:v>地区計画策定後
H20-R3(14年間）(n=21）</c:v>
                </c:pt>
              </c:strCache>
            </c:strRef>
          </c:cat>
          <c:val>
            <c:numRef>
              <c:f>'33神田須田町二丁目北部周辺'!$Z$66:$Z$67</c:f>
              <c:numCache>
                <c:formatCode>0.0%</c:formatCode>
                <c:ptCount val="2"/>
                <c:pt idx="0">
                  <c:v>0.128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3C-4A76-9F97-D870E529E1C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'34麹町'!$B$26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'34麹町'!$A$27:$A$28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'34麹町'!$B$27:$B$28</c:f>
              <c:numCache>
                <c:formatCode>0.0%</c:formatCode>
                <c:ptCount val="2"/>
                <c:pt idx="0">
                  <c:v>0.109</c:v>
                </c:pt>
                <c:pt idx="1">
                  <c:v>6.3E-2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F-4C93-8F08-91642D5C23C5}"/>
            </c:ext>
          </c:extLst>
        </c:ser>
        <c:ser>
          <c:idx val="1"/>
          <c:order val="1"/>
          <c:tx>
            <c:strRef>
              <c:f>'34麹町'!$C$26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'34麹町'!$A$27:$A$28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'34麹町'!$C$27:$C$28</c:f>
              <c:numCache>
                <c:formatCode>0.0%</c:formatCode>
                <c:ptCount val="2"/>
                <c:pt idx="0">
                  <c:v>7.5999999999999998E-2</c:v>
                </c:pt>
                <c:pt idx="1">
                  <c:v>0.17499999999999999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F-4C93-8F08-91642D5C23C5}"/>
            </c:ext>
          </c:extLst>
        </c:ser>
        <c:ser>
          <c:idx val="2"/>
          <c:order val="2"/>
          <c:tx>
            <c:strRef>
              <c:f>'34麹町'!$D$26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'34麹町'!$A$27:$A$28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'34麹町'!$D$27:$D$28</c:f>
              <c:numCache>
                <c:formatCode>0.0%</c:formatCode>
                <c:ptCount val="2"/>
                <c:pt idx="0">
                  <c:v>0.438</c:v>
                </c:pt>
                <c:pt idx="1">
                  <c:v>0.159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DF-4C93-8F08-91642D5C23C5}"/>
            </c:ext>
          </c:extLst>
        </c:ser>
        <c:ser>
          <c:idx val="3"/>
          <c:order val="3"/>
          <c:tx>
            <c:strRef>
              <c:f>'34麹町'!$E$26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'34麹町'!$A$27:$A$28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'34麹町'!$E$27:$E$28</c:f>
              <c:numCache>
                <c:formatCode>0.0%</c:formatCode>
                <c:ptCount val="2"/>
                <c:pt idx="0">
                  <c:v>0.315</c:v>
                </c:pt>
                <c:pt idx="1">
                  <c:v>0.52300000000000002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DF-4C93-8F08-91642D5C23C5}"/>
            </c:ext>
          </c:extLst>
        </c:ser>
        <c:ser>
          <c:idx val="4"/>
          <c:order val="4"/>
          <c:tx>
            <c:strRef>
              <c:f>'34麹町'!$F$26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8454759482936024E-16"/>
                  <c:y val="3.121791023130132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CB-470B-B655-C083415BD8A9}"/>
                </c:ext>
              </c:extLst>
            </c:dLbl>
            <c:dLbl>
              <c:idx val="1"/>
              <c:layout>
                <c:manualLayout>
                  <c:x val="0"/>
                  <c:y val="2.341343267347609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B-470B-B655-C083415BD8A9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'34麹町'!$A$27:$A$28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'34麹町'!$F$27:$F$28</c:f>
              <c:numCache>
                <c:formatCode>0.0%</c:formatCode>
                <c:ptCount val="2"/>
                <c:pt idx="0">
                  <c:v>2.1000000000000001E-2</c:v>
                </c:pt>
                <c:pt idx="1">
                  <c:v>3.2000000000000001E-2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DF-4C93-8F08-91642D5C23C5}"/>
            </c:ext>
          </c:extLst>
        </c:ser>
        <c:ser>
          <c:idx val="5"/>
          <c:order val="5"/>
          <c:tx>
            <c:strRef>
              <c:f>'34麹町'!$G$26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331743656070113E-3"/>
                  <c:y val="-5.463134290477741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B-470B-B655-C083415BD8A9}"/>
                </c:ext>
              </c:extLst>
            </c:dLbl>
            <c:dLbl>
              <c:idx val="1"/>
              <c:layout>
                <c:manualLayout>
                  <c:x val="2.5165871828035057E-3"/>
                  <c:y val="-3.902238778912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B-470B-B655-C083415BD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'34麹町'!$A$27:$A$28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'34麹町'!$G$27:$G$28</c:f>
              <c:numCache>
                <c:formatCode>0.0%</c:formatCode>
                <c:ptCount val="2"/>
                <c:pt idx="0">
                  <c:v>4.1000000000000002E-2</c:v>
                </c:pt>
                <c:pt idx="1">
                  <c:v>4.8000000000000001E-2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DF-4C93-8F08-91642D5C23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'7秋葉原駅付近'!$B$26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133346229115684E-2"/>
                  <c:y val="3.88171892714594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7A-4C1D-B8F2-B50D46DC62EE}"/>
                </c:ext>
              </c:extLst>
            </c:dLbl>
            <c:dLbl>
              <c:idx val="1"/>
              <c:layout>
                <c:manualLayout>
                  <c:x val="1.2600993240041483E-2"/>
                  <c:y val="4.686266287719952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A-4C1D-B8F2-B50D46DC62EE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'7秋葉原駅付近'!$A$27:$A$28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'7秋葉原駅付近'!$B$27:$B$28</c:f>
              <c:numCache>
                <c:formatCode>0.0%</c:formatCode>
                <c:ptCount val="2"/>
                <c:pt idx="0">
                  <c:v>2.4E-2</c:v>
                </c:pt>
                <c:pt idx="1">
                  <c:v>4.3999999999999997E-2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D-4A41-82DC-EC3FD36A0E71}"/>
            </c:ext>
          </c:extLst>
        </c:ser>
        <c:ser>
          <c:idx val="1"/>
          <c:order val="1"/>
          <c:tx>
            <c:strRef>
              <c:f>'7秋葉原駅付近'!$C$26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083100342029513E-2"/>
                  <c:y val="-3.881159825436025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A-4C1D-B8F2-B50D46DC62EE}"/>
                </c:ext>
              </c:extLst>
            </c:dLbl>
            <c:dLbl>
              <c:idx val="1"/>
              <c:layout>
                <c:manualLayout>
                  <c:x val="2.5121721664774954E-3"/>
                  <c:y val="-3.86559655590565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A-4C1D-B8F2-B50D46DC62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'7秋葉原駅付近'!$A$27:$A$28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'7秋葉原駅付近'!$C$27:$C$28</c:f>
              <c:numCache>
                <c:formatCode>0.0%</c:formatCode>
                <c:ptCount val="2"/>
                <c:pt idx="0">
                  <c:v>8.0000000000000002E-3</c:v>
                </c:pt>
                <c:pt idx="1">
                  <c:v>8.1000000000000003E-2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D-4A41-82DC-EC3FD36A0E71}"/>
            </c:ext>
          </c:extLst>
        </c:ser>
        <c:ser>
          <c:idx val="2"/>
          <c:order val="2"/>
          <c:tx>
            <c:strRef>
              <c:f>'7秋葉原駅付近'!$D$26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'7秋葉原駅付近'!$A$27:$A$28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'7秋葉原駅付近'!$D$27:$D$28</c:f>
              <c:numCache>
                <c:formatCode>0.0%</c:formatCode>
                <c:ptCount val="2"/>
                <c:pt idx="0">
                  <c:v>0.35099999999999998</c:v>
                </c:pt>
                <c:pt idx="1">
                  <c:v>0.14099999999999999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3D-4A41-82DC-EC3FD36A0E71}"/>
            </c:ext>
          </c:extLst>
        </c:ser>
        <c:ser>
          <c:idx val="3"/>
          <c:order val="3"/>
          <c:tx>
            <c:strRef>
              <c:f>'7秋葉原駅付近'!$E$26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'7秋葉原駅付近'!$A$27:$A$28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'7秋葉原駅付近'!$E$27:$E$28</c:f>
              <c:numCache>
                <c:formatCode>0.0%</c:formatCode>
                <c:ptCount val="2"/>
                <c:pt idx="0">
                  <c:v>0.433</c:v>
                </c:pt>
                <c:pt idx="1">
                  <c:v>0.36299999999999999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3D-4A41-82DC-EC3FD36A0E71}"/>
            </c:ext>
          </c:extLst>
        </c:ser>
        <c:ser>
          <c:idx val="4"/>
          <c:order val="4"/>
          <c:tx>
            <c:strRef>
              <c:f>'7秋葉原駅付近'!$F$26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'7秋葉原駅付近'!$A$27:$A$28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'7秋葉原駅付近'!$F$27:$F$28</c:f>
              <c:numCache>
                <c:formatCode>0.0%</c:formatCode>
                <c:ptCount val="2"/>
                <c:pt idx="0">
                  <c:v>0.13500000000000001</c:v>
                </c:pt>
                <c:pt idx="1">
                  <c:v>0.34100000000000003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3D-4A41-82DC-EC3FD36A0E71}"/>
            </c:ext>
          </c:extLst>
        </c:ser>
        <c:ser>
          <c:idx val="5"/>
          <c:order val="5"/>
          <c:tx>
            <c:strRef>
              <c:f>'7秋葉原駅付近'!$G$26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88897486077122E-2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C5-4E59-8A5C-B12C2967B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'7秋葉原駅付近'!$A$27:$A$28</c:f>
              <c:strCache>
                <c:ptCount val="2"/>
                <c:pt idx="0">
                  <c:v>地区計画策定前
S46-H9(27年間）(n=245）</c:v>
                </c:pt>
                <c:pt idx="1">
                  <c:v>地区計画策定後
H10-R3(24年間）(n=135）</c:v>
                </c:pt>
              </c:strCache>
            </c:strRef>
          </c:cat>
          <c:val>
            <c:numRef>
              <c:f>'7秋葉原駅付近'!$G$27:$G$28</c:f>
              <c:numCache>
                <c:formatCode>0.0%</c:formatCode>
                <c:ptCount val="2"/>
                <c:pt idx="0">
                  <c:v>4.9000000000000002E-2</c:v>
                </c:pt>
                <c:pt idx="1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3D-4A41-82DC-EC3FD36A0E7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'34麹町'!$K$26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13420634553391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51-4E4B-88AC-4D67C22DB85E}"/>
                </c:ext>
              </c:extLst>
            </c:dLbl>
            <c:dLbl>
              <c:idx val="1"/>
              <c:layout>
                <c:manualLayout>
                  <c:x val="0"/>
                  <c:y val="1.56710317276696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51-4E4B-88AC-4D67C22DB85E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'34麹町'!$K$27:$K$28</c:f>
              <c:numCache>
                <c:formatCode>0.0%</c:formatCode>
                <c:ptCount val="2"/>
                <c:pt idx="0">
                  <c:v>8.0000000000000002E-3</c:v>
                </c:pt>
                <c:pt idx="1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52-4CD3-9894-F0D60329059E}"/>
            </c:ext>
          </c:extLst>
        </c:ser>
        <c:ser>
          <c:idx val="1"/>
          <c:order val="1"/>
          <c:tx>
            <c:strRef>
              <c:f>'34麹町'!$L$26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3.13420634553391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51-4E4B-88AC-4D67C22DB85E}"/>
                </c:ext>
              </c:extLst>
            </c:dLbl>
            <c:dLbl>
              <c:idx val="1"/>
              <c:layout>
                <c:manualLayout>
                  <c:x val="0"/>
                  <c:y val="-3.91775793191738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1-4E4B-88AC-4D67C22DB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'34麹町'!$L$27:$L$28</c:f>
              <c:numCache>
                <c:formatCode>0.0%</c:formatCode>
                <c:ptCount val="2"/>
                <c:pt idx="0">
                  <c:v>5.8999999999999997E-2</c:v>
                </c:pt>
                <c:pt idx="1">
                  <c:v>7.1999999999999995E-2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52-4CD3-9894-F0D60329059E}"/>
            </c:ext>
          </c:extLst>
        </c:ser>
        <c:ser>
          <c:idx val="2"/>
          <c:order val="2"/>
          <c:tx>
            <c:strRef>
              <c:f>'34麹町'!$M$26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'34麹町'!$M$27:$M$28</c:f>
              <c:numCache>
                <c:formatCode>0.0%</c:formatCode>
                <c:ptCount val="2"/>
                <c:pt idx="0">
                  <c:v>0.47599999999999998</c:v>
                </c:pt>
                <c:pt idx="1">
                  <c:v>0.13300000000000001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52-4CD3-9894-F0D60329059E}"/>
            </c:ext>
          </c:extLst>
        </c:ser>
        <c:ser>
          <c:idx val="3"/>
          <c:order val="3"/>
          <c:tx>
            <c:strRef>
              <c:f>'34麹町'!$N$26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'34麹町'!$N$27:$N$28</c:f>
              <c:numCache>
                <c:formatCode>0.0%</c:formatCode>
                <c:ptCount val="2"/>
                <c:pt idx="0">
                  <c:v>0.374</c:v>
                </c:pt>
                <c:pt idx="1">
                  <c:v>0.77400000000000002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52-4CD3-9894-F0D60329059E}"/>
            </c:ext>
          </c:extLst>
        </c:ser>
        <c:ser>
          <c:idx val="4"/>
          <c:order val="4"/>
          <c:tx>
            <c:strRef>
              <c:f>'34麹町'!$O$26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396105452461789E-3"/>
                  <c:y val="3.91775793191738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1-4E4B-88AC-4D67C22DB85E}"/>
                </c:ext>
              </c:extLst>
            </c:dLbl>
            <c:dLbl>
              <c:idx val="1"/>
              <c:layout>
                <c:manualLayout>
                  <c:x val="0"/>
                  <c:y val="3.91775793191739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51-4E4B-88AC-4D67C22DB85E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'34麹町'!$O$27:$O$28</c:f>
              <c:numCache>
                <c:formatCode>0.0%</c:formatCode>
                <c:ptCount val="2"/>
                <c:pt idx="0">
                  <c:v>1.2E-2</c:v>
                </c:pt>
                <c:pt idx="1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52-4CD3-9894-F0D60329059E}"/>
            </c:ext>
          </c:extLst>
        </c:ser>
        <c:ser>
          <c:idx val="5"/>
          <c:order val="5"/>
          <c:tx>
            <c:strRef>
              <c:f>'34麹町'!$P$26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594158178692687E-3"/>
                  <c:y val="-3.91775793191738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51-4E4B-88AC-4D67C22DB85E}"/>
                </c:ext>
              </c:extLst>
            </c:dLbl>
            <c:dLbl>
              <c:idx val="1"/>
              <c:layout>
                <c:manualLayout>
                  <c:x val="1.2599026363115447E-2"/>
                  <c:y val="-3.91775793191738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1-4E4B-88AC-4D67C22DB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'34麹町'!$J$27:$J$28</c:f>
              <c:strCache>
                <c:ptCount val="2"/>
                <c:pt idx="0">
                  <c:v>地区計画策定前
S46-H19(37年間）</c:v>
                </c:pt>
                <c:pt idx="1">
                  <c:v>地区計画策定後
H20-R3(14年間）</c:v>
                </c:pt>
              </c:strCache>
            </c:strRef>
          </c:cat>
          <c:val>
            <c:numRef>
              <c:f>'34麹町'!$P$27:$P$28</c:f>
              <c:numCache>
                <c:formatCode>0.0%</c:formatCode>
                <c:ptCount val="2"/>
                <c:pt idx="0">
                  <c:v>7.0999999999999994E-2</c:v>
                </c:pt>
                <c:pt idx="1">
                  <c:v>1.4999999999999999E-2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52-4CD3-9894-F0D60329059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'34麹町'!$U$69:$U$70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4.7609461462015338E-3"/>
                  <c:y val="1.788258833402331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D-4B1A-B91F-1D6B0ECFA7DE}"/>
                </c:ext>
              </c:extLst>
            </c:dLbl>
            <c:dLbl>
              <c:idx val="3"/>
              <c:layout>
                <c:manualLayout>
                  <c:x val="2.3804730731007669E-3"/>
                  <c:y val="1.34120292536489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D-4B1A-B91F-1D6B0ECFA7DE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'34麹町'!$S$71:$T$82</c:f>
              <c:multiLvlStrCache>
                <c:ptCount val="12"/>
                <c:lvl>
                  <c:pt idx="0">
                    <c:v>独立住宅(n=37）</c:v>
                  </c:pt>
                  <c:pt idx="1">
                    <c:v>集合住宅(n=26）</c:v>
                  </c:pt>
                  <c:pt idx="2">
                    <c:v>住商併用(n=149）</c:v>
                  </c:pt>
                  <c:pt idx="3">
                    <c:v>事務所(n=107）</c:v>
                  </c:pt>
                  <c:pt idx="4">
                    <c:v>専用商業(n=7）</c:v>
                  </c:pt>
                  <c:pt idx="5">
                    <c:v>その他(n=14）</c:v>
                  </c:pt>
                  <c:pt idx="6">
                    <c:v>独立住宅(n=4）</c:v>
                  </c:pt>
                  <c:pt idx="7">
                    <c:v>集合住宅(n=11）</c:v>
                  </c:pt>
                  <c:pt idx="8">
                    <c:v>住商併用(n=10）</c:v>
                  </c:pt>
                  <c:pt idx="9">
                    <c:v>事務所(n=33）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'34麹町'!$U$71:$U$82</c:f>
              <c:numCache>
                <c:formatCode>0.0%</c:formatCode>
                <c:ptCount val="12"/>
                <c:pt idx="0">
                  <c:v>0.29799999999999999</c:v>
                </c:pt>
                <c:pt idx="1">
                  <c:v>0.115</c:v>
                </c:pt>
                <c:pt idx="2">
                  <c:v>0.04</c:v>
                </c:pt>
                <c:pt idx="3">
                  <c:v>2.8000000000000001E-2</c:v>
                </c:pt>
                <c:pt idx="4">
                  <c:v>0</c:v>
                </c:pt>
                <c:pt idx="5">
                  <c:v>0.57199999999999995</c:v>
                </c:pt>
                <c:pt idx="6">
                  <c:v>0</c:v>
                </c:pt>
                <c:pt idx="7">
                  <c:v>0.182</c:v>
                </c:pt>
                <c:pt idx="8">
                  <c:v>0</c:v>
                </c:pt>
                <c:pt idx="9">
                  <c:v>6.0999999999999999E-2</c:v>
                </c:pt>
                <c:pt idx="10">
                  <c:v>0</c:v>
                </c:pt>
                <c:pt idx="1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4-4DCA-BB6D-97470A45C060}"/>
            </c:ext>
          </c:extLst>
        </c:ser>
        <c:ser>
          <c:idx val="1"/>
          <c:order val="1"/>
          <c:tx>
            <c:strRef>
              <c:f>'34麹町'!$V$70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2.3804730731007669E-3"/>
                  <c:y val="-1.78822363214972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D-4B1A-B91F-1D6B0ECFA7DE}"/>
                </c:ext>
              </c:extLst>
            </c:dLbl>
            <c:dLbl>
              <c:idx val="3"/>
              <c:layout>
                <c:manualLayout>
                  <c:x val="-4.3641502189823349E-17"/>
                  <c:y val="-1.78822363214972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D-4B1A-B91F-1D6B0ECFA7DE}"/>
                </c:ext>
              </c:extLst>
            </c:dLbl>
            <c:dLbl>
              <c:idx val="9"/>
              <c:layout>
                <c:manualLayout>
                  <c:x val="7.1414192193022998E-3"/>
                  <c:y val="-2.23527954018715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D-4B1A-B91F-1D6B0ECFA7DE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'34麹町'!$S$71:$T$82</c:f>
              <c:multiLvlStrCache>
                <c:ptCount val="12"/>
                <c:lvl>
                  <c:pt idx="0">
                    <c:v>独立住宅(n=37）</c:v>
                  </c:pt>
                  <c:pt idx="1">
                    <c:v>集合住宅(n=26）</c:v>
                  </c:pt>
                  <c:pt idx="2">
                    <c:v>住商併用(n=149）</c:v>
                  </c:pt>
                  <c:pt idx="3">
                    <c:v>事務所(n=107）</c:v>
                  </c:pt>
                  <c:pt idx="4">
                    <c:v>専用商業(n=7）</c:v>
                  </c:pt>
                  <c:pt idx="5">
                    <c:v>その他(n=14）</c:v>
                  </c:pt>
                  <c:pt idx="6">
                    <c:v>独立住宅(n=4）</c:v>
                  </c:pt>
                  <c:pt idx="7">
                    <c:v>集合住宅(n=11）</c:v>
                  </c:pt>
                  <c:pt idx="8">
                    <c:v>住商併用(n=10）</c:v>
                  </c:pt>
                  <c:pt idx="9">
                    <c:v>事務所(n=33）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'34麹町'!$V$71:$V$82</c:f>
              <c:numCache>
                <c:formatCode>0.0%</c:formatCode>
                <c:ptCount val="12"/>
                <c:pt idx="0">
                  <c:v>0.108</c:v>
                </c:pt>
                <c:pt idx="1">
                  <c:v>0.192</c:v>
                </c:pt>
                <c:pt idx="2">
                  <c:v>7.3999999999999996E-2</c:v>
                </c:pt>
                <c:pt idx="3">
                  <c:v>0.10299999999999999</c:v>
                </c:pt>
                <c:pt idx="4">
                  <c:v>0</c:v>
                </c:pt>
                <c:pt idx="5">
                  <c:v>0.14299999999999999</c:v>
                </c:pt>
                <c:pt idx="6">
                  <c:v>0.25</c:v>
                </c:pt>
                <c:pt idx="7">
                  <c:v>0</c:v>
                </c:pt>
                <c:pt idx="8">
                  <c:v>0.1</c:v>
                </c:pt>
                <c:pt idx="9">
                  <c:v>0.03</c:v>
                </c:pt>
                <c:pt idx="10">
                  <c:v>0</c:v>
                </c:pt>
                <c:pt idx="11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4-4DCA-BB6D-97470A45C060}"/>
            </c:ext>
          </c:extLst>
        </c:ser>
        <c:ser>
          <c:idx val="2"/>
          <c:order val="2"/>
          <c:tx>
            <c:strRef>
              <c:f>'34麹町'!$W$70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'34麹町'!$S$71:$T$82</c:f>
              <c:multiLvlStrCache>
                <c:ptCount val="12"/>
                <c:lvl>
                  <c:pt idx="0">
                    <c:v>独立住宅(n=37）</c:v>
                  </c:pt>
                  <c:pt idx="1">
                    <c:v>集合住宅(n=26）</c:v>
                  </c:pt>
                  <c:pt idx="2">
                    <c:v>住商併用(n=149）</c:v>
                  </c:pt>
                  <c:pt idx="3">
                    <c:v>事務所(n=107）</c:v>
                  </c:pt>
                  <c:pt idx="4">
                    <c:v>専用商業(n=7）</c:v>
                  </c:pt>
                  <c:pt idx="5">
                    <c:v>その他(n=14）</c:v>
                  </c:pt>
                  <c:pt idx="6">
                    <c:v>独立住宅(n=4）</c:v>
                  </c:pt>
                  <c:pt idx="7">
                    <c:v>集合住宅(n=11）</c:v>
                  </c:pt>
                  <c:pt idx="8">
                    <c:v>住商併用(n=10）</c:v>
                  </c:pt>
                  <c:pt idx="9">
                    <c:v>事務所(n=33）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'34麹町'!$W$71:$W$82</c:f>
              <c:numCache>
                <c:formatCode>0.0%</c:formatCode>
                <c:ptCount val="12"/>
                <c:pt idx="0">
                  <c:v>0.24299999999999999</c:v>
                </c:pt>
                <c:pt idx="1">
                  <c:v>0.46200000000000002</c:v>
                </c:pt>
                <c:pt idx="2">
                  <c:v>0.128</c:v>
                </c:pt>
                <c:pt idx="3">
                  <c:v>0.10299999999999999</c:v>
                </c:pt>
                <c:pt idx="4">
                  <c:v>0.28599999999999998</c:v>
                </c:pt>
                <c:pt idx="5">
                  <c:v>0.14299999999999999</c:v>
                </c:pt>
                <c:pt idx="6">
                  <c:v>0.75</c:v>
                </c:pt>
                <c:pt idx="7">
                  <c:v>0.36299999999999999</c:v>
                </c:pt>
                <c:pt idx="8">
                  <c:v>0.2</c:v>
                </c:pt>
                <c:pt idx="9">
                  <c:v>0.36399999999999999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44-4DCA-BB6D-97470A45C060}"/>
            </c:ext>
          </c:extLst>
        </c:ser>
        <c:ser>
          <c:idx val="3"/>
          <c:order val="3"/>
          <c:tx>
            <c:strRef>
              <c:f>'34麹町'!$X$70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'34麹町'!$S$71:$T$82</c:f>
              <c:multiLvlStrCache>
                <c:ptCount val="12"/>
                <c:lvl>
                  <c:pt idx="0">
                    <c:v>独立住宅(n=37）</c:v>
                  </c:pt>
                  <c:pt idx="1">
                    <c:v>集合住宅(n=26）</c:v>
                  </c:pt>
                  <c:pt idx="2">
                    <c:v>住商併用(n=149）</c:v>
                  </c:pt>
                  <c:pt idx="3">
                    <c:v>事務所(n=107）</c:v>
                  </c:pt>
                  <c:pt idx="4">
                    <c:v>専用商業(n=7）</c:v>
                  </c:pt>
                  <c:pt idx="5">
                    <c:v>その他(n=14）</c:v>
                  </c:pt>
                  <c:pt idx="6">
                    <c:v>独立住宅(n=4）</c:v>
                  </c:pt>
                  <c:pt idx="7">
                    <c:v>集合住宅(n=11）</c:v>
                  </c:pt>
                  <c:pt idx="8">
                    <c:v>住商併用(n=10）</c:v>
                  </c:pt>
                  <c:pt idx="9">
                    <c:v>事務所(n=33）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'34麹町'!$X$71:$X$82</c:f>
              <c:numCache>
                <c:formatCode>0.0%</c:formatCode>
                <c:ptCount val="12"/>
                <c:pt idx="0">
                  <c:v>0.216</c:v>
                </c:pt>
                <c:pt idx="1">
                  <c:v>0.154</c:v>
                </c:pt>
                <c:pt idx="2">
                  <c:v>0.26200000000000001</c:v>
                </c:pt>
                <c:pt idx="3">
                  <c:v>0.28000000000000003</c:v>
                </c:pt>
                <c:pt idx="4">
                  <c:v>0.42799999999999999</c:v>
                </c:pt>
                <c:pt idx="5">
                  <c:v>7.0999999999999994E-2</c:v>
                </c:pt>
                <c:pt idx="6">
                  <c:v>0</c:v>
                </c:pt>
                <c:pt idx="7">
                  <c:v>0.27300000000000002</c:v>
                </c:pt>
                <c:pt idx="8">
                  <c:v>0.5</c:v>
                </c:pt>
                <c:pt idx="9">
                  <c:v>0.21199999999999999</c:v>
                </c:pt>
                <c:pt idx="10">
                  <c:v>0.5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44-4DCA-BB6D-97470A45C060}"/>
            </c:ext>
          </c:extLst>
        </c:ser>
        <c:ser>
          <c:idx val="4"/>
          <c:order val="4"/>
          <c:tx>
            <c:strRef>
              <c:f>'34麹町'!$Y$70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'34麹町'!$S$71:$T$82</c:f>
              <c:multiLvlStrCache>
                <c:ptCount val="12"/>
                <c:lvl>
                  <c:pt idx="0">
                    <c:v>独立住宅(n=37）</c:v>
                  </c:pt>
                  <c:pt idx="1">
                    <c:v>集合住宅(n=26）</c:v>
                  </c:pt>
                  <c:pt idx="2">
                    <c:v>住商併用(n=149）</c:v>
                  </c:pt>
                  <c:pt idx="3">
                    <c:v>事務所(n=107）</c:v>
                  </c:pt>
                  <c:pt idx="4">
                    <c:v>専用商業(n=7）</c:v>
                  </c:pt>
                  <c:pt idx="5">
                    <c:v>その他(n=14）</c:v>
                  </c:pt>
                  <c:pt idx="6">
                    <c:v>独立住宅(n=4）</c:v>
                  </c:pt>
                  <c:pt idx="7">
                    <c:v>集合住宅(n=11）</c:v>
                  </c:pt>
                  <c:pt idx="8">
                    <c:v>住商併用(n=10）</c:v>
                  </c:pt>
                  <c:pt idx="9">
                    <c:v>事務所(n=33）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'34麹町'!$Y$71:$Y$82</c:f>
              <c:numCache>
                <c:formatCode>0.0%</c:formatCode>
                <c:ptCount val="12"/>
                <c:pt idx="0">
                  <c:v>0.13500000000000001</c:v>
                </c:pt>
                <c:pt idx="1">
                  <c:v>7.6999999999999999E-2</c:v>
                </c:pt>
                <c:pt idx="2">
                  <c:v>0.46200000000000002</c:v>
                </c:pt>
                <c:pt idx="3">
                  <c:v>0.44900000000000001</c:v>
                </c:pt>
                <c:pt idx="4">
                  <c:v>0.28599999999999998</c:v>
                </c:pt>
                <c:pt idx="5">
                  <c:v>7.0999999999999994E-2</c:v>
                </c:pt>
                <c:pt idx="6">
                  <c:v>0</c:v>
                </c:pt>
                <c:pt idx="7">
                  <c:v>0.182</c:v>
                </c:pt>
                <c:pt idx="8">
                  <c:v>0.2</c:v>
                </c:pt>
                <c:pt idx="9">
                  <c:v>0.33300000000000002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44-4DCA-BB6D-97470A45C060}"/>
            </c:ext>
          </c:extLst>
        </c:ser>
        <c:ser>
          <c:idx val="5"/>
          <c:order val="5"/>
          <c:tx>
            <c:strRef>
              <c:f>'34麹町'!$Z$70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'34麹町'!$S$71:$T$82</c:f>
              <c:multiLvlStrCache>
                <c:ptCount val="12"/>
                <c:lvl>
                  <c:pt idx="0">
                    <c:v>独立住宅(n=37）</c:v>
                  </c:pt>
                  <c:pt idx="1">
                    <c:v>集合住宅(n=26）</c:v>
                  </c:pt>
                  <c:pt idx="2">
                    <c:v>住商併用(n=149）</c:v>
                  </c:pt>
                  <c:pt idx="3">
                    <c:v>事務所(n=107）</c:v>
                  </c:pt>
                  <c:pt idx="4">
                    <c:v>専用商業(n=7）</c:v>
                  </c:pt>
                  <c:pt idx="5">
                    <c:v>その他(n=14）</c:v>
                  </c:pt>
                  <c:pt idx="6">
                    <c:v>独立住宅(n=4）</c:v>
                  </c:pt>
                  <c:pt idx="7">
                    <c:v>集合住宅(n=11）</c:v>
                  </c:pt>
                  <c:pt idx="8">
                    <c:v>住商併用(n=10）</c:v>
                  </c:pt>
                  <c:pt idx="9">
                    <c:v>事務所(n=33）</c:v>
                  </c:pt>
                  <c:pt idx="10">
                    <c:v>専用商業(n=2）</c:v>
                  </c:pt>
                  <c:pt idx="11">
                    <c:v>その他(n=3）</c:v>
                  </c:pt>
                </c:lvl>
                <c:lvl>
                  <c:pt idx="0">
                    <c:v>地区計画策定前
S46-H19(37年間）</c:v>
                  </c:pt>
                  <c:pt idx="6">
                    <c:v>地区計画策定後
H20-R3(14年間）</c:v>
                  </c:pt>
                </c:lvl>
              </c:multiLvlStrCache>
            </c:multiLvlStrRef>
          </c:cat>
          <c:val>
            <c:numRef>
              <c:f>'34麹町'!$Z$71:$Z$82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3.4000000000000002E-2</c:v>
                </c:pt>
                <c:pt idx="3">
                  <c:v>3.6999999999999998E-2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44-4DCA-BB6D-97470A45C0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'34麹町'!$U$65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'34麹町'!$T$66:$T$67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'34麹町'!$U$66:$U$67</c:f>
              <c:numCache>
                <c:formatCode>0.0%</c:formatCode>
                <c:ptCount val="2"/>
                <c:pt idx="0">
                  <c:v>9.0999999999999998E-2</c:v>
                </c:pt>
                <c:pt idx="1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1-471B-A4A9-46D495D87D60}"/>
            </c:ext>
          </c:extLst>
        </c:ser>
        <c:ser>
          <c:idx val="1"/>
          <c:order val="1"/>
          <c:tx>
            <c:strRef>
              <c:f>'34麹町'!$V$65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'34麹町'!$T$66:$T$67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'34麹町'!$V$66:$V$67</c:f>
              <c:numCache>
                <c:formatCode>0.0%</c:formatCode>
                <c:ptCount val="2"/>
                <c:pt idx="0">
                  <c:v>9.7000000000000003E-2</c:v>
                </c:pt>
                <c:pt idx="1">
                  <c:v>7.9000000000000001E-2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1-471B-A4A9-46D495D87D60}"/>
            </c:ext>
          </c:extLst>
        </c:ser>
        <c:ser>
          <c:idx val="2"/>
          <c:order val="2"/>
          <c:tx>
            <c:strRef>
              <c:f>'34麹町'!$W$65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'34麹町'!$T$66:$T$67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'34麹町'!$W$66:$W$67</c:f>
              <c:numCache>
                <c:formatCode>0.0%</c:formatCode>
                <c:ptCount val="2"/>
                <c:pt idx="0">
                  <c:v>0.16200000000000001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81-471B-A4A9-46D495D87D60}"/>
            </c:ext>
          </c:extLst>
        </c:ser>
        <c:ser>
          <c:idx val="3"/>
          <c:order val="3"/>
          <c:tx>
            <c:strRef>
              <c:f>'34麹町'!$X$65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'34麹町'!$T$66:$T$67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'34麹町'!$X$66:$X$67</c:f>
              <c:numCache>
                <c:formatCode>0.0%</c:formatCode>
                <c:ptCount val="2"/>
                <c:pt idx="0">
                  <c:v>0.25</c:v>
                </c:pt>
                <c:pt idx="1">
                  <c:v>0.254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81-471B-A4A9-46D495D87D60}"/>
            </c:ext>
          </c:extLst>
        </c:ser>
        <c:ser>
          <c:idx val="4"/>
          <c:order val="4"/>
          <c:tx>
            <c:strRef>
              <c:f>'34麹町'!$Y$65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'34麹町'!$T$66:$T$67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'34麹町'!$Y$66:$Y$67</c:f>
              <c:numCache>
                <c:formatCode>0.0%</c:formatCode>
                <c:ptCount val="2"/>
                <c:pt idx="0">
                  <c:v>0.374</c:v>
                </c:pt>
                <c:pt idx="1">
                  <c:v>0.23799999999999999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81-471B-A4A9-46D495D87D60}"/>
            </c:ext>
          </c:extLst>
        </c:ser>
        <c:ser>
          <c:idx val="5"/>
          <c:order val="5"/>
          <c:tx>
            <c:strRef>
              <c:f>'34麹町'!$Z$65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104743222163733E-2"/>
                  <c:y val="-7.81776602718982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4-46AE-92CD-6FE3B86A5C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B4-46AE-92CD-6FE3B86A5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'34麹町'!$T$66:$T$67</c:f>
              <c:strCache>
                <c:ptCount val="2"/>
                <c:pt idx="0">
                  <c:v>地区計画策定前
S46-H19(37年間）(n=340）</c:v>
                </c:pt>
                <c:pt idx="1">
                  <c:v>地区計画策定後
H20-R3(14年間）(n=63）</c:v>
                </c:pt>
              </c:strCache>
            </c:strRef>
          </c:cat>
          <c:val>
            <c:numRef>
              <c:f>'34麹町'!$Z$66:$Z$67</c:f>
              <c:numCache>
                <c:formatCode>0.0%</c:formatCode>
                <c:ptCount val="2"/>
                <c:pt idx="0">
                  <c:v>2.5999999999999999E-2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81-471B-A4A9-46D495D87D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'36内神田一丁目'!$B$26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'36内神田一丁目'!$A$27:$A$28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'36内神田一丁目'!$B$27:$B$28</c:f>
              <c:numCache>
                <c:formatCode>0.0%</c:formatCode>
                <c:ptCount val="2"/>
                <c:pt idx="0">
                  <c:v>2.4E-2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E-49F4-99BF-DEE5E4AF5921}"/>
            </c:ext>
          </c:extLst>
        </c:ser>
        <c:ser>
          <c:idx val="1"/>
          <c:order val="1"/>
          <c:tx>
            <c:strRef>
              <c:f>'36内神田一丁目'!$C$26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82087643111562E-2"/>
                  <c:y val="-9.2868346676644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A6-4DD5-8195-3264429D0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'36内神田一丁目'!$A$27:$A$28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'36内神田一丁目'!$C$27:$C$28</c:f>
              <c:numCache>
                <c:formatCode>0.0%</c:formatCode>
                <c:ptCount val="2"/>
                <c:pt idx="0">
                  <c:v>6.0000000000000001E-3</c:v>
                </c:pt>
                <c:pt idx="1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E-49F4-99BF-DEE5E4AF5921}"/>
            </c:ext>
          </c:extLst>
        </c:ser>
        <c:ser>
          <c:idx val="2"/>
          <c:order val="2"/>
          <c:tx>
            <c:strRef>
              <c:f>'36内神田一丁目'!$D$26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'36内神田一丁目'!$A$27:$A$28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'36内神田一丁目'!$D$27:$D$28</c:f>
              <c:numCache>
                <c:formatCode>0.0%</c:formatCode>
                <c:ptCount val="2"/>
                <c:pt idx="0">
                  <c:v>0.40200000000000002</c:v>
                </c:pt>
                <c:pt idx="1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BE-49F4-99BF-DEE5E4AF5921}"/>
            </c:ext>
          </c:extLst>
        </c:ser>
        <c:ser>
          <c:idx val="3"/>
          <c:order val="3"/>
          <c:tx>
            <c:strRef>
              <c:f>'36内神田一丁目'!$E$26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'36内神田一丁目'!$A$27:$A$28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'36内神田一丁目'!$E$27:$E$28</c:f>
              <c:numCache>
                <c:formatCode>0.0%</c:formatCode>
                <c:ptCount val="2"/>
                <c:pt idx="0">
                  <c:v>0.50800000000000001</c:v>
                </c:pt>
                <c:pt idx="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BE-49F4-99BF-DEE5E4AF5921}"/>
            </c:ext>
          </c:extLst>
        </c:ser>
        <c:ser>
          <c:idx val="4"/>
          <c:order val="4"/>
          <c:tx>
            <c:strRef>
              <c:f>'36内神田一丁目'!$F$26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205219107778906E-3"/>
                  <c:y val="2.32172390132490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A6-4DD5-8195-3264429D07F1}"/>
                </c:ext>
              </c:extLst>
            </c:dLbl>
            <c:dLbl>
              <c:idx val="1"/>
              <c:layout>
                <c:manualLayout>
                  <c:x val="0"/>
                  <c:y val="3.095631868433215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A6-4DD5-8195-3264429D07F1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'36内神田一丁目'!$A$27:$A$28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'36内神田一丁目'!$F$27:$F$28</c:f>
              <c:numCache>
                <c:formatCode>0.0%</c:formatCode>
                <c:ptCount val="2"/>
                <c:pt idx="0">
                  <c:v>0.03</c:v>
                </c:pt>
                <c:pt idx="1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BE-49F4-99BF-DEE5E4AF5921}"/>
            </c:ext>
          </c:extLst>
        </c:ser>
        <c:ser>
          <c:idx val="5"/>
          <c:order val="5"/>
          <c:tx>
            <c:strRef>
              <c:f>'36内神田一丁目'!$G$26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51298763819131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A6-4DD5-8195-3264429D07F1}"/>
                </c:ext>
              </c:extLst>
            </c:dLbl>
            <c:dLbl>
              <c:idx val="1"/>
              <c:layout>
                <c:manualLayout>
                  <c:x val="0"/>
                  <c:y val="-5.417355769758114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6-4DD5-8195-3264429D0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'36内神田一丁目'!$A$27:$A$28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'36内神田一丁目'!$G$27:$G$28</c:f>
              <c:numCache>
                <c:formatCode>0.0%</c:formatCode>
                <c:ptCount val="2"/>
                <c:pt idx="0">
                  <c:v>0.03</c:v>
                </c:pt>
                <c:pt idx="1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BE-49F4-99BF-DEE5E4AF592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'36内神田一丁目'!$K$26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0437675911323421E-3"/>
                  <c:y val="1.555555691649663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2B-4533-9F32-91E7D34BF2AD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'36内神田一丁目'!$K$27:$K$28</c:f>
              <c:numCache>
                <c:formatCode>0.0%</c:formatCode>
                <c:ptCount val="2"/>
                <c:pt idx="0">
                  <c:v>2E-3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8-4821-A57B-875010198F59}"/>
            </c:ext>
          </c:extLst>
        </c:ser>
        <c:ser>
          <c:idx val="1"/>
          <c:order val="1"/>
          <c:tx>
            <c:strRef>
              <c:f>'36内神田一丁目'!$L$26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7653186568963197E-2"/>
                  <c:y val="-4.666544590248870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2B-4533-9F32-91E7D34BF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'36内神田一丁目'!$L$27:$L$28</c:f>
              <c:numCache>
                <c:formatCode>0.0%</c:formatCode>
                <c:ptCount val="2"/>
                <c:pt idx="0">
                  <c:v>4.0000000000000001E-3</c:v>
                </c:pt>
                <c:pt idx="1">
                  <c:v>0.49299999999999999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8-4821-A57B-875010198F59}"/>
            </c:ext>
          </c:extLst>
        </c:ser>
        <c:ser>
          <c:idx val="2"/>
          <c:order val="2"/>
          <c:tx>
            <c:strRef>
              <c:f>'36内神田一丁目'!$M$26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'36内神田一丁目'!$M$27:$M$28</c:f>
              <c:numCache>
                <c:formatCode>0.0%</c:formatCode>
                <c:ptCount val="2"/>
                <c:pt idx="0">
                  <c:v>0.33200000000000002</c:v>
                </c:pt>
                <c:pt idx="1">
                  <c:v>7.8E-2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C8-4821-A57B-875010198F59}"/>
            </c:ext>
          </c:extLst>
        </c:ser>
        <c:ser>
          <c:idx val="3"/>
          <c:order val="3"/>
          <c:tx>
            <c:strRef>
              <c:f>'36内神田一丁目'!$N$26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'36内神田一丁目'!$N$27:$N$28</c:f>
              <c:numCache>
                <c:formatCode>0.0%</c:formatCode>
                <c:ptCount val="2"/>
                <c:pt idx="0">
                  <c:v>0.628</c:v>
                </c:pt>
                <c:pt idx="1">
                  <c:v>0.38300000000000001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C8-4821-A57B-875010198F59}"/>
            </c:ext>
          </c:extLst>
        </c:ser>
        <c:ser>
          <c:idx val="4"/>
          <c:order val="4"/>
          <c:tx>
            <c:strRef>
              <c:f>'36内神田一丁目'!$O$26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21883795566171E-3"/>
                  <c:y val="1.555555691649663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2B-4533-9F32-91E7D34BF2AD}"/>
                </c:ext>
              </c:extLst>
            </c:dLbl>
            <c:dLbl>
              <c:idx val="1"/>
              <c:layout>
                <c:manualLayout>
                  <c:x val="0"/>
                  <c:y val="3.88888922912417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2B-4533-9F32-91E7D34BF2AD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'36内神田一丁目'!$O$27:$O$28</c:f>
              <c:numCache>
                <c:formatCode>0.0%</c:formatCode>
                <c:ptCount val="2"/>
                <c:pt idx="0">
                  <c:v>0.03</c:v>
                </c:pt>
                <c:pt idx="1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C8-4821-A57B-875010198F59}"/>
            </c:ext>
          </c:extLst>
        </c:ser>
        <c:ser>
          <c:idx val="5"/>
          <c:order val="5"/>
          <c:tx>
            <c:strRef>
              <c:f>'36内神田一丁目'!$P$26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0087535182264684E-2"/>
                  <c:y val="-8.555495061723102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2B-4533-9F32-91E7D34BF2AD}"/>
                </c:ext>
              </c:extLst>
            </c:dLbl>
            <c:dLbl>
              <c:idx val="1"/>
              <c:layout>
                <c:manualLayout>
                  <c:x val="7.5656513866985122E-3"/>
                  <c:y val="-4.66666707494900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2B-4533-9F32-91E7D34BF2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'36内神田一丁目'!$P$27:$P$28</c:f>
              <c:numCache>
                <c:formatCode>0.0%</c:formatCode>
                <c:ptCount val="2"/>
                <c:pt idx="0">
                  <c:v>4.0000000000000001E-3</c:v>
                </c:pt>
                <c:pt idx="1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C8-4821-A57B-875010198F5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'36内神田一丁目'!$U$69:$U$70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51800129432205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C3-4CDA-929F-DCA7054ED06D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'36内神田一丁目'!$S$71:$T$82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集合住宅(n=1）</c:v>
                  </c:pt>
                  <c:pt idx="2">
                    <c:v>住商併用(n=68）</c:v>
                  </c:pt>
                  <c:pt idx="3">
                    <c:v>事務所(n=86）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集合住宅(n=9）</c:v>
                  </c:pt>
                  <c:pt idx="8">
                    <c:v>住商併用(n=5）</c:v>
                  </c:pt>
                  <c:pt idx="9">
                    <c:v>事務所(n=8）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'36内神田一丁目'!$U$71:$U$82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1.4999999999999999E-2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C-42B8-9C54-70CD1A2248DD}"/>
            </c:ext>
          </c:extLst>
        </c:ser>
        <c:ser>
          <c:idx val="1"/>
          <c:order val="1"/>
          <c:tx>
            <c:strRef>
              <c:f>'36内神田一丁目'!$V$70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2.3781747228115205E-3"/>
                  <c:y val="-1.351729168795485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C3-4CDA-929F-DCA7054ED06D}"/>
                </c:ext>
              </c:extLst>
            </c:dLbl>
            <c:dLbl>
              <c:idx val="3"/>
              <c:layout>
                <c:manualLayout>
                  <c:x val="4.7563494456231287E-3"/>
                  <c:y val="4.5060004314406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C3-4CDA-929F-DCA7054ED06D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'36内神田一丁目'!$S$71:$T$82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集合住宅(n=1）</c:v>
                  </c:pt>
                  <c:pt idx="2">
                    <c:v>住商併用(n=68）</c:v>
                  </c:pt>
                  <c:pt idx="3">
                    <c:v>事務所(n=86）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集合住宅(n=9）</c:v>
                  </c:pt>
                  <c:pt idx="8">
                    <c:v>住商併用(n=5）</c:v>
                  </c:pt>
                  <c:pt idx="9">
                    <c:v>事務所(n=8）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'36内神田一丁目'!$V$71:$V$82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1.4999999999999999E-2</c:v>
                </c:pt>
                <c:pt idx="3">
                  <c:v>3.5000000000000003E-2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4C-42B8-9C54-70CD1A2248DD}"/>
            </c:ext>
          </c:extLst>
        </c:ser>
        <c:ser>
          <c:idx val="2"/>
          <c:order val="2"/>
          <c:tx>
            <c:strRef>
              <c:f>'36内神田一丁目'!$W$70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7.134524168434693E-3"/>
                  <c:y val="9.012000862881383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C3-4CDA-929F-DCA7054ED06D}"/>
                </c:ext>
              </c:extLst>
            </c:dLbl>
            <c:dLbl>
              <c:idx val="3"/>
              <c:layout>
                <c:manualLayout>
                  <c:x val="-4.3599366254612561E-17"/>
                  <c:y val="-1.80240017257626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C3-4CDA-929F-DCA7054ED06D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'36内神田一丁目'!$S$71:$T$82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集合住宅(n=1）</c:v>
                  </c:pt>
                  <c:pt idx="2">
                    <c:v>住商併用(n=68）</c:v>
                  </c:pt>
                  <c:pt idx="3">
                    <c:v>事務所(n=86）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集合住宅(n=9）</c:v>
                  </c:pt>
                  <c:pt idx="8">
                    <c:v>住商併用(n=5）</c:v>
                  </c:pt>
                  <c:pt idx="9">
                    <c:v>事務所(n=8）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'36内神田一丁目'!$W$71:$W$82</c:f>
              <c:numCache>
                <c:formatCode>0.0%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8.7999999999999995E-2</c:v>
                </c:pt>
                <c:pt idx="3">
                  <c:v>7.0000000000000007E-2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  <c:pt idx="7">
                  <c:v>0.111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4C-42B8-9C54-70CD1A2248DD}"/>
            </c:ext>
          </c:extLst>
        </c:ser>
        <c:ser>
          <c:idx val="3"/>
          <c:order val="3"/>
          <c:tx>
            <c:strRef>
              <c:f>'36内神田一丁目'!$X$70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'36内神田一丁目'!$S$71:$T$82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集合住宅(n=1）</c:v>
                  </c:pt>
                  <c:pt idx="2">
                    <c:v>住商併用(n=68）</c:v>
                  </c:pt>
                  <c:pt idx="3">
                    <c:v>事務所(n=86）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集合住宅(n=9）</c:v>
                  </c:pt>
                  <c:pt idx="8">
                    <c:v>住商併用(n=5）</c:v>
                  </c:pt>
                  <c:pt idx="9">
                    <c:v>事務所(n=8）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'36内神田一丁目'!$X$71:$X$82</c:f>
              <c:numCache>
                <c:formatCode>0.0%</c:formatCode>
                <c:ptCount val="12"/>
                <c:pt idx="0">
                  <c:v>0.75</c:v>
                </c:pt>
                <c:pt idx="1">
                  <c:v>0</c:v>
                </c:pt>
                <c:pt idx="2">
                  <c:v>0.23499999999999999</c:v>
                </c:pt>
                <c:pt idx="3">
                  <c:v>0.26700000000000002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0.55600000000000005</c:v>
                </c:pt>
                <c:pt idx="8">
                  <c:v>0.8</c:v>
                </c:pt>
                <c:pt idx="9">
                  <c:v>0.375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4C-42B8-9C54-70CD1A2248DD}"/>
            </c:ext>
          </c:extLst>
        </c:ser>
        <c:ser>
          <c:idx val="4"/>
          <c:order val="4"/>
          <c:tx>
            <c:strRef>
              <c:f>'36内神田一丁目'!$Y$70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'36内神田一丁目'!$S$71:$T$82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集合住宅(n=1）</c:v>
                  </c:pt>
                  <c:pt idx="2">
                    <c:v>住商併用(n=68）</c:v>
                  </c:pt>
                  <c:pt idx="3">
                    <c:v>事務所(n=86）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集合住宅(n=9）</c:v>
                  </c:pt>
                  <c:pt idx="8">
                    <c:v>住商併用(n=5）</c:v>
                  </c:pt>
                  <c:pt idx="9">
                    <c:v>事務所(n=8）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'36内神田一丁目'!$Y$71:$Y$82</c:f>
              <c:numCache>
                <c:formatCode>0.0%</c:formatCode>
                <c:ptCount val="12"/>
                <c:pt idx="0">
                  <c:v>0.25</c:v>
                </c:pt>
                <c:pt idx="1">
                  <c:v>0</c:v>
                </c:pt>
                <c:pt idx="2">
                  <c:v>0.61799999999999999</c:v>
                </c:pt>
                <c:pt idx="3">
                  <c:v>0.53500000000000003</c:v>
                </c:pt>
                <c:pt idx="4">
                  <c:v>0.8</c:v>
                </c:pt>
                <c:pt idx="5">
                  <c:v>0.4</c:v>
                </c:pt>
                <c:pt idx="6">
                  <c:v>0</c:v>
                </c:pt>
                <c:pt idx="7">
                  <c:v>0.33300000000000002</c:v>
                </c:pt>
                <c:pt idx="8">
                  <c:v>0.2</c:v>
                </c:pt>
                <c:pt idx="9">
                  <c:v>0.625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4C-42B8-9C54-70CD1A2248DD}"/>
            </c:ext>
          </c:extLst>
        </c:ser>
        <c:ser>
          <c:idx val="5"/>
          <c:order val="5"/>
          <c:tx>
            <c:strRef>
              <c:f>'36内神田一丁目'!$Z$70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'36内神田一丁目'!$S$71:$T$82</c:f>
              <c:multiLvlStrCache>
                <c:ptCount val="12"/>
                <c:lvl>
                  <c:pt idx="0">
                    <c:v>独立住宅(n=4）</c:v>
                  </c:pt>
                  <c:pt idx="1">
                    <c:v>集合住宅(n=1）</c:v>
                  </c:pt>
                  <c:pt idx="2">
                    <c:v>住商併用(n=68）</c:v>
                  </c:pt>
                  <c:pt idx="3">
                    <c:v>事務所(n=86）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集合住宅(n=9）</c:v>
                  </c:pt>
                  <c:pt idx="8">
                    <c:v>住商併用(n=5）</c:v>
                  </c:pt>
                  <c:pt idx="9">
                    <c:v>事務所(n=8）</c:v>
                  </c:pt>
                  <c:pt idx="10">
                    <c:v>専用商業(n=1）</c:v>
                  </c:pt>
                  <c:pt idx="11">
                    <c:v>その他(n=1）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'36内神田一丁目'!$Z$71:$Z$82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2.9000000000000001E-2</c:v>
                </c:pt>
                <c:pt idx="3">
                  <c:v>9.2999999999999999E-2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4C-42B8-9C54-70CD1A2248D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新築建築物の建蔽率（％）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'36内神田一丁目'!$U$65</c:f>
              <c:strCache>
                <c:ptCount val="1"/>
                <c:pt idx="0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484048893058649E-3"/>
                  <c:y val="3.86960313122135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1F-4F5C-ACD9-57E36EB370A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'36内神田一丁目'!$T$66:$T$67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'36内神田一丁目'!$U$66:$U$67</c:f>
              <c:numCache>
                <c:formatCode>0.0%</c:formatCode>
                <c:ptCount val="2"/>
                <c:pt idx="0">
                  <c:v>1.2E-2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4-4003-974B-22A8E712565C}"/>
            </c:ext>
          </c:extLst>
        </c:ser>
        <c:ser>
          <c:idx val="1"/>
          <c:order val="1"/>
          <c:tx>
            <c:strRef>
              <c:f>'36内神田一丁目'!$V$65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484048893059109E-3"/>
                  <c:y val="-3.09557281716687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1F-4F5C-ACD9-57E36EB370AB}"/>
                </c:ext>
              </c:extLst>
            </c:dLbl>
            <c:dLbl>
              <c:idx val="1"/>
              <c:layout>
                <c:manualLayout>
                  <c:x val="5.0383829567769755E-3"/>
                  <c:y val="3.155818540433917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1F-4F5C-ACD9-57E36EB37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'36内神田一丁目'!$T$66:$T$67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'36内神田一丁目'!$V$66:$V$67</c:f>
              <c:numCache>
                <c:formatCode>0.0%</c:formatCode>
                <c:ptCount val="2"/>
                <c:pt idx="0">
                  <c:v>2.4E-2</c:v>
                </c:pt>
                <c:pt idx="1">
                  <c:v>4.2000000000000003E-2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4-4003-974B-22A8E712565C}"/>
            </c:ext>
          </c:extLst>
        </c:ser>
        <c:ser>
          <c:idx val="2"/>
          <c:order val="2"/>
          <c:tx>
            <c:strRef>
              <c:f>'36内神田一丁目'!$W$65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484048893059109E-3"/>
                  <c:y val="2.32172531612941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1F-4F5C-ACD9-57E36EB370AB}"/>
                </c:ext>
              </c:extLst>
            </c:dLbl>
            <c:dLbl>
              <c:idx val="1"/>
              <c:layout>
                <c:manualLayout>
                  <c:x val="2.5191914783885107E-3"/>
                  <c:y val="-2.3668639053254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1F-4F5C-ACD9-57E36EB370AB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'36内神田一丁目'!$T$66:$T$67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'36内神田一丁目'!$W$66:$W$67</c:f>
              <c:numCache>
                <c:formatCode>0.0%</c:formatCode>
                <c:ptCount val="2"/>
                <c:pt idx="0">
                  <c:v>8.3000000000000004E-2</c:v>
                </c:pt>
                <c:pt idx="1">
                  <c:v>8.3000000000000004E-2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14-4003-974B-22A8E712565C}"/>
            </c:ext>
          </c:extLst>
        </c:ser>
        <c:ser>
          <c:idx val="3"/>
          <c:order val="3"/>
          <c:tx>
            <c:strRef>
              <c:f>'36内神田一丁目'!$X$65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'36内神田一丁目'!$T$66:$T$67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'36内神田一丁目'!$X$66:$X$67</c:f>
              <c:numCache>
                <c:formatCode>0.0%</c:formatCode>
                <c:ptCount val="2"/>
                <c:pt idx="0">
                  <c:v>0.254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14-4003-974B-22A8E712565C}"/>
            </c:ext>
          </c:extLst>
        </c:ser>
        <c:ser>
          <c:idx val="4"/>
          <c:order val="4"/>
          <c:tx>
            <c:strRef>
              <c:f>'36内神田一丁目'!$Y$65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'36内神田一丁目'!$T$66:$T$67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'36内神田一丁目'!$Y$66:$Y$67</c:f>
              <c:numCache>
                <c:formatCode>0.0%</c:formatCode>
                <c:ptCount val="2"/>
                <c:pt idx="0">
                  <c:v>0.56200000000000006</c:v>
                </c:pt>
                <c:pt idx="1">
                  <c:v>0.375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14-4003-974B-22A8E712565C}"/>
            </c:ext>
          </c:extLst>
        </c:ser>
        <c:ser>
          <c:idx val="5"/>
          <c:order val="5"/>
          <c:tx>
            <c:strRef>
              <c:f>'36内神田一丁目'!$Z$65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1F-4F5C-ACD9-57E36EB37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'36内神田一丁目'!$T$66:$T$67</c:f>
              <c:strCache>
                <c:ptCount val="2"/>
                <c:pt idx="0">
                  <c:v>地区計画策定前
S46-H22(40年間）(n=169）</c:v>
                </c:pt>
                <c:pt idx="1">
                  <c:v>地区計画策定後
H23-R3(11年間）(n=24）</c:v>
                </c:pt>
              </c:strCache>
            </c:strRef>
          </c:cat>
          <c:val>
            <c:numRef>
              <c:f>'36内神田一丁目'!$Z$66:$Z$67</c:f>
              <c:numCache>
                <c:formatCode>0.0%</c:formatCode>
                <c:ptCount val="2"/>
                <c:pt idx="0">
                  <c:v>6.5000000000000002E-2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14-4003-974B-22A8E712565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新築建築物の用途割合（件数）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'37内神田二丁目'!$B$26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115683706966941E-2"/>
                  <c:y val="3.86960951182052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59-4B50-ACFB-42D2CC92DB6A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'37内神田二丁目'!$A$27:$A$28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'37内神田二丁目'!$B$27:$B$28</c:f>
              <c:numCache>
                <c:formatCode>0.0%</c:formatCode>
                <c:ptCount val="2"/>
                <c:pt idx="0">
                  <c:v>2.5000000000000001E-2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5-4D16-AAFD-FEF72C618F2F}"/>
            </c:ext>
          </c:extLst>
        </c:ser>
        <c:ser>
          <c:idx val="1"/>
          <c:order val="1"/>
          <c:tx>
            <c:strRef>
              <c:f>'37内神田二丁目'!$C$26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5123037916715364E-2"/>
                  <c:y val="-4.63550435363387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59-4B50-ACFB-42D2CC92D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'37内神田二丁目'!$A$27:$A$28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'37内神田二丁目'!$C$27:$C$28</c:f>
              <c:numCache>
                <c:formatCode>0.0%</c:formatCode>
                <c:ptCount val="2"/>
                <c:pt idx="0">
                  <c:v>4.2000000000000003E-2</c:v>
                </c:pt>
                <c:pt idx="1">
                  <c:v>0.105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5-4D16-AAFD-FEF72C618F2F}"/>
            </c:ext>
          </c:extLst>
        </c:ser>
        <c:ser>
          <c:idx val="2"/>
          <c:order val="2"/>
          <c:tx>
            <c:strRef>
              <c:f>'37内神田二丁目'!$D$26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'37内神田二丁目'!$A$27:$A$28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'37内神田二丁目'!$D$27:$D$28</c:f>
              <c:numCache>
                <c:formatCode>0.0%</c:formatCode>
                <c:ptCount val="2"/>
                <c:pt idx="0">
                  <c:v>0.4</c:v>
                </c:pt>
                <c:pt idx="1">
                  <c:v>0.52600000000000002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5-4D16-AAFD-FEF72C618F2F}"/>
            </c:ext>
          </c:extLst>
        </c:ser>
        <c:ser>
          <c:idx val="3"/>
          <c:order val="3"/>
          <c:tx>
            <c:strRef>
              <c:f>'37内神田二丁目'!$E$26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'37内神田二丁目'!$A$27:$A$28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'37内神田二丁目'!$E$27:$E$28</c:f>
              <c:numCache>
                <c:formatCode>0.0%</c:formatCode>
                <c:ptCount val="2"/>
                <c:pt idx="0">
                  <c:v>0.44900000000000001</c:v>
                </c:pt>
                <c:pt idx="1">
                  <c:v>5.2999999999999999E-2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5-4D16-AAFD-FEF72C618F2F}"/>
            </c:ext>
          </c:extLst>
        </c:ser>
        <c:ser>
          <c:idx val="4"/>
          <c:order val="4"/>
          <c:tx>
            <c:strRef>
              <c:f>'37内神田二丁目'!$F$26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3.09563186843321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9-4B50-ACFB-42D2CC92DB6A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'37内神田二丁目'!$A$27:$A$28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'37内神田二丁目'!$F$27:$F$28</c:f>
              <c:numCache>
                <c:formatCode>0.0%</c:formatCode>
                <c:ptCount val="2"/>
                <c:pt idx="0">
                  <c:v>4.2000000000000003E-2</c:v>
                </c:pt>
                <c:pt idx="1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05-4D16-AAFD-FEF72C618F2F}"/>
            </c:ext>
          </c:extLst>
        </c:ser>
        <c:ser>
          <c:idx val="5"/>
          <c:order val="5"/>
          <c:tx>
            <c:strRef>
              <c:f>'37内神田二丁目'!$G$26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15657323336721E-3"/>
                  <c:y val="-4.64344780264980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9-4B50-ACFB-42D2CC92D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'37内神田二丁目'!$A$27:$A$28</c:f>
              <c:strCache>
                <c:ptCount val="2"/>
                <c:pt idx="0">
                  <c:v>地区計画策定前
S46-H22(40年間）(n=120）</c:v>
                </c:pt>
                <c:pt idx="1">
                  <c:v>地区計画策定後
H23-R3(11年間）(n=19）</c:v>
                </c:pt>
              </c:strCache>
            </c:strRef>
          </c:cat>
          <c:val>
            <c:numRef>
              <c:f>'37内神田二丁目'!$G$27:$G$28</c:f>
              <c:numCache>
                <c:formatCode>0.0%</c:formatCode>
                <c:ptCount val="2"/>
                <c:pt idx="0">
                  <c:v>4.2000000000000003E-2</c:v>
                </c:pt>
                <c:pt idx="1">
                  <c:v>0.158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05-4D16-AAFD-FEF72C618F2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900" b="1"/>
              <a:t>新築建築物の用途割合（延べ床面積）</a:t>
            </a:r>
          </a:p>
        </c:rich>
      </c:tx>
      <c:layout>
        <c:manualLayout>
          <c:xMode val="edge"/>
          <c:yMode val="edge"/>
          <c:x val="0.3401643448415102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'37内神田二丁目'!$K$26</c:f>
              <c:strCache>
                <c:ptCount val="1"/>
                <c:pt idx="0">
                  <c:v>独立住宅</c:v>
                </c:pt>
              </c:strCache>
            </c:strRef>
          </c:tx>
          <c:spPr>
            <a:solidFill>
              <a:srgbClr val="69BD8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306553022309817E-3"/>
                  <c:y val="3.15427844081055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F2-4EF7-B260-0D65907F2073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'37内神田二丁目'!$K$27:$K$28</c:f>
              <c:numCache>
                <c:formatCode>0.0%</c:formatCode>
                <c:ptCount val="2"/>
                <c:pt idx="0">
                  <c:v>3.0000000000000001E-3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1-4356-86D2-6246BE8F3289}"/>
            </c:ext>
          </c:extLst>
        </c:ser>
        <c:ser>
          <c:idx val="1"/>
          <c:order val="1"/>
          <c:tx>
            <c:strRef>
              <c:f>'37内神田二丁目'!$L$26</c:f>
              <c:strCache>
                <c:ptCount val="1"/>
                <c:pt idx="0">
                  <c:v>集合住宅</c:v>
                </c:pt>
              </c:strCache>
            </c:strRef>
          </c:tx>
          <c:spPr>
            <a:solidFill>
              <a:srgbClr val="C1DB8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181016578182938E-3"/>
                  <c:y val="-3.94641637908928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F2-4EF7-B260-0D65907F2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'37内神田二丁目'!$L$27:$L$28</c:f>
              <c:numCache>
                <c:formatCode>0.0%</c:formatCode>
                <c:ptCount val="2"/>
                <c:pt idx="0">
                  <c:v>4.7E-2</c:v>
                </c:pt>
                <c:pt idx="1">
                  <c:v>6.7000000000000004E-2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1-4356-86D2-6246BE8F3289}"/>
            </c:ext>
          </c:extLst>
        </c:ser>
        <c:ser>
          <c:idx val="2"/>
          <c:order val="2"/>
          <c:tx>
            <c:strRef>
              <c:f>'37内神田二丁目'!$M$26</c:f>
              <c:strCache>
                <c:ptCount val="1"/>
                <c:pt idx="0">
                  <c:v>住商併用</c:v>
                </c:pt>
              </c:strCache>
            </c:strRef>
          </c:tx>
          <c:spPr>
            <a:solidFill>
              <a:srgbClr val="F9C270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'37内神田二丁目'!$M$27:$M$28</c:f>
              <c:numCache>
                <c:formatCode>0.0%</c:formatCode>
                <c:ptCount val="2"/>
                <c:pt idx="0">
                  <c:v>0.26400000000000001</c:v>
                </c:pt>
                <c:pt idx="1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D1-4356-86D2-6246BE8F3289}"/>
            </c:ext>
          </c:extLst>
        </c:ser>
        <c:ser>
          <c:idx val="3"/>
          <c:order val="3"/>
          <c:tx>
            <c:strRef>
              <c:f>'37内神田二丁目'!$N$26</c:f>
              <c:strCache>
                <c:ptCount val="1"/>
                <c:pt idx="0">
                  <c:v>事務所</c:v>
                </c:pt>
              </c:strCache>
            </c:strRef>
          </c:tx>
          <c:spPr>
            <a:solidFill>
              <a:srgbClr val="6C9BD2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'37内神田二丁目'!$N$27:$N$28</c:f>
              <c:numCache>
                <c:formatCode>0.0%</c:formatCode>
                <c:ptCount val="2"/>
                <c:pt idx="0">
                  <c:v>0.59599999999999997</c:v>
                </c:pt>
                <c:pt idx="1">
                  <c:v>0.26400000000000001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D1-4356-86D2-6246BE8F3289}"/>
            </c:ext>
          </c:extLst>
        </c:ser>
        <c:ser>
          <c:idx val="4"/>
          <c:order val="4"/>
          <c:tx>
            <c:strRef>
              <c:f>'37内神田二丁目'!$O$26</c:f>
              <c:strCache>
                <c:ptCount val="1"/>
                <c:pt idx="0">
                  <c:v>専用商業</c:v>
                </c:pt>
              </c:strCache>
            </c:strRef>
          </c:tx>
          <c:spPr>
            <a:solidFill>
              <a:srgbClr val="EF858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521883795566171E-3"/>
                  <c:y val="2.33333353747450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F2-4EF7-B260-0D65907F2073}"/>
                </c:ext>
              </c:extLst>
            </c:dLbl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'37内神田二丁目'!$O$27:$O$28</c:f>
              <c:numCache>
                <c:formatCode>0.0%</c:formatCode>
                <c:ptCount val="2"/>
                <c:pt idx="0">
                  <c:v>6.0999999999999999E-2</c:v>
                </c:pt>
                <c:pt idx="1">
                  <c:v>0.33900000000000002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D1-4356-86D2-6246BE8F3289}"/>
            </c:ext>
          </c:extLst>
        </c:ser>
        <c:ser>
          <c:idx val="5"/>
          <c:order val="5"/>
          <c:tx>
            <c:strRef>
              <c:f>'37内神田二丁目'!$P$26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BFB08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7.5656513866983275E-3"/>
                  <c:y val="-4.66666707494900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F2-4EF7-B260-0D65907F2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'37内神田二丁目'!$J$27:$J$28</c:f>
              <c:strCache>
                <c:ptCount val="2"/>
                <c:pt idx="0">
                  <c:v>地区計画策定前
S46-H22(40年間）</c:v>
                </c:pt>
                <c:pt idx="1">
                  <c:v>地区計画策定後
H23-R3(11年間）</c:v>
                </c:pt>
              </c:strCache>
            </c:strRef>
          </c:cat>
          <c:val>
            <c:numRef>
              <c:f>'37内神田二丁目'!$P$27:$P$28</c:f>
              <c:numCache>
                <c:formatCode>0.0%</c:formatCode>
                <c:ptCount val="2"/>
                <c:pt idx="0">
                  <c:v>2.9000000000000001E-2</c:v>
                </c:pt>
                <c:pt idx="1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D1-4356-86D2-6246BE8F3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8450136"/>
        <c:axId val="238452096"/>
      </c:barChart>
      <c:catAx>
        <c:axId val="2384501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2096"/>
        <c:crosses val="autoZero"/>
        <c:auto val="1"/>
        <c:lblAlgn val="ctr"/>
        <c:lblOffset val="100"/>
        <c:noMultiLvlLbl val="0"/>
      </c:catAx>
      <c:valAx>
        <c:axId val="238452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38450136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68358543953163E-2"/>
          <c:y val="0.11083402809942874"/>
          <c:w val="0.9"/>
          <c:h val="8.5131387988266166E-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000" b="1"/>
              <a:t>新築建築物の用途別建蔽率（％）</a:t>
            </a:r>
          </a:p>
        </c:rich>
      </c:tx>
      <c:layout>
        <c:manualLayout>
          <c:xMode val="edge"/>
          <c:yMode val="edge"/>
          <c:x val="0.32686756825241892"/>
          <c:y val="1.6775642531129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2669230582288325"/>
          <c:y val="0.19134473931499305"/>
          <c:w val="0.68351681734227665"/>
          <c:h val="0.7337652700819804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'37内神田二丁目'!$U$69:$U$70</c:f>
              <c:strCache>
                <c:ptCount val="2"/>
                <c:pt idx="1">
                  <c:v>50未満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'37内神田二丁目'!$S$71:$T$82</c:f>
              <c:multiLvlStrCache>
                <c:ptCount val="12"/>
                <c:lvl>
                  <c:pt idx="0">
                    <c:v>独立住宅(n=3）</c:v>
                  </c:pt>
                  <c:pt idx="1">
                    <c:v>集合住宅(n=5）</c:v>
                  </c:pt>
                  <c:pt idx="2">
                    <c:v>住商併用(n=48）</c:v>
                  </c:pt>
                  <c:pt idx="3">
                    <c:v>事務所(n=54）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住商併用(n=10）</c:v>
                  </c:pt>
                  <c:pt idx="9">
                    <c:v>事務所(n=1）</c:v>
                  </c:pt>
                  <c:pt idx="10">
                    <c:v>専用商業(n=3）</c:v>
                  </c:pt>
                  <c:pt idx="11">
                    <c:v>その他(n=3）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'37内神田二丁目'!$U$71:$U$82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F-49F8-891A-4230A1B658F5}"/>
            </c:ext>
          </c:extLst>
        </c:ser>
        <c:ser>
          <c:idx val="1"/>
          <c:order val="1"/>
          <c:tx>
            <c:strRef>
              <c:f>'37内神田二丁目'!$V$70</c:f>
              <c:strCache>
                <c:ptCount val="1"/>
                <c:pt idx="0">
                  <c:v>50～60未満</c:v>
                </c:pt>
              </c:strCache>
            </c:strRef>
          </c:tx>
          <c:spPr>
            <a:solidFill>
              <a:srgbClr val="F4B183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0"/>
                  <c:y val="4.5060004314406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2E-4482-8335-0647C950FC1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'37内神田二丁目'!$S$71:$T$82</c:f>
              <c:multiLvlStrCache>
                <c:ptCount val="12"/>
                <c:lvl>
                  <c:pt idx="0">
                    <c:v>独立住宅(n=3）</c:v>
                  </c:pt>
                  <c:pt idx="1">
                    <c:v>集合住宅(n=5）</c:v>
                  </c:pt>
                  <c:pt idx="2">
                    <c:v>住商併用(n=48）</c:v>
                  </c:pt>
                  <c:pt idx="3">
                    <c:v>事務所(n=54）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住商併用(n=10）</c:v>
                  </c:pt>
                  <c:pt idx="9">
                    <c:v>事務所(n=1）</c:v>
                  </c:pt>
                  <c:pt idx="10">
                    <c:v>専用商業(n=3）</c:v>
                  </c:pt>
                  <c:pt idx="11">
                    <c:v>その他(n=3）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'37内神田二丁目'!$V$71:$V$82</c:f>
              <c:numCache>
                <c:formatCode>0.0%</c:formatCode>
                <c:ptCount val="12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1.9E-2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F-49F8-891A-4230A1B658F5}"/>
            </c:ext>
          </c:extLst>
        </c:ser>
        <c:ser>
          <c:idx val="2"/>
          <c:order val="2"/>
          <c:tx>
            <c:strRef>
              <c:f>'37内神田二丁目'!$W$70</c:f>
              <c:strCache>
                <c:ptCount val="1"/>
                <c:pt idx="0">
                  <c:v>60～70未満</c:v>
                </c:pt>
              </c:strCache>
            </c:strRef>
          </c:tx>
          <c:spPr>
            <a:solidFill>
              <a:srgbClr val="FFD966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7.134524168434693E-3"/>
                  <c:y val="-2.253000215720335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2E-4482-8335-0647C950FC15}"/>
                </c:ext>
              </c:extLst>
            </c:dLbl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'37内神田二丁目'!$S$71:$T$82</c:f>
              <c:multiLvlStrCache>
                <c:ptCount val="12"/>
                <c:lvl>
                  <c:pt idx="0">
                    <c:v>独立住宅(n=3）</c:v>
                  </c:pt>
                  <c:pt idx="1">
                    <c:v>集合住宅(n=5）</c:v>
                  </c:pt>
                  <c:pt idx="2">
                    <c:v>住商併用(n=48）</c:v>
                  </c:pt>
                  <c:pt idx="3">
                    <c:v>事務所(n=54）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住商併用(n=10）</c:v>
                  </c:pt>
                  <c:pt idx="9">
                    <c:v>事務所(n=1）</c:v>
                  </c:pt>
                  <c:pt idx="10">
                    <c:v>専用商業(n=3）</c:v>
                  </c:pt>
                  <c:pt idx="11">
                    <c:v>その他(n=3）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'37内神田二丁目'!$W$71:$W$82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4.2000000000000003E-2</c:v>
                </c:pt>
                <c:pt idx="3">
                  <c:v>3.6999999999999998E-2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0.5</c:v>
                </c:pt>
                <c:pt idx="8">
                  <c:v>0.1</c:v>
                </c:pt>
                <c:pt idx="9">
                  <c:v>0</c:v>
                </c:pt>
                <c:pt idx="10">
                  <c:v>0.66700000000000004</c:v>
                </c:pt>
                <c:pt idx="11">
                  <c:v>0.66700000000000004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3F-49F8-891A-4230A1B658F5}"/>
            </c:ext>
          </c:extLst>
        </c:ser>
        <c:ser>
          <c:idx val="3"/>
          <c:order val="3"/>
          <c:tx>
            <c:strRef>
              <c:f>'37内神田二丁目'!$X$70</c:f>
              <c:strCache>
                <c:ptCount val="1"/>
                <c:pt idx="0">
                  <c:v>70～80未満</c:v>
                </c:pt>
              </c:strCache>
            </c:strRef>
          </c:tx>
          <c:spPr>
            <a:solidFill>
              <a:srgbClr val="A9D18E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'37内神田二丁目'!$S$71:$T$82</c:f>
              <c:multiLvlStrCache>
                <c:ptCount val="12"/>
                <c:lvl>
                  <c:pt idx="0">
                    <c:v>独立住宅(n=3）</c:v>
                  </c:pt>
                  <c:pt idx="1">
                    <c:v>集合住宅(n=5）</c:v>
                  </c:pt>
                  <c:pt idx="2">
                    <c:v>住商併用(n=48）</c:v>
                  </c:pt>
                  <c:pt idx="3">
                    <c:v>事務所(n=54）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住商併用(n=10）</c:v>
                  </c:pt>
                  <c:pt idx="9">
                    <c:v>事務所(n=1）</c:v>
                  </c:pt>
                  <c:pt idx="10">
                    <c:v>専用商業(n=3）</c:v>
                  </c:pt>
                  <c:pt idx="11">
                    <c:v>その他(n=3）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'37内神田二丁目'!$X$71:$X$82</c:f>
              <c:numCache>
                <c:formatCode>0.0%</c:formatCode>
                <c:ptCount val="12"/>
                <c:pt idx="0">
                  <c:v>0.33300000000000002</c:v>
                </c:pt>
                <c:pt idx="1">
                  <c:v>0.2</c:v>
                </c:pt>
                <c:pt idx="2">
                  <c:v>0.29199999999999998</c:v>
                </c:pt>
                <c:pt idx="3">
                  <c:v>0.33300000000000002</c:v>
                </c:pt>
                <c:pt idx="4">
                  <c:v>0.6</c:v>
                </c:pt>
                <c:pt idx="5">
                  <c:v>0.2</c:v>
                </c:pt>
                <c:pt idx="6">
                  <c:v>0</c:v>
                </c:pt>
                <c:pt idx="7">
                  <c:v>0.5</c:v>
                </c:pt>
                <c:pt idx="8">
                  <c:v>0.8</c:v>
                </c:pt>
                <c:pt idx="9">
                  <c:v>0</c:v>
                </c:pt>
                <c:pt idx="10">
                  <c:v>0</c:v>
                </c:pt>
                <c:pt idx="11">
                  <c:v>0.33300000000000002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3F-49F8-891A-4230A1B658F5}"/>
            </c:ext>
          </c:extLst>
        </c:ser>
        <c:ser>
          <c:idx val="4"/>
          <c:order val="4"/>
          <c:tx>
            <c:strRef>
              <c:f>'37内神田二丁目'!$Y$70</c:f>
              <c:strCache>
                <c:ptCount val="1"/>
                <c:pt idx="0">
                  <c:v>80～90未満</c:v>
                </c:pt>
              </c:strCache>
            </c:strRef>
          </c:tx>
          <c:spPr>
            <a:solidFill>
              <a:srgbClr val="2E75B6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solidFill>
                <a:schemeClr val="bg1">
                  <a:alpha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'37内神田二丁目'!$S$71:$T$82</c:f>
              <c:multiLvlStrCache>
                <c:ptCount val="12"/>
                <c:lvl>
                  <c:pt idx="0">
                    <c:v>独立住宅(n=3）</c:v>
                  </c:pt>
                  <c:pt idx="1">
                    <c:v>集合住宅(n=5）</c:v>
                  </c:pt>
                  <c:pt idx="2">
                    <c:v>住商併用(n=48）</c:v>
                  </c:pt>
                  <c:pt idx="3">
                    <c:v>事務所(n=54）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住商併用(n=10）</c:v>
                  </c:pt>
                  <c:pt idx="9">
                    <c:v>事務所(n=1）</c:v>
                  </c:pt>
                  <c:pt idx="10">
                    <c:v>専用商業(n=3）</c:v>
                  </c:pt>
                  <c:pt idx="11">
                    <c:v>その他(n=3）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'37内神田二丁目'!$Y$71:$Y$82</c:f>
              <c:numCache>
                <c:formatCode>0.0%</c:formatCode>
                <c:ptCount val="12"/>
                <c:pt idx="0">
                  <c:v>0.66700000000000004</c:v>
                </c:pt>
                <c:pt idx="1">
                  <c:v>0.6</c:v>
                </c:pt>
                <c:pt idx="2">
                  <c:v>0.52</c:v>
                </c:pt>
                <c:pt idx="3">
                  <c:v>0.61099999999999999</c:v>
                </c:pt>
                <c:pt idx="4">
                  <c:v>0.4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0.1</c:v>
                </c:pt>
                <c:pt idx="9">
                  <c:v>1</c:v>
                </c:pt>
                <c:pt idx="10">
                  <c:v>0.33300000000000002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3F-49F8-891A-4230A1B658F5}"/>
            </c:ext>
          </c:extLst>
        </c:ser>
        <c:ser>
          <c:idx val="5"/>
          <c:order val="5"/>
          <c:tx>
            <c:strRef>
              <c:f>'37内神田二丁目'!$Z$70</c:f>
              <c:strCache>
                <c:ptCount val="1"/>
                <c:pt idx="0">
                  <c:v>90以上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numFmt formatCode="#0.0%;\-#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'37内神田二丁目'!$S$71:$T$82</c:f>
              <c:multiLvlStrCache>
                <c:ptCount val="12"/>
                <c:lvl>
                  <c:pt idx="0">
                    <c:v>独立住宅(n=3）</c:v>
                  </c:pt>
                  <c:pt idx="1">
                    <c:v>集合住宅(n=5）</c:v>
                  </c:pt>
                  <c:pt idx="2">
                    <c:v>住商併用(n=48）</c:v>
                  </c:pt>
                  <c:pt idx="3">
                    <c:v>事務所(n=54）</c:v>
                  </c:pt>
                  <c:pt idx="4">
                    <c:v>専用商業(n=5）</c:v>
                  </c:pt>
                  <c:pt idx="5">
                    <c:v>その他(n=5）</c:v>
                  </c:pt>
                  <c:pt idx="6">
                    <c:v>独立住宅(n=0）</c:v>
                  </c:pt>
                  <c:pt idx="7">
                    <c:v>集合住宅(n=2）</c:v>
                  </c:pt>
                  <c:pt idx="8">
                    <c:v>住商併用(n=10）</c:v>
                  </c:pt>
                  <c:pt idx="9">
                    <c:v>事務所(n=1）</c:v>
                  </c:pt>
                  <c:pt idx="10">
                    <c:v>専用商業(n=3）</c:v>
                  </c:pt>
                  <c:pt idx="11">
                    <c:v>その他(n=3）</c:v>
                  </c:pt>
                </c:lvl>
                <c:lvl>
                  <c:pt idx="0">
                    <c:v>地区計画策定前
S46-H22(40年間）</c:v>
                  </c:pt>
                  <c:pt idx="6">
                    <c:v>地区計画策定後
H23-R3(11年間）</c:v>
                  </c:pt>
                </c:lvl>
              </c:multiLvlStrCache>
            </c:multiLvlStrRef>
          </c:cat>
          <c:val>
            <c:numRef>
              <c:f>'37内神田二丁目'!$Z$71:$Z$82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0.14599999999999999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3F-49F8-891A-4230A1B658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63880888"/>
        <c:axId val="763882456"/>
      </c:barChart>
      <c:catAx>
        <c:axId val="763880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2456"/>
        <c:crosses val="autoZero"/>
        <c:auto val="1"/>
        <c:lblAlgn val="ctr"/>
        <c:lblOffset val="100"/>
        <c:noMultiLvlLbl val="0"/>
      </c:catAx>
      <c:valAx>
        <c:axId val="763882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88088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3852678137455038E-2"/>
          <c:y val="8.1219986390590054E-2"/>
          <c:w val="0.89415784419380051"/>
          <c:h val="0.116390266031560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6350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4" Type="http://schemas.openxmlformats.org/officeDocument/2006/relationships/chart" Target="../charts/chart6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4" Type="http://schemas.openxmlformats.org/officeDocument/2006/relationships/chart" Target="../charts/chart7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chart" Target="../charts/chart80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4" Type="http://schemas.openxmlformats.org/officeDocument/2006/relationships/chart" Target="../charts/chart9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4" Type="http://schemas.openxmlformats.org/officeDocument/2006/relationships/chart" Target="../charts/chart9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4" Type="http://schemas.openxmlformats.org/officeDocument/2006/relationships/chart" Target="../charts/chart10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7751242" y="13487814"/>
          <a:ext cx="5342409" cy="2773128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pSpPr/>
      </xdr:nvGrpSpPr>
      <xdr:grpSpPr>
        <a:xfrm>
          <a:off x="7730831" y="11753494"/>
          <a:ext cx="5054759" cy="1599372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E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675409</xdr:colOff>
      <xdr:row>65</xdr:row>
      <xdr:rowOff>47625</xdr:rowOff>
    </xdr:from>
    <xdr:to>
      <xdr:col>16</xdr:col>
      <xdr:colOff>246497</xdr:colOff>
      <xdr:row>78</xdr:row>
      <xdr:rowOff>128905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7609609" y="1366837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F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F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29</xdr:row>
      <xdr:rowOff>9525</xdr:rowOff>
    </xdr:from>
    <xdr:to>
      <xdr:col>6</xdr:col>
      <xdr:colOff>563250</xdr:colOff>
      <xdr:row>36</xdr:row>
      <xdr:rowOff>161925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83004</xdr:colOff>
      <xdr:row>33</xdr:row>
      <xdr:rowOff>54429</xdr:rowOff>
    </xdr:from>
    <xdr:to>
      <xdr:col>16</xdr:col>
      <xdr:colOff>40736</xdr:colOff>
      <xdr:row>40</xdr:row>
      <xdr:rowOff>201386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464024</xdr:colOff>
      <xdr:row>66</xdr:row>
      <xdr:rowOff>136427</xdr:rowOff>
    </xdr:from>
    <xdr:to>
      <xdr:col>13</xdr:col>
      <xdr:colOff>489747</xdr:colOff>
      <xdr:row>67</xdr:row>
      <xdr:rowOff>78634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084024" y="13966727"/>
          <a:ext cx="3045148" cy="151757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13</xdr:col>
      <xdr:colOff>582278</xdr:colOff>
      <xdr:row>66</xdr:row>
      <xdr:rowOff>136427</xdr:rowOff>
    </xdr:from>
    <xdr:to>
      <xdr:col>15</xdr:col>
      <xdr:colOff>564319</xdr:colOff>
      <xdr:row>67</xdr:row>
      <xdr:rowOff>78634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11221703" y="13966727"/>
          <a:ext cx="1353641" cy="151757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9</xdr:col>
      <xdr:colOff>284351</xdr:colOff>
      <xdr:row>57</xdr:row>
      <xdr:rowOff>118914</xdr:rowOff>
    </xdr:from>
    <xdr:to>
      <xdr:col>13</xdr:col>
      <xdr:colOff>310074</xdr:colOff>
      <xdr:row>58</xdr:row>
      <xdr:rowOff>61122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7904351" y="12063264"/>
          <a:ext cx="3045148" cy="15175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>
    <xdr:from>
      <xdr:col>13</xdr:col>
      <xdr:colOff>402605</xdr:colOff>
      <xdr:row>57</xdr:row>
      <xdr:rowOff>118914</xdr:rowOff>
    </xdr:from>
    <xdr:to>
      <xdr:col>15</xdr:col>
      <xdr:colOff>384646</xdr:colOff>
      <xdr:row>58</xdr:row>
      <xdr:rowOff>61122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1042030" y="12063264"/>
          <a:ext cx="1353641" cy="15175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51242" y="13487814"/>
          <a:chExt cx="5342409" cy="2773128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GraphicFramePr>
            <a:graphicFrameLocks/>
          </xdr:cNvGraphicFramePr>
        </xdr:nvGraphicFramePr>
        <xdr:xfrm>
          <a:off x="7751242" y="13487814"/>
          <a:ext cx="5342409" cy="27731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/>
        </xdr:nvSpPr>
        <xdr:spPr>
          <a:xfrm>
            <a:off x="8092307" y="13802731"/>
            <a:ext cx="3048875" cy="149273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SpPr/>
        </xdr:nvSpPr>
        <xdr:spPr>
          <a:xfrm>
            <a:off x="11233713" y="13802731"/>
            <a:ext cx="1356954" cy="149273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1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1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2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2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pSpPr/>
      </xdr:nvGrpSpPr>
      <xdr:grpSpPr>
        <a:xfrm>
          <a:off x="7751242" y="13487814"/>
          <a:ext cx="5342409" cy="2773128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pSpPr/>
      </xdr:nvGrpSpPr>
      <xdr:grpSpPr>
        <a:xfrm>
          <a:off x="7730831" y="11753494"/>
          <a:ext cx="5054759" cy="1599372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3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3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4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4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5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5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5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5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76932</xdr:colOff>
      <xdr:row>29</xdr:row>
      <xdr:rowOff>164856</xdr:rowOff>
    </xdr:from>
    <xdr:to>
      <xdr:col>6</xdr:col>
      <xdr:colOff>516357</xdr:colOff>
      <xdr:row>37</xdr:row>
      <xdr:rowOff>107706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pSpPr/>
      </xdr:nvGrpSpPr>
      <xdr:grpSpPr>
        <a:xfrm>
          <a:off x="7731753" y="13867840"/>
          <a:ext cx="5321947" cy="2849133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7711342" y="12080901"/>
          <a:ext cx="5034297" cy="1646144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pSpPr/>
      </xdr:nvGrpSpPr>
      <xdr:grpSpPr>
        <a:xfrm>
          <a:off x="7800109" y="13649325"/>
          <a:ext cx="539086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6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pSpPr/>
      </xdr:nvGrpSpPr>
      <xdr:grpSpPr>
        <a:xfrm>
          <a:off x="7779698" y="11892642"/>
          <a:ext cx="510321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7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7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7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7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8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8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8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9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9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9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9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A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A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A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A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A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A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B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1B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1B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1B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656359</xdr:colOff>
      <xdr:row>65</xdr:row>
      <xdr:rowOff>0</xdr:rowOff>
    </xdr:from>
    <xdr:to>
      <xdr:col>16</xdr:col>
      <xdr:colOff>227447</xdr:colOff>
      <xdr:row>78</xdr:row>
      <xdr:rowOff>81280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pSpPr/>
      </xdr:nvGrpSpPr>
      <xdr:grpSpPr>
        <a:xfrm>
          <a:off x="7590559" y="13620750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877660</xdr:colOff>
      <xdr:row>32</xdr:row>
      <xdr:rowOff>20411</xdr:rowOff>
    </xdr:from>
    <xdr:to>
      <xdr:col>6</xdr:col>
      <xdr:colOff>350978</xdr:colOff>
      <xdr:row>39</xdr:row>
      <xdr:rowOff>167368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601436</xdr:colOff>
      <xdr:row>34</xdr:row>
      <xdr:rowOff>61233</xdr:rowOff>
    </xdr:from>
    <xdr:to>
      <xdr:col>15</xdr:col>
      <xdr:colOff>564611</xdr:colOff>
      <xdr:row>42</xdr:row>
      <xdr:rowOff>4083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7751242" y="13487814"/>
          <a:ext cx="5342409" cy="2773128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pSpPr/>
      </xdr:nvGrpSpPr>
      <xdr:grpSpPr>
        <a:xfrm>
          <a:off x="7730831" y="11753494"/>
          <a:ext cx="5054759" cy="1599372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pSpPr/>
      </xdr:nvGrpSpPr>
      <xdr:grpSpPr>
        <a:xfrm>
          <a:off x="7751242" y="13487814"/>
          <a:ext cx="5342409" cy="2773128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pSpPr/>
      </xdr:nvGrpSpPr>
      <xdr:grpSpPr>
        <a:xfrm>
          <a:off x="7730831" y="11753494"/>
          <a:ext cx="5054759" cy="1599372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131123</xdr:colOff>
      <xdr:row>56</xdr:row>
      <xdr:rowOff>195942</xdr:rowOff>
    </xdr:from>
    <xdr:to>
      <xdr:col>16</xdr:col>
      <xdr:colOff>100361</xdr:colOff>
      <xdr:row>64</xdr:row>
      <xdr:rowOff>138792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pSpPr/>
      </xdr:nvGrpSpPr>
      <xdr:grpSpPr>
        <a:xfrm>
          <a:off x="7751123" y="119307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29</xdr:row>
      <xdr:rowOff>142875</xdr:rowOff>
    </xdr:from>
    <xdr:to>
      <xdr:col>6</xdr:col>
      <xdr:colOff>487050</xdr:colOff>
      <xdr:row>37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pSpPr/>
      </xdr:nvGrpSpPr>
      <xdr:grpSpPr>
        <a:xfrm>
          <a:off x="7742959" y="13649325"/>
          <a:ext cx="5333713" cy="2805430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102548</xdr:colOff>
      <xdr:row>56</xdr:row>
      <xdr:rowOff>157842</xdr:rowOff>
    </xdr:from>
    <xdr:to>
      <xdr:col>16</xdr:col>
      <xdr:colOff>71786</xdr:colOff>
      <xdr:row>64</xdr:row>
      <xdr:rowOff>100692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pSpPr/>
      </xdr:nvGrpSpPr>
      <xdr:grpSpPr>
        <a:xfrm>
          <a:off x="7722548" y="11892642"/>
          <a:ext cx="5046063" cy="1619250"/>
          <a:chOff x="7722548" y="11892642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GraphicFramePr>
            <a:graphicFrameLocks/>
          </xdr:cNvGraphicFramePr>
        </xdr:nvGraphicFramePr>
        <xdr:xfrm>
          <a:off x="7722548" y="11892642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29766</xdr:colOff>
      <xdr:row>29</xdr:row>
      <xdr:rowOff>172641</xdr:rowOff>
    </xdr:from>
    <xdr:to>
      <xdr:col>6</xdr:col>
      <xdr:colOff>469191</xdr:colOff>
      <xdr:row>37</xdr:row>
      <xdr:rowOff>115491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16329</xdr:colOff>
      <xdr:row>39</xdr:row>
      <xdr:rowOff>6804</xdr:rowOff>
    </xdr:from>
    <xdr:to>
      <xdr:col>15</xdr:col>
      <xdr:colOff>659861</xdr:colOff>
      <xdr:row>46</xdr:row>
      <xdr:rowOff>153761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122959</xdr:colOff>
      <xdr:row>65</xdr:row>
      <xdr:rowOff>28575</xdr:rowOff>
    </xdr:from>
    <xdr:to>
      <xdr:col>16</xdr:col>
      <xdr:colOff>379847</xdr:colOff>
      <xdr:row>78</xdr:row>
      <xdr:rowOff>109855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7731753" y="13867840"/>
          <a:ext cx="5321947" cy="2849133"/>
          <a:chOff x="7742959" y="13649325"/>
          <a:chExt cx="5333713" cy="2805430"/>
        </a:xfrm>
      </xdr:grpSpPr>
      <xdr:graphicFrame macro="">
        <xdr:nvGraphicFramePr>
          <xdr:cNvPr id="5" name="グラフ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GraphicFramePr>
            <a:graphicFrameLocks/>
          </xdr:cNvGraphicFramePr>
        </xdr:nvGraphicFramePr>
        <xdr:xfrm>
          <a:off x="7742959" y="13649325"/>
          <a:ext cx="5333713" cy="280543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/>
        </xdr:nvSpPr>
        <xdr:spPr>
          <a:xfrm>
            <a:off x="8084024" y="13966727"/>
            <a:ext cx="3045148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/>
        </xdr:nvSpPr>
        <xdr:spPr>
          <a:xfrm>
            <a:off x="11221703" y="13966727"/>
            <a:ext cx="1353641" cy="151757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73973</xdr:colOff>
      <xdr:row>56</xdr:row>
      <xdr:rowOff>148317</xdr:rowOff>
    </xdr:from>
    <xdr:to>
      <xdr:col>16</xdr:col>
      <xdr:colOff>43211</xdr:colOff>
      <xdr:row>64</xdr:row>
      <xdr:rowOff>91167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pSpPr/>
      </xdr:nvGrpSpPr>
      <xdr:grpSpPr>
        <a:xfrm>
          <a:off x="7682767" y="12071376"/>
          <a:ext cx="5034297" cy="1646144"/>
          <a:chOff x="7693973" y="11883117"/>
          <a:chExt cx="5046063" cy="1619250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GraphicFramePr>
            <a:graphicFrameLocks/>
          </xdr:cNvGraphicFramePr>
        </xdr:nvGraphicFramePr>
        <xdr:xfrm>
          <a:off x="7693973" y="11883117"/>
          <a:ext cx="5046063" cy="16192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/>
        </xdr:nvSpPr>
        <xdr:spPr>
          <a:xfrm>
            <a:off x="7904351" y="12063264"/>
            <a:ext cx="3045148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/>
        </xdr:nvSpPr>
        <xdr:spPr>
          <a:xfrm>
            <a:off x="11042030" y="12063264"/>
            <a:ext cx="1353641" cy="151758"/>
          </a:xfrm>
          <a:prstGeom prst="rect">
            <a:avLst/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ja-JP" alt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W39"/>
  <sheetViews>
    <sheetView topLeftCell="IP1" zoomScaleNormal="100" workbookViewId="0">
      <selection activeCell="E20" sqref="E20"/>
    </sheetView>
  </sheetViews>
  <sheetFormatPr defaultColWidth="9" defaultRowHeight="16.5" x14ac:dyDescent="0.4"/>
  <cols>
    <col min="1" max="1" width="9" style="1"/>
    <col min="2" max="2" width="32.25" style="1" customWidth="1"/>
    <col min="3" max="3" width="17.75" style="1" customWidth="1"/>
    <col min="4" max="4" width="10.25" style="1" bestFit="1" customWidth="1"/>
    <col min="5" max="5" width="9" style="8"/>
    <col min="6" max="16" width="9" style="1"/>
    <col min="17" max="17" width="9" style="8"/>
    <col min="18" max="28" width="9" style="1"/>
    <col min="29" max="29" width="9" style="8"/>
    <col min="30" max="100" width="9" style="1"/>
    <col min="101" max="101" width="9" style="8"/>
    <col min="102" max="16384" width="9" style="1"/>
  </cols>
  <sheetData>
    <row r="1" spans="1:101" x14ac:dyDescent="0.4">
      <c r="B1" s="1">
        <v>2</v>
      </c>
      <c r="C1" s="1">
        <f t="shared" ref="C1:BN1" si="0">B1+1</f>
        <v>3</v>
      </c>
      <c r="D1" s="1">
        <f t="shared" si="0"/>
        <v>4</v>
      </c>
      <c r="E1" s="8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8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8">
        <f t="shared" si="0"/>
        <v>29</v>
      </c>
      <c r="AD1" s="1">
        <f t="shared" si="0"/>
        <v>30</v>
      </c>
      <c r="AE1" s="1">
        <f t="shared" si="0"/>
        <v>31</v>
      </c>
      <c r="AF1" s="1">
        <f t="shared" si="0"/>
        <v>32</v>
      </c>
      <c r="AG1" s="1">
        <f t="shared" si="0"/>
        <v>33</v>
      </c>
      <c r="AH1" s="1">
        <f t="shared" si="0"/>
        <v>34</v>
      </c>
      <c r="AI1" s="1">
        <f t="shared" si="0"/>
        <v>35</v>
      </c>
      <c r="AJ1" s="1">
        <f t="shared" si="0"/>
        <v>36</v>
      </c>
      <c r="AK1" s="1">
        <f t="shared" si="0"/>
        <v>37</v>
      </c>
      <c r="AL1" s="1">
        <f t="shared" si="0"/>
        <v>38</v>
      </c>
      <c r="AM1" s="1">
        <f t="shared" si="0"/>
        <v>39</v>
      </c>
      <c r="AN1" s="1">
        <f t="shared" si="0"/>
        <v>40</v>
      </c>
      <c r="AO1" s="1">
        <f t="shared" si="0"/>
        <v>41</v>
      </c>
      <c r="AP1" s="1">
        <f t="shared" si="0"/>
        <v>42</v>
      </c>
      <c r="AQ1" s="1">
        <f t="shared" si="0"/>
        <v>43</v>
      </c>
      <c r="AR1" s="1">
        <f t="shared" si="0"/>
        <v>44</v>
      </c>
      <c r="AS1" s="1">
        <f t="shared" si="0"/>
        <v>45</v>
      </c>
      <c r="AT1" s="1">
        <f t="shared" si="0"/>
        <v>46</v>
      </c>
      <c r="AU1" s="1">
        <f t="shared" si="0"/>
        <v>47</v>
      </c>
      <c r="AV1" s="1">
        <f t="shared" si="0"/>
        <v>48</v>
      </c>
      <c r="AW1" s="1">
        <f t="shared" si="0"/>
        <v>49</v>
      </c>
      <c r="AX1" s="1">
        <f t="shared" si="0"/>
        <v>50</v>
      </c>
      <c r="AY1" s="1">
        <f t="shared" si="0"/>
        <v>51</v>
      </c>
      <c r="AZ1" s="1">
        <f t="shared" si="0"/>
        <v>52</v>
      </c>
      <c r="BA1" s="1">
        <f t="shared" si="0"/>
        <v>53</v>
      </c>
      <c r="BB1" s="1">
        <f t="shared" si="0"/>
        <v>54</v>
      </c>
      <c r="BC1" s="1">
        <f t="shared" si="0"/>
        <v>55</v>
      </c>
      <c r="BD1" s="1">
        <f t="shared" si="0"/>
        <v>56</v>
      </c>
      <c r="BE1" s="1">
        <f t="shared" si="0"/>
        <v>57</v>
      </c>
      <c r="BF1" s="1">
        <f t="shared" si="0"/>
        <v>58</v>
      </c>
      <c r="BG1" s="1">
        <f t="shared" si="0"/>
        <v>59</v>
      </c>
      <c r="BH1" s="1">
        <f t="shared" si="0"/>
        <v>60</v>
      </c>
      <c r="BI1" s="1">
        <f t="shared" si="0"/>
        <v>61</v>
      </c>
      <c r="BJ1" s="1">
        <f t="shared" si="0"/>
        <v>62</v>
      </c>
      <c r="BK1" s="1">
        <f t="shared" si="0"/>
        <v>63</v>
      </c>
      <c r="BL1" s="1">
        <f t="shared" si="0"/>
        <v>64</v>
      </c>
      <c r="BM1" s="1">
        <f t="shared" si="0"/>
        <v>65</v>
      </c>
      <c r="BN1" s="1">
        <f t="shared" si="0"/>
        <v>66</v>
      </c>
      <c r="BO1" s="1">
        <f t="shared" ref="BO1:CV1" si="1">BN1+1</f>
        <v>67</v>
      </c>
      <c r="BP1" s="1">
        <f t="shared" si="1"/>
        <v>68</v>
      </c>
      <c r="BQ1" s="1">
        <f t="shared" si="1"/>
        <v>69</v>
      </c>
      <c r="BR1" s="1">
        <f t="shared" si="1"/>
        <v>70</v>
      </c>
      <c r="BS1" s="1">
        <f t="shared" si="1"/>
        <v>71</v>
      </c>
      <c r="BT1" s="1">
        <f t="shared" si="1"/>
        <v>72</v>
      </c>
      <c r="BU1" s="1">
        <f t="shared" si="1"/>
        <v>73</v>
      </c>
      <c r="BV1" s="1">
        <f t="shared" si="1"/>
        <v>74</v>
      </c>
      <c r="BW1" s="1">
        <f t="shared" si="1"/>
        <v>75</v>
      </c>
      <c r="BX1" s="1">
        <f t="shared" si="1"/>
        <v>76</v>
      </c>
      <c r="BY1" s="1">
        <f t="shared" si="1"/>
        <v>77</v>
      </c>
      <c r="BZ1" s="1">
        <f t="shared" si="1"/>
        <v>78</v>
      </c>
      <c r="CA1" s="1">
        <f t="shared" si="1"/>
        <v>79</v>
      </c>
      <c r="CB1" s="1">
        <f t="shared" si="1"/>
        <v>80</v>
      </c>
      <c r="CC1" s="1">
        <f t="shared" si="1"/>
        <v>81</v>
      </c>
      <c r="CD1" s="1">
        <f t="shared" si="1"/>
        <v>82</v>
      </c>
      <c r="CE1" s="1">
        <f t="shared" si="1"/>
        <v>83</v>
      </c>
      <c r="CF1" s="1">
        <f t="shared" si="1"/>
        <v>84</v>
      </c>
      <c r="CG1" s="1">
        <f t="shared" si="1"/>
        <v>85</v>
      </c>
      <c r="CH1" s="1">
        <f t="shared" si="1"/>
        <v>86</v>
      </c>
      <c r="CI1" s="1">
        <f t="shared" si="1"/>
        <v>87</v>
      </c>
      <c r="CJ1" s="1">
        <f t="shared" si="1"/>
        <v>88</v>
      </c>
      <c r="CK1" s="1">
        <f t="shared" si="1"/>
        <v>89</v>
      </c>
      <c r="CL1" s="1">
        <f t="shared" si="1"/>
        <v>90</v>
      </c>
      <c r="CM1" s="1">
        <f t="shared" si="1"/>
        <v>91</v>
      </c>
      <c r="CN1" s="1">
        <f t="shared" si="1"/>
        <v>92</v>
      </c>
      <c r="CO1" s="1">
        <f t="shared" si="1"/>
        <v>93</v>
      </c>
      <c r="CP1" s="1">
        <f t="shared" si="1"/>
        <v>94</v>
      </c>
      <c r="CQ1" s="1">
        <f t="shared" si="1"/>
        <v>95</v>
      </c>
      <c r="CR1" s="1">
        <f t="shared" si="1"/>
        <v>96</v>
      </c>
      <c r="CS1" s="1">
        <f t="shared" si="1"/>
        <v>97</v>
      </c>
      <c r="CT1" s="1">
        <f t="shared" si="1"/>
        <v>98</v>
      </c>
      <c r="CU1" s="1">
        <f t="shared" si="1"/>
        <v>99</v>
      </c>
      <c r="CV1" s="1">
        <f t="shared" si="1"/>
        <v>100</v>
      </c>
    </row>
    <row r="2" spans="1:101" x14ac:dyDescent="0.4">
      <c r="E2" s="66" t="s">
        <v>43</v>
      </c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7" t="s">
        <v>42</v>
      </c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8" t="s">
        <v>44</v>
      </c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</row>
    <row r="3" spans="1:101" x14ac:dyDescent="0.4">
      <c r="E3" s="64" t="s">
        <v>503</v>
      </c>
      <c r="F3" s="64"/>
      <c r="G3" s="64"/>
      <c r="H3" s="64"/>
      <c r="I3" s="64"/>
      <c r="J3" s="64"/>
      <c r="K3" s="65" t="s">
        <v>504</v>
      </c>
      <c r="L3" s="65"/>
      <c r="M3" s="65"/>
      <c r="N3" s="65"/>
      <c r="O3" s="65"/>
      <c r="P3" s="65"/>
      <c r="Q3" s="64" t="s">
        <v>505</v>
      </c>
      <c r="R3" s="64"/>
      <c r="S3" s="64"/>
      <c r="T3" s="64"/>
      <c r="U3" s="64"/>
      <c r="V3" s="64"/>
      <c r="W3" s="65" t="s">
        <v>506</v>
      </c>
      <c r="X3" s="65"/>
      <c r="Y3" s="65"/>
      <c r="Z3" s="65"/>
      <c r="AA3" s="65"/>
      <c r="AB3" s="65"/>
      <c r="AC3" s="64" t="s">
        <v>501</v>
      </c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5" t="s">
        <v>502</v>
      </c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</row>
    <row r="4" spans="1:101" x14ac:dyDescent="0.4">
      <c r="A4" s="1" t="s">
        <v>1</v>
      </c>
      <c r="B4" s="1" t="s">
        <v>0</v>
      </c>
      <c r="C4" s="1" t="s">
        <v>4</v>
      </c>
      <c r="D4" s="1" t="s">
        <v>6</v>
      </c>
      <c r="E4" s="9" t="s">
        <v>7</v>
      </c>
      <c r="F4" s="3" t="s">
        <v>8</v>
      </c>
      <c r="G4" s="4" t="s">
        <v>9</v>
      </c>
      <c r="H4" s="5" t="s">
        <v>10</v>
      </c>
      <c r="I4" s="6" t="s">
        <v>11</v>
      </c>
      <c r="J4" s="7" t="s">
        <v>12</v>
      </c>
      <c r="K4" s="2" t="s">
        <v>7</v>
      </c>
      <c r="L4" s="3" t="s">
        <v>8</v>
      </c>
      <c r="M4" s="4" t="s">
        <v>9</v>
      </c>
      <c r="N4" s="5" t="s">
        <v>10</v>
      </c>
      <c r="O4" s="6" t="s">
        <v>11</v>
      </c>
      <c r="P4" s="7" t="s">
        <v>12</v>
      </c>
      <c r="Q4" s="9" t="s">
        <v>7</v>
      </c>
      <c r="R4" s="3" t="s">
        <v>8</v>
      </c>
      <c r="S4" s="4" t="s">
        <v>9</v>
      </c>
      <c r="T4" s="5" t="s">
        <v>10</v>
      </c>
      <c r="U4" s="6" t="s">
        <v>11</v>
      </c>
      <c r="V4" s="7" t="s">
        <v>12</v>
      </c>
      <c r="W4" s="2" t="s">
        <v>7</v>
      </c>
      <c r="X4" s="3" t="s">
        <v>8</v>
      </c>
      <c r="Y4" s="4" t="s">
        <v>9</v>
      </c>
      <c r="Z4" s="5" t="s">
        <v>10</v>
      </c>
      <c r="AA4" s="6" t="s">
        <v>11</v>
      </c>
      <c r="AB4" s="7" t="s">
        <v>12</v>
      </c>
      <c r="AC4" s="69" t="s">
        <v>7</v>
      </c>
      <c r="AD4" s="69"/>
      <c r="AE4" s="69"/>
      <c r="AF4" s="69"/>
      <c r="AG4" s="69"/>
      <c r="AH4" s="69"/>
      <c r="AI4" s="70" t="s">
        <v>8</v>
      </c>
      <c r="AJ4" s="70"/>
      <c r="AK4" s="70"/>
      <c r="AL4" s="70"/>
      <c r="AM4" s="70"/>
      <c r="AN4" s="70"/>
      <c r="AO4" s="71" t="s">
        <v>9</v>
      </c>
      <c r="AP4" s="71"/>
      <c r="AQ4" s="71"/>
      <c r="AR4" s="71"/>
      <c r="AS4" s="71"/>
      <c r="AT4" s="71"/>
      <c r="AU4" s="72" t="s">
        <v>10</v>
      </c>
      <c r="AV4" s="72"/>
      <c r="AW4" s="72"/>
      <c r="AX4" s="72"/>
      <c r="AY4" s="72"/>
      <c r="AZ4" s="72"/>
      <c r="BA4" s="73" t="s">
        <v>11</v>
      </c>
      <c r="BB4" s="73"/>
      <c r="BC4" s="73"/>
      <c r="BD4" s="73"/>
      <c r="BE4" s="73"/>
      <c r="BF4" s="73"/>
      <c r="BG4" s="74" t="s">
        <v>12</v>
      </c>
      <c r="BH4" s="74"/>
      <c r="BI4" s="74"/>
      <c r="BJ4" s="74"/>
      <c r="BK4" s="74"/>
      <c r="BL4" s="74"/>
      <c r="BM4" s="69" t="s">
        <v>7</v>
      </c>
      <c r="BN4" s="69"/>
      <c r="BO4" s="69"/>
      <c r="BP4" s="69"/>
      <c r="BQ4" s="69"/>
      <c r="BR4" s="69"/>
      <c r="BS4" s="70" t="s">
        <v>8</v>
      </c>
      <c r="BT4" s="70"/>
      <c r="BU4" s="70"/>
      <c r="BV4" s="70"/>
      <c r="BW4" s="70"/>
      <c r="BX4" s="70"/>
      <c r="BY4" s="71" t="s">
        <v>9</v>
      </c>
      <c r="BZ4" s="71"/>
      <c r="CA4" s="71"/>
      <c r="CB4" s="71"/>
      <c r="CC4" s="71"/>
      <c r="CD4" s="71"/>
      <c r="CE4" s="72" t="s">
        <v>10</v>
      </c>
      <c r="CF4" s="72"/>
      <c r="CG4" s="72"/>
      <c r="CH4" s="72"/>
      <c r="CI4" s="72"/>
      <c r="CJ4" s="72"/>
      <c r="CK4" s="73" t="s">
        <v>11</v>
      </c>
      <c r="CL4" s="73"/>
      <c r="CM4" s="73"/>
      <c r="CN4" s="73"/>
      <c r="CO4" s="73"/>
      <c r="CP4" s="73"/>
      <c r="CQ4" s="74" t="s">
        <v>12</v>
      </c>
      <c r="CR4" s="74"/>
      <c r="CS4" s="74"/>
      <c r="CT4" s="74"/>
      <c r="CU4" s="74"/>
      <c r="CV4" s="74"/>
    </row>
    <row r="5" spans="1:101" x14ac:dyDescent="0.4">
      <c r="AC5" s="33" t="s">
        <v>28</v>
      </c>
      <c r="AD5" s="34" t="s">
        <v>29</v>
      </c>
      <c r="AE5" s="22" t="s">
        <v>30</v>
      </c>
      <c r="AF5" s="35" t="s">
        <v>31</v>
      </c>
      <c r="AG5" s="36" t="s">
        <v>32</v>
      </c>
      <c r="AH5" s="23" t="s">
        <v>33</v>
      </c>
      <c r="AI5" s="33" t="s">
        <v>28</v>
      </c>
      <c r="AJ5" s="34" t="s">
        <v>29</v>
      </c>
      <c r="AK5" s="22" t="s">
        <v>30</v>
      </c>
      <c r="AL5" s="35" t="s">
        <v>31</v>
      </c>
      <c r="AM5" s="36" t="s">
        <v>32</v>
      </c>
      <c r="AN5" s="23" t="s">
        <v>33</v>
      </c>
      <c r="AO5" s="33" t="s">
        <v>28</v>
      </c>
      <c r="AP5" s="34" t="s">
        <v>29</v>
      </c>
      <c r="AQ5" s="22" t="s">
        <v>30</v>
      </c>
      <c r="AR5" s="35" t="s">
        <v>31</v>
      </c>
      <c r="AS5" s="36" t="s">
        <v>32</v>
      </c>
      <c r="AT5" s="23" t="s">
        <v>33</v>
      </c>
      <c r="AU5" s="33" t="s">
        <v>28</v>
      </c>
      <c r="AV5" s="34" t="s">
        <v>29</v>
      </c>
      <c r="AW5" s="22" t="s">
        <v>30</v>
      </c>
      <c r="AX5" s="35" t="s">
        <v>31</v>
      </c>
      <c r="AY5" s="36" t="s">
        <v>32</v>
      </c>
      <c r="AZ5" s="23" t="s">
        <v>33</v>
      </c>
      <c r="BA5" s="33" t="s">
        <v>28</v>
      </c>
      <c r="BB5" s="34" t="s">
        <v>29</v>
      </c>
      <c r="BC5" s="22" t="s">
        <v>30</v>
      </c>
      <c r="BD5" s="35" t="s">
        <v>31</v>
      </c>
      <c r="BE5" s="36" t="s">
        <v>32</v>
      </c>
      <c r="BF5" s="23" t="s">
        <v>33</v>
      </c>
      <c r="BG5" s="33" t="s">
        <v>28</v>
      </c>
      <c r="BH5" s="34" t="s">
        <v>29</v>
      </c>
      <c r="BI5" s="22" t="s">
        <v>30</v>
      </c>
      <c r="BJ5" s="35" t="s">
        <v>31</v>
      </c>
      <c r="BK5" s="36" t="s">
        <v>32</v>
      </c>
      <c r="BL5" s="23" t="s">
        <v>33</v>
      </c>
      <c r="BM5" s="33" t="s">
        <v>28</v>
      </c>
      <c r="BN5" s="34" t="s">
        <v>29</v>
      </c>
      <c r="BO5" s="22" t="s">
        <v>30</v>
      </c>
      <c r="BP5" s="35" t="s">
        <v>31</v>
      </c>
      <c r="BQ5" s="36" t="s">
        <v>32</v>
      </c>
      <c r="BR5" s="23" t="s">
        <v>33</v>
      </c>
      <c r="BS5" s="33" t="s">
        <v>28</v>
      </c>
      <c r="BT5" s="34" t="s">
        <v>29</v>
      </c>
      <c r="BU5" s="22" t="s">
        <v>30</v>
      </c>
      <c r="BV5" s="35" t="s">
        <v>31</v>
      </c>
      <c r="BW5" s="36" t="s">
        <v>32</v>
      </c>
      <c r="BX5" s="23" t="s">
        <v>33</v>
      </c>
      <c r="BY5" s="33" t="s">
        <v>28</v>
      </c>
      <c r="BZ5" s="34" t="s">
        <v>29</v>
      </c>
      <c r="CA5" s="22" t="s">
        <v>30</v>
      </c>
      <c r="CB5" s="35" t="s">
        <v>31</v>
      </c>
      <c r="CC5" s="36" t="s">
        <v>32</v>
      </c>
      <c r="CD5" s="23" t="s">
        <v>33</v>
      </c>
      <c r="CE5" s="33" t="s">
        <v>28</v>
      </c>
      <c r="CF5" s="34" t="s">
        <v>29</v>
      </c>
      <c r="CG5" s="22" t="s">
        <v>30</v>
      </c>
      <c r="CH5" s="35" t="s">
        <v>31</v>
      </c>
      <c r="CI5" s="36" t="s">
        <v>32</v>
      </c>
      <c r="CJ5" s="23" t="s">
        <v>33</v>
      </c>
      <c r="CK5" s="33" t="s">
        <v>28</v>
      </c>
      <c r="CL5" s="34" t="s">
        <v>29</v>
      </c>
      <c r="CM5" s="22" t="s">
        <v>30</v>
      </c>
      <c r="CN5" s="35" t="s">
        <v>31</v>
      </c>
      <c r="CO5" s="36" t="s">
        <v>32</v>
      </c>
      <c r="CP5" s="23" t="s">
        <v>33</v>
      </c>
      <c r="CQ5" s="33" t="s">
        <v>28</v>
      </c>
      <c r="CR5" s="34" t="s">
        <v>29</v>
      </c>
      <c r="CS5" s="22" t="s">
        <v>30</v>
      </c>
      <c r="CT5" s="35" t="s">
        <v>31</v>
      </c>
      <c r="CU5" s="36" t="s">
        <v>32</v>
      </c>
      <c r="CV5" s="23" t="s">
        <v>33</v>
      </c>
      <c r="CW5" s="8" t="s">
        <v>77</v>
      </c>
    </row>
    <row r="6" spans="1:101" x14ac:dyDescent="0.4">
      <c r="A6" s="10">
        <v>5</v>
      </c>
      <c r="B6" s="1" t="s">
        <v>45</v>
      </c>
      <c r="C6" s="1" t="s">
        <v>46</v>
      </c>
      <c r="D6" s="41">
        <v>35520</v>
      </c>
      <c r="E6" s="8">
        <v>9</v>
      </c>
      <c r="F6" s="1">
        <v>1</v>
      </c>
      <c r="G6" s="1">
        <v>64</v>
      </c>
      <c r="H6" s="1">
        <v>43</v>
      </c>
      <c r="I6" s="1">
        <v>2</v>
      </c>
      <c r="J6" s="1">
        <v>4</v>
      </c>
      <c r="K6" s="1">
        <v>1</v>
      </c>
      <c r="L6" s="1">
        <v>16</v>
      </c>
      <c r="M6" s="1">
        <v>13</v>
      </c>
      <c r="N6" s="1">
        <v>10</v>
      </c>
      <c r="O6" s="1">
        <v>1</v>
      </c>
      <c r="P6" s="1">
        <v>5</v>
      </c>
      <c r="Q6" s="8">
        <v>1447.25</v>
      </c>
      <c r="R6" s="1">
        <v>194.43</v>
      </c>
      <c r="S6" s="1">
        <v>35249.379999999997</v>
      </c>
      <c r="T6" s="1">
        <v>54621.650000000016</v>
      </c>
      <c r="U6" s="1">
        <v>215.06</v>
      </c>
      <c r="V6" s="1">
        <v>12972.099999999999</v>
      </c>
      <c r="W6" s="1">
        <v>53.47</v>
      </c>
      <c r="X6" s="1">
        <v>16450.96</v>
      </c>
      <c r="Y6" s="1">
        <v>8820.0700000000033</v>
      </c>
      <c r="Z6" s="1">
        <v>78145.26999999999</v>
      </c>
      <c r="AA6" s="1">
        <v>4516.24</v>
      </c>
      <c r="AB6" s="1">
        <v>39008.5</v>
      </c>
      <c r="AC6" s="8">
        <v>0</v>
      </c>
      <c r="AD6" s="1">
        <v>0</v>
      </c>
      <c r="AE6" s="1">
        <v>0</v>
      </c>
      <c r="AF6" s="1">
        <v>3</v>
      </c>
      <c r="AG6" s="1">
        <v>5</v>
      </c>
      <c r="AH6" s="1">
        <v>1</v>
      </c>
      <c r="AI6" s="1">
        <v>0</v>
      </c>
      <c r="AJ6" s="1">
        <v>0</v>
      </c>
      <c r="AK6" s="1">
        <v>0</v>
      </c>
      <c r="AL6" s="1">
        <v>1</v>
      </c>
      <c r="AM6" s="1">
        <v>0</v>
      </c>
      <c r="AN6" s="1">
        <v>0</v>
      </c>
      <c r="AO6" s="1">
        <v>1</v>
      </c>
      <c r="AP6" s="1">
        <v>2</v>
      </c>
      <c r="AQ6" s="1">
        <v>5</v>
      </c>
      <c r="AR6" s="1">
        <v>13</v>
      </c>
      <c r="AS6" s="1">
        <v>39</v>
      </c>
      <c r="AT6" s="1">
        <v>4</v>
      </c>
      <c r="AU6" s="1">
        <v>3</v>
      </c>
      <c r="AV6" s="1">
        <v>0</v>
      </c>
      <c r="AW6" s="1">
        <v>3</v>
      </c>
      <c r="AX6" s="1">
        <v>17</v>
      </c>
      <c r="AY6" s="1">
        <v>17</v>
      </c>
      <c r="AZ6" s="1">
        <v>3</v>
      </c>
      <c r="BA6" s="1">
        <v>1</v>
      </c>
      <c r="BB6" s="1">
        <v>0</v>
      </c>
      <c r="BC6" s="1">
        <v>0</v>
      </c>
      <c r="BD6" s="1">
        <v>0</v>
      </c>
      <c r="BE6" s="1">
        <v>1</v>
      </c>
      <c r="BF6" s="1">
        <v>0</v>
      </c>
      <c r="BG6" s="1">
        <v>2</v>
      </c>
      <c r="BH6" s="1">
        <v>0</v>
      </c>
      <c r="BI6" s="1">
        <v>0</v>
      </c>
      <c r="BJ6" s="1">
        <v>0</v>
      </c>
      <c r="BK6" s="1">
        <v>2</v>
      </c>
      <c r="BL6" s="1">
        <v>0</v>
      </c>
      <c r="BM6" s="1">
        <v>0</v>
      </c>
      <c r="BN6" s="1">
        <v>0</v>
      </c>
      <c r="BO6" s="1">
        <v>1</v>
      </c>
      <c r="BP6" s="1">
        <v>0</v>
      </c>
      <c r="BQ6" s="1">
        <v>0</v>
      </c>
      <c r="BR6" s="1">
        <v>0</v>
      </c>
      <c r="BS6" s="1">
        <v>0</v>
      </c>
      <c r="BT6" s="1">
        <v>1</v>
      </c>
      <c r="BU6" s="1">
        <v>7</v>
      </c>
      <c r="BV6" s="1">
        <v>6</v>
      </c>
      <c r="BW6" s="1">
        <v>2</v>
      </c>
      <c r="BX6" s="1">
        <v>0</v>
      </c>
      <c r="BY6" s="1">
        <v>1</v>
      </c>
      <c r="BZ6" s="1">
        <v>0</v>
      </c>
      <c r="CA6" s="1">
        <v>3</v>
      </c>
      <c r="CB6" s="1">
        <v>8</v>
      </c>
      <c r="CC6" s="1">
        <v>1</v>
      </c>
      <c r="CD6" s="1">
        <v>0</v>
      </c>
      <c r="CE6" s="1">
        <v>2</v>
      </c>
      <c r="CF6" s="1">
        <v>0</v>
      </c>
      <c r="CG6" s="1">
        <v>0</v>
      </c>
      <c r="CH6" s="1">
        <v>6</v>
      </c>
      <c r="CI6" s="1">
        <v>2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1</v>
      </c>
      <c r="CP6" s="1">
        <v>0</v>
      </c>
      <c r="CQ6" s="1">
        <v>1</v>
      </c>
      <c r="CR6" s="1">
        <v>1</v>
      </c>
      <c r="CS6" s="1">
        <v>1</v>
      </c>
      <c r="CT6" s="1">
        <v>2</v>
      </c>
      <c r="CU6" s="1">
        <v>0</v>
      </c>
      <c r="CV6" s="1">
        <v>0</v>
      </c>
    </row>
    <row r="7" spans="1:101" x14ac:dyDescent="0.4">
      <c r="A7" s="10">
        <v>6</v>
      </c>
      <c r="B7" s="1" t="s">
        <v>47</v>
      </c>
      <c r="C7" s="1" t="s">
        <v>46</v>
      </c>
      <c r="D7" s="41">
        <v>36084</v>
      </c>
      <c r="E7" s="8">
        <v>10</v>
      </c>
      <c r="F7" s="1">
        <v>5</v>
      </c>
      <c r="G7" s="1">
        <v>113</v>
      </c>
      <c r="H7" s="1">
        <v>91</v>
      </c>
      <c r="I7" s="1">
        <v>6</v>
      </c>
      <c r="J7" s="1">
        <v>8</v>
      </c>
      <c r="K7" s="1">
        <v>7</v>
      </c>
      <c r="L7" s="1">
        <v>39</v>
      </c>
      <c r="M7" s="1">
        <v>29</v>
      </c>
      <c r="N7" s="1">
        <v>17</v>
      </c>
      <c r="O7" s="1">
        <v>13</v>
      </c>
      <c r="P7" s="1">
        <v>8</v>
      </c>
      <c r="Q7" s="8">
        <v>1320.98</v>
      </c>
      <c r="R7" s="1">
        <v>8492.67</v>
      </c>
      <c r="S7" s="1">
        <v>57845.67</v>
      </c>
      <c r="T7" s="1">
        <v>63399.01</v>
      </c>
      <c r="U7" s="1">
        <v>3859.59</v>
      </c>
      <c r="V7" s="1">
        <v>1036.93</v>
      </c>
      <c r="W7" s="1">
        <v>854.41000000000008</v>
      </c>
      <c r="X7" s="1">
        <v>67246.49000000002</v>
      </c>
      <c r="Y7" s="1">
        <v>35157.550000000003</v>
      </c>
      <c r="Z7" s="1">
        <v>10813.05</v>
      </c>
      <c r="AA7" s="1">
        <v>6066.92</v>
      </c>
      <c r="AB7" s="1">
        <v>1092.3399999999999</v>
      </c>
      <c r="AC7" s="8">
        <v>1</v>
      </c>
      <c r="AD7" s="1">
        <v>0</v>
      </c>
      <c r="AE7" s="1">
        <v>1</v>
      </c>
      <c r="AF7" s="1">
        <v>2</v>
      </c>
      <c r="AG7" s="1">
        <v>6</v>
      </c>
      <c r="AH7" s="1">
        <v>0</v>
      </c>
      <c r="AI7" s="1">
        <v>0</v>
      </c>
      <c r="AJ7" s="1">
        <v>1</v>
      </c>
      <c r="AK7" s="1">
        <v>1</v>
      </c>
      <c r="AL7" s="1">
        <v>2</v>
      </c>
      <c r="AM7" s="1">
        <v>1</v>
      </c>
      <c r="AN7" s="1">
        <v>0</v>
      </c>
      <c r="AO7" s="1">
        <v>1</v>
      </c>
      <c r="AP7" s="1">
        <v>1</v>
      </c>
      <c r="AQ7" s="1">
        <v>13</v>
      </c>
      <c r="AR7" s="1">
        <v>24</v>
      </c>
      <c r="AS7" s="1">
        <v>70</v>
      </c>
      <c r="AT7" s="1">
        <v>4</v>
      </c>
      <c r="AU7" s="1">
        <v>4</v>
      </c>
      <c r="AV7" s="1">
        <v>2</v>
      </c>
      <c r="AW7" s="1">
        <v>5</v>
      </c>
      <c r="AX7" s="1">
        <v>26</v>
      </c>
      <c r="AY7" s="1">
        <v>48</v>
      </c>
      <c r="AZ7" s="1">
        <v>6</v>
      </c>
      <c r="BA7" s="1">
        <v>0</v>
      </c>
      <c r="BB7" s="1">
        <v>0</v>
      </c>
      <c r="BC7" s="1">
        <v>1</v>
      </c>
      <c r="BD7" s="1">
        <v>1</v>
      </c>
      <c r="BE7" s="1">
        <v>4</v>
      </c>
      <c r="BF7" s="1">
        <v>0</v>
      </c>
      <c r="BG7" s="1">
        <v>3</v>
      </c>
      <c r="BH7" s="1">
        <v>0</v>
      </c>
      <c r="BI7" s="1">
        <v>0</v>
      </c>
      <c r="BJ7" s="1">
        <v>3</v>
      </c>
      <c r="BK7" s="1">
        <v>2</v>
      </c>
      <c r="BL7" s="1">
        <v>0</v>
      </c>
      <c r="BM7" s="1">
        <v>0</v>
      </c>
      <c r="BN7" s="1">
        <v>0</v>
      </c>
      <c r="BO7" s="1">
        <v>2</v>
      </c>
      <c r="BP7" s="1">
        <v>4</v>
      </c>
      <c r="BQ7" s="1">
        <v>1</v>
      </c>
      <c r="BR7" s="1">
        <v>0</v>
      </c>
      <c r="BS7" s="1">
        <v>1</v>
      </c>
      <c r="BT7" s="1">
        <v>3</v>
      </c>
      <c r="BU7" s="1">
        <v>13</v>
      </c>
      <c r="BV7" s="1">
        <v>18</v>
      </c>
      <c r="BW7" s="1">
        <v>4</v>
      </c>
      <c r="BX7" s="1">
        <v>0</v>
      </c>
      <c r="BY7" s="1">
        <v>0</v>
      </c>
      <c r="BZ7" s="1">
        <v>0</v>
      </c>
      <c r="CA7" s="1">
        <v>6</v>
      </c>
      <c r="CB7" s="1">
        <v>16</v>
      </c>
      <c r="CC7" s="1">
        <v>7</v>
      </c>
      <c r="CD7" s="1">
        <v>0</v>
      </c>
      <c r="CE7" s="1">
        <v>0</v>
      </c>
      <c r="CF7" s="1">
        <v>0</v>
      </c>
      <c r="CG7" s="1">
        <v>2</v>
      </c>
      <c r="CH7" s="1">
        <v>12</v>
      </c>
      <c r="CI7" s="1">
        <v>3</v>
      </c>
      <c r="CJ7" s="1">
        <v>0</v>
      </c>
      <c r="CK7" s="1">
        <v>0</v>
      </c>
      <c r="CL7" s="1">
        <v>0</v>
      </c>
      <c r="CM7" s="1">
        <v>3</v>
      </c>
      <c r="CN7" s="1">
        <v>7</v>
      </c>
      <c r="CO7" s="1">
        <v>3</v>
      </c>
      <c r="CP7" s="1">
        <v>0</v>
      </c>
      <c r="CQ7" s="1">
        <v>1</v>
      </c>
      <c r="CR7" s="1">
        <v>0</v>
      </c>
      <c r="CS7" s="1">
        <v>1</v>
      </c>
      <c r="CT7" s="1">
        <v>5</v>
      </c>
      <c r="CU7" s="1">
        <v>1</v>
      </c>
      <c r="CV7" s="1">
        <v>0</v>
      </c>
    </row>
    <row r="8" spans="1:101" x14ac:dyDescent="0.4">
      <c r="A8" s="10">
        <v>7</v>
      </c>
      <c r="B8" s="1" t="s">
        <v>48</v>
      </c>
      <c r="C8" s="1" t="s">
        <v>49</v>
      </c>
      <c r="D8" s="41">
        <v>36153</v>
      </c>
      <c r="E8" s="8">
        <v>6</v>
      </c>
      <c r="F8" s="1">
        <v>2</v>
      </c>
      <c r="G8" s="1">
        <v>86</v>
      </c>
      <c r="H8" s="1">
        <v>106</v>
      </c>
      <c r="I8" s="1">
        <v>33</v>
      </c>
      <c r="J8" s="1">
        <v>12</v>
      </c>
      <c r="K8" s="1">
        <v>6</v>
      </c>
      <c r="L8" s="1">
        <v>11</v>
      </c>
      <c r="M8" s="1">
        <v>19</v>
      </c>
      <c r="N8" s="1">
        <v>49</v>
      </c>
      <c r="O8" s="1">
        <v>46</v>
      </c>
      <c r="P8" s="1">
        <v>4</v>
      </c>
      <c r="Q8" s="8">
        <v>555.86</v>
      </c>
      <c r="R8" s="1">
        <v>328.71000000000004</v>
      </c>
      <c r="S8" s="1">
        <v>54741.25</v>
      </c>
      <c r="T8" s="1">
        <v>122875.78999999994</v>
      </c>
      <c r="U8" s="1">
        <v>51138.44000000001</v>
      </c>
      <c r="V8" s="1">
        <v>24154.620000000003</v>
      </c>
      <c r="W8" s="1">
        <v>740.67</v>
      </c>
      <c r="X8" s="1">
        <v>65993.190000000017</v>
      </c>
      <c r="Y8" s="1">
        <v>82735.75</v>
      </c>
      <c r="Z8" s="1">
        <v>418598.94999999995</v>
      </c>
      <c r="AA8" s="1">
        <v>142167.49999999994</v>
      </c>
      <c r="AB8" s="1">
        <v>12549.7</v>
      </c>
      <c r="AC8" s="8">
        <v>0</v>
      </c>
      <c r="AD8" s="1">
        <v>0</v>
      </c>
      <c r="AE8" s="1">
        <v>2</v>
      </c>
      <c r="AF8" s="1">
        <v>3</v>
      </c>
      <c r="AG8" s="1">
        <v>1</v>
      </c>
      <c r="AH8" s="1">
        <v>0</v>
      </c>
      <c r="AI8" s="1">
        <v>0</v>
      </c>
      <c r="AJ8" s="1">
        <v>0</v>
      </c>
      <c r="AK8" s="1">
        <v>1</v>
      </c>
      <c r="AL8" s="1">
        <v>0</v>
      </c>
      <c r="AM8" s="1">
        <v>1</v>
      </c>
      <c r="AN8" s="1">
        <v>0</v>
      </c>
      <c r="AO8" s="1">
        <v>1</v>
      </c>
      <c r="AP8" s="1">
        <v>0</v>
      </c>
      <c r="AQ8" s="1">
        <v>1</v>
      </c>
      <c r="AR8" s="1">
        <v>18</v>
      </c>
      <c r="AS8" s="1">
        <v>57</v>
      </c>
      <c r="AT8" s="1">
        <v>9</v>
      </c>
      <c r="AU8" s="1">
        <v>3</v>
      </c>
      <c r="AV8" s="1">
        <v>3</v>
      </c>
      <c r="AW8" s="1">
        <v>4</v>
      </c>
      <c r="AX8" s="1">
        <v>17</v>
      </c>
      <c r="AY8" s="1">
        <v>61</v>
      </c>
      <c r="AZ8" s="1">
        <v>18</v>
      </c>
      <c r="BA8" s="1">
        <v>1</v>
      </c>
      <c r="BB8" s="1">
        <v>2</v>
      </c>
      <c r="BC8" s="1">
        <v>2</v>
      </c>
      <c r="BD8" s="1">
        <v>4</v>
      </c>
      <c r="BE8" s="1">
        <v>14</v>
      </c>
      <c r="BF8" s="1">
        <v>10</v>
      </c>
      <c r="BG8" s="1">
        <v>5</v>
      </c>
      <c r="BH8" s="1">
        <v>0</v>
      </c>
      <c r="BI8" s="1">
        <v>5</v>
      </c>
      <c r="BJ8" s="1">
        <v>1</v>
      </c>
      <c r="BK8" s="1">
        <v>0</v>
      </c>
      <c r="BL8" s="1">
        <v>1</v>
      </c>
      <c r="BM8" s="1">
        <v>1</v>
      </c>
      <c r="BN8" s="1">
        <v>0</v>
      </c>
      <c r="BO8" s="1">
        <v>0</v>
      </c>
      <c r="BP8" s="1">
        <v>5</v>
      </c>
      <c r="BQ8" s="1">
        <v>0</v>
      </c>
      <c r="BR8" s="1">
        <v>0</v>
      </c>
      <c r="BS8" s="1">
        <v>1</v>
      </c>
      <c r="BT8" s="1">
        <v>1</v>
      </c>
      <c r="BU8" s="1">
        <v>4</v>
      </c>
      <c r="BV8" s="1">
        <v>4</v>
      </c>
      <c r="BW8" s="1">
        <v>1</v>
      </c>
      <c r="BX8" s="1">
        <v>0</v>
      </c>
      <c r="BY8" s="1">
        <v>0</v>
      </c>
      <c r="BZ8" s="1">
        <v>1</v>
      </c>
      <c r="CA8" s="1">
        <v>4</v>
      </c>
      <c r="CB8" s="1">
        <v>7</v>
      </c>
      <c r="CC8" s="1">
        <v>7</v>
      </c>
      <c r="CD8" s="1">
        <v>0</v>
      </c>
      <c r="CE8" s="1">
        <v>3</v>
      </c>
      <c r="CF8" s="1">
        <v>3</v>
      </c>
      <c r="CG8" s="1">
        <v>5</v>
      </c>
      <c r="CH8" s="1">
        <v>14</v>
      </c>
      <c r="CI8" s="1">
        <v>19</v>
      </c>
      <c r="CJ8" s="1">
        <v>5</v>
      </c>
      <c r="CK8" s="1">
        <v>6</v>
      </c>
      <c r="CL8" s="1">
        <v>2</v>
      </c>
      <c r="CM8" s="1">
        <v>2</v>
      </c>
      <c r="CN8" s="1">
        <v>12</v>
      </c>
      <c r="CO8" s="1">
        <v>20</v>
      </c>
      <c r="CP8" s="1">
        <v>4</v>
      </c>
      <c r="CQ8" s="1">
        <v>1</v>
      </c>
      <c r="CR8" s="1">
        <v>0</v>
      </c>
      <c r="CS8" s="1">
        <v>1</v>
      </c>
      <c r="CT8" s="1">
        <v>1</v>
      </c>
      <c r="CU8" s="1">
        <v>1</v>
      </c>
      <c r="CV8" s="1">
        <v>0</v>
      </c>
    </row>
    <row r="9" spans="1:101" x14ac:dyDescent="0.4">
      <c r="A9" s="10">
        <v>8</v>
      </c>
      <c r="B9" s="1" t="s">
        <v>50</v>
      </c>
      <c r="C9" s="1" t="s">
        <v>51</v>
      </c>
      <c r="D9" s="41">
        <v>36503</v>
      </c>
      <c r="E9" s="8">
        <v>14</v>
      </c>
      <c r="F9" s="1">
        <v>7</v>
      </c>
      <c r="G9" s="1">
        <v>67</v>
      </c>
      <c r="H9" s="1">
        <v>71</v>
      </c>
      <c r="I9" s="1">
        <v>2</v>
      </c>
      <c r="J9" s="1">
        <v>12</v>
      </c>
      <c r="K9" s="1">
        <v>7</v>
      </c>
      <c r="L9" s="1">
        <v>11</v>
      </c>
      <c r="M9" s="1">
        <v>4</v>
      </c>
      <c r="N9" s="1">
        <v>19</v>
      </c>
      <c r="O9" s="1">
        <v>4</v>
      </c>
      <c r="P9" s="1">
        <v>3</v>
      </c>
      <c r="Q9" s="8">
        <v>1876.5500000000004</v>
      </c>
      <c r="R9" s="1">
        <v>19867.819999999996</v>
      </c>
      <c r="S9" s="1">
        <v>82487.669999999969</v>
      </c>
      <c r="T9" s="1">
        <v>118472.39999999998</v>
      </c>
      <c r="U9" s="1">
        <v>27934.7</v>
      </c>
      <c r="V9" s="1">
        <v>6645.6800000000012</v>
      </c>
      <c r="W9" s="1">
        <v>912.41</v>
      </c>
      <c r="X9" s="1">
        <v>46611.950000000004</v>
      </c>
      <c r="Y9" s="1">
        <v>12246.01</v>
      </c>
      <c r="Z9" s="1">
        <v>204535.39999999997</v>
      </c>
      <c r="AA9" s="1">
        <v>7803.5300000000007</v>
      </c>
      <c r="AB9" s="1">
        <v>837.57</v>
      </c>
      <c r="AC9" s="8">
        <v>0</v>
      </c>
      <c r="AD9" s="1">
        <v>0</v>
      </c>
      <c r="AE9" s="1">
        <v>2</v>
      </c>
      <c r="AF9" s="1">
        <v>5</v>
      </c>
      <c r="AG9" s="1">
        <v>7</v>
      </c>
      <c r="AH9" s="1">
        <v>0</v>
      </c>
      <c r="AI9" s="1">
        <v>1</v>
      </c>
      <c r="AJ9" s="1">
        <v>1</v>
      </c>
      <c r="AK9" s="1">
        <v>2</v>
      </c>
      <c r="AL9" s="1">
        <v>1</v>
      </c>
      <c r="AM9" s="1">
        <v>1</v>
      </c>
      <c r="AN9" s="1">
        <v>1</v>
      </c>
      <c r="AO9" s="1">
        <v>0</v>
      </c>
      <c r="AP9" s="1">
        <v>2</v>
      </c>
      <c r="AQ9" s="1">
        <v>6</v>
      </c>
      <c r="AR9" s="1">
        <v>17</v>
      </c>
      <c r="AS9" s="1">
        <v>37</v>
      </c>
      <c r="AT9" s="1">
        <v>5</v>
      </c>
      <c r="AU9" s="1">
        <v>8</v>
      </c>
      <c r="AV9" s="1">
        <v>5</v>
      </c>
      <c r="AW9" s="1">
        <v>13</v>
      </c>
      <c r="AX9" s="1">
        <v>20</v>
      </c>
      <c r="AY9" s="1">
        <v>23</v>
      </c>
      <c r="AZ9" s="1">
        <v>2</v>
      </c>
      <c r="BA9" s="1">
        <v>0</v>
      </c>
      <c r="BB9" s="1">
        <v>0</v>
      </c>
      <c r="BC9" s="1">
        <v>0</v>
      </c>
      <c r="BD9" s="1">
        <v>2</v>
      </c>
      <c r="BE9" s="1">
        <v>0</v>
      </c>
      <c r="BF9" s="1">
        <v>0</v>
      </c>
      <c r="BG9" s="1">
        <v>4</v>
      </c>
      <c r="BH9" s="1">
        <v>0</v>
      </c>
      <c r="BI9" s="1">
        <v>3</v>
      </c>
      <c r="BJ9" s="1">
        <v>4</v>
      </c>
      <c r="BK9" s="1">
        <v>1</v>
      </c>
      <c r="BL9" s="1">
        <v>0</v>
      </c>
      <c r="BM9" s="1">
        <v>0</v>
      </c>
      <c r="BN9" s="1">
        <v>0</v>
      </c>
      <c r="BO9" s="1">
        <v>4</v>
      </c>
      <c r="BP9" s="1">
        <v>2</v>
      </c>
      <c r="BQ9" s="1">
        <v>1</v>
      </c>
      <c r="BR9" s="1">
        <v>0</v>
      </c>
      <c r="BS9" s="1">
        <v>1</v>
      </c>
      <c r="BT9" s="1">
        <v>3</v>
      </c>
      <c r="BU9" s="1">
        <v>0</v>
      </c>
      <c r="BV9" s="1">
        <v>5</v>
      </c>
      <c r="BW9" s="1">
        <v>2</v>
      </c>
      <c r="BX9" s="1">
        <v>0</v>
      </c>
      <c r="BY9" s="1">
        <v>1</v>
      </c>
      <c r="BZ9" s="1">
        <v>0</v>
      </c>
      <c r="CA9" s="1">
        <v>0</v>
      </c>
      <c r="CB9" s="1">
        <v>1</v>
      </c>
      <c r="CC9" s="1">
        <v>2</v>
      </c>
      <c r="CD9" s="1">
        <v>0</v>
      </c>
      <c r="CE9" s="1">
        <v>4</v>
      </c>
      <c r="CF9" s="1">
        <v>3</v>
      </c>
      <c r="CG9" s="1">
        <v>5</v>
      </c>
      <c r="CH9" s="1">
        <v>5</v>
      </c>
      <c r="CI9" s="1">
        <v>2</v>
      </c>
      <c r="CJ9" s="1">
        <v>0</v>
      </c>
      <c r="CK9" s="1">
        <v>0</v>
      </c>
      <c r="CL9" s="1">
        <v>0</v>
      </c>
      <c r="CM9" s="1">
        <v>1</v>
      </c>
      <c r="CN9" s="1">
        <v>2</v>
      </c>
      <c r="CO9" s="1">
        <v>1</v>
      </c>
      <c r="CP9" s="1">
        <v>0</v>
      </c>
      <c r="CQ9" s="1">
        <v>2</v>
      </c>
      <c r="CR9" s="1">
        <v>1</v>
      </c>
      <c r="CS9" s="1">
        <v>0</v>
      </c>
      <c r="CT9" s="1">
        <v>0</v>
      </c>
      <c r="CU9" s="1">
        <v>0</v>
      </c>
      <c r="CV9" s="1">
        <v>0</v>
      </c>
    </row>
    <row r="10" spans="1:101" x14ac:dyDescent="0.4">
      <c r="A10" s="1">
        <v>10</v>
      </c>
      <c r="B10" s="1" t="s">
        <v>52</v>
      </c>
      <c r="C10" s="1" t="s">
        <v>46</v>
      </c>
      <c r="D10" s="41">
        <v>36613</v>
      </c>
      <c r="E10" s="8">
        <v>30</v>
      </c>
      <c r="F10" s="1">
        <v>16</v>
      </c>
      <c r="G10" s="1">
        <v>234</v>
      </c>
      <c r="H10" s="1">
        <v>229</v>
      </c>
      <c r="I10" s="1">
        <v>4</v>
      </c>
      <c r="J10" s="1">
        <v>20</v>
      </c>
      <c r="K10" s="1">
        <v>33</v>
      </c>
      <c r="L10" s="1">
        <v>92</v>
      </c>
      <c r="M10" s="1">
        <v>33</v>
      </c>
      <c r="N10" s="1">
        <v>33</v>
      </c>
      <c r="O10" s="1">
        <v>12</v>
      </c>
      <c r="P10" s="1">
        <v>4</v>
      </c>
      <c r="Q10" s="8">
        <v>4407.4400000000005</v>
      </c>
      <c r="R10" s="1">
        <v>15144.58</v>
      </c>
      <c r="S10" s="1">
        <v>155246.52000000002</v>
      </c>
      <c r="T10" s="1">
        <v>292837.04000000004</v>
      </c>
      <c r="U10" s="1">
        <v>655.31999999999994</v>
      </c>
      <c r="V10" s="1">
        <v>5826.8499999999995</v>
      </c>
      <c r="W10" s="1">
        <v>4142.0600000000004</v>
      </c>
      <c r="X10" s="1">
        <v>180909.50000000009</v>
      </c>
      <c r="Y10" s="1">
        <v>76590.759999999995</v>
      </c>
      <c r="Z10" s="1">
        <v>54391.23</v>
      </c>
      <c r="AA10" s="1">
        <v>17648.170000000002</v>
      </c>
      <c r="AB10" s="1">
        <v>2917.71</v>
      </c>
      <c r="AC10" s="8">
        <v>2</v>
      </c>
      <c r="AD10" s="1">
        <v>0</v>
      </c>
      <c r="AE10" s="1">
        <v>1</v>
      </c>
      <c r="AF10" s="1">
        <v>13</v>
      </c>
      <c r="AG10" s="1">
        <v>14</v>
      </c>
      <c r="AH10" s="1">
        <v>0</v>
      </c>
      <c r="AI10" s="1">
        <v>0</v>
      </c>
      <c r="AJ10" s="1">
        <v>1</v>
      </c>
      <c r="AK10" s="1">
        <v>4</v>
      </c>
      <c r="AL10" s="1">
        <v>7</v>
      </c>
      <c r="AM10" s="1">
        <v>4</v>
      </c>
      <c r="AN10" s="1">
        <v>0</v>
      </c>
      <c r="AO10" s="1">
        <v>1</v>
      </c>
      <c r="AP10" s="1">
        <v>4</v>
      </c>
      <c r="AQ10" s="1">
        <v>10</v>
      </c>
      <c r="AR10" s="1">
        <v>73</v>
      </c>
      <c r="AS10" s="1">
        <v>125</v>
      </c>
      <c r="AT10" s="1">
        <v>21</v>
      </c>
      <c r="AU10" s="1">
        <v>6</v>
      </c>
      <c r="AV10" s="1">
        <v>7</v>
      </c>
      <c r="AW10" s="1">
        <v>10</v>
      </c>
      <c r="AX10" s="1">
        <v>50</v>
      </c>
      <c r="AY10" s="1">
        <v>141</v>
      </c>
      <c r="AZ10" s="1">
        <v>15</v>
      </c>
      <c r="BA10" s="1">
        <v>0</v>
      </c>
      <c r="BB10" s="1">
        <v>0</v>
      </c>
      <c r="BC10" s="1">
        <v>1</v>
      </c>
      <c r="BD10" s="1">
        <v>0</v>
      </c>
      <c r="BE10" s="1">
        <v>3</v>
      </c>
      <c r="BF10" s="1">
        <v>0</v>
      </c>
      <c r="BG10" s="1">
        <v>8</v>
      </c>
      <c r="BH10" s="1">
        <v>2</v>
      </c>
      <c r="BI10" s="1">
        <v>4</v>
      </c>
      <c r="BJ10" s="1">
        <v>1</v>
      </c>
      <c r="BK10" s="1">
        <v>3</v>
      </c>
      <c r="BL10" s="1">
        <v>2</v>
      </c>
      <c r="BM10" s="1">
        <v>3</v>
      </c>
      <c r="BN10" s="1">
        <v>1</v>
      </c>
      <c r="BO10" s="1">
        <v>8</v>
      </c>
      <c r="BP10" s="1">
        <v>16</v>
      </c>
      <c r="BQ10" s="1">
        <v>5</v>
      </c>
      <c r="BR10" s="1">
        <v>0</v>
      </c>
      <c r="BS10" s="1">
        <v>2</v>
      </c>
      <c r="BT10" s="1">
        <v>17</v>
      </c>
      <c r="BU10" s="1">
        <v>20</v>
      </c>
      <c r="BV10" s="1">
        <v>47</v>
      </c>
      <c r="BW10" s="1">
        <v>6</v>
      </c>
      <c r="BX10" s="1">
        <v>0</v>
      </c>
      <c r="BY10" s="1">
        <v>0</v>
      </c>
      <c r="BZ10" s="1">
        <v>0</v>
      </c>
      <c r="CA10" s="1">
        <v>8</v>
      </c>
      <c r="CB10" s="1">
        <v>18</v>
      </c>
      <c r="CC10" s="1">
        <v>7</v>
      </c>
      <c r="CD10" s="1">
        <v>0</v>
      </c>
      <c r="CE10" s="1">
        <v>0</v>
      </c>
      <c r="CF10" s="1">
        <v>3</v>
      </c>
      <c r="CG10" s="1">
        <v>2</v>
      </c>
      <c r="CH10" s="1">
        <v>16</v>
      </c>
      <c r="CI10" s="1">
        <v>12</v>
      </c>
      <c r="CJ10" s="1">
        <v>0</v>
      </c>
      <c r="CK10" s="1">
        <v>0</v>
      </c>
      <c r="CL10" s="1">
        <v>1</v>
      </c>
      <c r="CM10" s="1">
        <v>3</v>
      </c>
      <c r="CN10" s="1">
        <v>4</v>
      </c>
      <c r="CO10" s="1">
        <v>4</v>
      </c>
      <c r="CP10" s="1">
        <v>0</v>
      </c>
      <c r="CQ10" s="1">
        <v>2</v>
      </c>
      <c r="CR10" s="1">
        <v>1</v>
      </c>
      <c r="CS10" s="1">
        <v>0</v>
      </c>
      <c r="CT10" s="1">
        <v>1</v>
      </c>
      <c r="CU10" s="1">
        <v>0</v>
      </c>
      <c r="CV10" s="1">
        <v>0</v>
      </c>
    </row>
    <row r="11" spans="1:101" x14ac:dyDescent="0.4">
      <c r="A11" s="10">
        <v>11</v>
      </c>
      <c r="B11" s="1" t="s">
        <v>53</v>
      </c>
      <c r="C11" s="1" t="s">
        <v>46</v>
      </c>
      <c r="D11" s="41">
        <v>36613</v>
      </c>
      <c r="E11" s="8">
        <v>4</v>
      </c>
      <c r="F11" s="1">
        <v>6</v>
      </c>
      <c r="G11" s="1">
        <v>74</v>
      </c>
      <c r="H11" s="1">
        <v>101</v>
      </c>
      <c r="I11" s="1">
        <v>3</v>
      </c>
      <c r="J11" s="1">
        <v>5</v>
      </c>
      <c r="K11" s="1">
        <v>1</v>
      </c>
      <c r="L11" s="1">
        <v>23</v>
      </c>
      <c r="M11" s="1">
        <v>13</v>
      </c>
      <c r="N11" s="1">
        <v>19</v>
      </c>
      <c r="O11" s="1">
        <v>4</v>
      </c>
      <c r="P11" s="1">
        <v>6</v>
      </c>
      <c r="Q11" s="8">
        <v>1307.47</v>
      </c>
      <c r="R11" s="1">
        <v>4483.8</v>
      </c>
      <c r="S11" s="1">
        <v>76046.98</v>
      </c>
      <c r="T11" s="1">
        <v>218409.06000000006</v>
      </c>
      <c r="U11" s="1">
        <v>1769.8400000000001</v>
      </c>
      <c r="V11" s="1">
        <v>2327.67</v>
      </c>
      <c r="W11" s="1">
        <v>137.9</v>
      </c>
      <c r="X11" s="1">
        <v>37849.68</v>
      </c>
      <c r="Y11" s="1">
        <v>50423.86</v>
      </c>
      <c r="Z11" s="1">
        <v>191933.92000000004</v>
      </c>
      <c r="AA11" s="1">
        <v>2030.4699999999998</v>
      </c>
      <c r="AB11" s="1">
        <v>8555.5000000000018</v>
      </c>
      <c r="AC11" s="8">
        <v>0</v>
      </c>
      <c r="AD11" s="1">
        <v>1</v>
      </c>
      <c r="AE11" s="1">
        <v>0</v>
      </c>
      <c r="AF11" s="1">
        <v>1</v>
      </c>
      <c r="AG11" s="1">
        <v>2</v>
      </c>
      <c r="AH11" s="1">
        <v>0</v>
      </c>
      <c r="AI11" s="1">
        <v>2</v>
      </c>
      <c r="AJ11" s="1">
        <v>0</v>
      </c>
      <c r="AK11" s="1">
        <v>1</v>
      </c>
      <c r="AL11" s="1">
        <v>3</v>
      </c>
      <c r="AM11" s="1">
        <v>0</v>
      </c>
      <c r="AN11" s="1">
        <v>0</v>
      </c>
      <c r="AO11" s="1">
        <v>0</v>
      </c>
      <c r="AP11" s="1">
        <v>0</v>
      </c>
      <c r="AQ11" s="1">
        <v>4</v>
      </c>
      <c r="AR11" s="1">
        <v>22</v>
      </c>
      <c r="AS11" s="1">
        <v>43</v>
      </c>
      <c r="AT11" s="1">
        <v>5</v>
      </c>
      <c r="AU11" s="1">
        <v>2</v>
      </c>
      <c r="AV11" s="1">
        <v>1</v>
      </c>
      <c r="AW11" s="1">
        <v>6</v>
      </c>
      <c r="AX11" s="1">
        <v>19</v>
      </c>
      <c r="AY11" s="1">
        <v>66</v>
      </c>
      <c r="AZ11" s="1">
        <v>7</v>
      </c>
      <c r="BA11" s="1">
        <v>0</v>
      </c>
      <c r="BB11" s="1">
        <v>0</v>
      </c>
      <c r="BC11" s="1">
        <v>0</v>
      </c>
      <c r="BD11" s="1">
        <v>0</v>
      </c>
      <c r="BE11" s="1">
        <v>1</v>
      </c>
      <c r="BF11" s="1">
        <v>2</v>
      </c>
      <c r="BG11" s="1">
        <v>2</v>
      </c>
      <c r="BH11" s="1">
        <v>0</v>
      </c>
      <c r="BI11" s="1">
        <v>2</v>
      </c>
      <c r="BJ11" s="1">
        <v>1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1</v>
      </c>
      <c r="BR11" s="1">
        <v>0</v>
      </c>
      <c r="BS11" s="1">
        <v>1</v>
      </c>
      <c r="BT11" s="1">
        <v>2</v>
      </c>
      <c r="BU11" s="1">
        <v>4</v>
      </c>
      <c r="BV11" s="1">
        <v>14</v>
      </c>
      <c r="BW11" s="1">
        <v>2</v>
      </c>
      <c r="BX11" s="1">
        <v>0</v>
      </c>
      <c r="BY11" s="1">
        <v>1</v>
      </c>
      <c r="BZ11" s="1">
        <v>0</v>
      </c>
      <c r="CA11" s="1">
        <v>2</v>
      </c>
      <c r="CB11" s="1">
        <v>8</v>
      </c>
      <c r="CC11" s="1">
        <v>2</v>
      </c>
      <c r="CD11" s="1">
        <v>0</v>
      </c>
      <c r="CE11" s="1">
        <v>2</v>
      </c>
      <c r="CF11" s="1">
        <v>2</v>
      </c>
      <c r="CG11" s="1">
        <v>2</v>
      </c>
      <c r="CH11" s="1">
        <v>4</v>
      </c>
      <c r="CI11" s="1">
        <v>8</v>
      </c>
      <c r="CJ11" s="1">
        <v>1</v>
      </c>
      <c r="CK11" s="1">
        <v>0</v>
      </c>
      <c r="CL11" s="1">
        <v>0</v>
      </c>
      <c r="CM11" s="1">
        <v>2</v>
      </c>
      <c r="CN11" s="1">
        <v>2</v>
      </c>
      <c r="CO11" s="1">
        <v>0</v>
      </c>
      <c r="CP11" s="1">
        <v>0</v>
      </c>
      <c r="CQ11" s="1">
        <v>4</v>
      </c>
      <c r="CR11" s="1">
        <v>0</v>
      </c>
      <c r="CS11" s="1">
        <v>1</v>
      </c>
      <c r="CT11" s="1">
        <v>0</v>
      </c>
      <c r="CU11" s="1">
        <v>1</v>
      </c>
      <c r="CV11" s="1">
        <v>0</v>
      </c>
    </row>
    <row r="12" spans="1:101" x14ac:dyDescent="0.4">
      <c r="A12" s="10">
        <v>12</v>
      </c>
      <c r="B12" s="1" t="s">
        <v>54</v>
      </c>
      <c r="C12" s="1" t="s">
        <v>46</v>
      </c>
      <c r="D12" s="41">
        <v>36717</v>
      </c>
      <c r="E12" s="8">
        <v>8</v>
      </c>
      <c r="F12" s="1">
        <v>1</v>
      </c>
      <c r="G12" s="1">
        <v>85</v>
      </c>
      <c r="H12" s="1">
        <v>80</v>
      </c>
      <c r="I12" s="1">
        <v>3</v>
      </c>
      <c r="J12" s="1">
        <v>6</v>
      </c>
      <c r="K12" s="1">
        <v>2</v>
      </c>
      <c r="L12" s="1">
        <v>10</v>
      </c>
      <c r="M12" s="1">
        <v>17</v>
      </c>
      <c r="N12" s="1">
        <v>21</v>
      </c>
      <c r="O12" s="1">
        <v>2</v>
      </c>
      <c r="P12" s="1">
        <v>3</v>
      </c>
      <c r="Q12" s="8">
        <v>1020.82</v>
      </c>
      <c r="R12" s="1">
        <v>80.86</v>
      </c>
      <c r="S12" s="1">
        <v>48980.450000000004</v>
      </c>
      <c r="T12" s="1">
        <v>70609.539999999994</v>
      </c>
      <c r="U12" s="1">
        <v>880.29000000000008</v>
      </c>
      <c r="V12" s="1">
        <v>2492.5699999999997</v>
      </c>
      <c r="W12" s="1">
        <v>187.76</v>
      </c>
      <c r="X12" s="1">
        <v>20440.350000000002</v>
      </c>
      <c r="Y12" s="1">
        <v>44980.509999999995</v>
      </c>
      <c r="Z12" s="1">
        <v>25909.530000000002</v>
      </c>
      <c r="AA12" s="1">
        <v>2545.1799999999998</v>
      </c>
      <c r="AB12" s="1">
        <v>623.68000000000006</v>
      </c>
      <c r="AC12" s="8">
        <v>0</v>
      </c>
      <c r="AD12" s="1">
        <v>1</v>
      </c>
      <c r="AE12" s="1">
        <v>0</v>
      </c>
      <c r="AF12" s="1">
        <v>2</v>
      </c>
      <c r="AG12" s="1">
        <v>5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1</v>
      </c>
      <c r="AN12" s="1">
        <v>0</v>
      </c>
      <c r="AO12" s="1">
        <v>0</v>
      </c>
      <c r="AP12" s="1">
        <v>3</v>
      </c>
      <c r="AQ12" s="1">
        <v>3</v>
      </c>
      <c r="AR12" s="1">
        <v>19</v>
      </c>
      <c r="AS12" s="1">
        <v>58</v>
      </c>
      <c r="AT12" s="1">
        <v>2</v>
      </c>
      <c r="AU12" s="1">
        <v>1</v>
      </c>
      <c r="AV12" s="1">
        <v>2</v>
      </c>
      <c r="AW12" s="1">
        <v>6</v>
      </c>
      <c r="AX12" s="1">
        <v>14</v>
      </c>
      <c r="AY12" s="1">
        <v>52</v>
      </c>
      <c r="AZ12" s="1">
        <v>5</v>
      </c>
      <c r="BA12" s="1">
        <v>1</v>
      </c>
      <c r="BB12" s="1">
        <v>0</v>
      </c>
      <c r="BC12" s="1">
        <v>0</v>
      </c>
      <c r="BD12" s="1">
        <v>1</v>
      </c>
      <c r="BE12" s="1">
        <v>1</v>
      </c>
      <c r="BF12" s="1">
        <v>0</v>
      </c>
      <c r="BG12" s="1">
        <v>0</v>
      </c>
      <c r="BH12" s="1">
        <v>0</v>
      </c>
      <c r="BI12" s="1">
        <v>0</v>
      </c>
      <c r="BJ12" s="1">
        <v>3</v>
      </c>
      <c r="BK12" s="1">
        <v>2</v>
      </c>
      <c r="BL12" s="1">
        <v>1</v>
      </c>
      <c r="BM12" s="1">
        <v>0</v>
      </c>
      <c r="BN12" s="1">
        <v>0</v>
      </c>
      <c r="BO12" s="1">
        <v>2</v>
      </c>
      <c r="BP12" s="1">
        <v>0</v>
      </c>
      <c r="BQ12" s="1">
        <v>0</v>
      </c>
      <c r="BR12" s="1">
        <v>0</v>
      </c>
      <c r="BS12" s="1">
        <v>0</v>
      </c>
      <c r="BT12" s="1">
        <v>1</v>
      </c>
      <c r="BU12" s="1">
        <v>5</v>
      </c>
      <c r="BV12" s="1">
        <v>4</v>
      </c>
      <c r="BW12" s="1">
        <v>0</v>
      </c>
      <c r="BX12" s="1">
        <v>0</v>
      </c>
      <c r="BY12" s="1">
        <v>1</v>
      </c>
      <c r="BZ12" s="1">
        <v>1</v>
      </c>
      <c r="CA12" s="1">
        <v>5</v>
      </c>
      <c r="CB12" s="1">
        <v>7</v>
      </c>
      <c r="CC12" s="1">
        <v>3</v>
      </c>
      <c r="CD12" s="1">
        <v>0</v>
      </c>
      <c r="CE12" s="1">
        <v>0</v>
      </c>
      <c r="CF12" s="1">
        <v>0</v>
      </c>
      <c r="CG12" s="1">
        <v>8</v>
      </c>
      <c r="CH12" s="1">
        <v>7</v>
      </c>
      <c r="CI12" s="1">
        <v>6</v>
      </c>
      <c r="CJ12" s="1">
        <v>0</v>
      </c>
      <c r="CK12" s="1">
        <v>0</v>
      </c>
      <c r="CL12" s="1">
        <v>0</v>
      </c>
      <c r="CM12" s="1">
        <v>0</v>
      </c>
      <c r="CN12" s="1">
        <v>2</v>
      </c>
      <c r="CO12" s="1">
        <v>0</v>
      </c>
      <c r="CP12" s="1">
        <v>0</v>
      </c>
      <c r="CQ12" s="1">
        <v>1</v>
      </c>
      <c r="CR12" s="1">
        <v>0</v>
      </c>
      <c r="CS12" s="1">
        <v>2</v>
      </c>
      <c r="CT12" s="1">
        <v>0</v>
      </c>
      <c r="CU12" s="1">
        <v>0</v>
      </c>
      <c r="CV12" s="1">
        <v>0</v>
      </c>
    </row>
    <row r="13" spans="1:101" x14ac:dyDescent="0.4">
      <c r="A13" s="10">
        <v>14</v>
      </c>
      <c r="B13" s="1" t="s">
        <v>55</v>
      </c>
      <c r="C13" s="1" t="s">
        <v>46</v>
      </c>
      <c r="D13" s="41">
        <v>36815</v>
      </c>
      <c r="E13" s="8">
        <v>18</v>
      </c>
      <c r="F13" s="1">
        <v>10</v>
      </c>
      <c r="G13" s="1">
        <v>153</v>
      </c>
      <c r="H13" s="1">
        <v>136</v>
      </c>
      <c r="I13" s="1">
        <v>14</v>
      </c>
      <c r="J13" s="1">
        <v>19</v>
      </c>
      <c r="K13" s="1">
        <v>6</v>
      </c>
      <c r="L13" s="1">
        <v>19</v>
      </c>
      <c r="M13" s="1">
        <v>22</v>
      </c>
      <c r="N13" s="1">
        <v>20</v>
      </c>
      <c r="O13" s="1">
        <v>5</v>
      </c>
      <c r="P13" s="1">
        <v>10</v>
      </c>
      <c r="Q13" s="8">
        <v>2425.4799999999996</v>
      </c>
      <c r="R13" s="1">
        <v>8842.27</v>
      </c>
      <c r="S13" s="1">
        <v>144711.66999999998</v>
      </c>
      <c r="T13" s="1">
        <v>285524.45999999996</v>
      </c>
      <c r="U13" s="1">
        <v>2987.95</v>
      </c>
      <c r="V13" s="1">
        <v>26178.889999999992</v>
      </c>
      <c r="W13" s="1">
        <v>926.8900000000001</v>
      </c>
      <c r="X13" s="1">
        <v>33204.859999999993</v>
      </c>
      <c r="Y13" s="1">
        <v>28170.53</v>
      </c>
      <c r="Z13" s="1">
        <v>97032.219999999987</v>
      </c>
      <c r="AA13" s="1">
        <v>1662.9699999999998</v>
      </c>
      <c r="AB13" s="1">
        <v>50811.02</v>
      </c>
      <c r="AC13" s="8">
        <v>2</v>
      </c>
      <c r="AD13" s="1">
        <v>0</v>
      </c>
      <c r="AE13" s="1">
        <v>1</v>
      </c>
      <c r="AF13" s="1">
        <v>5</v>
      </c>
      <c r="AG13" s="1">
        <v>10</v>
      </c>
      <c r="AH13" s="1">
        <v>0</v>
      </c>
      <c r="AI13" s="1">
        <v>0</v>
      </c>
      <c r="AJ13" s="1">
        <v>1</v>
      </c>
      <c r="AK13" s="1">
        <v>5</v>
      </c>
      <c r="AL13" s="1">
        <v>2</v>
      </c>
      <c r="AM13" s="1">
        <v>2</v>
      </c>
      <c r="AN13" s="1">
        <v>0</v>
      </c>
      <c r="AO13" s="1">
        <v>2</v>
      </c>
      <c r="AP13" s="1">
        <v>2</v>
      </c>
      <c r="AQ13" s="1">
        <v>9</v>
      </c>
      <c r="AR13" s="1">
        <v>47</v>
      </c>
      <c r="AS13" s="1">
        <v>81</v>
      </c>
      <c r="AT13" s="1">
        <v>12</v>
      </c>
      <c r="AU13" s="1">
        <v>3</v>
      </c>
      <c r="AV13" s="1">
        <v>4</v>
      </c>
      <c r="AW13" s="1">
        <v>10</v>
      </c>
      <c r="AX13" s="1">
        <v>42</v>
      </c>
      <c r="AY13" s="1">
        <v>67</v>
      </c>
      <c r="AZ13" s="1">
        <v>10</v>
      </c>
      <c r="BA13" s="1">
        <v>0</v>
      </c>
      <c r="BB13" s="1">
        <v>0</v>
      </c>
      <c r="BC13" s="1">
        <v>1</v>
      </c>
      <c r="BD13" s="1">
        <v>2</v>
      </c>
      <c r="BE13" s="1">
        <v>10</v>
      </c>
      <c r="BF13" s="1">
        <v>1</v>
      </c>
      <c r="BG13" s="1">
        <v>4</v>
      </c>
      <c r="BH13" s="1">
        <v>1</v>
      </c>
      <c r="BI13" s="1">
        <v>7</v>
      </c>
      <c r="BJ13" s="1">
        <v>7</v>
      </c>
      <c r="BK13" s="1">
        <v>0</v>
      </c>
      <c r="BL13" s="1">
        <v>0</v>
      </c>
      <c r="BM13" s="1">
        <v>0</v>
      </c>
      <c r="BN13" s="1">
        <v>0</v>
      </c>
      <c r="BO13" s="1">
        <v>2</v>
      </c>
      <c r="BP13" s="1">
        <v>3</v>
      </c>
      <c r="BQ13" s="1">
        <v>0</v>
      </c>
      <c r="BR13" s="1">
        <v>1</v>
      </c>
      <c r="BS13" s="1">
        <v>1</v>
      </c>
      <c r="BT13" s="1">
        <v>3</v>
      </c>
      <c r="BU13" s="1">
        <v>4</v>
      </c>
      <c r="BV13" s="1">
        <v>9</v>
      </c>
      <c r="BW13" s="1">
        <v>2</v>
      </c>
      <c r="BX13" s="1">
        <v>0</v>
      </c>
      <c r="BY13" s="1">
        <v>0</v>
      </c>
      <c r="BZ13" s="1">
        <v>4</v>
      </c>
      <c r="CA13" s="1">
        <v>1</v>
      </c>
      <c r="CB13" s="1">
        <v>9</v>
      </c>
      <c r="CC13" s="1">
        <v>8</v>
      </c>
      <c r="CD13" s="1">
        <v>0</v>
      </c>
      <c r="CE13" s="1">
        <v>1</v>
      </c>
      <c r="CF13" s="1">
        <v>2</v>
      </c>
      <c r="CG13" s="1">
        <v>3</v>
      </c>
      <c r="CH13" s="1">
        <v>7</v>
      </c>
      <c r="CI13" s="1">
        <v>7</v>
      </c>
      <c r="CJ13" s="1">
        <v>0</v>
      </c>
      <c r="CK13" s="1">
        <v>0</v>
      </c>
      <c r="CL13" s="1">
        <v>0</v>
      </c>
      <c r="CM13" s="1">
        <v>1</v>
      </c>
      <c r="CN13" s="1">
        <v>2</v>
      </c>
      <c r="CO13" s="1">
        <v>2</v>
      </c>
      <c r="CP13" s="1">
        <v>0</v>
      </c>
      <c r="CQ13" s="1">
        <v>2</v>
      </c>
      <c r="CR13" s="1">
        <v>1</v>
      </c>
      <c r="CS13" s="1">
        <v>2</v>
      </c>
      <c r="CT13" s="1">
        <v>4</v>
      </c>
      <c r="CU13" s="1">
        <v>1</v>
      </c>
      <c r="CV13" s="1">
        <v>0</v>
      </c>
    </row>
    <row r="14" spans="1:101" x14ac:dyDescent="0.4">
      <c r="A14" s="10">
        <v>15</v>
      </c>
      <c r="B14" s="1" t="s">
        <v>56</v>
      </c>
      <c r="C14" s="1" t="s">
        <v>46</v>
      </c>
      <c r="D14" s="41">
        <v>37340</v>
      </c>
      <c r="E14" s="8">
        <v>18</v>
      </c>
      <c r="F14" s="1">
        <v>7</v>
      </c>
      <c r="G14" s="1">
        <v>144</v>
      </c>
      <c r="H14" s="1">
        <v>172</v>
      </c>
      <c r="I14" s="1">
        <v>13</v>
      </c>
      <c r="J14" s="1">
        <v>21</v>
      </c>
      <c r="K14" s="1">
        <v>15</v>
      </c>
      <c r="L14" s="1">
        <v>36</v>
      </c>
      <c r="M14" s="1">
        <v>20</v>
      </c>
      <c r="N14" s="1">
        <v>35</v>
      </c>
      <c r="O14" s="1">
        <v>10</v>
      </c>
      <c r="P14" s="1">
        <v>3</v>
      </c>
      <c r="Q14" s="8">
        <v>2446.1799999999998</v>
      </c>
      <c r="R14" s="1">
        <v>6989.2</v>
      </c>
      <c r="S14" s="1">
        <v>81369.000000000044</v>
      </c>
      <c r="T14" s="1">
        <v>187438.51999999996</v>
      </c>
      <c r="U14" s="1">
        <v>6653.6999999999989</v>
      </c>
      <c r="V14" s="1">
        <v>6214.21</v>
      </c>
      <c r="W14" s="1">
        <v>2069.1499999999996</v>
      </c>
      <c r="X14" s="1">
        <v>76275.690000000017</v>
      </c>
      <c r="Y14" s="1">
        <v>37319.42</v>
      </c>
      <c r="Z14" s="1">
        <v>104523.45</v>
      </c>
      <c r="AA14" s="1">
        <v>13674.120000000003</v>
      </c>
      <c r="AB14" s="1">
        <v>4090.0199999999995</v>
      </c>
      <c r="AC14" s="8">
        <v>0</v>
      </c>
      <c r="AD14" s="1">
        <v>0</v>
      </c>
      <c r="AE14" s="1">
        <v>3</v>
      </c>
      <c r="AF14" s="1">
        <v>7</v>
      </c>
      <c r="AG14" s="1">
        <v>8</v>
      </c>
      <c r="AH14" s="1">
        <v>0</v>
      </c>
      <c r="AI14" s="1">
        <v>0</v>
      </c>
      <c r="AJ14" s="1">
        <v>0</v>
      </c>
      <c r="AK14" s="1">
        <v>1</v>
      </c>
      <c r="AL14" s="1">
        <v>3</v>
      </c>
      <c r="AM14" s="1">
        <v>3</v>
      </c>
      <c r="AN14" s="1">
        <v>0</v>
      </c>
      <c r="AO14" s="1">
        <v>0</v>
      </c>
      <c r="AP14" s="1">
        <v>2</v>
      </c>
      <c r="AQ14" s="1">
        <v>4</v>
      </c>
      <c r="AR14" s="1">
        <v>40</v>
      </c>
      <c r="AS14" s="1">
        <v>89</v>
      </c>
      <c r="AT14" s="1">
        <v>9</v>
      </c>
      <c r="AU14" s="1">
        <v>3</v>
      </c>
      <c r="AV14" s="1">
        <v>2</v>
      </c>
      <c r="AW14" s="1">
        <v>10</v>
      </c>
      <c r="AX14" s="1">
        <v>43</v>
      </c>
      <c r="AY14" s="1">
        <v>98</v>
      </c>
      <c r="AZ14" s="1">
        <v>16</v>
      </c>
      <c r="BA14" s="1">
        <v>0</v>
      </c>
      <c r="BB14" s="1">
        <v>0</v>
      </c>
      <c r="BC14" s="1">
        <v>1</v>
      </c>
      <c r="BD14" s="1">
        <v>2</v>
      </c>
      <c r="BE14" s="1">
        <v>8</v>
      </c>
      <c r="BF14" s="1">
        <v>2</v>
      </c>
      <c r="BG14" s="1">
        <v>5</v>
      </c>
      <c r="BH14" s="1">
        <v>0</v>
      </c>
      <c r="BI14" s="1">
        <v>7</v>
      </c>
      <c r="BJ14" s="1">
        <v>7</v>
      </c>
      <c r="BK14" s="1">
        <v>1</v>
      </c>
      <c r="BL14" s="1">
        <v>1</v>
      </c>
      <c r="BM14" s="1">
        <v>0</v>
      </c>
      <c r="BN14" s="1">
        <v>1</v>
      </c>
      <c r="BO14" s="1">
        <v>4</v>
      </c>
      <c r="BP14" s="1">
        <v>8</v>
      </c>
      <c r="BQ14" s="1">
        <v>2</v>
      </c>
      <c r="BR14" s="1">
        <v>0</v>
      </c>
      <c r="BS14" s="1">
        <v>0</v>
      </c>
      <c r="BT14" s="1">
        <v>1</v>
      </c>
      <c r="BU14" s="1">
        <v>5</v>
      </c>
      <c r="BV14" s="1">
        <v>23</v>
      </c>
      <c r="BW14" s="1">
        <v>7</v>
      </c>
      <c r="BX14" s="1">
        <v>0</v>
      </c>
      <c r="BY14" s="1">
        <v>0</v>
      </c>
      <c r="BZ14" s="1">
        <v>0</v>
      </c>
      <c r="CA14" s="1">
        <v>1</v>
      </c>
      <c r="CB14" s="1">
        <v>11</v>
      </c>
      <c r="CC14" s="1">
        <v>8</v>
      </c>
      <c r="CD14" s="1">
        <v>0</v>
      </c>
      <c r="CE14" s="1">
        <v>2</v>
      </c>
      <c r="CF14" s="1">
        <v>0</v>
      </c>
      <c r="CG14" s="1">
        <v>4</v>
      </c>
      <c r="CH14" s="1">
        <v>10</v>
      </c>
      <c r="CI14" s="1">
        <v>16</v>
      </c>
      <c r="CJ14" s="1">
        <v>3</v>
      </c>
      <c r="CK14" s="1">
        <v>1</v>
      </c>
      <c r="CL14" s="1">
        <v>0</v>
      </c>
      <c r="CM14" s="1">
        <v>1</v>
      </c>
      <c r="CN14" s="1">
        <v>7</v>
      </c>
      <c r="CO14" s="1">
        <v>1</v>
      </c>
      <c r="CP14" s="1">
        <v>0</v>
      </c>
      <c r="CQ14" s="1">
        <v>1</v>
      </c>
      <c r="CR14" s="1">
        <v>0</v>
      </c>
      <c r="CS14" s="1">
        <v>0</v>
      </c>
      <c r="CT14" s="1">
        <v>0</v>
      </c>
      <c r="CU14" s="1">
        <v>2</v>
      </c>
      <c r="CV14" s="1">
        <v>0</v>
      </c>
    </row>
    <row r="15" spans="1:101" x14ac:dyDescent="0.4">
      <c r="A15" s="10">
        <v>16</v>
      </c>
      <c r="B15" s="1" t="s">
        <v>57</v>
      </c>
      <c r="C15" s="1" t="s">
        <v>51</v>
      </c>
      <c r="D15" s="41">
        <v>38114</v>
      </c>
      <c r="E15" s="8">
        <v>2</v>
      </c>
      <c r="F15" s="1">
        <v>7</v>
      </c>
      <c r="G15" s="1">
        <v>20</v>
      </c>
      <c r="H15" s="1">
        <v>17</v>
      </c>
      <c r="I15" s="1">
        <v>2</v>
      </c>
      <c r="J15" s="1">
        <v>5</v>
      </c>
      <c r="K15" s="1">
        <v>0</v>
      </c>
      <c r="L15" s="1">
        <v>2</v>
      </c>
      <c r="M15" s="1">
        <v>2</v>
      </c>
      <c r="N15" s="1">
        <v>2</v>
      </c>
      <c r="O15" s="1">
        <v>0</v>
      </c>
      <c r="P15" s="1">
        <v>0</v>
      </c>
      <c r="Q15" s="8">
        <v>1153.67</v>
      </c>
      <c r="R15" s="1">
        <v>14877.24</v>
      </c>
      <c r="S15" s="1">
        <v>103038.94</v>
      </c>
      <c r="T15" s="1">
        <v>359582.47</v>
      </c>
      <c r="U15" s="1">
        <v>442.76</v>
      </c>
      <c r="V15" s="1">
        <v>22255.97</v>
      </c>
      <c r="W15" s="1">
        <v>0</v>
      </c>
      <c r="X15" s="1">
        <v>10797.01</v>
      </c>
      <c r="Y15" s="1">
        <v>227901.71</v>
      </c>
      <c r="Z15" s="1">
        <v>2759.0699999999997</v>
      </c>
      <c r="AA15" s="1">
        <v>0</v>
      </c>
      <c r="AB15" s="1">
        <v>0</v>
      </c>
      <c r="AC15" s="8">
        <v>1</v>
      </c>
      <c r="AD15" s="1">
        <v>0</v>
      </c>
      <c r="AE15" s="1">
        <v>1</v>
      </c>
      <c r="AF15" s="1">
        <v>0</v>
      </c>
      <c r="AG15" s="1">
        <v>0</v>
      </c>
      <c r="AH15" s="1">
        <v>0</v>
      </c>
      <c r="AI15" s="1">
        <v>1</v>
      </c>
      <c r="AJ15" s="1">
        <v>6</v>
      </c>
      <c r="AK15" s="1">
        <v>0</v>
      </c>
      <c r="AL15" s="1">
        <v>0</v>
      </c>
      <c r="AM15" s="1">
        <v>0</v>
      </c>
      <c r="AN15" s="1">
        <v>0</v>
      </c>
      <c r="AO15" s="1">
        <v>8</v>
      </c>
      <c r="AP15" s="1">
        <v>3</v>
      </c>
      <c r="AQ15" s="1">
        <v>4</v>
      </c>
      <c r="AR15" s="1">
        <v>3</v>
      </c>
      <c r="AS15" s="1">
        <v>2</v>
      </c>
      <c r="AT15" s="1">
        <v>0</v>
      </c>
      <c r="AU15" s="1">
        <v>7</v>
      </c>
      <c r="AV15" s="1">
        <v>3</v>
      </c>
      <c r="AW15" s="1">
        <v>4</v>
      </c>
      <c r="AX15" s="1">
        <v>1</v>
      </c>
      <c r="AY15" s="1">
        <v>2</v>
      </c>
      <c r="AZ15" s="1">
        <v>0</v>
      </c>
      <c r="BA15" s="1">
        <v>2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2</v>
      </c>
      <c r="BH15" s="1">
        <v>1</v>
      </c>
      <c r="BI15" s="1">
        <v>0</v>
      </c>
      <c r="BJ15" s="1">
        <v>2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1</v>
      </c>
      <c r="BT15" s="1">
        <v>1</v>
      </c>
      <c r="BU15" s="1">
        <v>0</v>
      </c>
      <c r="BV15" s="1">
        <v>0</v>
      </c>
      <c r="BW15" s="1">
        <v>0</v>
      </c>
      <c r="BX15" s="1">
        <v>0</v>
      </c>
      <c r="BY15" s="1">
        <v>1</v>
      </c>
      <c r="BZ15" s="1">
        <v>0</v>
      </c>
      <c r="CA15" s="1">
        <v>1</v>
      </c>
      <c r="CB15" s="1">
        <v>0</v>
      </c>
      <c r="CC15" s="1">
        <v>0</v>
      </c>
      <c r="CD15" s="1">
        <v>0</v>
      </c>
      <c r="CE15" s="1">
        <v>1</v>
      </c>
      <c r="CF15" s="1">
        <v>0</v>
      </c>
      <c r="CG15" s="1">
        <v>1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</row>
    <row r="16" spans="1:101" x14ac:dyDescent="0.4">
      <c r="A16" s="10">
        <v>17</v>
      </c>
      <c r="B16" s="1" t="s">
        <v>58</v>
      </c>
      <c r="C16" s="1" t="s">
        <v>51</v>
      </c>
      <c r="D16" s="41">
        <v>38159</v>
      </c>
      <c r="E16" s="8">
        <v>33</v>
      </c>
      <c r="F16" s="1">
        <v>32</v>
      </c>
      <c r="G16" s="1">
        <v>43</v>
      </c>
      <c r="H16" s="1">
        <v>40</v>
      </c>
      <c r="I16" s="1">
        <v>2</v>
      </c>
      <c r="J16" s="1">
        <v>10</v>
      </c>
      <c r="K16" s="1">
        <v>6</v>
      </c>
      <c r="L16" s="1">
        <v>10</v>
      </c>
      <c r="M16" s="1">
        <v>5</v>
      </c>
      <c r="N16" s="1">
        <v>13</v>
      </c>
      <c r="O16" s="1">
        <v>1</v>
      </c>
      <c r="P16" s="1">
        <v>2</v>
      </c>
      <c r="Q16" s="8">
        <v>7326.0899999999983</v>
      </c>
      <c r="R16" s="1">
        <v>42905.88</v>
      </c>
      <c r="S16" s="1">
        <v>56454.97</v>
      </c>
      <c r="T16" s="1">
        <v>75034.31</v>
      </c>
      <c r="U16" s="1">
        <v>948.53000000000009</v>
      </c>
      <c r="V16" s="1">
        <v>32283.079999999998</v>
      </c>
      <c r="W16" s="1">
        <v>1466.54</v>
      </c>
      <c r="X16" s="1">
        <v>36588.380000000005</v>
      </c>
      <c r="Y16" s="1">
        <v>19576.169999999998</v>
      </c>
      <c r="Z16" s="1">
        <v>60429.61</v>
      </c>
      <c r="AA16" s="1">
        <v>1499.48</v>
      </c>
      <c r="AB16" s="1">
        <v>1144.7</v>
      </c>
      <c r="AC16" s="8">
        <v>15</v>
      </c>
      <c r="AD16" s="1">
        <v>11</v>
      </c>
      <c r="AE16" s="1">
        <v>6</v>
      </c>
      <c r="AF16" s="1">
        <v>1</v>
      </c>
      <c r="AG16" s="1">
        <v>0</v>
      </c>
      <c r="AH16" s="1">
        <v>0</v>
      </c>
      <c r="AI16" s="1">
        <v>10</v>
      </c>
      <c r="AJ16" s="1">
        <v>12</v>
      </c>
      <c r="AK16" s="1">
        <v>10</v>
      </c>
      <c r="AL16" s="1">
        <v>0</v>
      </c>
      <c r="AM16" s="1">
        <v>0</v>
      </c>
      <c r="AN16" s="1">
        <v>0</v>
      </c>
      <c r="AO16" s="1">
        <v>4</v>
      </c>
      <c r="AP16" s="1">
        <v>8</v>
      </c>
      <c r="AQ16" s="1">
        <v>14</v>
      </c>
      <c r="AR16" s="1">
        <v>6</v>
      </c>
      <c r="AS16" s="1">
        <v>10</v>
      </c>
      <c r="AT16" s="1">
        <v>1</v>
      </c>
      <c r="AU16" s="1">
        <v>6</v>
      </c>
      <c r="AV16" s="1">
        <v>11</v>
      </c>
      <c r="AW16" s="1">
        <v>17</v>
      </c>
      <c r="AX16" s="1">
        <v>3</v>
      </c>
      <c r="AY16" s="1">
        <v>3</v>
      </c>
      <c r="AZ16" s="1">
        <v>0</v>
      </c>
      <c r="BA16" s="1">
        <v>0</v>
      </c>
      <c r="BB16" s="1">
        <v>1</v>
      </c>
      <c r="BC16" s="1">
        <v>0</v>
      </c>
      <c r="BD16" s="1">
        <v>0</v>
      </c>
      <c r="BE16" s="1">
        <v>1</v>
      </c>
      <c r="BF16" s="1">
        <v>0</v>
      </c>
      <c r="BG16" s="1">
        <v>2</v>
      </c>
      <c r="BH16" s="1">
        <v>1</v>
      </c>
      <c r="BI16" s="1">
        <v>2</v>
      </c>
      <c r="BJ16" s="1">
        <v>2</v>
      </c>
      <c r="BK16" s="1">
        <v>3</v>
      </c>
      <c r="BL16" s="1">
        <v>0</v>
      </c>
      <c r="BM16" s="1">
        <v>4</v>
      </c>
      <c r="BN16" s="1">
        <v>0</v>
      </c>
      <c r="BO16" s="1">
        <v>2</v>
      </c>
      <c r="BP16" s="1">
        <v>0</v>
      </c>
      <c r="BQ16" s="1">
        <v>0</v>
      </c>
      <c r="BR16" s="1">
        <v>0</v>
      </c>
      <c r="BS16" s="1">
        <v>3</v>
      </c>
      <c r="BT16" s="1">
        <v>3</v>
      </c>
      <c r="BU16" s="1">
        <v>3</v>
      </c>
      <c r="BV16" s="1">
        <v>0</v>
      </c>
      <c r="BW16" s="1">
        <v>1</v>
      </c>
      <c r="BX16" s="1">
        <v>0</v>
      </c>
      <c r="BY16" s="1">
        <v>0</v>
      </c>
      <c r="BZ16" s="1">
        <v>0</v>
      </c>
      <c r="CA16" s="1">
        <v>3</v>
      </c>
      <c r="CB16" s="1">
        <v>1</v>
      </c>
      <c r="CC16" s="1">
        <v>1</v>
      </c>
      <c r="CD16" s="1">
        <v>0</v>
      </c>
      <c r="CE16" s="1">
        <v>0</v>
      </c>
      <c r="CF16" s="1">
        <v>5</v>
      </c>
      <c r="CG16" s="1">
        <v>7</v>
      </c>
      <c r="CH16" s="1">
        <v>0</v>
      </c>
      <c r="CI16" s="1">
        <v>1</v>
      </c>
      <c r="CJ16" s="1">
        <v>0</v>
      </c>
      <c r="CK16" s="1">
        <v>0</v>
      </c>
      <c r="CL16" s="1">
        <v>0</v>
      </c>
      <c r="CM16" s="1">
        <v>0</v>
      </c>
      <c r="CN16" s="1">
        <v>1</v>
      </c>
      <c r="CO16" s="1">
        <v>0</v>
      </c>
      <c r="CP16" s="1">
        <v>0</v>
      </c>
      <c r="CQ16" s="1">
        <v>1</v>
      </c>
      <c r="CR16" s="1">
        <v>0</v>
      </c>
      <c r="CS16" s="1">
        <v>1</v>
      </c>
      <c r="CT16" s="1">
        <v>0</v>
      </c>
      <c r="CU16" s="1">
        <v>0</v>
      </c>
      <c r="CV16" s="1">
        <v>0</v>
      </c>
    </row>
    <row r="17" spans="1:101" x14ac:dyDescent="0.4">
      <c r="A17" s="10">
        <v>18</v>
      </c>
      <c r="B17" s="1" t="s">
        <v>59</v>
      </c>
      <c r="C17" s="1" t="s">
        <v>51</v>
      </c>
      <c r="D17" s="41">
        <v>38162</v>
      </c>
      <c r="E17" s="8">
        <v>11</v>
      </c>
      <c r="F17" s="1">
        <v>2</v>
      </c>
      <c r="G17" s="1">
        <v>42</v>
      </c>
      <c r="H17" s="1">
        <v>22</v>
      </c>
      <c r="I17" s="1">
        <v>0</v>
      </c>
      <c r="J17" s="1">
        <v>2</v>
      </c>
      <c r="K17" s="1">
        <v>5</v>
      </c>
      <c r="L17" s="1">
        <v>4</v>
      </c>
      <c r="M17" s="1">
        <v>1</v>
      </c>
      <c r="N17" s="1">
        <v>2</v>
      </c>
      <c r="O17" s="1">
        <v>1</v>
      </c>
      <c r="P17" s="1">
        <v>0</v>
      </c>
      <c r="Q17" s="8">
        <v>1165.4699999999998</v>
      </c>
      <c r="R17" s="1">
        <v>1793.9900000000002</v>
      </c>
      <c r="S17" s="1">
        <v>30437.16</v>
      </c>
      <c r="T17" s="1">
        <v>26025.260000000002</v>
      </c>
      <c r="U17" s="1">
        <v>0</v>
      </c>
      <c r="V17" s="1">
        <v>925.45</v>
      </c>
      <c r="W17" s="1">
        <v>574.14</v>
      </c>
      <c r="X17" s="1">
        <v>6147.9</v>
      </c>
      <c r="Y17" s="1">
        <v>61.1</v>
      </c>
      <c r="Z17" s="1">
        <v>548.5</v>
      </c>
      <c r="AA17" s="1">
        <v>2099.9699999999998</v>
      </c>
      <c r="AB17" s="1">
        <v>0</v>
      </c>
      <c r="AC17" s="8">
        <v>1</v>
      </c>
      <c r="AD17" s="1">
        <v>1</v>
      </c>
      <c r="AE17" s="1">
        <v>0</v>
      </c>
      <c r="AF17" s="1">
        <v>4</v>
      </c>
      <c r="AG17" s="1">
        <v>5</v>
      </c>
      <c r="AH17" s="1">
        <v>0</v>
      </c>
      <c r="AI17" s="1">
        <v>0</v>
      </c>
      <c r="AJ17" s="1">
        <v>1</v>
      </c>
      <c r="AK17" s="1">
        <v>0</v>
      </c>
      <c r="AL17" s="1">
        <v>1</v>
      </c>
      <c r="AM17" s="1">
        <v>0</v>
      </c>
      <c r="AN17" s="1">
        <v>0</v>
      </c>
      <c r="AO17" s="1">
        <v>2</v>
      </c>
      <c r="AP17" s="1">
        <v>2</v>
      </c>
      <c r="AQ17" s="1">
        <v>3</v>
      </c>
      <c r="AR17" s="1">
        <v>10</v>
      </c>
      <c r="AS17" s="1">
        <v>24</v>
      </c>
      <c r="AT17" s="1">
        <v>1</v>
      </c>
      <c r="AU17" s="1">
        <v>1</v>
      </c>
      <c r="AV17" s="1">
        <v>1</v>
      </c>
      <c r="AW17" s="1">
        <v>3</v>
      </c>
      <c r="AX17" s="1">
        <v>2</v>
      </c>
      <c r="AY17" s="1">
        <v>12</v>
      </c>
      <c r="AZ17" s="1">
        <v>3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1</v>
      </c>
      <c r="BH17" s="1">
        <v>0</v>
      </c>
      <c r="BI17" s="1">
        <v>1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1</v>
      </c>
      <c r="BP17" s="1">
        <v>4</v>
      </c>
      <c r="BQ17" s="1">
        <v>0</v>
      </c>
      <c r="BR17" s="1">
        <v>0</v>
      </c>
      <c r="BS17" s="1">
        <v>0</v>
      </c>
      <c r="BT17" s="1">
        <v>0</v>
      </c>
      <c r="BU17" s="1">
        <v>3</v>
      </c>
      <c r="BV17" s="1">
        <v>1</v>
      </c>
      <c r="BW17" s="1">
        <v>0</v>
      </c>
      <c r="BX17" s="1">
        <v>0</v>
      </c>
      <c r="BY17" s="1">
        <v>0</v>
      </c>
      <c r="BZ17" s="1">
        <v>0</v>
      </c>
      <c r="CA17" s="1">
        <v>1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2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1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</row>
    <row r="18" spans="1:101" x14ac:dyDescent="0.4">
      <c r="A18" s="10">
        <v>21</v>
      </c>
      <c r="B18" s="1" t="s">
        <v>60</v>
      </c>
      <c r="C18" s="1" t="s">
        <v>51</v>
      </c>
      <c r="D18" s="41">
        <v>38657</v>
      </c>
      <c r="E18" s="8">
        <v>17</v>
      </c>
      <c r="F18" s="1">
        <v>43</v>
      </c>
      <c r="G18" s="1">
        <v>59</v>
      </c>
      <c r="H18" s="1">
        <v>40</v>
      </c>
      <c r="I18" s="1">
        <v>3</v>
      </c>
      <c r="J18" s="1">
        <v>4</v>
      </c>
      <c r="K18" s="1">
        <v>1</v>
      </c>
      <c r="L18" s="1">
        <v>15</v>
      </c>
      <c r="M18" s="1">
        <v>3</v>
      </c>
      <c r="N18" s="1">
        <v>4</v>
      </c>
      <c r="O18" s="1">
        <v>2</v>
      </c>
      <c r="P18" s="1">
        <v>4</v>
      </c>
      <c r="Q18" s="8">
        <v>2842.63</v>
      </c>
      <c r="R18" s="1">
        <v>143446.55000000002</v>
      </c>
      <c r="S18" s="1">
        <v>106603.35000000002</v>
      </c>
      <c r="T18" s="1">
        <v>97765.47</v>
      </c>
      <c r="U18" s="1">
        <v>744.93000000000006</v>
      </c>
      <c r="V18" s="1">
        <v>1245.53</v>
      </c>
      <c r="W18" s="1">
        <v>99.38</v>
      </c>
      <c r="X18" s="1">
        <v>80741.599999999991</v>
      </c>
      <c r="Y18" s="1">
        <v>5009.59</v>
      </c>
      <c r="Z18" s="1">
        <v>11913.47</v>
      </c>
      <c r="AA18" s="1">
        <v>11288.54</v>
      </c>
      <c r="AB18" s="1">
        <v>22070.97</v>
      </c>
      <c r="AC18" s="8">
        <v>4</v>
      </c>
      <c r="AD18" s="1">
        <v>4</v>
      </c>
      <c r="AE18" s="1">
        <v>3</v>
      </c>
      <c r="AF18" s="1">
        <v>2</v>
      </c>
      <c r="AG18" s="1">
        <v>4</v>
      </c>
      <c r="AH18" s="1">
        <v>0</v>
      </c>
      <c r="AI18" s="1">
        <v>9</v>
      </c>
      <c r="AJ18" s="1">
        <v>18</v>
      </c>
      <c r="AK18" s="1">
        <v>8</v>
      </c>
      <c r="AL18" s="1">
        <v>4</v>
      </c>
      <c r="AM18" s="1">
        <v>4</v>
      </c>
      <c r="AN18" s="1">
        <v>0</v>
      </c>
      <c r="AO18" s="1">
        <v>1</v>
      </c>
      <c r="AP18" s="1">
        <v>8</v>
      </c>
      <c r="AQ18" s="1">
        <v>20</v>
      </c>
      <c r="AR18" s="1">
        <v>11</v>
      </c>
      <c r="AS18" s="1">
        <v>19</v>
      </c>
      <c r="AT18" s="1">
        <v>0</v>
      </c>
      <c r="AU18" s="1">
        <v>3</v>
      </c>
      <c r="AV18" s="1">
        <v>3</v>
      </c>
      <c r="AW18" s="1">
        <v>7</v>
      </c>
      <c r="AX18" s="1">
        <v>15</v>
      </c>
      <c r="AY18" s="1">
        <v>12</v>
      </c>
      <c r="AZ18" s="1">
        <v>0</v>
      </c>
      <c r="BA18" s="1">
        <v>1</v>
      </c>
      <c r="BB18" s="1">
        <v>0</v>
      </c>
      <c r="BC18" s="1">
        <v>1</v>
      </c>
      <c r="BD18" s="1">
        <v>0</v>
      </c>
      <c r="BE18" s="1">
        <v>1</v>
      </c>
      <c r="BF18" s="1">
        <v>0</v>
      </c>
      <c r="BG18" s="1">
        <v>1</v>
      </c>
      <c r="BH18" s="1">
        <v>3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1</v>
      </c>
      <c r="BO18" s="1">
        <v>0</v>
      </c>
      <c r="BP18" s="1">
        <v>0</v>
      </c>
      <c r="BQ18" s="1">
        <v>0</v>
      </c>
      <c r="BR18" s="1">
        <v>0</v>
      </c>
      <c r="BS18" s="1">
        <v>5</v>
      </c>
      <c r="BT18" s="1">
        <v>5</v>
      </c>
      <c r="BU18" s="1">
        <v>3</v>
      </c>
      <c r="BV18" s="1">
        <v>2</v>
      </c>
      <c r="BW18" s="1">
        <v>0</v>
      </c>
      <c r="BX18" s="1">
        <v>0</v>
      </c>
      <c r="BY18" s="1">
        <v>2</v>
      </c>
      <c r="BZ18" s="1">
        <v>0</v>
      </c>
      <c r="CA18" s="1">
        <v>1</v>
      </c>
      <c r="CB18" s="1">
        <v>0</v>
      </c>
      <c r="CC18" s="1">
        <v>0</v>
      </c>
      <c r="CD18" s="1">
        <v>0</v>
      </c>
      <c r="CE18" s="1">
        <v>0</v>
      </c>
      <c r="CF18" s="1">
        <v>2</v>
      </c>
      <c r="CG18" s="1">
        <v>1</v>
      </c>
      <c r="CH18" s="1">
        <v>0</v>
      </c>
      <c r="CI18" s="1">
        <v>1</v>
      </c>
      <c r="CJ18" s="1">
        <v>0</v>
      </c>
      <c r="CK18" s="1">
        <v>0</v>
      </c>
      <c r="CL18" s="1">
        <v>1</v>
      </c>
      <c r="CM18" s="1">
        <v>1</v>
      </c>
      <c r="CN18" s="1">
        <v>0</v>
      </c>
      <c r="CO18" s="1">
        <v>0</v>
      </c>
      <c r="CP18" s="1">
        <v>0</v>
      </c>
      <c r="CQ18" s="1">
        <v>1</v>
      </c>
      <c r="CR18" s="1">
        <v>0</v>
      </c>
      <c r="CS18" s="1">
        <v>3</v>
      </c>
      <c r="CT18" s="1">
        <v>0</v>
      </c>
      <c r="CU18" s="1">
        <v>0</v>
      </c>
      <c r="CV18" s="1">
        <v>0</v>
      </c>
    </row>
    <row r="19" spans="1:101" s="12" customFormat="1" x14ac:dyDescent="0.4">
      <c r="A19" s="12">
        <v>23</v>
      </c>
      <c r="B19" s="12" t="s">
        <v>3</v>
      </c>
      <c r="C19" s="12" t="s">
        <v>14</v>
      </c>
      <c r="D19" s="59">
        <v>38974</v>
      </c>
      <c r="E19" s="60">
        <v>26</v>
      </c>
      <c r="F19" s="12">
        <v>39</v>
      </c>
      <c r="G19" s="12">
        <v>25</v>
      </c>
      <c r="H19" s="12">
        <v>42</v>
      </c>
      <c r="I19" s="12">
        <v>0</v>
      </c>
      <c r="J19" s="12">
        <v>12</v>
      </c>
      <c r="K19" s="12">
        <v>5</v>
      </c>
      <c r="L19" s="12">
        <v>14</v>
      </c>
      <c r="M19" s="12">
        <v>4</v>
      </c>
      <c r="N19" s="12">
        <v>7</v>
      </c>
      <c r="O19" s="12">
        <v>0</v>
      </c>
      <c r="P19" s="12">
        <v>6</v>
      </c>
      <c r="Q19" s="60">
        <v>6347.36</v>
      </c>
      <c r="R19" s="12">
        <v>95064.239999999991</v>
      </c>
      <c r="S19" s="12">
        <v>51420.97</v>
      </c>
      <c r="T19" s="12">
        <v>118502.2</v>
      </c>
      <c r="U19" s="12">
        <v>0</v>
      </c>
      <c r="V19" s="12">
        <v>100765.62</v>
      </c>
      <c r="W19" s="12">
        <v>862.56999999999994</v>
      </c>
      <c r="X19" s="12">
        <v>102402.92</v>
      </c>
      <c r="Y19" s="12">
        <v>35484.43</v>
      </c>
      <c r="Z19" s="12">
        <v>5344.84</v>
      </c>
      <c r="AA19" s="12">
        <v>0</v>
      </c>
      <c r="AB19" s="12">
        <v>39422.22</v>
      </c>
      <c r="AC19" s="60">
        <v>11</v>
      </c>
      <c r="AD19" s="12">
        <v>9</v>
      </c>
      <c r="AE19" s="12">
        <v>5</v>
      </c>
      <c r="AF19" s="12">
        <v>0</v>
      </c>
      <c r="AG19" s="12">
        <v>1</v>
      </c>
      <c r="AH19" s="12">
        <v>0</v>
      </c>
      <c r="AI19" s="12">
        <v>8</v>
      </c>
      <c r="AJ19" s="12">
        <v>9</v>
      </c>
      <c r="AK19" s="12">
        <v>15</v>
      </c>
      <c r="AL19" s="12">
        <v>6</v>
      </c>
      <c r="AM19" s="12">
        <v>1</v>
      </c>
      <c r="AN19" s="12">
        <v>0</v>
      </c>
      <c r="AO19" s="12">
        <v>2</v>
      </c>
      <c r="AP19" s="12">
        <v>2</v>
      </c>
      <c r="AQ19" s="12">
        <v>6</v>
      </c>
      <c r="AR19" s="12">
        <v>12</v>
      </c>
      <c r="AS19" s="12">
        <v>2</v>
      </c>
      <c r="AT19" s="12">
        <v>1</v>
      </c>
      <c r="AU19" s="12">
        <v>6</v>
      </c>
      <c r="AV19" s="12">
        <v>4</v>
      </c>
      <c r="AW19" s="12">
        <v>15</v>
      </c>
      <c r="AX19" s="12">
        <v>10</v>
      </c>
      <c r="AY19" s="12">
        <v>7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6</v>
      </c>
      <c r="BH19" s="12">
        <v>4</v>
      </c>
      <c r="BI19" s="12">
        <v>2</v>
      </c>
      <c r="BJ19" s="12">
        <v>0</v>
      </c>
      <c r="BK19" s="12">
        <v>0</v>
      </c>
      <c r="BL19" s="12">
        <v>0</v>
      </c>
      <c r="BM19" s="12">
        <v>0</v>
      </c>
      <c r="BN19" s="12">
        <v>1</v>
      </c>
      <c r="BO19" s="12">
        <v>4</v>
      </c>
      <c r="BP19" s="12">
        <v>0</v>
      </c>
      <c r="BQ19" s="12">
        <v>0</v>
      </c>
      <c r="BR19" s="12">
        <v>0</v>
      </c>
      <c r="BS19" s="12">
        <v>1</v>
      </c>
      <c r="BT19" s="12">
        <v>5</v>
      </c>
      <c r="BU19" s="12">
        <v>5</v>
      </c>
      <c r="BV19" s="12">
        <v>3</v>
      </c>
      <c r="BW19" s="12">
        <v>0</v>
      </c>
      <c r="BX19" s="12">
        <v>0</v>
      </c>
      <c r="BY19" s="12">
        <v>1</v>
      </c>
      <c r="BZ19" s="12">
        <v>0</v>
      </c>
      <c r="CA19" s="12">
        <v>0</v>
      </c>
      <c r="CB19" s="12">
        <v>2</v>
      </c>
      <c r="CC19" s="12">
        <v>1</v>
      </c>
      <c r="CD19" s="12">
        <v>0</v>
      </c>
      <c r="CE19" s="12">
        <v>4</v>
      </c>
      <c r="CF19" s="12">
        <v>1</v>
      </c>
      <c r="CG19" s="12">
        <v>1</v>
      </c>
      <c r="CH19" s="12">
        <v>1</v>
      </c>
      <c r="CI19" s="12">
        <v>0</v>
      </c>
      <c r="CJ19" s="12"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v>0</v>
      </c>
      <c r="CP19" s="12">
        <v>0</v>
      </c>
      <c r="CQ19" s="12">
        <v>0</v>
      </c>
      <c r="CR19" s="12">
        <v>2</v>
      </c>
      <c r="CS19" s="12">
        <v>2</v>
      </c>
      <c r="CT19" s="12">
        <v>1</v>
      </c>
      <c r="CU19" s="12">
        <v>1</v>
      </c>
      <c r="CV19" s="12">
        <v>0</v>
      </c>
      <c r="CW19" s="60" t="s">
        <v>78</v>
      </c>
    </row>
    <row r="20" spans="1:101" x14ac:dyDescent="0.4">
      <c r="A20" s="10">
        <v>24</v>
      </c>
      <c r="B20" s="1" t="s">
        <v>61</v>
      </c>
      <c r="C20" s="1" t="s">
        <v>51</v>
      </c>
      <c r="D20" s="41">
        <v>38974</v>
      </c>
      <c r="E20" s="8">
        <v>24</v>
      </c>
      <c r="F20" s="1">
        <v>17</v>
      </c>
      <c r="G20" s="1">
        <v>178</v>
      </c>
      <c r="H20" s="1">
        <v>193</v>
      </c>
      <c r="I20" s="1">
        <v>21</v>
      </c>
      <c r="J20" s="1">
        <v>21</v>
      </c>
      <c r="K20" s="1">
        <v>5</v>
      </c>
      <c r="L20" s="1">
        <v>14</v>
      </c>
      <c r="M20" s="1">
        <v>18</v>
      </c>
      <c r="N20" s="1">
        <v>30</v>
      </c>
      <c r="O20" s="1">
        <v>12</v>
      </c>
      <c r="P20" s="1">
        <v>7</v>
      </c>
      <c r="Q20" s="8">
        <v>3497.7699999999995</v>
      </c>
      <c r="R20" s="1">
        <v>18169.66</v>
      </c>
      <c r="S20" s="1">
        <v>167749.17000000001</v>
      </c>
      <c r="T20" s="1">
        <v>394703.58000000007</v>
      </c>
      <c r="U20" s="1">
        <v>21761.69</v>
      </c>
      <c r="V20" s="1">
        <v>31498.630000000005</v>
      </c>
      <c r="W20" s="1">
        <v>1030.04</v>
      </c>
      <c r="X20" s="1">
        <v>28411.210000000003</v>
      </c>
      <c r="Y20" s="1">
        <v>169762.52</v>
      </c>
      <c r="Z20" s="1">
        <v>193828.03000000003</v>
      </c>
      <c r="AA20" s="1">
        <v>8400.17</v>
      </c>
      <c r="AB20" s="1">
        <v>39243.550000000003</v>
      </c>
      <c r="AC20" s="8">
        <v>1</v>
      </c>
      <c r="AD20" s="1">
        <v>1</v>
      </c>
      <c r="AE20" s="1">
        <v>3</v>
      </c>
      <c r="AF20" s="1">
        <v>12</v>
      </c>
      <c r="AG20" s="1">
        <v>7</v>
      </c>
      <c r="AH20" s="1">
        <v>0</v>
      </c>
      <c r="AI20" s="1">
        <v>0</v>
      </c>
      <c r="AJ20" s="1">
        <v>0</v>
      </c>
      <c r="AK20" s="1">
        <v>3</v>
      </c>
      <c r="AL20" s="1">
        <v>9</v>
      </c>
      <c r="AM20" s="1">
        <v>5</v>
      </c>
      <c r="AN20" s="1">
        <v>0</v>
      </c>
      <c r="AO20" s="1">
        <v>1</v>
      </c>
      <c r="AP20" s="1">
        <v>3</v>
      </c>
      <c r="AQ20" s="1">
        <v>8</v>
      </c>
      <c r="AR20" s="1">
        <v>48</v>
      </c>
      <c r="AS20" s="1">
        <v>104</v>
      </c>
      <c r="AT20" s="1">
        <v>14</v>
      </c>
      <c r="AU20" s="1">
        <v>3</v>
      </c>
      <c r="AV20" s="1">
        <v>3</v>
      </c>
      <c r="AW20" s="1">
        <v>12</v>
      </c>
      <c r="AX20" s="1">
        <v>63</v>
      </c>
      <c r="AY20" s="1">
        <v>102</v>
      </c>
      <c r="AZ20" s="1">
        <v>10</v>
      </c>
      <c r="BA20" s="1">
        <v>3</v>
      </c>
      <c r="BB20" s="1">
        <v>0</v>
      </c>
      <c r="BC20" s="1">
        <v>3</v>
      </c>
      <c r="BD20" s="1">
        <v>6</v>
      </c>
      <c r="BE20" s="1">
        <v>8</v>
      </c>
      <c r="BF20" s="1">
        <v>1</v>
      </c>
      <c r="BG20" s="1">
        <v>5</v>
      </c>
      <c r="BH20" s="1">
        <v>1</v>
      </c>
      <c r="BI20" s="1">
        <v>4</v>
      </c>
      <c r="BJ20" s="1">
        <v>6</v>
      </c>
      <c r="BK20" s="1">
        <v>4</v>
      </c>
      <c r="BL20" s="1">
        <v>1</v>
      </c>
      <c r="BM20" s="1">
        <v>0</v>
      </c>
      <c r="BN20" s="1">
        <v>0</v>
      </c>
      <c r="BO20" s="1">
        <v>0</v>
      </c>
      <c r="BP20" s="1">
        <v>5</v>
      </c>
      <c r="BQ20" s="1">
        <v>0</v>
      </c>
      <c r="BR20" s="1">
        <v>0</v>
      </c>
      <c r="BS20" s="1">
        <v>0</v>
      </c>
      <c r="BT20" s="1">
        <v>0</v>
      </c>
      <c r="BU20" s="1">
        <v>2</v>
      </c>
      <c r="BV20" s="1">
        <v>7</v>
      </c>
      <c r="BW20" s="1">
        <v>5</v>
      </c>
      <c r="BX20" s="1">
        <v>0</v>
      </c>
      <c r="BY20" s="1">
        <v>0</v>
      </c>
      <c r="BZ20" s="1">
        <v>0</v>
      </c>
      <c r="CA20" s="1">
        <v>4</v>
      </c>
      <c r="CB20" s="1">
        <v>8</v>
      </c>
      <c r="CC20" s="1">
        <v>6</v>
      </c>
      <c r="CD20" s="1">
        <v>0</v>
      </c>
      <c r="CE20" s="1">
        <v>2</v>
      </c>
      <c r="CF20" s="1">
        <v>0</v>
      </c>
      <c r="CG20" s="1">
        <v>7</v>
      </c>
      <c r="CH20" s="1">
        <v>10</v>
      </c>
      <c r="CI20" s="1">
        <v>10</v>
      </c>
      <c r="CJ20" s="1">
        <v>1</v>
      </c>
      <c r="CK20" s="1">
        <v>2</v>
      </c>
      <c r="CL20" s="1">
        <v>2</v>
      </c>
      <c r="CM20" s="1">
        <v>1</v>
      </c>
      <c r="CN20" s="1">
        <v>5</v>
      </c>
      <c r="CO20" s="1">
        <v>2</v>
      </c>
      <c r="CP20" s="1">
        <v>0</v>
      </c>
      <c r="CQ20" s="1">
        <v>2</v>
      </c>
      <c r="CR20" s="1">
        <v>1</v>
      </c>
      <c r="CS20" s="1">
        <v>0</v>
      </c>
      <c r="CT20" s="1">
        <v>3</v>
      </c>
      <c r="CU20" s="1">
        <v>1</v>
      </c>
      <c r="CV20" s="1">
        <v>0</v>
      </c>
    </row>
    <row r="21" spans="1:101" x14ac:dyDescent="0.4">
      <c r="A21" s="10">
        <v>25</v>
      </c>
      <c r="B21" s="1" t="s">
        <v>62</v>
      </c>
      <c r="C21" s="1" t="s">
        <v>46</v>
      </c>
      <c r="D21" s="41">
        <v>39142</v>
      </c>
      <c r="E21" s="8">
        <v>30</v>
      </c>
      <c r="F21" s="1">
        <v>15</v>
      </c>
      <c r="G21" s="1">
        <v>148</v>
      </c>
      <c r="H21" s="1">
        <v>112</v>
      </c>
      <c r="I21" s="1">
        <v>16</v>
      </c>
      <c r="J21" s="1">
        <v>10</v>
      </c>
      <c r="K21" s="1">
        <v>5</v>
      </c>
      <c r="L21" s="1">
        <v>14</v>
      </c>
      <c r="M21" s="1">
        <v>13</v>
      </c>
      <c r="N21" s="1">
        <v>5</v>
      </c>
      <c r="O21" s="1">
        <v>12</v>
      </c>
      <c r="P21" s="1">
        <v>3</v>
      </c>
      <c r="Q21" s="8">
        <v>5768.17</v>
      </c>
      <c r="R21" s="1">
        <v>11483.089999999998</v>
      </c>
      <c r="S21" s="1">
        <v>88759.410000000018</v>
      </c>
      <c r="T21" s="1">
        <v>116092.87000000002</v>
      </c>
      <c r="U21" s="1">
        <v>6873.94</v>
      </c>
      <c r="V21" s="1">
        <v>16408.099999999999</v>
      </c>
      <c r="W21" s="1">
        <v>672.85</v>
      </c>
      <c r="X21" s="1">
        <v>18830.22</v>
      </c>
      <c r="Y21" s="1">
        <v>18843.919999999998</v>
      </c>
      <c r="Z21" s="1">
        <v>39537.24</v>
      </c>
      <c r="AA21" s="1">
        <v>7792.0300000000007</v>
      </c>
      <c r="AB21" s="1">
        <v>687.46</v>
      </c>
      <c r="AC21" s="8">
        <v>1</v>
      </c>
      <c r="AD21" s="1">
        <v>6</v>
      </c>
      <c r="AE21" s="1">
        <v>2</v>
      </c>
      <c r="AF21" s="1">
        <v>11</v>
      </c>
      <c r="AG21" s="1">
        <v>9</v>
      </c>
      <c r="AH21" s="1">
        <v>1</v>
      </c>
      <c r="AI21" s="1">
        <v>0</v>
      </c>
      <c r="AJ21" s="1">
        <v>3</v>
      </c>
      <c r="AK21" s="1">
        <v>5</v>
      </c>
      <c r="AL21" s="1">
        <v>2</v>
      </c>
      <c r="AM21" s="1">
        <v>5</v>
      </c>
      <c r="AN21" s="1">
        <v>0</v>
      </c>
      <c r="AO21" s="1">
        <v>3</v>
      </c>
      <c r="AP21" s="1">
        <v>7</v>
      </c>
      <c r="AQ21" s="1">
        <v>9</v>
      </c>
      <c r="AR21" s="1">
        <v>45</v>
      </c>
      <c r="AS21" s="1">
        <v>79</v>
      </c>
      <c r="AT21" s="1">
        <v>5</v>
      </c>
      <c r="AU21" s="1">
        <v>4</v>
      </c>
      <c r="AV21" s="1">
        <v>4</v>
      </c>
      <c r="AW21" s="1">
        <v>9</v>
      </c>
      <c r="AX21" s="1">
        <v>28</v>
      </c>
      <c r="AY21" s="1">
        <v>66</v>
      </c>
      <c r="AZ21" s="1">
        <v>1</v>
      </c>
      <c r="BA21" s="1">
        <v>1</v>
      </c>
      <c r="BB21" s="1">
        <v>0</v>
      </c>
      <c r="BC21" s="1">
        <v>3</v>
      </c>
      <c r="BD21" s="1">
        <v>4</v>
      </c>
      <c r="BE21" s="1">
        <v>7</v>
      </c>
      <c r="BF21" s="1">
        <v>1</v>
      </c>
      <c r="BG21" s="1">
        <v>4</v>
      </c>
      <c r="BH21" s="1">
        <v>0</v>
      </c>
      <c r="BI21" s="1">
        <v>1</v>
      </c>
      <c r="BJ21" s="1">
        <v>2</v>
      </c>
      <c r="BK21" s="1">
        <v>3</v>
      </c>
      <c r="BL21" s="1">
        <v>0</v>
      </c>
      <c r="BM21" s="1">
        <v>0</v>
      </c>
      <c r="BN21" s="1">
        <v>0</v>
      </c>
      <c r="BO21" s="1">
        <v>1</v>
      </c>
      <c r="BP21" s="1">
        <v>3</v>
      </c>
      <c r="BQ21" s="1">
        <v>0</v>
      </c>
      <c r="BR21" s="1">
        <v>1</v>
      </c>
      <c r="BS21" s="1">
        <v>0</v>
      </c>
      <c r="BT21" s="1">
        <v>0</v>
      </c>
      <c r="BU21" s="1">
        <v>3</v>
      </c>
      <c r="BV21" s="1">
        <v>10</v>
      </c>
      <c r="BW21" s="1">
        <v>1</v>
      </c>
      <c r="BX21" s="1">
        <v>0</v>
      </c>
      <c r="BY21" s="1">
        <v>0</v>
      </c>
      <c r="BZ21" s="1">
        <v>1</v>
      </c>
      <c r="CA21" s="1">
        <v>1</v>
      </c>
      <c r="CB21" s="1">
        <v>4</v>
      </c>
      <c r="CC21" s="1">
        <v>7</v>
      </c>
      <c r="CD21" s="1">
        <v>0</v>
      </c>
      <c r="CE21" s="1">
        <v>0</v>
      </c>
      <c r="CF21" s="1">
        <v>1</v>
      </c>
      <c r="CG21" s="1">
        <v>1</v>
      </c>
      <c r="CH21" s="1">
        <v>2</v>
      </c>
      <c r="CI21" s="1">
        <v>1</v>
      </c>
      <c r="CJ21" s="1">
        <v>0</v>
      </c>
      <c r="CK21" s="1">
        <v>0</v>
      </c>
      <c r="CL21" s="1">
        <v>0</v>
      </c>
      <c r="CM21" s="1">
        <v>4</v>
      </c>
      <c r="CN21" s="1">
        <v>7</v>
      </c>
      <c r="CO21" s="1">
        <v>1</v>
      </c>
      <c r="CP21" s="1">
        <v>0</v>
      </c>
      <c r="CQ21" s="1">
        <v>0</v>
      </c>
      <c r="CR21" s="1">
        <v>0</v>
      </c>
      <c r="CS21" s="1">
        <v>0</v>
      </c>
      <c r="CT21" s="1">
        <v>3</v>
      </c>
      <c r="CU21" s="1">
        <v>0</v>
      </c>
      <c r="CV21" s="1">
        <v>0</v>
      </c>
    </row>
    <row r="22" spans="1:101" x14ac:dyDescent="0.4">
      <c r="A22" s="10">
        <v>26</v>
      </c>
      <c r="B22" s="1" t="s">
        <v>63</v>
      </c>
      <c r="C22" s="1" t="s">
        <v>51</v>
      </c>
      <c r="D22" s="41">
        <v>39401</v>
      </c>
      <c r="E22" s="8">
        <v>24</v>
      </c>
      <c r="F22" s="1">
        <v>8</v>
      </c>
      <c r="G22" s="1">
        <v>116</v>
      </c>
      <c r="H22" s="1">
        <v>74</v>
      </c>
      <c r="I22" s="1">
        <v>2</v>
      </c>
      <c r="J22" s="1">
        <v>9</v>
      </c>
      <c r="K22" s="1">
        <v>10</v>
      </c>
      <c r="L22" s="1">
        <v>4</v>
      </c>
      <c r="M22" s="1">
        <v>11</v>
      </c>
      <c r="N22" s="1">
        <v>9</v>
      </c>
      <c r="O22" s="1">
        <v>6</v>
      </c>
      <c r="P22" s="1">
        <v>0</v>
      </c>
      <c r="Q22" s="8">
        <v>3808.47</v>
      </c>
      <c r="R22" s="1">
        <v>9244.43</v>
      </c>
      <c r="S22" s="1">
        <v>56588.9</v>
      </c>
      <c r="T22" s="1">
        <v>70159.589999999982</v>
      </c>
      <c r="U22" s="1">
        <v>271.02</v>
      </c>
      <c r="V22" s="1">
        <v>2090.4100000000003</v>
      </c>
      <c r="W22" s="1">
        <v>1366.99</v>
      </c>
      <c r="X22" s="1">
        <v>11674.490000000002</v>
      </c>
      <c r="Y22" s="1">
        <v>5139.9699999999993</v>
      </c>
      <c r="Z22" s="1">
        <v>9720.1299999999992</v>
      </c>
      <c r="AA22" s="1">
        <v>5827.56</v>
      </c>
      <c r="AB22" s="1">
        <v>0</v>
      </c>
      <c r="AC22" s="8">
        <v>1</v>
      </c>
      <c r="AD22" s="1">
        <v>0</v>
      </c>
      <c r="AE22" s="1">
        <v>4</v>
      </c>
      <c r="AF22" s="1">
        <v>14</v>
      </c>
      <c r="AG22" s="1">
        <v>4</v>
      </c>
      <c r="AH22" s="1">
        <v>1</v>
      </c>
      <c r="AI22" s="1">
        <v>0</v>
      </c>
      <c r="AJ22" s="1">
        <v>0</v>
      </c>
      <c r="AK22" s="1">
        <v>3</v>
      </c>
      <c r="AL22" s="1">
        <v>4</v>
      </c>
      <c r="AM22" s="1">
        <v>1</v>
      </c>
      <c r="AN22" s="1">
        <v>0</v>
      </c>
      <c r="AO22" s="1">
        <v>0</v>
      </c>
      <c r="AP22" s="1">
        <v>2</v>
      </c>
      <c r="AQ22" s="1">
        <v>4</v>
      </c>
      <c r="AR22" s="1">
        <v>36</v>
      </c>
      <c r="AS22" s="1">
        <v>71</v>
      </c>
      <c r="AT22" s="1">
        <v>3</v>
      </c>
      <c r="AU22" s="1">
        <v>3</v>
      </c>
      <c r="AV22" s="1">
        <v>1</v>
      </c>
      <c r="AW22" s="1">
        <v>5</v>
      </c>
      <c r="AX22" s="1">
        <v>13</v>
      </c>
      <c r="AY22" s="1">
        <v>48</v>
      </c>
      <c r="AZ22" s="1">
        <v>4</v>
      </c>
      <c r="BA22" s="1">
        <v>0</v>
      </c>
      <c r="BB22" s="1">
        <v>0</v>
      </c>
      <c r="BC22" s="1">
        <v>0</v>
      </c>
      <c r="BD22" s="1">
        <v>1</v>
      </c>
      <c r="BE22" s="1">
        <v>1</v>
      </c>
      <c r="BF22" s="1">
        <v>0</v>
      </c>
      <c r="BG22" s="1">
        <v>4</v>
      </c>
      <c r="BH22" s="1">
        <v>1</v>
      </c>
      <c r="BI22" s="1">
        <v>1</v>
      </c>
      <c r="BJ22" s="1">
        <v>2</v>
      </c>
      <c r="BK22" s="1">
        <v>1</v>
      </c>
      <c r="BL22" s="1">
        <v>0</v>
      </c>
      <c r="BM22" s="1">
        <v>1</v>
      </c>
      <c r="BN22" s="1">
        <v>1</v>
      </c>
      <c r="BO22" s="1">
        <v>3</v>
      </c>
      <c r="BP22" s="1">
        <v>5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1</v>
      </c>
      <c r="BW22" s="1">
        <v>3</v>
      </c>
      <c r="BX22" s="1">
        <v>0</v>
      </c>
      <c r="BY22" s="1">
        <v>0</v>
      </c>
      <c r="BZ22" s="1">
        <v>1</v>
      </c>
      <c r="CA22" s="1">
        <v>2</v>
      </c>
      <c r="CB22" s="1">
        <v>7</v>
      </c>
      <c r="CC22" s="1">
        <v>1</v>
      </c>
      <c r="CD22" s="1">
        <v>0</v>
      </c>
      <c r="CE22" s="1">
        <v>0</v>
      </c>
      <c r="CF22" s="1">
        <v>0</v>
      </c>
      <c r="CG22" s="1">
        <v>2</v>
      </c>
      <c r="CH22" s="1">
        <v>4</v>
      </c>
      <c r="CI22" s="1">
        <v>3</v>
      </c>
      <c r="CJ22" s="1">
        <v>0</v>
      </c>
      <c r="CK22" s="1">
        <v>0</v>
      </c>
      <c r="CL22" s="1">
        <v>0</v>
      </c>
      <c r="CM22" s="1">
        <v>1</v>
      </c>
      <c r="CN22" s="1">
        <v>2</v>
      </c>
      <c r="CO22" s="1">
        <v>3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</row>
    <row r="23" spans="1:101" x14ac:dyDescent="0.4">
      <c r="A23" s="10">
        <v>27</v>
      </c>
      <c r="B23" s="1" t="s">
        <v>64</v>
      </c>
      <c r="C23" s="1" t="s">
        <v>51</v>
      </c>
      <c r="D23" s="41">
        <v>39401</v>
      </c>
      <c r="E23" s="8">
        <v>7</v>
      </c>
      <c r="F23" s="1">
        <v>21</v>
      </c>
      <c r="G23" s="1">
        <v>21</v>
      </c>
      <c r="H23" s="1">
        <v>15</v>
      </c>
      <c r="I23" s="1">
        <v>2</v>
      </c>
      <c r="J23" s="1">
        <v>2</v>
      </c>
      <c r="K23" s="1">
        <v>0</v>
      </c>
      <c r="L23" s="1">
        <v>6</v>
      </c>
      <c r="M23" s="1">
        <v>1</v>
      </c>
      <c r="N23" s="1">
        <v>6</v>
      </c>
      <c r="O23" s="1">
        <v>1</v>
      </c>
      <c r="P23" s="1">
        <v>1</v>
      </c>
      <c r="Q23" s="8">
        <v>1175.94</v>
      </c>
      <c r="R23" s="1">
        <v>91917.41</v>
      </c>
      <c r="S23" s="1">
        <v>70935.3</v>
      </c>
      <c r="T23" s="1">
        <v>39315.14</v>
      </c>
      <c r="U23" s="1">
        <v>15129.470000000001</v>
      </c>
      <c r="V23" s="1">
        <v>12546.6</v>
      </c>
      <c r="W23" s="1">
        <v>0</v>
      </c>
      <c r="X23" s="1">
        <v>58467.100000000006</v>
      </c>
      <c r="Y23" s="1">
        <v>2791.49</v>
      </c>
      <c r="Z23" s="1">
        <v>23469.18</v>
      </c>
      <c r="AA23" s="1">
        <v>199.57</v>
      </c>
      <c r="AB23" s="1">
        <v>1690.74</v>
      </c>
      <c r="AC23" s="8">
        <v>6</v>
      </c>
      <c r="AD23" s="1">
        <v>1</v>
      </c>
      <c r="AE23" s="1">
        <v>0</v>
      </c>
      <c r="AF23" s="1">
        <v>0</v>
      </c>
      <c r="AG23" s="1">
        <v>0</v>
      </c>
      <c r="AH23" s="1">
        <v>0</v>
      </c>
      <c r="AI23" s="1">
        <v>5</v>
      </c>
      <c r="AJ23" s="1">
        <v>6</v>
      </c>
      <c r="AK23" s="1">
        <v>6</v>
      </c>
      <c r="AL23" s="1">
        <v>3</v>
      </c>
      <c r="AM23" s="1">
        <v>1</v>
      </c>
      <c r="AN23" s="1">
        <v>0</v>
      </c>
      <c r="AO23" s="1">
        <v>2</v>
      </c>
      <c r="AP23" s="1">
        <v>3</v>
      </c>
      <c r="AQ23" s="1">
        <v>8</v>
      </c>
      <c r="AR23" s="1">
        <v>4</v>
      </c>
      <c r="AS23" s="1">
        <v>4</v>
      </c>
      <c r="AT23" s="1">
        <v>0</v>
      </c>
      <c r="AU23" s="1">
        <v>6</v>
      </c>
      <c r="AV23" s="1">
        <v>2</v>
      </c>
      <c r="AW23" s="1">
        <v>3</v>
      </c>
      <c r="AX23" s="1">
        <v>3</v>
      </c>
      <c r="AY23" s="1">
        <v>1</v>
      </c>
      <c r="AZ23" s="1">
        <v>0</v>
      </c>
      <c r="BA23" s="1">
        <v>0</v>
      </c>
      <c r="BB23" s="1">
        <v>0</v>
      </c>
      <c r="BC23" s="1">
        <v>1</v>
      </c>
      <c r="BD23" s="1">
        <v>0</v>
      </c>
      <c r="BE23" s="1">
        <v>1</v>
      </c>
      <c r="BF23" s="1">
        <v>0</v>
      </c>
      <c r="BG23" s="1">
        <v>1</v>
      </c>
      <c r="BH23" s="1">
        <v>0</v>
      </c>
      <c r="BI23" s="1">
        <v>1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2</v>
      </c>
      <c r="BT23" s="1">
        <v>3</v>
      </c>
      <c r="BU23" s="1">
        <v>1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1</v>
      </c>
      <c r="CB23" s="1">
        <v>0</v>
      </c>
      <c r="CC23" s="1">
        <v>0</v>
      </c>
      <c r="CD23" s="1">
        <v>0</v>
      </c>
      <c r="CE23" s="1">
        <v>1</v>
      </c>
      <c r="CF23" s="1">
        <v>3</v>
      </c>
      <c r="CG23" s="1">
        <v>1</v>
      </c>
      <c r="CH23" s="1">
        <v>1</v>
      </c>
      <c r="CI23" s="1">
        <v>0</v>
      </c>
      <c r="CJ23" s="1">
        <v>0</v>
      </c>
      <c r="CK23" s="1">
        <v>1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1</v>
      </c>
      <c r="CS23" s="1">
        <v>0</v>
      </c>
      <c r="CT23" s="1">
        <v>0</v>
      </c>
      <c r="CU23" s="1">
        <v>0</v>
      </c>
      <c r="CV23" s="1">
        <v>0</v>
      </c>
    </row>
    <row r="24" spans="1:101" x14ac:dyDescent="0.4">
      <c r="A24" s="10">
        <v>28</v>
      </c>
      <c r="B24" s="1" t="s">
        <v>65</v>
      </c>
      <c r="C24" s="1" t="s">
        <v>46</v>
      </c>
      <c r="D24" s="41">
        <v>39514</v>
      </c>
      <c r="E24" s="8">
        <v>2</v>
      </c>
      <c r="F24" s="1">
        <v>1</v>
      </c>
      <c r="G24" s="1">
        <v>34</v>
      </c>
      <c r="H24" s="1">
        <v>42</v>
      </c>
      <c r="I24" s="1">
        <v>4</v>
      </c>
      <c r="J24" s="1">
        <v>2</v>
      </c>
      <c r="K24" s="1">
        <v>1</v>
      </c>
      <c r="L24" s="1">
        <v>3</v>
      </c>
      <c r="M24" s="1">
        <v>2</v>
      </c>
      <c r="N24" s="1">
        <v>4</v>
      </c>
      <c r="O24" s="1">
        <v>3</v>
      </c>
      <c r="P24" s="1">
        <v>0</v>
      </c>
      <c r="Q24" s="8">
        <v>116.9</v>
      </c>
      <c r="R24" s="1">
        <v>792.31</v>
      </c>
      <c r="S24" s="1">
        <v>18792.539999999997</v>
      </c>
      <c r="T24" s="1">
        <v>106834.57</v>
      </c>
      <c r="U24" s="1">
        <v>1076.76</v>
      </c>
      <c r="V24" s="1">
        <v>21979.26</v>
      </c>
      <c r="W24" s="1">
        <v>110.28</v>
      </c>
      <c r="X24" s="1">
        <v>5541.0800000000008</v>
      </c>
      <c r="Y24" s="1">
        <v>9099.86</v>
      </c>
      <c r="Z24" s="1">
        <v>21121.55</v>
      </c>
      <c r="AA24" s="1">
        <v>416.44000000000005</v>
      </c>
      <c r="AB24" s="1">
        <v>0</v>
      </c>
      <c r="AC24" s="8">
        <v>0</v>
      </c>
      <c r="AD24" s="1">
        <v>0</v>
      </c>
      <c r="AE24" s="1">
        <v>1</v>
      </c>
      <c r="AF24" s="1">
        <v>1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1</v>
      </c>
      <c r="AM24" s="1">
        <v>0</v>
      </c>
      <c r="AN24" s="1">
        <v>0</v>
      </c>
      <c r="AO24" s="1">
        <v>0</v>
      </c>
      <c r="AP24" s="1">
        <v>0</v>
      </c>
      <c r="AQ24" s="1">
        <v>1</v>
      </c>
      <c r="AR24" s="1">
        <v>10</v>
      </c>
      <c r="AS24" s="1">
        <v>22</v>
      </c>
      <c r="AT24" s="1">
        <v>1</v>
      </c>
      <c r="AU24" s="1">
        <v>1</v>
      </c>
      <c r="AV24" s="1">
        <v>0</v>
      </c>
      <c r="AW24" s="1">
        <v>3</v>
      </c>
      <c r="AX24" s="1">
        <v>14</v>
      </c>
      <c r="AY24" s="1">
        <v>21</v>
      </c>
      <c r="AZ24" s="1">
        <v>3</v>
      </c>
      <c r="BA24" s="1">
        <v>1</v>
      </c>
      <c r="BB24" s="1">
        <v>1</v>
      </c>
      <c r="BC24" s="1">
        <v>0</v>
      </c>
      <c r="BD24" s="1">
        <v>1</v>
      </c>
      <c r="BE24" s="1">
        <v>1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1</v>
      </c>
      <c r="BL24" s="1">
        <v>1</v>
      </c>
      <c r="BM24" s="1">
        <v>0</v>
      </c>
      <c r="BN24" s="1">
        <v>0</v>
      </c>
      <c r="BO24" s="1">
        <v>1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3</v>
      </c>
      <c r="BW24" s="1">
        <v>0</v>
      </c>
      <c r="BX24" s="1">
        <v>0</v>
      </c>
      <c r="BY24" s="1">
        <v>0</v>
      </c>
      <c r="BZ24" s="1">
        <v>0</v>
      </c>
      <c r="CA24" s="1">
        <v>1</v>
      </c>
      <c r="CB24" s="1">
        <v>1</v>
      </c>
      <c r="CC24" s="1">
        <v>0</v>
      </c>
      <c r="CD24" s="1">
        <v>0</v>
      </c>
      <c r="CE24" s="1">
        <v>0</v>
      </c>
      <c r="CF24" s="1">
        <v>0</v>
      </c>
      <c r="CG24" s="1">
        <v>1</v>
      </c>
      <c r="CH24" s="1">
        <v>1</v>
      </c>
      <c r="CI24" s="1">
        <v>2</v>
      </c>
      <c r="CJ24" s="1">
        <v>0</v>
      </c>
      <c r="CK24" s="1">
        <v>0</v>
      </c>
      <c r="CL24" s="1">
        <v>0</v>
      </c>
      <c r="CM24" s="1">
        <v>0</v>
      </c>
      <c r="CN24" s="1">
        <v>2</v>
      </c>
      <c r="CO24" s="1">
        <v>1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</row>
    <row r="25" spans="1:101" x14ac:dyDescent="0.4">
      <c r="A25" s="10">
        <v>29</v>
      </c>
      <c r="B25" s="1" t="s">
        <v>66</v>
      </c>
      <c r="C25" s="1" t="s">
        <v>46</v>
      </c>
      <c r="D25" s="41">
        <v>39514</v>
      </c>
      <c r="E25" s="8">
        <v>10</v>
      </c>
      <c r="F25" s="1">
        <v>22</v>
      </c>
      <c r="G25" s="1">
        <v>173</v>
      </c>
      <c r="H25" s="1">
        <v>196</v>
      </c>
      <c r="I25" s="1">
        <v>20</v>
      </c>
      <c r="J25" s="1">
        <v>19</v>
      </c>
      <c r="K25" s="1">
        <v>8</v>
      </c>
      <c r="L25" s="1">
        <v>15</v>
      </c>
      <c r="M25" s="1">
        <v>10</v>
      </c>
      <c r="N25" s="1">
        <v>20</v>
      </c>
      <c r="O25" s="1">
        <v>6</v>
      </c>
      <c r="P25" s="1">
        <v>6</v>
      </c>
      <c r="Q25" s="8">
        <v>2162.0300000000002</v>
      </c>
      <c r="R25" s="1">
        <v>37796.629999999997</v>
      </c>
      <c r="S25" s="1">
        <v>134047.82999999999</v>
      </c>
      <c r="T25" s="1">
        <v>347411.60000000003</v>
      </c>
      <c r="U25" s="1">
        <v>16701.399999999998</v>
      </c>
      <c r="V25" s="1">
        <v>34507.46</v>
      </c>
      <c r="W25" s="1">
        <v>939.06</v>
      </c>
      <c r="X25" s="1">
        <v>23477.909999999996</v>
      </c>
      <c r="Y25" s="1">
        <v>30493.260000000002</v>
      </c>
      <c r="Z25" s="1">
        <v>192470.89000000004</v>
      </c>
      <c r="AA25" s="1">
        <v>5163.16</v>
      </c>
      <c r="AB25" s="1">
        <v>16615.34</v>
      </c>
      <c r="AC25" s="8">
        <v>0</v>
      </c>
      <c r="AD25" s="1">
        <v>1</v>
      </c>
      <c r="AE25" s="1">
        <v>0</v>
      </c>
      <c r="AF25" s="1">
        <v>4</v>
      </c>
      <c r="AG25" s="1">
        <v>5</v>
      </c>
      <c r="AH25" s="1">
        <v>0</v>
      </c>
      <c r="AI25" s="1">
        <v>2</v>
      </c>
      <c r="AJ25" s="1">
        <v>3</v>
      </c>
      <c r="AK25" s="1">
        <v>4</v>
      </c>
      <c r="AL25" s="1">
        <v>12</v>
      </c>
      <c r="AM25" s="1">
        <v>1</v>
      </c>
      <c r="AN25" s="1">
        <v>0</v>
      </c>
      <c r="AO25" s="1">
        <v>0</v>
      </c>
      <c r="AP25" s="1">
        <v>0</v>
      </c>
      <c r="AQ25" s="1">
        <v>12</v>
      </c>
      <c r="AR25" s="1">
        <v>54</v>
      </c>
      <c r="AS25" s="1">
        <v>95</v>
      </c>
      <c r="AT25" s="1">
        <v>12</v>
      </c>
      <c r="AU25" s="1">
        <v>3</v>
      </c>
      <c r="AV25" s="1">
        <v>1</v>
      </c>
      <c r="AW25" s="1">
        <v>9</v>
      </c>
      <c r="AX25" s="1">
        <v>45</v>
      </c>
      <c r="AY25" s="1">
        <v>123</v>
      </c>
      <c r="AZ25" s="1">
        <v>15</v>
      </c>
      <c r="BA25" s="1">
        <v>0</v>
      </c>
      <c r="BB25" s="1">
        <v>0</v>
      </c>
      <c r="BC25" s="1">
        <v>1</v>
      </c>
      <c r="BD25" s="1">
        <v>5</v>
      </c>
      <c r="BE25" s="1">
        <v>8</v>
      </c>
      <c r="BF25" s="1">
        <v>6</v>
      </c>
      <c r="BG25" s="1">
        <v>4</v>
      </c>
      <c r="BH25" s="1">
        <v>1</v>
      </c>
      <c r="BI25" s="1">
        <v>7</v>
      </c>
      <c r="BJ25" s="1">
        <v>3</v>
      </c>
      <c r="BK25" s="1">
        <v>4</v>
      </c>
      <c r="BL25" s="1">
        <v>0</v>
      </c>
      <c r="BM25" s="1">
        <v>0</v>
      </c>
      <c r="BN25" s="1">
        <v>1</v>
      </c>
      <c r="BO25" s="1">
        <v>3</v>
      </c>
      <c r="BP25" s="1">
        <v>2</v>
      </c>
      <c r="BQ25" s="1">
        <v>2</v>
      </c>
      <c r="BR25" s="1">
        <v>0</v>
      </c>
      <c r="BS25" s="1">
        <v>1</v>
      </c>
      <c r="BT25" s="1">
        <v>0</v>
      </c>
      <c r="BU25" s="1">
        <v>3</v>
      </c>
      <c r="BV25" s="1">
        <v>10</v>
      </c>
      <c r="BW25" s="1">
        <v>1</v>
      </c>
      <c r="BX25" s="1">
        <v>0</v>
      </c>
      <c r="BY25" s="1">
        <v>1</v>
      </c>
      <c r="BZ25" s="1">
        <v>0</v>
      </c>
      <c r="CA25" s="1">
        <v>2</v>
      </c>
      <c r="CB25" s="1">
        <v>7</v>
      </c>
      <c r="CC25" s="1">
        <v>0</v>
      </c>
      <c r="CD25" s="1">
        <v>0</v>
      </c>
      <c r="CE25" s="1">
        <v>2</v>
      </c>
      <c r="CF25" s="1">
        <v>2</v>
      </c>
      <c r="CG25" s="1">
        <v>2</v>
      </c>
      <c r="CH25" s="1">
        <v>6</v>
      </c>
      <c r="CI25" s="1">
        <v>7</v>
      </c>
      <c r="CJ25" s="1">
        <v>1</v>
      </c>
      <c r="CK25" s="1">
        <v>0</v>
      </c>
      <c r="CL25" s="1">
        <v>0</v>
      </c>
      <c r="CM25" s="1">
        <v>3</v>
      </c>
      <c r="CN25" s="1">
        <v>2</v>
      </c>
      <c r="CO25" s="1">
        <v>1</v>
      </c>
      <c r="CP25" s="1">
        <v>0</v>
      </c>
      <c r="CQ25" s="1">
        <v>4</v>
      </c>
      <c r="CR25" s="1">
        <v>0</v>
      </c>
      <c r="CS25" s="1">
        <v>0</v>
      </c>
      <c r="CT25" s="1">
        <v>1</v>
      </c>
      <c r="CU25" s="1">
        <v>1</v>
      </c>
      <c r="CV25" s="1">
        <v>0</v>
      </c>
    </row>
    <row r="26" spans="1:101" x14ac:dyDescent="0.4">
      <c r="A26" s="10">
        <v>32</v>
      </c>
      <c r="B26" s="1" t="s">
        <v>67</v>
      </c>
      <c r="C26" s="1" t="s">
        <v>51</v>
      </c>
      <c r="D26" s="41">
        <v>39737</v>
      </c>
      <c r="E26" s="8">
        <v>16</v>
      </c>
      <c r="F26" s="1">
        <v>22</v>
      </c>
      <c r="G26" s="1">
        <v>31</v>
      </c>
      <c r="H26" s="1">
        <v>26</v>
      </c>
      <c r="I26" s="1">
        <v>2</v>
      </c>
      <c r="J26" s="1">
        <v>3</v>
      </c>
      <c r="K26" s="1">
        <v>3</v>
      </c>
      <c r="L26" s="1">
        <v>4</v>
      </c>
      <c r="M26" s="1">
        <v>1</v>
      </c>
      <c r="N26" s="1">
        <v>6</v>
      </c>
      <c r="O26" s="1">
        <v>0</v>
      </c>
      <c r="P26" s="1">
        <v>3</v>
      </c>
      <c r="Q26" s="8">
        <v>3594.29</v>
      </c>
      <c r="R26" s="1">
        <v>46918.43</v>
      </c>
      <c r="S26" s="1">
        <v>110583.38999999998</v>
      </c>
      <c r="T26" s="1">
        <v>72606.989999999991</v>
      </c>
      <c r="U26" s="1">
        <v>13154.369999999999</v>
      </c>
      <c r="V26" s="1">
        <v>9874.0399999999991</v>
      </c>
      <c r="W26" s="1">
        <v>620.09</v>
      </c>
      <c r="X26" s="1">
        <v>8269.67</v>
      </c>
      <c r="Y26" s="1">
        <v>44343.839999999997</v>
      </c>
      <c r="Z26" s="1">
        <v>38822.800000000003</v>
      </c>
      <c r="AA26" s="1">
        <v>0</v>
      </c>
      <c r="AB26" s="1">
        <v>42107.839999999997</v>
      </c>
      <c r="AC26" s="8">
        <v>6</v>
      </c>
      <c r="AD26" s="1">
        <v>2</v>
      </c>
      <c r="AE26" s="1">
        <v>6</v>
      </c>
      <c r="AF26" s="1">
        <v>2</v>
      </c>
      <c r="AG26" s="1">
        <v>0</v>
      </c>
      <c r="AH26" s="1">
        <v>0</v>
      </c>
      <c r="AI26" s="1">
        <v>7</v>
      </c>
      <c r="AJ26" s="1">
        <v>7</v>
      </c>
      <c r="AK26" s="1">
        <v>7</v>
      </c>
      <c r="AL26" s="1">
        <v>1</v>
      </c>
      <c r="AM26" s="1">
        <v>0</v>
      </c>
      <c r="AN26" s="1">
        <v>0</v>
      </c>
      <c r="AO26" s="1">
        <v>4</v>
      </c>
      <c r="AP26" s="1">
        <v>7</v>
      </c>
      <c r="AQ26" s="1">
        <v>9</v>
      </c>
      <c r="AR26" s="1">
        <v>5</v>
      </c>
      <c r="AS26" s="1">
        <v>6</v>
      </c>
      <c r="AT26" s="1">
        <v>0</v>
      </c>
      <c r="AU26" s="1">
        <v>3</v>
      </c>
      <c r="AV26" s="1">
        <v>6</v>
      </c>
      <c r="AW26" s="1">
        <v>6</v>
      </c>
      <c r="AX26" s="1">
        <v>9</v>
      </c>
      <c r="AY26" s="1">
        <v>2</v>
      </c>
      <c r="AZ26" s="1">
        <v>0</v>
      </c>
      <c r="BA26" s="1">
        <v>0</v>
      </c>
      <c r="BB26" s="1">
        <v>1</v>
      </c>
      <c r="BC26" s="1">
        <v>1</v>
      </c>
      <c r="BD26" s="1">
        <v>0</v>
      </c>
      <c r="BE26" s="1">
        <v>0</v>
      </c>
      <c r="BF26" s="1">
        <v>0</v>
      </c>
      <c r="BG26" s="1">
        <v>2</v>
      </c>
      <c r="BH26" s="1">
        <v>0</v>
      </c>
      <c r="BI26" s="1">
        <v>1</v>
      </c>
      <c r="BJ26" s="1">
        <v>0</v>
      </c>
      <c r="BK26" s="1">
        <v>0</v>
      </c>
      <c r="BL26" s="1">
        <v>0</v>
      </c>
      <c r="BM26" s="1">
        <v>1</v>
      </c>
      <c r="BN26" s="1">
        <v>1</v>
      </c>
      <c r="BO26" s="1">
        <v>0</v>
      </c>
      <c r="BP26" s="1">
        <v>1</v>
      </c>
      <c r="BQ26" s="1">
        <v>0</v>
      </c>
      <c r="BR26" s="1">
        <v>0</v>
      </c>
      <c r="BS26" s="1">
        <v>2</v>
      </c>
      <c r="BT26" s="1">
        <v>2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1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3</v>
      </c>
      <c r="CG26" s="1">
        <v>2</v>
      </c>
      <c r="CH26" s="1">
        <v>1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1</v>
      </c>
      <c r="CR26" s="1">
        <v>1</v>
      </c>
      <c r="CS26" s="1">
        <v>1</v>
      </c>
      <c r="CT26" s="1">
        <v>0</v>
      </c>
      <c r="CU26" s="1">
        <v>0</v>
      </c>
      <c r="CV26" s="1">
        <v>0</v>
      </c>
    </row>
    <row r="27" spans="1:101" x14ac:dyDescent="0.4">
      <c r="A27" s="10">
        <v>33</v>
      </c>
      <c r="B27" s="1" t="s">
        <v>68</v>
      </c>
      <c r="C27" s="1" t="s">
        <v>51</v>
      </c>
      <c r="D27" s="41">
        <v>39792</v>
      </c>
      <c r="E27" s="8">
        <v>7</v>
      </c>
      <c r="F27" s="1">
        <v>12</v>
      </c>
      <c r="G27" s="1">
        <v>54</v>
      </c>
      <c r="H27" s="1">
        <v>93</v>
      </c>
      <c r="I27" s="1">
        <v>2</v>
      </c>
      <c r="J27" s="1">
        <v>11</v>
      </c>
      <c r="K27" s="1">
        <v>0</v>
      </c>
      <c r="L27" s="1">
        <v>2</v>
      </c>
      <c r="M27" s="1">
        <v>1</v>
      </c>
      <c r="N27" s="1">
        <v>11</v>
      </c>
      <c r="O27" s="1">
        <v>4</v>
      </c>
      <c r="P27" s="1">
        <v>3</v>
      </c>
      <c r="Q27" s="8">
        <v>801.84999999999991</v>
      </c>
      <c r="R27" s="1">
        <v>18030.670000000002</v>
      </c>
      <c r="S27" s="1">
        <v>48344.350000000006</v>
      </c>
      <c r="T27" s="1">
        <v>106066.69</v>
      </c>
      <c r="U27" s="1">
        <v>154.10000000000002</v>
      </c>
      <c r="V27" s="1">
        <v>2209.0700000000002</v>
      </c>
      <c r="W27" s="1">
        <v>0</v>
      </c>
      <c r="X27" s="1">
        <v>3549.58</v>
      </c>
      <c r="Y27" s="1">
        <v>1658.92</v>
      </c>
      <c r="Z27" s="1">
        <v>27105.040000000001</v>
      </c>
      <c r="AA27" s="1">
        <v>14811.46</v>
      </c>
      <c r="AB27" s="1">
        <v>1266.17</v>
      </c>
      <c r="AC27" s="8">
        <v>0</v>
      </c>
      <c r="AD27" s="1">
        <v>0</v>
      </c>
      <c r="AE27" s="1">
        <v>0</v>
      </c>
      <c r="AF27" s="1">
        <v>5</v>
      </c>
      <c r="AG27" s="1">
        <v>2</v>
      </c>
      <c r="AH27" s="1">
        <v>0</v>
      </c>
      <c r="AI27" s="1">
        <v>0</v>
      </c>
      <c r="AJ27" s="1">
        <v>1</v>
      </c>
      <c r="AK27" s="1">
        <v>6</v>
      </c>
      <c r="AL27" s="1">
        <v>4</v>
      </c>
      <c r="AM27" s="1">
        <v>1</v>
      </c>
      <c r="AN27" s="1">
        <v>0</v>
      </c>
      <c r="AO27" s="1">
        <v>2</v>
      </c>
      <c r="AP27" s="1">
        <v>0</v>
      </c>
      <c r="AQ27" s="1">
        <v>3</v>
      </c>
      <c r="AR27" s="1">
        <v>8</v>
      </c>
      <c r="AS27" s="1">
        <v>33</v>
      </c>
      <c r="AT27" s="1">
        <v>8</v>
      </c>
      <c r="AU27" s="1">
        <v>5</v>
      </c>
      <c r="AV27" s="1">
        <v>11</v>
      </c>
      <c r="AW27" s="1">
        <v>0</v>
      </c>
      <c r="AX27" s="1">
        <v>13</v>
      </c>
      <c r="AY27" s="1">
        <v>53</v>
      </c>
      <c r="AZ27" s="1">
        <v>11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2</v>
      </c>
      <c r="BG27" s="1">
        <v>4</v>
      </c>
      <c r="BH27" s="1">
        <v>0</v>
      </c>
      <c r="BI27" s="1">
        <v>0</v>
      </c>
      <c r="BJ27" s="1">
        <v>2</v>
      </c>
      <c r="BK27" s="1">
        <v>3</v>
      </c>
      <c r="BL27" s="1">
        <v>2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1</v>
      </c>
      <c r="BU27" s="1">
        <v>0</v>
      </c>
      <c r="BV27" s="1">
        <v>1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1</v>
      </c>
      <c r="CC27" s="1">
        <v>0</v>
      </c>
      <c r="CD27" s="1">
        <v>0</v>
      </c>
      <c r="CE27" s="1">
        <v>0</v>
      </c>
      <c r="CF27" s="1">
        <v>0</v>
      </c>
      <c r="CG27" s="1">
        <v>6</v>
      </c>
      <c r="CH27" s="1">
        <v>1</v>
      </c>
      <c r="CI27" s="1">
        <v>4</v>
      </c>
      <c r="CJ27" s="1">
        <v>0</v>
      </c>
      <c r="CK27" s="1">
        <v>0</v>
      </c>
      <c r="CL27" s="1">
        <v>1</v>
      </c>
      <c r="CM27" s="1">
        <v>1</v>
      </c>
      <c r="CN27" s="1">
        <v>2</v>
      </c>
      <c r="CO27" s="1">
        <v>0</v>
      </c>
      <c r="CP27" s="1">
        <v>0</v>
      </c>
      <c r="CQ27" s="1">
        <v>1</v>
      </c>
      <c r="CR27" s="1">
        <v>0</v>
      </c>
      <c r="CS27" s="1">
        <v>0</v>
      </c>
      <c r="CT27" s="1">
        <v>2</v>
      </c>
      <c r="CU27" s="1">
        <v>0</v>
      </c>
      <c r="CV27" s="1">
        <v>0</v>
      </c>
    </row>
    <row r="28" spans="1:101" x14ac:dyDescent="0.4">
      <c r="A28" s="10">
        <v>34</v>
      </c>
      <c r="B28" s="1" t="s">
        <v>69</v>
      </c>
      <c r="C28" s="1" t="s">
        <v>49</v>
      </c>
      <c r="D28" s="41">
        <v>39792</v>
      </c>
      <c r="E28" s="8">
        <v>37</v>
      </c>
      <c r="F28" s="1">
        <v>26</v>
      </c>
      <c r="G28" s="1">
        <v>149</v>
      </c>
      <c r="H28" s="1">
        <v>107</v>
      </c>
      <c r="I28" s="1">
        <v>7</v>
      </c>
      <c r="J28" s="1">
        <v>14</v>
      </c>
      <c r="K28" s="1">
        <v>4</v>
      </c>
      <c r="L28" s="1">
        <v>11</v>
      </c>
      <c r="M28" s="1">
        <v>10</v>
      </c>
      <c r="N28" s="1">
        <v>33</v>
      </c>
      <c r="O28" s="1">
        <v>2</v>
      </c>
      <c r="P28" s="1">
        <v>3</v>
      </c>
      <c r="Q28" s="8">
        <v>5625.5300000000007</v>
      </c>
      <c r="R28" s="1">
        <v>39650.74</v>
      </c>
      <c r="S28" s="1">
        <v>321563.55</v>
      </c>
      <c r="T28" s="1">
        <v>252659.39999999994</v>
      </c>
      <c r="U28" s="1">
        <v>8354.619999999999</v>
      </c>
      <c r="V28" s="1">
        <v>47643.069999999992</v>
      </c>
      <c r="W28" s="1">
        <v>537.20000000000005</v>
      </c>
      <c r="X28" s="1">
        <v>24848.579999999998</v>
      </c>
      <c r="Y28" s="1">
        <v>46051.950000000004</v>
      </c>
      <c r="Z28" s="1">
        <v>268214.75999999995</v>
      </c>
      <c r="AA28" s="1">
        <v>1398.58</v>
      </c>
      <c r="AB28" s="1">
        <v>5299.78</v>
      </c>
      <c r="AC28" s="8">
        <v>11</v>
      </c>
      <c r="AD28" s="1">
        <v>4</v>
      </c>
      <c r="AE28" s="1">
        <v>9</v>
      </c>
      <c r="AF28" s="1">
        <v>8</v>
      </c>
      <c r="AG28" s="1">
        <v>5</v>
      </c>
      <c r="AH28" s="1">
        <v>0</v>
      </c>
      <c r="AI28" s="1">
        <v>3</v>
      </c>
      <c r="AJ28" s="1">
        <v>5</v>
      </c>
      <c r="AK28" s="1">
        <v>12</v>
      </c>
      <c r="AL28" s="1">
        <v>4</v>
      </c>
      <c r="AM28" s="1">
        <v>2</v>
      </c>
      <c r="AN28" s="1">
        <v>0</v>
      </c>
      <c r="AO28" s="1">
        <v>6</v>
      </c>
      <c r="AP28" s="1">
        <v>11</v>
      </c>
      <c r="AQ28" s="1">
        <v>19</v>
      </c>
      <c r="AR28" s="1">
        <v>39</v>
      </c>
      <c r="AS28" s="1">
        <v>69</v>
      </c>
      <c r="AT28" s="1">
        <v>5</v>
      </c>
      <c r="AU28" s="1">
        <v>3</v>
      </c>
      <c r="AV28" s="1">
        <v>11</v>
      </c>
      <c r="AW28" s="1">
        <v>11</v>
      </c>
      <c r="AX28" s="1">
        <v>30</v>
      </c>
      <c r="AY28" s="1">
        <v>48</v>
      </c>
      <c r="AZ28" s="1">
        <v>4</v>
      </c>
      <c r="BA28" s="1">
        <v>0</v>
      </c>
      <c r="BB28" s="1">
        <v>0</v>
      </c>
      <c r="BC28" s="1">
        <v>2</v>
      </c>
      <c r="BD28" s="1">
        <v>3</v>
      </c>
      <c r="BE28" s="1">
        <v>2</v>
      </c>
      <c r="BF28" s="1">
        <v>0</v>
      </c>
      <c r="BG28" s="1">
        <v>8</v>
      </c>
      <c r="BH28" s="1">
        <v>2</v>
      </c>
      <c r="BI28" s="1">
        <v>2</v>
      </c>
      <c r="BJ28" s="1">
        <v>1</v>
      </c>
      <c r="BK28" s="1">
        <v>1</v>
      </c>
      <c r="BL28" s="1">
        <v>0</v>
      </c>
      <c r="BM28" s="1">
        <v>0</v>
      </c>
      <c r="BN28" s="1">
        <v>1</v>
      </c>
      <c r="BO28" s="1">
        <v>3</v>
      </c>
      <c r="BP28" s="1">
        <v>0</v>
      </c>
      <c r="BQ28" s="1">
        <v>0</v>
      </c>
      <c r="BR28" s="1">
        <v>0</v>
      </c>
      <c r="BS28" s="1">
        <v>2</v>
      </c>
      <c r="BT28" s="1">
        <v>0</v>
      </c>
      <c r="BU28" s="1">
        <v>4</v>
      </c>
      <c r="BV28" s="1">
        <v>3</v>
      </c>
      <c r="BW28" s="1">
        <v>2</v>
      </c>
      <c r="BX28" s="1">
        <v>0</v>
      </c>
      <c r="BY28" s="1">
        <v>0</v>
      </c>
      <c r="BZ28" s="1">
        <v>1</v>
      </c>
      <c r="CA28" s="1">
        <v>2</v>
      </c>
      <c r="CB28" s="1">
        <v>5</v>
      </c>
      <c r="CC28" s="1">
        <v>2</v>
      </c>
      <c r="CD28" s="1">
        <v>0</v>
      </c>
      <c r="CE28" s="1">
        <v>2</v>
      </c>
      <c r="CF28" s="1">
        <v>1</v>
      </c>
      <c r="CG28" s="1">
        <v>12</v>
      </c>
      <c r="CH28" s="1">
        <v>7</v>
      </c>
      <c r="CI28" s="1">
        <v>11</v>
      </c>
      <c r="CJ28" s="1">
        <v>0</v>
      </c>
      <c r="CK28" s="1">
        <v>0</v>
      </c>
      <c r="CL28" s="1">
        <v>0</v>
      </c>
      <c r="CM28" s="1">
        <v>1</v>
      </c>
      <c r="CN28" s="1">
        <v>1</v>
      </c>
      <c r="CO28" s="1">
        <v>0</v>
      </c>
      <c r="CP28" s="1">
        <v>0</v>
      </c>
      <c r="CQ28" s="1">
        <v>1</v>
      </c>
      <c r="CR28" s="1">
        <v>2</v>
      </c>
      <c r="CS28" s="1">
        <v>0</v>
      </c>
      <c r="CT28" s="1">
        <v>0</v>
      </c>
      <c r="CU28" s="1">
        <v>0</v>
      </c>
      <c r="CV28" s="1">
        <v>0</v>
      </c>
    </row>
    <row r="29" spans="1:101" x14ac:dyDescent="0.4">
      <c r="A29" s="10">
        <v>36</v>
      </c>
      <c r="B29" s="1" t="s">
        <v>70</v>
      </c>
      <c r="C29" s="1" t="s">
        <v>46</v>
      </c>
      <c r="D29" s="41">
        <v>40842</v>
      </c>
      <c r="E29" s="8">
        <v>4</v>
      </c>
      <c r="F29" s="1">
        <v>1</v>
      </c>
      <c r="G29" s="1">
        <v>68</v>
      </c>
      <c r="H29" s="1">
        <v>86</v>
      </c>
      <c r="I29" s="1">
        <v>5</v>
      </c>
      <c r="J29" s="1">
        <v>5</v>
      </c>
      <c r="K29" s="1">
        <v>0</v>
      </c>
      <c r="L29" s="1">
        <v>9</v>
      </c>
      <c r="M29" s="1">
        <v>5</v>
      </c>
      <c r="N29" s="1">
        <v>8</v>
      </c>
      <c r="O29" s="1">
        <v>1</v>
      </c>
      <c r="P29" s="1">
        <v>1</v>
      </c>
      <c r="Q29" s="8">
        <v>331.15999999999997</v>
      </c>
      <c r="R29" s="1">
        <v>641.41</v>
      </c>
      <c r="S29" s="1">
        <v>58123.930000000015</v>
      </c>
      <c r="T29" s="1">
        <v>109882.2</v>
      </c>
      <c r="U29" s="1">
        <v>5232.59</v>
      </c>
      <c r="V29" s="1">
        <v>626.6</v>
      </c>
      <c r="W29" s="1">
        <v>0</v>
      </c>
      <c r="X29" s="1">
        <v>30199.42</v>
      </c>
      <c r="Y29" s="1">
        <v>4774.91</v>
      </c>
      <c r="Z29" s="1">
        <v>23401.499999999996</v>
      </c>
      <c r="AA29" s="1">
        <v>2240.5</v>
      </c>
      <c r="AB29" s="1">
        <v>559.34</v>
      </c>
      <c r="AC29" s="8">
        <v>0</v>
      </c>
      <c r="AD29" s="1">
        <v>0</v>
      </c>
      <c r="AE29" s="1">
        <v>0</v>
      </c>
      <c r="AF29" s="1">
        <v>3</v>
      </c>
      <c r="AG29" s="1">
        <v>1</v>
      </c>
      <c r="AH29" s="1">
        <v>0</v>
      </c>
      <c r="AI29" s="1">
        <v>0</v>
      </c>
      <c r="AJ29" s="1">
        <v>0</v>
      </c>
      <c r="AK29" s="1">
        <v>1</v>
      </c>
      <c r="AL29" s="1">
        <v>0</v>
      </c>
      <c r="AM29" s="1">
        <v>0</v>
      </c>
      <c r="AN29" s="1">
        <v>0</v>
      </c>
      <c r="AO29" s="1">
        <v>1</v>
      </c>
      <c r="AP29" s="1">
        <v>1</v>
      </c>
      <c r="AQ29" s="1">
        <v>6</v>
      </c>
      <c r="AR29" s="1">
        <v>16</v>
      </c>
      <c r="AS29" s="1">
        <v>42</v>
      </c>
      <c r="AT29" s="1">
        <v>2</v>
      </c>
      <c r="AU29" s="1">
        <v>0</v>
      </c>
      <c r="AV29" s="1">
        <v>3</v>
      </c>
      <c r="AW29" s="1">
        <v>6</v>
      </c>
      <c r="AX29" s="1">
        <v>23</v>
      </c>
      <c r="AY29" s="1">
        <v>46</v>
      </c>
      <c r="AZ29" s="1">
        <v>8</v>
      </c>
      <c r="BA29" s="1">
        <v>0</v>
      </c>
      <c r="BB29" s="1">
        <v>0</v>
      </c>
      <c r="BC29" s="1">
        <v>1</v>
      </c>
      <c r="BD29" s="1">
        <v>0</v>
      </c>
      <c r="BE29" s="1">
        <v>4</v>
      </c>
      <c r="BF29" s="1">
        <v>0</v>
      </c>
      <c r="BG29" s="1">
        <v>1</v>
      </c>
      <c r="BH29" s="1">
        <v>0</v>
      </c>
      <c r="BI29" s="1">
        <v>0</v>
      </c>
      <c r="BJ29" s="1">
        <v>1</v>
      </c>
      <c r="BK29" s="1">
        <v>2</v>
      </c>
      <c r="BL29" s="1">
        <v>1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1</v>
      </c>
      <c r="BV29" s="1">
        <v>5</v>
      </c>
      <c r="BW29" s="1">
        <v>3</v>
      </c>
      <c r="BX29" s="1">
        <v>0</v>
      </c>
      <c r="BY29" s="1">
        <v>0</v>
      </c>
      <c r="BZ29" s="1">
        <v>0</v>
      </c>
      <c r="CA29" s="1">
        <v>0</v>
      </c>
      <c r="CB29" s="1">
        <v>4</v>
      </c>
      <c r="CC29" s="1">
        <v>1</v>
      </c>
      <c r="CD29" s="1">
        <v>0</v>
      </c>
      <c r="CE29" s="1">
        <v>0</v>
      </c>
      <c r="CF29" s="1">
        <v>0</v>
      </c>
      <c r="CG29" s="1">
        <v>0</v>
      </c>
      <c r="CH29" s="1">
        <v>3</v>
      </c>
      <c r="CI29" s="1">
        <v>5</v>
      </c>
      <c r="CJ29" s="1">
        <v>0</v>
      </c>
      <c r="CK29" s="1">
        <v>0</v>
      </c>
      <c r="CL29" s="1">
        <v>0</v>
      </c>
      <c r="CM29" s="1">
        <v>1</v>
      </c>
      <c r="CN29" s="1">
        <v>0</v>
      </c>
      <c r="CO29" s="1">
        <v>0</v>
      </c>
      <c r="CP29" s="1">
        <v>0</v>
      </c>
      <c r="CQ29" s="1">
        <v>0</v>
      </c>
      <c r="CR29" s="1">
        <v>1</v>
      </c>
      <c r="CS29" s="1">
        <v>0</v>
      </c>
      <c r="CT29" s="1">
        <v>0</v>
      </c>
      <c r="CU29" s="1">
        <v>0</v>
      </c>
      <c r="CV29" s="1">
        <v>0</v>
      </c>
    </row>
    <row r="30" spans="1:101" x14ac:dyDescent="0.4">
      <c r="A30" s="10">
        <v>37</v>
      </c>
      <c r="B30" s="1" t="s">
        <v>71</v>
      </c>
      <c r="C30" s="1" t="s">
        <v>46</v>
      </c>
      <c r="D30" s="41">
        <v>40842</v>
      </c>
      <c r="E30" s="8">
        <v>3</v>
      </c>
      <c r="F30" s="1">
        <v>5</v>
      </c>
      <c r="G30" s="1">
        <v>48</v>
      </c>
      <c r="H30" s="1">
        <v>54</v>
      </c>
      <c r="I30" s="1">
        <v>5</v>
      </c>
      <c r="J30" s="1">
        <v>5</v>
      </c>
      <c r="K30" s="1">
        <v>0</v>
      </c>
      <c r="L30" s="1">
        <v>2</v>
      </c>
      <c r="M30" s="1">
        <v>10</v>
      </c>
      <c r="N30" s="1">
        <v>1</v>
      </c>
      <c r="O30" s="1">
        <v>3</v>
      </c>
      <c r="P30" s="1">
        <v>3</v>
      </c>
      <c r="Q30" s="8">
        <v>382.14</v>
      </c>
      <c r="R30" s="1">
        <v>5180.1499999999996</v>
      </c>
      <c r="S30" s="1">
        <v>29219.810000000005</v>
      </c>
      <c r="T30" s="1">
        <v>65963</v>
      </c>
      <c r="U30" s="1">
        <v>6758.41</v>
      </c>
      <c r="V30" s="1">
        <v>3197.73</v>
      </c>
      <c r="W30" s="1">
        <v>0</v>
      </c>
      <c r="X30" s="1">
        <v>2123.9300000000003</v>
      </c>
      <c r="Y30" s="1">
        <v>9255.3700000000008</v>
      </c>
      <c r="Z30" s="1">
        <v>8438.35</v>
      </c>
      <c r="AA30" s="1">
        <v>10825.55</v>
      </c>
      <c r="AB30" s="1">
        <v>1286.6999999999998</v>
      </c>
      <c r="AC30" s="8">
        <v>0</v>
      </c>
      <c r="AD30" s="1">
        <v>0</v>
      </c>
      <c r="AE30" s="1">
        <v>0</v>
      </c>
      <c r="AF30" s="1">
        <v>1</v>
      </c>
      <c r="AG30" s="1">
        <v>2</v>
      </c>
      <c r="AH30" s="1">
        <v>0</v>
      </c>
      <c r="AI30" s="1">
        <v>0</v>
      </c>
      <c r="AJ30" s="1">
        <v>1</v>
      </c>
      <c r="AK30" s="1">
        <v>0</v>
      </c>
      <c r="AL30" s="1">
        <v>1</v>
      </c>
      <c r="AM30" s="1">
        <v>3</v>
      </c>
      <c r="AN30" s="1">
        <v>0</v>
      </c>
      <c r="AO30" s="1">
        <v>0</v>
      </c>
      <c r="AP30" s="1">
        <v>0</v>
      </c>
      <c r="AQ30" s="1">
        <v>2</v>
      </c>
      <c r="AR30" s="1">
        <v>14</v>
      </c>
      <c r="AS30" s="1">
        <v>25</v>
      </c>
      <c r="AT30" s="1">
        <v>7</v>
      </c>
      <c r="AU30" s="1">
        <v>0</v>
      </c>
      <c r="AV30" s="1">
        <v>1</v>
      </c>
      <c r="AW30" s="1">
        <v>2</v>
      </c>
      <c r="AX30" s="1">
        <v>18</v>
      </c>
      <c r="AY30" s="1">
        <v>33</v>
      </c>
      <c r="AZ30" s="1">
        <v>0</v>
      </c>
      <c r="BA30" s="1">
        <v>0</v>
      </c>
      <c r="BB30" s="1">
        <v>0</v>
      </c>
      <c r="BC30" s="1">
        <v>0</v>
      </c>
      <c r="BD30" s="1">
        <v>3</v>
      </c>
      <c r="BE30" s="1">
        <v>2</v>
      </c>
      <c r="BF30" s="1">
        <v>0</v>
      </c>
      <c r="BG30" s="1">
        <v>1</v>
      </c>
      <c r="BH30" s="1">
        <v>1</v>
      </c>
      <c r="BI30" s="1">
        <v>1</v>
      </c>
      <c r="BJ30" s="1">
        <v>1</v>
      </c>
      <c r="BK30" s="1">
        <v>1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1</v>
      </c>
      <c r="BV30" s="1">
        <v>1</v>
      </c>
      <c r="BW30" s="1">
        <v>0</v>
      </c>
      <c r="BX30" s="1">
        <v>0</v>
      </c>
      <c r="BY30" s="1">
        <v>0</v>
      </c>
      <c r="BZ30" s="1">
        <v>0</v>
      </c>
      <c r="CA30" s="1">
        <v>1</v>
      </c>
      <c r="CB30" s="1">
        <v>8</v>
      </c>
      <c r="CC30" s="1">
        <v>1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1</v>
      </c>
      <c r="CJ30" s="1">
        <v>0</v>
      </c>
      <c r="CK30" s="1">
        <v>0</v>
      </c>
      <c r="CL30" s="1">
        <v>0</v>
      </c>
      <c r="CM30" s="1">
        <v>2</v>
      </c>
      <c r="CN30" s="1">
        <v>0</v>
      </c>
      <c r="CO30" s="1">
        <v>1</v>
      </c>
      <c r="CP30" s="1">
        <v>0</v>
      </c>
      <c r="CQ30" s="1">
        <v>0</v>
      </c>
      <c r="CR30" s="1">
        <v>0</v>
      </c>
      <c r="CS30" s="1">
        <v>2</v>
      </c>
      <c r="CT30" s="1">
        <v>1</v>
      </c>
      <c r="CU30" s="1">
        <v>0</v>
      </c>
      <c r="CV30" s="1">
        <v>0</v>
      </c>
    </row>
    <row r="39" ht="20.25" customHeight="1" x14ac:dyDescent="0.4"/>
  </sheetData>
  <mergeCells count="21">
    <mergeCell ref="AC2:CV2"/>
    <mergeCell ref="AC3:BL3"/>
    <mergeCell ref="BM3:CV3"/>
    <mergeCell ref="BM4:BR4"/>
    <mergeCell ref="BS4:BX4"/>
    <mergeCell ref="BY4:CD4"/>
    <mergeCell ref="CE4:CJ4"/>
    <mergeCell ref="CK4:CP4"/>
    <mergeCell ref="CQ4:CV4"/>
    <mergeCell ref="AC4:AH4"/>
    <mergeCell ref="AI4:AN4"/>
    <mergeCell ref="AO4:AT4"/>
    <mergeCell ref="AU4:AZ4"/>
    <mergeCell ref="BA4:BF4"/>
    <mergeCell ref="BG4:BL4"/>
    <mergeCell ref="E3:J3"/>
    <mergeCell ref="K3:P3"/>
    <mergeCell ref="E2:P2"/>
    <mergeCell ref="Q2:AB2"/>
    <mergeCell ref="Q3:V3"/>
    <mergeCell ref="W3:AB3"/>
  </mergeCells>
  <phoneticPr fontId="2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FFCC"/>
  </sheetPr>
  <dimension ref="A1:AD82"/>
  <sheetViews>
    <sheetView topLeftCell="A16" zoomScale="85" zoomScaleNormal="85" workbookViewId="0">
      <selection activeCell="AD58" sqref="AD58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10" t="s">
        <v>2</v>
      </c>
      <c r="B1" s="61">
        <v>15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10" t="s">
        <v>0</v>
      </c>
      <c r="B2" s="24" t="str">
        <f>VLOOKUP($B$1,データベース!$A:$CV,データベース!B1,FALSE)</f>
        <v>中神田中央地区</v>
      </c>
      <c r="N2" s="27" t="s">
        <v>76</v>
      </c>
    </row>
    <row r="3" spans="1:29" x14ac:dyDescent="0.4">
      <c r="A3" s="10" t="s">
        <v>4</v>
      </c>
      <c r="B3" s="24" t="str">
        <f>VLOOKUP($B$1,データベース!$A:$CV,データベース!C1,FALSE)</f>
        <v>千代田区型</v>
      </c>
      <c r="N3" s="40"/>
    </row>
    <row r="4" spans="1:29" x14ac:dyDescent="0.4">
      <c r="A4" s="10" t="s">
        <v>15</v>
      </c>
      <c r="B4" s="25">
        <f>VLOOKUP($B$1,データベース!$A:$CV,データベース!D1,FALSE)</f>
        <v>37340</v>
      </c>
      <c r="C4" s="26">
        <f>VLOOKUP($B$1,データベース!$A:$CV,データベース!D1,FALSE)</f>
        <v>37340</v>
      </c>
      <c r="F4" s="12">
        <v>1971</v>
      </c>
      <c r="G4" s="27">
        <f>B5-F4</f>
        <v>31</v>
      </c>
      <c r="I4" s="12" t="s">
        <v>19</v>
      </c>
      <c r="J4" s="12" t="str">
        <f>I4&amp;D7</f>
        <v>S46-H13</v>
      </c>
      <c r="K4" s="12" t="str">
        <f>$G$1&amp;G4&amp;$H$1&amp;$I$1</f>
        <v>(31年間）</v>
      </c>
      <c r="L4" s="12" t="str">
        <f>$G$1&amp;$J$1&amp;H12&amp;$I$1</f>
        <v>(n=375）</v>
      </c>
    </row>
    <row r="5" spans="1:29" x14ac:dyDescent="0.4">
      <c r="B5" s="27" t="str">
        <f>TEXT(B4,"yyyy")</f>
        <v>2002</v>
      </c>
      <c r="C5" s="27" t="str">
        <f>TEXT(C4,"ge")</f>
        <v>H14</v>
      </c>
      <c r="D5" s="27" t="str">
        <f>LEFT(C5,1)</f>
        <v>H</v>
      </c>
      <c r="F5" s="12">
        <v>2021</v>
      </c>
      <c r="G5" s="27">
        <f>F5-B5+1</f>
        <v>20</v>
      </c>
      <c r="I5" s="30" t="s">
        <v>20</v>
      </c>
      <c r="J5" s="12" t="str">
        <f>C5&amp;I5</f>
        <v>H14-R3</v>
      </c>
      <c r="K5" s="12" t="str">
        <f>$G$1&amp;G5&amp;$H$1&amp;$I$1</f>
        <v>(20年間）</v>
      </c>
      <c r="L5" s="12" t="str">
        <f>$G$1&amp;$J$1&amp;H13&amp;$I$1</f>
        <v>(n=119）</v>
      </c>
    </row>
    <row r="6" spans="1:29" x14ac:dyDescent="0.4">
      <c r="B6" s="27">
        <f>VALUE(B5)</f>
        <v>2002</v>
      </c>
      <c r="C6" s="27">
        <f>VALUE(RIGHT(C5,2))</f>
        <v>14</v>
      </c>
      <c r="D6" s="12">
        <f>C6-1</f>
        <v>13</v>
      </c>
      <c r="J6" s="12" t="str">
        <f>A23&amp;J4&amp;K4&amp;L4</f>
        <v>地区計画策定前S46-H13(31年間）(n=375）</v>
      </c>
      <c r="K6" s="12" t="str">
        <f>A23&amp;J4&amp;K4</f>
        <v>地区計画策定前S46-H13(31年間）</v>
      </c>
    </row>
    <row r="7" spans="1:29" x14ac:dyDescent="0.4">
      <c r="D7" s="12" t="str">
        <f>D5&amp;D6</f>
        <v>H13</v>
      </c>
      <c r="J7" s="12" t="str">
        <f>A24&amp;J5&amp;K5&amp;L5</f>
        <v>地区計画策定後H14-R3(20年間）(n=119）</v>
      </c>
      <c r="K7" s="12" t="str">
        <f>A24&amp;J5&amp;K5</f>
        <v>地区計画策定後H14-R3(20年間）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18</v>
      </c>
      <c r="C12" s="24">
        <f>VLOOKUP($B$1,データベース!$A:$CV,データベース!F1,FALSE)</f>
        <v>7</v>
      </c>
      <c r="D12" s="24">
        <f>VLOOKUP($B$1,データベース!$A:$CV,データベース!G1,FALSE)</f>
        <v>144</v>
      </c>
      <c r="E12" s="24">
        <f>VLOOKUP($B$1,データベース!$A:$CV,データベース!H1,FALSE)</f>
        <v>172</v>
      </c>
      <c r="F12" s="24">
        <f>VLOOKUP($B$1,データベース!$A:$CV,データベース!I1,FALSE)</f>
        <v>13</v>
      </c>
      <c r="G12" s="24">
        <f>VLOOKUP($B$1,データベース!$A:$CV,データベース!J1,FALSE)</f>
        <v>21</v>
      </c>
      <c r="H12" s="27">
        <f>SUM(B12:G12)</f>
        <v>375</v>
      </c>
      <c r="J12" s="20" t="s">
        <v>5</v>
      </c>
      <c r="K12" s="24">
        <f>VLOOKUP($B$1,データベース!$A:$CV,データベース!Q1,FALSE)</f>
        <v>2446.1799999999998</v>
      </c>
      <c r="L12" s="24">
        <f>VLOOKUP($B$1,データベース!$A:$CV,データベース!R1,FALSE)</f>
        <v>6989.2</v>
      </c>
      <c r="M12" s="24">
        <f>VLOOKUP($B$1,データベース!$A:$CV,データベース!S1,FALSE)</f>
        <v>81369.000000000044</v>
      </c>
      <c r="N12" s="24">
        <f>VLOOKUP($B$1,データベース!$A:$CV,データベース!T1,FALSE)</f>
        <v>187438.51999999996</v>
      </c>
      <c r="O12" s="24">
        <f>VLOOKUP($B$1,データベース!$A:$CV,データベース!U1,FALSE)</f>
        <v>6653.6999999999989</v>
      </c>
      <c r="P12" s="24">
        <f>VLOOKUP($B$1,データベース!$A:$CV,データベース!V1,FALSE)</f>
        <v>6214.21</v>
      </c>
      <c r="Q12" s="27">
        <f>SUM(K12:P12)</f>
        <v>291110.81000000006</v>
      </c>
      <c r="S12" s="76" t="s">
        <v>5</v>
      </c>
      <c r="T12" s="14" t="s">
        <v>7</v>
      </c>
      <c r="U12" s="24">
        <f>VLOOKUP($B$1,データベース!$A:$CV,データベース!AC1,FALSE)</f>
        <v>0</v>
      </c>
      <c r="V12" s="24">
        <f>VLOOKUP($B$1,データベース!$A:$CV,データベース!AD1,FALSE)</f>
        <v>0</v>
      </c>
      <c r="W12" s="24">
        <f>VLOOKUP($B$1,データベース!$A:$CV,データベース!AE1,FALSE)</f>
        <v>3</v>
      </c>
      <c r="X12" s="24">
        <f>VLOOKUP($B$1,データベース!$A:$CV,データベース!AF1,FALSE)</f>
        <v>7</v>
      </c>
      <c r="Y12" s="24">
        <f>VLOOKUP($B$1,データベース!$A:$CV,データベース!AG1,FALSE)</f>
        <v>8</v>
      </c>
      <c r="Z12" s="24">
        <f>VLOOKUP($B$1,データベース!$A:$CV,データベース!AH1,FALSE)</f>
        <v>0</v>
      </c>
      <c r="AA12" s="27">
        <f>SUM(U12:Z12)</f>
        <v>18</v>
      </c>
      <c r="AC12" s="12" t="str">
        <f>$G$1&amp;$J$1&amp;AA12&amp;$I$1</f>
        <v>(n=18）</v>
      </c>
    </row>
    <row r="13" spans="1:29" x14ac:dyDescent="0.4">
      <c r="A13" s="21" t="s">
        <v>13</v>
      </c>
      <c r="B13" s="24">
        <f>VLOOKUP($B$1,データベース!$A:$CV,データベース!K1,FALSE)</f>
        <v>15</v>
      </c>
      <c r="C13" s="24">
        <f>VLOOKUP($B$1,データベース!$A:$CV,データベース!L1,FALSE)</f>
        <v>36</v>
      </c>
      <c r="D13" s="24">
        <f>VLOOKUP($B$1,データベース!$A:$CV,データベース!M1,FALSE)</f>
        <v>20</v>
      </c>
      <c r="E13" s="24">
        <f>VLOOKUP($B$1,データベース!$A:$CV,データベース!N1,FALSE)</f>
        <v>35</v>
      </c>
      <c r="F13" s="24">
        <f>VLOOKUP($B$1,データベース!$A:$CV,データベース!O1,FALSE)</f>
        <v>10</v>
      </c>
      <c r="G13" s="24">
        <f>VLOOKUP($B$1,データベース!$A:$CV,データベース!P1,FALSE)</f>
        <v>3</v>
      </c>
      <c r="H13" s="27">
        <f>SUM(B13:G13)</f>
        <v>119</v>
      </c>
      <c r="J13" s="21" t="s">
        <v>13</v>
      </c>
      <c r="K13" s="24">
        <f>VLOOKUP($B$1,データベース!$A:$CV,データベース!W1,FALSE)</f>
        <v>2069.1499999999996</v>
      </c>
      <c r="L13" s="24">
        <f>VLOOKUP($B$1,データベース!$A:$CV,データベース!X1,FALSE)</f>
        <v>76275.690000000017</v>
      </c>
      <c r="M13" s="24">
        <f>VLOOKUP($B$1,データベース!$A:$CV,データベース!Y1,FALSE)</f>
        <v>37319.42</v>
      </c>
      <c r="N13" s="24">
        <f>VLOOKUP($B$1,データベース!$A:$CV,データベース!Z1,FALSE)</f>
        <v>104523.45</v>
      </c>
      <c r="O13" s="24">
        <f>VLOOKUP($B$1,データベース!$A:$CV,データベース!AA1,FALSE)</f>
        <v>13674.120000000003</v>
      </c>
      <c r="P13" s="24">
        <f>VLOOKUP($B$1,データベース!$A:$CV,データベース!AB1,FALSE)</f>
        <v>4090.0199999999995</v>
      </c>
      <c r="Q13" s="27">
        <f>SUM(K13:P13)</f>
        <v>237951.85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0</v>
      </c>
      <c r="W13" s="24">
        <f>VLOOKUP($B$1,データベース!$A:$CV,データベース!AK1,FALSE)</f>
        <v>1</v>
      </c>
      <c r="X13" s="24">
        <f>VLOOKUP($B$1,データベース!$A:$CV,データベース!AL1,FALSE)</f>
        <v>3</v>
      </c>
      <c r="Y13" s="24">
        <f>VLOOKUP($B$1,データベース!$A:$CV,データベース!AM1,FALSE)</f>
        <v>3</v>
      </c>
      <c r="Z13" s="24">
        <f>VLOOKUP($B$1,データベース!$A:$CV,データベース!AN1,FALSE)</f>
        <v>0</v>
      </c>
      <c r="AA13" s="27">
        <f t="shared" ref="AA13:AA25" si="0">SUM(U13:Z13)</f>
        <v>7</v>
      </c>
      <c r="AC13" s="12" t="str">
        <f t="shared" ref="AC13:AC24" si="1">$G$1&amp;$J$1&amp;AA13&amp;$I$1</f>
        <v>(n=7）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0</v>
      </c>
      <c r="V14" s="24">
        <f>VLOOKUP($B$1,データベース!$A:$CV,データベース!AP1,FALSE)</f>
        <v>2</v>
      </c>
      <c r="W14" s="24">
        <f>VLOOKUP($B$1,データベース!$A:$CV,データベース!AQ1,FALSE)</f>
        <v>4</v>
      </c>
      <c r="X14" s="24">
        <f>VLOOKUP($B$1,データベース!$A:$CV,データベース!AR1,FALSE)</f>
        <v>40</v>
      </c>
      <c r="Y14" s="24">
        <f>VLOOKUP($B$1,データベース!$A:$CV,データベース!AS1,FALSE)</f>
        <v>89</v>
      </c>
      <c r="Z14" s="24">
        <f>VLOOKUP($B$1,データベース!$A:$CV,データベース!AT1,FALSE)</f>
        <v>9</v>
      </c>
      <c r="AA14" s="27">
        <f t="shared" si="0"/>
        <v>144</v>
      </c>
      <c r="AC14" s="12" t="str">
        <f t="shared" si="1"/>
        <v>(n=144）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3</v>
      </c>
      <c r="V15" s="24">
        <f>VLOOKUP($B$1,データベース!$A:$CV,データベース!AV1,FALSE)</f>
        <v>2</v>
      </c>
      <c r="W15" s="24">
        <f>VLOOKUP($B$1,データベース!$A:$CV,データベース!AW1,FALSE)</f>
        <v>10</v>
      </c>
      <c r="X15" s="24">
        <f>VLOOKUP($B$1,データベース!$A:$CV,データベース!AX1,FALSE)</f>
        <v>43</v>
      </c>
      <c r="Y15" s="24">
        <f>VLOOKUP($B$1,データベース!$A:$CV,データベース!AY1,FALSE)</f>
        <v>98</v>
      </c>
      <c r="Z15" s="24">
        <f>VLOOKUP($B$1,データベース!$A:$CV,データベース!AZ1,FALSE)</f>
        <v>16</v>
      </c>
      <c r="AA15" s="27">
        <f t="shared" si="0"/>
        <v>172</v>
      </c>
      <c r="AC15" s="12" t="str">
        <f t="shared" si="1"/>
        <v>(n=172）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1</v>
      </c>
      <c r="X16" s="24">
        <f>VLOOKUP($B$1,データベース!$A:$CV,データベース!BD1,FALSE)</f>
        <v>2</v>
      </c>
      <c r="Y16" s="24">
        <f>VLOOKUP($B$1,データベース!$A:$CV,データベース!BE1,FALSE)</f>
        <v>8</v>
      </c>
      <c r="Z16" s="24">
        <f>VLOOKUP($B$1,データベース!$A:$CV,データベース!BF1,FALSE)</f>
        <v>2</v>
      </c>
      <c r="AA16" s="27">
        <f t="shared" si="0"/>
        <v>13</v>
      </c>
      <c r="AC16" s="12" t="str">
        <f t="shared" si="1"/>
        <v>(n=13）</v>
      </c>
    </row>
    <row r="17" spans="1:29" x14ac:dyDescent="0.4">
      <c r="A17" s="20" t="s">
        <v>5</v>
      </c>
      <c r="B17" s="28">
        <f t="shared" ref="B17:H18" si="2">B12/$H12</f>
        <v>4.8000000000000001E-2</v>
      </c>
      <c r="C17" s="28">
        <f t="shared" si="2"/>
        <v>1.8666666666666668E-2</v>
      </c>
      <c r="D17" s="28">
        <f t="shared" si="2"/>
        <v>0.38400000000000001</v>
      </c>
      <c r="E17" s="28">
        <f t="shared" si="2"/>
        <v>0.45866666666666667</v>
      </c>
      <c r="F17" s="28">
        <f t="shared" si="2"/>
        <v>3.4666666666666665E-2</v>
      </c>
      <c r="G17" s="28">
        <f t="shared" si="2"/>
        <v>5.6000000000000001E-2</v>
      </c>
      <c r="H17" s="29">
        <f t="shared" si="2"/>
        <v>1</v>
      </c>
      <c r="J17" s="20" t="s">
        <v>5</v>
      </c>
      <c r="K17" s="28">
        <f>K12/$Q12</f>
        <v>8.4029170885134754E-3</v>
      </c>
      <c r="L17" s="28">
        <f t="shared" ref="L17:P18" si="3">L12/$Q12</f>
        <v>2.4008727123530721E-2</v>
      </c>
      <c r="M17" s="28">
        <f t="shared" si="3"/>
        <v>0.27951212117475138</v>
      </c>
      <c r="N17" s="28">
        <f t="shared" si="3"/>
        <v>0.64387344461718865</v>
      </c>
      <c r="O17" s="28">
        <f t="shared" si="3"/>
        <v>2.2856245015428996E-2</v>
      </c>
      <c r="P17" s="28">
        <f t="shared" si="3"/>
        <v>2.1346544980586597E-2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5</v>
      </c>
      <c r="V17" s="24">
        <f>VLOOKUP($B$1,データベース!$A:$CV,データベース!BH1,FALSE)</f>
        <v>0</v>
      </c>
      <c r="W17" s="24">
        <f>VLOOKUP($B$1,データベース!$A:$CV,データベース!BI1,FALSE)</f>
        <v>7</v>
      </c>
      <c r="X17" s="24">
        <f>VLOOKUP($B$1,データベース!$A:$CV,データベース!BJ1,FALSE)</f>
        <v>7</v>
      </c>
      <c r="Y17" s="24">
        <f>VLOOKUP($B$1,データベース!$A:$CV,データベース!BK1,FALSE)</f>
        <v>1</v>
      </c>
      <c r="Z17" s="24">
        <f>VLOOKUP($B$1,データベース!$A:$CV,データベース!BL1,FALSE)</f>
        <v>1</v>
      </c>
      <c r="AA17" s="27">
        <f t="shared" si="0"/>
        <v>21</v>
      </c>
      <c r="AC17" s="12" t="str">
        <f t="shared" si="1"/>
        <v>(n=21）</v>
      </c>
    </row>
    <row r="18" spans="1:29" x14ac:dyDescent="0.4">
      <c r="A18" s="21" t="s">
        <v>13</v>
      </c>
      <c r="B18" s="28">
        <f t="shared" si="2"/>
        <v>0.12605042016806722</v>
      </c>
      <c r="C18" s="28">
        <f t="shared" si="2"/>
        <v>0.30252100840336132</v>
      </c>
      <c r="D18" s="28">
        <f t="shared" si="2"/>
        <v>0.16806722689075632</v>
      </c>
      <c r="E18" s="28">
        <f t="shared" si="2"/>
        <v>0.29411764705882354</v>
      </c>
      <c r="F18" s="28">
        <f t="shared" si="2"/>
        <v>8.4033613445378158E-2</v>
      </c>
      <c r="G18" s="28">
        <f t="shared" si="2"/>
        <v>2.5210084033613446E-2</v>
      </c>
      <c r="H18" s="29">
        <f t="shared" si="2"/>
        <v>1</v>
      </c>
      <c r="J18" s="21" t="s">
        <v>13</v>
      </c>
      <c r="K18" s="28">
        <f>K13/$Q13</f>
        <v>8.6956667914117897E-3</v>
      </c>
      <c r="L18" s="28">
        <f t="shared" si="3"/>
        <v>0.32055094339464063</v>
      </c>
      <c r="M18" s="28">
        <f t="shared" si="3"/>
        <v>0.15683601535352634</v>
      </c>
      <c r="N18" s="28">
        <f t="shared" si="3"/>
        <v>0.43926302737297479</v>
      </c>
      <c r="O18" s="28">
        <f t="shared" si="3"/>
        <v>5.7465911696000689E-2</v>
      </c>
      <c r="P18" s="28">
        <f t="shared" si="3"/>
        <v>1.7188435391445787E-2</v>
      </c>
      <c r="Q18" s="28">
        <f>Q13/$Q13</f>
        <v>1</v>
      </c>
      <c r="S18" s="76"/>
      <c r="T18" s="12" t="s">
        <v>34</v>
      </c>
      <c r="U18" s="27">
        <f t="shared" ref="U18:Z18" si="4">SUM(U12:U17)</f>
        <v>8</v>
      </c>
      <c r="V18" s="27">
        <f t="shared" si="4"/>
        <v>4</v>
      </c>
      <c r="W18" s="27">
        <f t="shared" si="4"/>
        <v>26</v>
      </c>
      <c r="X18" s="27">
        <f t="shared" si="4"/>
        <v>102</v>
      </c>
      <c r="Y18" s="27">
        <f t="shared" si="4"/>
        <v>207</v>
      </c>
      <c r="Z18" s="27">
        <f t="shared" si="4"/>
        <v>28</v>
      </c>
      <c r="AA18" s="27">
        <f t="shared" si="0"/>
        <v>375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1</v>
      </c>
      <c r="W19" s="24">
        <f>VLOOKUP($B$1,データベース!$A:$CV,データベース!BO1,FALSE)</f>
        <v>4</v>
      </c>
      <c r="X19" s="24">
        <f>VLOOKUP($B$1,データベース!$A:$CV,データベース!BP1,FALSE)</f>
        <v>8</v>
      </c>
      <c r="Y19" s="24">
        <f>VLOOKUP($B$1,データベース!$A:$CV,データベース!BQ1,FALSE)</f>
        <v>2</v>
      </c>
      <c r="Z19" s="24">
        <f>VLOOKUP($B$1,データベース!$A:$CV,データベース!BR1,FALSE)</f>
        <v>0</v>
      </c>
      <c r="AA19" s="27">
        <f t="shared" si="0"/>
        <v>15</v>
      </c>
      <c r="AC19" s="12" t="str">
        <f t="shared" si="1"/>
        <v>(n=15）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0</v>
      </c>
      <c r="V20" s="24">
        <f>VLOOKUP($B$1,データベース!$A:$CV,データベース!BT1,FALSE)</f>
        <v>1</v>
      </c>
      <c r="W20" s="24">
        <f>VLOOKUP($B$1,データベース!$A:$CV,データベース!BU1,FALSE)</f>
        <v>5</v>
      </c>
      <c r="X20" s="24">
        <f>VLOOKUP($B$1,データベース!$A:$CV,データベース!BV1,FALSE)</f>
        <v>23</v>
      </c>
      <c r="Y20" s="24">
        <f>VLOOKUP($B$1,データベース!$A:$CV,データベース!BW1,FALSE)</f>
        <v>7</v>
      </c>
      <c r="Z20" s="24">
        <f>VLOOKUP($B$1,データベース!$A:$CV,データベース!BX1,FALSE)</f>
        <v>0</v>
      </c>
      <c r="AA20" s="27">
        <f t="shared" si="0"/>
        <v>36</v>
      </c>
      <c r="AC20" s="12" t="str">
        <f t="shared" si="1"/>
        <v>(n=36）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0</v>
      </c>
      <c r="W21" s="24">
        <f>VLOOKUP($B$1,データベース!$A:$CV,データベース!CA1,FALSE)</f>
        <v>1</v>
      </c>
      <c r="X21" s="24">
        <f>VLOOKUP($B$1,データベース!$A:$CV,データベース!CB1,FALSE)</f>
        <v>11</v>
      </c>
      <c r="Y21" s="24">
        <f>VLOOKUP($B$1,データベース!$A:$CV,データベース!CC1,FALSE)</f>
        <v>8</v>
      </c>
      <c r="Z21" s="24">
        <f>VLOOKUP($B$1,データベース!$A:$CV,データベース!CD1,FALSE)</f>
        <v>0</v>
      </c>
      <c r="AA21" s="27">
        <f t="shared" si="0"/>
        <v>20</v>
      </c>
      <c r="AC21" s="12" t="str">
        <f t="shared" si="1"/>
        <v>(n=20）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H22" s="42"/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2</v>
      </c>
      <c r="V22" s="24">
        <f>VLOOKUP($B$1,データベース!$A:$CV,データベース!CF1,FALSE)</f>
        <v>0</v>
      </c>
      <c r="W22" s="24">
        <f>VLOOKUP($B$1,データベース!$A:$CV,データベース!CG1,FALSE)</f>
        <v>4</v>
      </c>
      <c r="X22" s="24">
        <f>VLOOKUP($B$1,データベース!$A:$CV,データベース!CH1,FALSE)</f>
        <v>10</v>
      </c>
      <c r="Y22" s="24">
        <f>VLOOKUP($B$1,データベース!$A:$CV,データベース!CI1,FALSE)</f>
        <v>16</v>
      </c>
      <c r="Z22" s="24">
        <f>VLOOKUP($B$1,データベース!$A:$CV,データベース!CJ1,FALSE)</f>
        <v>3</v>
      </c>
      <c r="AA22" s="27">
        <f t="shared" si="0"/>
        <v>35</v>
      </c>
      <c r="AC22" s="12" t="str">
        <f t="shared" si="1"/>
        <v>(n=35）</v>
      </c>
    </row>
    <row r="23" spans="1:29" x14ac:dyDescent="0.4">
      <c r="A23" s="20" t="s">
        <v>5</v>
      </c>
      <c r="B23" s="28">
        <f>ROUND(B17,3)</f>
        <v>4.8000000000000001E-2</v>
      </c>
      <c r="C23" s="28">
        <f t="shared" ref="C23:G24" si="5">ROUND(C17,3)</f>
        <v>1.9E-2</v>
      </c>
      <c r="D23" s="28">
        <f t="shared" si="5"/>
        <v>0.38400000000000001</v>
      </c>
      <c r="E23" s="37">
        <f>ROUND(E17,3)-0.001</f>
        <v>0.45800000000000002</v>
      </c>
      <c r="F23" s="28">
        <f t="shared" si="5"/>
        <v>3.5000000000000003E-2</v>
      </c>
      <c r="G23" s="28">
        <f t="shared" si="5"/>
        <v>5.6000000000000001E-2</v>
      </c>
      <c r="H23" s="37">
        <f>SUM(B23:G23)</f>
        <v>1</v>
      </c>
      <c r="J23" s="20" t="s">
        <v>5</v>
      </c>
      <c r="K23" s="28">
        <f>ROUND(K17,3)</f>
        <v>8.0000000000000002E-3</v>
      </c>
      <c r="L23" s="28">
        <f t="shared" ref="L23:P24" si="6">ROUND(L17,3)</f>
        <v>2.4E-2</v>
      </c>
      <c r="M23" s="28">
        <f t="shared" si="6"/>
        <v>0.28000000000000003</v>
      </c>
      <c r="N23" s="28">
        <f t="shared" si="6"/>
        <v>0.64400000000000002</v>
      </c>
      <c r="O23" s="28">
        <f t="shared" si="6"/>
        <v>2.3E-2</v>
      </c>
      <c r="P23" s="28">
        <f t="shared" si="6"/>
        <v>2.1000000000000001E-2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1</v>
      </c>
      <c r="V23" s="24">
        <f>VLOOKUP($B$1,データベース!$A:$CV,データベース!CL1,FALSE)</f>
        <v>0</v>
      </c>
      <c r="W23" s="24">
        <f>VLOOKUP($B$1,データベース!$A:$CV,データベース!CM1,FALSE)</f>
        <v>1</v>
      </c>
      <c r="X23" s="24">
        <f>VLOOKUP($B$1,データベース!$A:$CV,データベース!CN1,FALSE)</f>
        <v>7</v>
      </c>
      <c r="Y23" s="24">
        <f>VLOOKUP($B$1,データベース!$A:$CV,データベース!CO1,FALSE)</f>
        <v>1</v>
      </c>
      <c r="Z23" s="24">
        <f>VLOOKUP($B$1,データベース!$A:$CV,データベース!CP1,FALSE)</f>
        <v>0</v>
      </c>
      <c r="AA23" s="27">
        <f t="shared" si="0"/>
        <v>10</v>
      </c>
      <c r="AC23" s="12" t="str">
        <f t="shared" si="1"/>
        <v>(n=10）</v>
      </c>
    </row>
    <row r="24" spans="1:29" x14ac:dyDescent="0.4">
      <c r="A24" s="21" t="s">
        <v>13</v>
      </c>
      <c r="B24" s="28">
        <f>ROUND(B18,3)</f>
        <v>0.126</v>
      </c>
      <c r="C24" s="28">
        <f t="shared" si="5"/>
        <v>0.30299999999999999</v>
      </c>
      <c r="D24" s="28">
        <f t="shared" si="5"/>
        <v>0.16800000000000001</v>
      </c>
      <c r="E24" s="28">
        <f t="shared" si="5"/>
        <v>0.29399999999999998</v>
      </c>
      <c r="F24" s="28">
        <f t="shared" si="5"/>
        <v>8.4000000000000005E-2</v>
      </c>
      <c r="G24" s="28">
        <f t="shared" si="5"/>
        <v>2.5000000000000001E-2</v>
      </c>
      <c r="H24" s="28">
        <f>SUM(B24:G24)</f>
        <v>1</v>
      </c>
      <c r="J24" s="21" t="s">
        <v>13</v>
      </c>
      <c r="K24" s="28">
        <f>ROUND(K18,3)</f>
        <v>8.9999999999999993E-3</v>
      </c>
      <c r="L24" s="28">
        <f t="shared" si="6"/>
        <v>0.32100000000000001</v>
      </c>
      <c r="M24" s="28">
        <f t="shared" si="6"/>
        <v>0.157</v>
      </c>
      <c r="N24" s="28">
        <f t="shared" si="6"/>
        <v>0.439</v>
      </c>
      <c r="O24" s="28">
        <f t="shared" si="6"/>
        <v>5.7000000000000002E-2</v>
      </c>
      <c r="P24" s="28">
        <f t="shared" si="6"/>
        <v>1.7000000000000001E-2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1</v>
      </c>
      <c r="V24" s="24">
        <f>VLOOKUP($B$1,データベース!$A:$CV,データベース!CR1,FALSE)</f>
        <v>0</v>
      </c>
      <c r="W24" s="24">
        <f>VLOOKUP($B$1,データベース!$A:$CV,データベース!CS1,FALSE)</f>
        <v>0</v>
      </c>
      <c r="X24" s="24">
        <f>VLOOKUP($B$1,データベース!$A:$CV,データベース!CT1,FALSE)</f>
        <v>0</v>
      </c>
      <c r="Y24" s="24">
        <f>VLOOKUP($B$1,データベース!$A:$CV,データベース!CU1,FALSE)</f>
        <v>2</v>
      </c>
      <c r="Z24" s="24">
        <f>VLOOKUP($B$1,データベース!$A:$CV,データベース!CV1,FALSE)</f>
        <v>0</v>
      </c>
      <c r="AA24" s="27">
        <f t="shared" si="0"/>
        <v>3</v>
      </c>
      <c r="AC24" s="12" t="str">
        <f t="shared" si="1"/>
        <v>(n=3）</v>
      </c>
    </row>
    <row r="25" spans="1:29" x14ac:dyDescent="0.4">
      <c r="S25" s="77"/>
      <c r="T25" s="12" t="s">
        <v>34</v>
      </c>
      <c r="U25" s="27">
        <f t="shared" ref="U25:Z25" si="7">SUM(U19:U24)</f>
        <v>4</v>
      </c>
      <c r="V25" s="27">
        <f t="shared" si="7"/>
        <v>2</v>
      </c>
      <c r="W25" s="27">
        <f t="shared" si="7"/>
        <v>15</v>
      </c>
      <c r="X25" s="27">
        <f t="shared" si="7"/>
        <v>59</v>
      </c>
      <c r="Y25" s="27">
        <f t="shared" si="7"/>
        <v>36</v>
      </c>
      <c r="Z25" s="27">
        <f t="shared" si="7"/>
        <v>3</v>
      </c>
      <c r="AA25" s="27">
        <f t="shared" si="0"/>
        <v>119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S46-H13(31年間）(n=375）</v>
      </c>
      <c r="B27" s="28">
        <f>B23</f>
        <v>4.8000000000000001E-2</v>
      </c>
      <c r="C27" s="28">
        <f t="shared" ref="C27:G28" si="8">C23</f>
        <v>1.9E-2</v>
      </c>
      <c r="D27" s="28">
        <f t="shared" si="8"/>
        <v>0.38400000000000001</v>
      </c>
      <c r="E27" s="28">
        <f t="shared" si="8"/>
        <v>0.45800000000000002</v>
      </c>
      <c r="F27" s="28">
        <f t="shared" si="8"/>
        <v>3.5000000000000003E-2</v>
      </c>
      <c r="G27" s="28">
        <f t="shared" si="8"/>
        <v>5.6000000000000001E-2</v>
      </c>
      <c r="J27" s="27" t="str">
        <f>REPLACE(K6,8,0,CHAR(10))</f>
        <v>地区計画策定前
S46-H13(31年間）</v>
      </c>
      <c r="K27" s="28">
        <f>K23</f>
        <v>8.0000000000000002E-3</v>
      </c>
      <c r="L27" s="28">
        <f t="shared" ref="L27:P28" si="9">L23</f>
        <v>2.4E-2</v>
      </c>
      <c r="M27" s="28">
        <f t="shared" si="9"/>
        <v>0.28000000000000003</v>
      </c>
      <c r="N27" s="28">
        <f t="shared" si="9"/>
        <v>0.64400000000000002</v>
      </c>
      <c r="O27" s="28">
        <f t="shared" si="9"/>
        <v>2.3E-2</v>
      </c>
      <c r="P27" s="28">
        <f t="shared" si="9"/>
        <v>2.1000000000000001E-2</v>
      </c>
    </row>
    <row r="28" spans="1:29" x14ac:dyDescent="0.4">
      <c r="A28" s="27" t="str">
        <f>REPLACE(J7,8,0,CHAR(10))</f>
        <v>地区計画策定後
H14-R3(20年間）(n=119）</v>
      </c>
      <c r="B28" s="28">
        <f>B24</f>
        <v>0.126</v>
      </c>
      <c r="C28" s="28">
        <f t="shared" si="8"/>
        <v>0.30299999999999999</v>
      </c>
      <c r="D28" s="28">
        <f t="shared" si="8"/>
        <v>0.16800000000000001</v>
      </c>
      <c r="E28" s="28">
        <f t="shared" si="8"/>
        <v>0.29399999999999998</v>
      </c>
      <c r="F28" s="28">
        <f t="shared" si="8"/>
        <v>8.4000000000000005E-2</v>
      </c>
      <c r="G28" s="28">
        <f t="shared" si="8"/>
        <v>2.5000000000000001E-2</v>
      </c>
      <c r="J28" s="27" t="str">
        <f>REPLACE(K7,8,0,CHAR(10))</f>
        <v>地区計画策定後
H14-R3(20年間）</v>
      </c>
      <c r="K28" s="28">
        <f>K24</f>
        <v>8.9999999999999993E-3</v>
      </c>
      <c r="L28" s="28">
        <f t="shared" si="9"/>
        <v>0.32100000000000001</v>
      </c>
      <c r="M28" s="28">
        <f t="shared" si="9"/>
        <v>0.157</v>
      </c>
      <c r="N28" s="28">
        <f t="shared" si="9"/>
        <v>0.439</v>
      </c>
      <c r="O28" s="28">
        <f t="shared" si="9"/>
        <v>5.7000000000000002E-2</v>
      </c>
      <c r="P28" s="28">
        <f t="shared" si="9"/>
        <v>1.7000000000000001E-2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</v>
      </c>
      <c r="V30" s="28">
        <f t="shared" ref="V30:AA30" si="10">V12/$AA12</f>
        <v>0</v>
      </c>
      <c r="W30" s="28">
        <f t="shared" si="10"/>
        <v>0.16666666666666666</v>
      </c>
      <c r="X30" s="28">
        <f t="shared" si="10"/>
        <v>0.3888888888888889</v>
      </c>
      <c r="Y30" s="28">
        <f t="shared" si="10"/>
        <v>0.44444444444444442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</v>
      </c>
      <c r="W31" s="28">
        <f t="shared" si="11"/>
        <v>0.14285714285714285</v>
      </c>
      <c r="X31" s="28">
        <f t="shared" si="11"/>
        <v>0.42857142857142855</v>
      </c>
      <c r="Y31" s="28">
        <f t="shared" si="11"/>
        <v>0.42857142857142855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3.2000000000000001E-2</v>
      </c>
      <c r="L32" s="28">
        <f>M27</f>
        <v>0.28000000000000003</v>
      </c>
      <c r="M32" s="28">
        <f>SUM(K27:M27)</f>
        <v>0.31200000000000006</v>
      </c>
      <c r="N32" s="28">
        <f>N27</f>
        <v>0.64400000000000002</v>
      </c>
      <c r="O32" s="28">
        <f>O27</f>
        <v>2.3E-2</v>
      </c>
      <c r="S32" s="76"/>
      <c r="T32" s="16" t="s">
        <v>9</v>
      </c>
      <c r="U32" s="28">
        <f t="shared" si="11"/>
        <v>0</v>
      </c>
      <c r="V32" s="28">
        <f t="shared" si="11"/>
        <v>1.3888888888888888E-2</v>
      </c>
      <c r="W32" s="28">
        <f t="shared" si="11"/>
        <v>2.7777777777777776E-2</v>
      </c>
      <c r="X32" s="28">
        <f t="shared" si="11"/>
        <v>0.27777777777777779</v>
      </c>
      <c r="Y32" s="28">
        <f t="shared" si="11"/>
        <v>0.61805555555555558</v>
      </c>
      <c r="Z32" s="28">
        <f t="shared" si="11"/>
        <v>6.25E-2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0.33</v>
      </c>
      <c r="L33" s="28">
        <f>M28</f>
        <v>0.157</v>
      </c>
      <c r="M33" s="28">
        <f>SUM(K28:M28)</f>
        <v>0.48699999999999999</v>
      </c>
      <c r="N33" s="28">
        <f>N28</f>
        <v>0.439</v>
      </c>
      <c r="O33" s="28">
        <f>O28</f>
        <v>5.7000000000000002E-2</v>
      </c>
      <c r="S33" s="76"/>
      <c r="T33" s="17" t="s">
        <v>10</v>
      </c>
      <c r="U33" s="28">
        <f t="shared" si="11"/>
        <v>1.7441860465116279E-2</v>
      </c>
      <c r="V33" s="28">
        <f t="shared" si="11"/>
        <v>1.1627906976744186E-2</v>
      </c>
      <c r="W33" s="28">
        <f t="shared" si="11"/>
        <v>5.8139534883720929E-2</v>
      </c>
      <c r="X33" s="28">
        <f t="shared" si="11"/>
        <v>0.25</v>
      </c>
      <c r="Y33" s="28">
        <f t="shared" si="11"/>
        <v>0.56976744186046513</v>
      </c>
      <c r="Z33" s="28">
        <f t="shared" si="11"/>
        <v>9.3023255813953487E-2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7.6923076923076927E-2</v>
      </c>
      <c r="X34" s="28">
        <f t="shared" si="11"/>
        <v>0.15384615384615385</v>
      </c>
      <c r="Y34" s="28">
        <f t="shared" si="11"/>
        <v>0.61538461538461542</v>
      </c>
      <c r="Z34" s="28">
        <f t="shared" si="11"/>
        <v>0.15384615384615385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0.23809523809523808</v>
      </c>
      <c r="V35" s="28">
        <f t="shared" si="11"/>
        <v>0</v>
      </c>
      <c r="W35" s="28">
        <f t="shared" si="11"/>
        <v>0.33333333333333331</v>
      </c>
      <c r="X35" s="28">
        <f t="shared" si="11"/>
        <v>0.33333333333333331</v>
      </c>
      <c r="Y35" s="28">
        <f t="shared" si="11"/>
        <v>4.7619047619047616E-2</v>
      </c>
      <c r="Z35" s="28">
        <f t="shared" si="11"/>
        <v>4.7619047619047616E-2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2.1333333333333333E-2</v>
      </c>
      <c r="V36" s="28">
        <f t="shared" si="11"/>
        <v>1.0666666666666666E-2</v>
      </c>
      <c r="W36" s="28">
        <f t="shared" si="11"/>
        <v>6.933333333333333E-2</v>
      </c>
      <c r="X36" s="28">
        <f t="shared" si="11"/>
        <v>0.27200000000000002</v>
      </c>
      <c r="Y36" s="28">
        <f t="shared" si="11"/>
        <v>0.55200000000000005</v>
      </c>
      <c r="Z36" s="28">
        <f t="shared" si="11"/>
        <v>7.4666666666666673E-2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6.6666666666666666E-2</v>
      </c>
      <c r="W37" s="28">
        <f t="shared" si="11"/>
        <v>0.26666666666666666</v>
      </c>
      <c r="X37" s="28">
        <f t="shared" si="11"/>
        <v>0.53333333333333333</v>
      </c>
      <c r="Y37" s="28">
        <f t="shared" si="11"/>
        <v>0.13333333333333333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</v>
      </c>
      <c r="V38" s="28">
        <f t="shared" si="11"/>
        <v>2.7777777777777776E-2</v>
      </c>
      <c r="W38" s="28">
        <f t="shared" si="11"/>
        <v>0.1388888888888889</v>
      </c>
      <c r="X38" s="28">
        <f t="shared" si="11"/>
        <v>0.63888888888888884</v>
      </c>
      <c r="Y38" s="28">
        <f t="shared" si="11"/>
        <v>0.19444444444444445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</v>
      </c>
      <c r="W39" s="28">
        <f t="shared" si="11"/>
        <v>0.05</v>
      </c>
      <c r="X39" s="28">
        <f t="shared" si="11"/>
        <v>0.55000000000000004</v>
      </c>
      <c r="Y39" s="28">
        <f t="shared" si="11"/>
        <v>0.4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5.7142857142857141E-2</v>
      </c>
      <c r="V40" s="28">
        <f t="shared" si="11"/>
        <v>0</v>
      </c>
      <c r="W40" s="28">
        <f t="shared" si="11"/>
        <v>0.11428571428571428</v>
      </c>
      <c r="X40" s="28">
        <f t="shared" si="11"/>
        <v>0.2857142857142857</v>
      </c>
      <c r="Y40" s="28">
        <f t="shared" si="11"/>
        <v>0.45714285714285713</v>
      </c>
      <c r="Z40" s="28">
        <f t="shared" si="11"/>
        <v>8.5714285714285715E-2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0.1</v>
      </c>
      <c r="V41" s="28">
        <f t="shared" si="11"/>
        <v>0</v>
      </c>
      <c r="W41" s="28">
        <f t="shared" si="11"/>
        <v>0.1</v>
      </c>
      <c r="X41" s="28">
        <f t="shared" si="11"/>
        <v>0.7</v>
      </c>
      <c r="Y41" s="28">
        <f t="shared" si="11"/>
        <v>0.1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0.33333333333333331</v>
      </c>
      <c r="V42" s="28">
        <f t="shared" si="11"/>
        <v>0</v>
      </c>
      <c r="W42" s="28">
        <f t="shared" si="11"/>
        <v>0</v>
      </c>
      <c r="X42" s="28">
        <f t="shared" si="11"/>
        <v>0</v>
      </c>
      <c r="Y42" s="28">
        <f t="shared" si="11"/>
        <v>0.66666666666666663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3.3613445378151259E-2</v>
      </c>
      <c r="V43" s="28">
        <f t="shared" si="11"/>
        <v>1.680672268907563E-2</v>
      </c>
      <c r="W43" s="28">
        <f t="shared" si="11"/>
        <v>0.12605042016806722</v>
      </c>
      <c r="X43" s="28">
        <f t="shared" si="11"/>
        <v>0.49579831932773111</v>
      </c>
      <c r="Y43" s="28">
        <f t="shared" si="11"/>
        <v>0.30252100840336132</v>
      </c>
      <c r="Z43" s="28">
        <f t="shared" si="11"/>
        <v>2.5210084033613446E-2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</v>
      </c>
      <c r="V48" s="28">
        <f t="shared" si="12"/>
        <v>0</v>
      </c>
      <c r="W48" s="28">
        <f t="shared" si="12"/>
        <v>0.16700000000000001</v>
      </c>
      <c r="X48" s="28">
        <f t="shared" si="12"/>
        <v>0.38900000000000001</v>
      </c>
      <c r="Y48" s="28">
        <f t="shared" si="12"/>
        <v>0.44400000000000001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</v>
      </c>
      <c r="V49" s="28">
        <f t="shared" si="13"/>
        <v>0</v>
      </c>
      <c r="W49" s="28">
        <f t="shared" si="13"/>
        <v>0.14299999999999999</v>
      </c>
      <c r="X49" s="28">
        <f>ROUND(X31,3)-0.001</f>
        <v>0.42799999999999999</v>
      </c>
      <c r="Y49" s="28">
        <f t="shared" si="13"/>
        <v>0.42899999999999999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0</v>
      </c>
      <c r="V50" s="28">
        <f t="shared" si="13"/>
        <v>1.4E-2</v>
      </c>
      <c r="W50" s="28">
        <f t="shared" si="13"/>
        <v>2.8000000000000001E-2</v>
      </c>
      <c r="X50" s="28">
        <f t="shared" si="13"/>
        <v>0.27800000000000002</v>
      </c>
      <c r="Y50" s="28">
        <f>ROUND(Y32,3)-0.001</f>
        <v>0.61699999999999999</v>
      </c>
      <c r="Z50" s="28">
        <f t="shared" si="13"/>
        <v>6.3E-2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1.7000000000000001E-2</v>
      </c>
      <c r="V51" s="28">
        <f t="shared" si="13"/>
        <v>1.2E-2</v>
      </c>
      <c r="W51" s="28">
        <f t="shared" si="13"/>
        <v>5.8000000000000003E-2</v>
      </c>
      <c r="X51" s="28">
        <f t="shared" si="13"/>
        <v>0.25</v>
      </c>
      <c r="Y51" s="28">
        <f t="shared" si="13"/>
        <v>0.56999999999999995</v>
      </c>
      <c r="Z51" s="28">
        <f t="shared" si="13"/>
        <v>9.2999999999999999E-2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</v>
      </c>
      <c r="W52" s="28">
        <f t="shared" si="13"/>
        <v>7.6999999999999999E-2</v>
      </c>
      <c r="X52" s="28">
        <f t="shared" si="13"/>
        <v>0.154</v>
      </c>
      <c r="Y52" s="28">
        <f t="shared" si="13"/>
        <v>0.61499999999999999</v>
      </c>
      <c r="Z52" s="28">
        <f t="shared" si="13"/>
        <v>0.154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0.23799999999999999</v>
      </c>
      <c r="V53" s="28">
        <f t="shared" si="13"/>
        <v>0</v>
      </c>
      <c r="W53" s="28">
        <f t="shared" si="13"/>
        <v>0.33300000000000002</v>
      </c>
      <c r="X53" s="28">
        <f t="shared" si="13"/>
        <v>0.33300000000000002</v>
      </c>
      <c r="Y53" s="28">
        <f t="shared" si="13"/>
        <v>4.8000000000000001E-2</v>
      </c>
      <c r="Z53" s="28">
        <f t="shared" si="13"/>
        <v>4.8000000000000001E-2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2.1000000000000001E-2</v>
      </c>
      <c r="V54" s="28">
        <f t="shared" si="13"/>
        <v>1.0999999999999999E-2</v>
      </c>
      <c r="W54" s="28">
        <f t="shared" si="13"/>
        <v>6.9000000000000006E-2</v>
      </c>
      <c r="X54" s="28">
        <f t="shared" si="13"/>
        <v>0.27200000000000002</v>
      </c>
      <c r="Y54" s="28">
        <f t="shared" si="13"/>
        <v>0.55200000000000005</v>
      </c>
      <c r="Z54" s="28">
        <f t="shared" si="13"/>
        <v>7.4999999999999997E-2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6.7000000000000004E-2</v>
      </c>
      <c r="W55" s="28">
        <f t="shared" si="13"/>
        <v>0.26700000000000002</v>
      </c>
      <c r="X55" s="28">
        <f t="shared" si="13"/>
        <v>0.53300000000000003</v>
      </c>
      <c r="Y55" s="28">
        <f t="shared" si="13"/>
        <v>0.13300000000000001</v>
      </c>
      <c r="Z55" s="28">
        <f t="shared" si="13"/>
        <v>0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0</v>
      </c>
      <c r="V56" s="28">
        <f t="shared" si="13"/>
        <v>2.8000000000000001E-2</v>
      </c>
      <c r="W56" s="28">
        <f t="shared" si="13"/>
        <v>0.13900000000000001</v>
      </c>
      <c r="X56" s="28">
        <f t="shared" si="13"/>
        <v>0.63900000000000001</v>
      </c>
      <c r="Y56" s="28">
        <f t="shared" si="13"/>
        <v>0.19400000000000001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</v>
      </c>
      <c r="V57" s="28">
        <f t="shared" si="13"/>
        <v>0</v>
      </c>
      <c r="W57" s="28">
        <f t="shared" si="13"/>
        <v>0.05</v>
      </c>
      <c r="X57" s="28">
        <f t="shared" si="13"/>
        <v>0.55000000000000004</v>
      </c>
      <c r="Y57" s="28">
        <f t="shared" si="13"/>
        <v>0.4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5.7000000000000002E-2</v>
      </c>
      <c r="V58" s="28">
        <f t="shared" si="13"/>
        <v>0</v>
      </c>
      <c r="W58" s="28">
        <f t="shared" si="13"/>
        <v>0.114</v>
      </c>
      <c r="X58" s="28">
        <f t="shared" si="13"/>
        <v>0.28599999999999998</v>
      </c>
      <c r="Y58" s="28">
        <f t="shared" si="13"/>
        <v>0.45700000000000002</v>
      </c>
      <c r="Z58" s="28">
        <f t="shared" si="13"/>
        <v>8.5999999999999993E-2</v>
      </c>
      <c r="AA58" s="28">
        <f t="shared" si="14"/>
        <v>0.99999999999999989</v>
      </c>
    </row>
    <row r="59" spans="19:27" x14ac:dyDescent="0.4">
      <c r="S59" s="77"/>
      <c r="T59" s="18" t="s">
        <v>11</v>
      </c>
      <c r="U59" s="28">
        <f t="shared" si="13"/>
        <v>0.1</v>
      </c>
      <c r="V59" s="28">
        <f t="shared" si="13"/>
        <v>0</v>
      </c>
      <c r="W59" s="28">
        <f t="shared" si="13"/>
        <v>0.1</v>
      </c>
      <c r="X59" s="28">
        <f t="shared" si="13"/>
        <v>0.7</v>
      </c>
      <c r="Y59" s="28">
        <f t="shared" si="13"/>
        <v>0.1</v>
      </c>
      <c r="Z59" s="28">
        <f t="shared" si="13"/>
        <v>0</v>
      </c>
      <c r="AA59" s="28">
        <f t="shared" si="14"/>
        <v>0.99999999999999989</v>
      </c>
    </row>
    <row r="60" spans="19:27" x14ac:dyDescent="0.4">
      <c r="S60" s="77"/>
      <c r="T60" s="19" t="s">
        <v>12</v>
      </c>
      <c r="U60" s="28">
        <f t="shared" si="13"/>
        <v>0.33300000000000002</v>
      </c>
      <c r="V60" s="28">
        <f t="shared" si="13"/>
        <v>0</v>
      </c>
      <c r="W60" s="28">
        <f t="shared" si="13"/>
        <v>0</v>
      </c>
      <c r="X60" s="28">
        <f t="shared" si="13"/>
        <v>0</v>
      </c>
      <c r="Y60" s="28">
        <f t="shared" si="13"/>
        <v>0.66700000000000004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3.4000000000000002E-2</v>
      </c>
      <c r="V61" s="28">
        <f t="shared" si="13"/>
        <v>1.7000000000000001E-2</v>
      </c>
      <c r="W61" s="28">
        <f t="shared" si="13"/>
        <v>0.126</v>
      </c>
      <c r="X61" s="28">
        <f>ROUND(X43,3)-0.001</f>
        <v>0.495</v>
      </c>
      <c r="Y61" s="28">
        <f t="shared" si="13"/>
        <v>0.30299999999999999</v>
      </c>
      <c r="Z61" s="28">
        <f t="shared" si="13"/>
        <v>2.5000000000000001E-2</v>
      </c>
      <c r="AA61" s="28">
        <f t="shared" si="14"/>
        <v>0.99999999999999989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S46-H13(31年間）(n=375）</v>
      </c>
      <c r="U66" s="28">
        <f t="shared" ref="U66:Z66" si="15">U54</f>
        <v>2.1000000000000001E-2</v>
      </c>
      <c r="V66" s="28">
        <f t="shared" si="15"/>
        <v>1.0999999999999999E-2</v>
      </c>
      <c r="W66" s="28">
        <f t="shared" si="15"/>
        <v>6.9000000000000006E-2</v>
      </c>
      <c r="X66" s="28">
        <f t="shared" si="15"/>
        <v>0.27200000000000002</v>
      </c>
      <c r="Y66" s="28">
        <f t="shared" si="15"/>
        <v>0.55200000000000005</v>
      </c>
      <c r="Z66" s="28">
        <f t="shared" si="15"/>
        <v>7.4999999999999997E-2</v>
      </c>
      <c r="AA66" s="46"/>
      <c r="AB66" s="20" t="s">
        <v>5</v>
      </c>
      <c r="AC66" s="45">
        <f>SUM(Y66:Z66)</f>
        <v>0.627</v>
      </c>
      <c r="AD66" s="45">
        <f>SUM(W66:X66)</f>
        <v>0.34100000000000003</v>
      </c>
    </row>
    <row r="67" spans="19:30" x14ac:dyDescent="0.4">
      <c r="T67" s="27" t="str">
        <f>REPLACE(J7,8,0,CHAR(10))</f>
        <v>地区計画策定後
H14-R3(20年間）(n=119）</v>
      </c>
      <c r="U67" s="28">
        <f t="shared" ref="U67:Z67" si="16">U61</f>
        <v>3.4000000000000002E-2</v>
      </c>
      <c r="V67" s="28">
        <f t="shared" si="16"/>
        <v>1.7000000000000001E-2</v>
      </c>
      <c r="W67" s="28">
        <f t="shared" si="16"/>
        <v>0.126</v>
      </c>
      <c r="X67" s="28">
        <f t="shared" si="16"/>
        <v>0.495</v>
      </c>
      <c r="Y67" s="28">
        <f t="shared" si="16"/>
        <v>0.30299999999999999</v>
      </c>
      <c r="Z67" s="28">
        <f t="shared" si="16"/>
        <v>2.5000000000000001E-2</v>
      </c>
      <c r="AA67" s="46"/>
      <c r="AB67" s="21" t="s">
        <v>13</v>
      </c>
      <c r="AC67" s="45">
        <f>SUM(Y67:Z67)</f>
        <v>0.32800000000000001</v>
      </c>
      <c r="AD67" s="45">
        <f>SUM(W67:X67)</f>
        <v>0.621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S46-H13(31年間）</v>
      </c>
      <c r="T71" s="38" t="str">
        <f t="shared" ref="T71:T76" si="17">T48&amp;AC12</f>
        <v>独立住宅(n=18）</v>
      </c>
      <c r="U71" s="28">
        <f t="shared" ref="U71:Z76" si="18">U48</f>
        <v>0</v>
      </c>
      <c r="V71" s="28">
        <f t="shared" si="18"/>
        <v>0</v>
      </c>
      <c r="W71" s="28">
        <f t="shared" si="18"/>
        <v>0.16700000000000001</v>
      </c>
      <c r="X71" s="28">
        <f t="shared" si="18"/>
        <v>0.38900000000000001</v>
      </c>
      <c r="Y71" s="28">
        <f t="shared" si="18"/>
        <v>0.44400000000000001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集合住宅(n=7）</v>
      </c>
      <c r="U72" s="28">
        <f t="shared" si="18"/>
        <v>0</v>
      </c>
      <c r="V72" s="28">
        <f t="shared" si="18"/>
        <v>0</v>
      </c>
      <c r="W72" s="28">
        <f t="shared" si="18"/>
        <v>0.14299999999999999</v>
      </c>
      <c r="X72" s="28">
        <f t="shared" si="18"/>
        <v>0.42799999999999999</v>
      </c>
      <c r="Y72" s="28">
        <f t="shared" si="18"/>
        <v>0.42899999999999999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住商併用(n=144）</v>
      </c>
      <c r="U73" s="28">
        <f t="shared" si="18"/>
        <v>0</v>
      </c>
      <c r="V73" s="28">
        <f t="shared" si="18"/>
        <v>1.4E-2</v>
      </c>
      <c r="W73" s="28">
        <f t="shared" si="18"/>
        <v>2.8000000000000001E-2</v>
      </c>
      <c r="X73" s="28">
        <f t="shared" si="18"/>
        <v>0.27800000000000002</v>
      </c>
      <c r="Y73" s="28">
        <f t="shared" si="18"/>
        <v>0.61699999999999999</v>
      </c>
      <c r="Z73" s="28">
        <f t="shared" si="18"/>
        <v>6.3E-2</v>
      </c>
    </row>
    <row r="74" spans="19:30" x14ac:dyDescent="0.4">
      <c r="S74" s="75"/>
      <c r="T74" s="38" t="str">
        <f t="shared" si="17"/>
        <v>事務所(n=172）</v>
      </c>
      <c r="U74" s="28">
        <f t="shared" si="18"/>
        <v>1.7000000000000001E-2</v>
      </c>
      <c r="V74" s="28">
        <f t="shared" si="18"/>
        <v>1.2E-2</v>
      </c>
      <c r="W74" s="28">
        <f t="shared" si="18"/>
        <v>5.8000000000000003E-2</v>
      </c>
      <c r="X74" s="28">
        <f t="shared" si="18"/>
        <v>0.25</v>
      </c>
      <c r="Y74" s="28">
        <f t="shared" si="18"/>
        <v>0.56999999999999995</v>
      </c>
      <c r="Z74" s="28">
        <f t="shared" si="18"/>
        <v>9.2999999999999999E-2</v>
      </c>
    </row>
    <row r="75" spans="19:30" x14ac:dyDescent="0.4">
      <c r="S75" s="75"/>
      <c r="T75" s="38" t="str">
        <f t="shared" si="17"/>
        <v>専用商業(n=13）</v>
      </c>
      <c r="U75" s="28">
        <f t="shared" si="18"/>
        <v>0</v>
      </c>
      <c r="V75" s="28">
        <f t="shared" si="18"/>
        <v>0</v>
      </c>
      <c r="W75" s="28">
        <f t="shared" si="18"/>
        <v>7.6999999999999999E-2</v>
      </c>
      <c r="X75" s="28">
        <f t="shared" si="18"/>
        <v>0.154</v>
      </c>
      <c r="Y75" s="28">
        <f t="shared" si="18"/>
        <v>0.61499999999999999</v>
      </c>
      <c r="Z75" s="28">
        <f t="shared" si="18"/>
        <v>0.154</v>
      </c>
    </row>
    <row r="76" spans="19:30" x14ac:dyDescent="0.4">
      <c r="S76" s="75"/>
      <c r="T76" s="38" t="str">
        <f t="shared" si="17"/>
        <v>その他(n=21）</v>
      </c>
      <c r="U76" s="28">
        <f t="shared" si="18"/>
        <v>0.23799999999999999</v>
      </c>
      <c r="V76" s="28">
        <f t="shared" si="18"/>
        <v>0</v>
      </c>
      <c r="W76" s="28">
        <f t="shared" si="18"/>
        <v>0.33300000000000002</v>
      </c>
      <c r="X76" s="28">
        <f t="shared" si="18"/>
        <v>0.33300000000000002</v>
      </c>
      <c r="Y76" s="28">
        <f t="shared" si="18"/>
        <v>4.8000000000000001E-2</v>
      </c>
      <c r="Z76" s="28">
        <f t="shared" si="18"/>
        <v>4.8000000000000001E-2</v>
      </c>
    </row>
    <row r="77" spans="19:30" x14ac:dyDescent="0.4">
      <c r="S77" s="75" t="str">
        <f>REPLACE(K7,8,0,CHAR(10))</f>
        <v>地区計画策定後
H14-R3(20年間）</v>
      </c>
      <c r="T77" s="38" t="str">
        <f t="shared" ref="T77:T82" si="19">T55&amp;AC19</f>
        <v>独立住宅(n=15）</v>
      </c>
      <c r="U77" s="28">
        <f t="shared" ref="U77:Z82" si="20">U55</f>
        <v>0</v>
      </c>
      <c r="V77" s="28">
        <f t="shared" si="20"/>
        <v>6.7000000000000004E-2</v>
      </c>
      <c r="W77" s="28">
        <f t="shared" si="20"/>
        <v>0.26700000000000002</v>
      </c>
      <c r="X77" s="28">
        <f t="shared" si="20"/>
        <v>0.53300000000000003</v>
      </c>
      <c r="Y77" s="28">
        <f t="shared" si="20"/>
        <v>0.13300000000000001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集合住宅(n=36）</v>
      </c>
      <c r="U78" s="28">
        <f t="shared" si="20"/>
        <v>0</v>
      </c>
      <c r="V78" s="28">
        <f t="shared" si="20"/>
        <v>2.8000000000000001E-2</v>
      </c>
      <c r="W78" s="28">
        <f t="shared" si="20"/>
        <v>0.13900000000000001</v>
      </c>
      <c r="X78" s="28">
        <f t="shared" si="20"/>
        <v>0.63900000000000001</v>
      </c>
      <c r="Y78" s="28">
        <f t="shared" si="20"/>
        <v>0.19400000000000001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住商併用(n=20）</v>
      </c>
      <c r="U79" s="28">
        <f t="shared" si="20"/>
        <v>0</v>
      </c>
      <c r="V79" s="28">
        <f t="shared" si="20"/>
        <v>0</v>
      </c>
      <c r="W79" s="28">
        <f t="shared" si="20"/>
        <v>0.05</v>
      </c>
      <c r="X79" s="28">
        <f t="shared" si="20"/>
        <v>0.55000000000000004</v>
      </c>
      <c r="Y79" s="28">
        <f t="shared" si="20"/>
        <v>0.4</v>
      </c>
      <c r="Z79" s="28">
        <f t="shared" si="20"/>
        <v>0</v>
      </c>
    </row>
    <row r="80" spans="19:30" x14ac:dyDescent="0.4">
      <c r="S80" s="75"/>
      <c r="T80" s="38" t="str">
        <f t="shared" si="19"/>
        <v>事務所(n=35）</v>
      </c>
      <c r="U80" s="28">
        <f t="shared" si="20"/>
        <v>5.7000000000000002E-2</v>
      </c>
      <c r="V80" s="28">
        <f t="shared" si="20"/>
        <v>0</v>
      </c>
      <c r="W80" s="28">
        <f t="shared" si="20"/>
        <v>0.114</v>
      </c>
      <c r="X80" s="28">
        <f t="shared" si="20"/>
        <v>0.28599999999999998</v>
      </c>
      <c r="Y80" s="28">
        <f t="shared" si="20"/>
        <v>0.45700000000000002</v>
      </c>
      <c r="Z80" s="28">
        <f t="shared" si="20"/>
        <v>8.5999999999999993E-2</v>
      </c>
    </row>
    <row r="81" spans="19:26" x14ac:dyDescent="0.4">
      <c r="S81" s="75"/>
      <c r="T81" s="38" t="str">
        <f t="shared" si="19"/>
        <v>専用商業(n=10）</v>
      </c>
      <c r="U81" s="28">
        <f t="shared" si="20"/>
        <v>0.1</v>
      </c>
      <c r="V81" s="28">
        <f t="shared" si="20"/>
        <v>0</v>
      </c>
      <c r="W81" s="28">
        <f t="shared" si="20"/>
        <v>0.1</v>
      </c>
      <c r="X81" s="28">
        <f t="shared" si="20"/>
        <v>0.7</v>
      </c>
      <c r="Y81" s="28">
        <f t="shared" si="20"/>
        <v>0.1</v>
      </c>
      <c r="Z81" s="28">
        <f t="shared" si="20"/>
        <v>0</v>
      </c>
    </row>
    <row r="82" spans="19:26" x14ac:dyDescent="0.4">
      <c r="S82" s="75"/>
      <c r="T82" s="38" t="str">
        <f t="shared" si="19"/>
        <v>その他(n=3）</v>
      </c>
      <c r="U82" s="28">
        <f t="shared" si="20"/>
        <v>0.33300000000000002</v>
      </c>
      <c r="V82" s="28">
        <f t="shared" si="20"/>
        <v>0</v>
      </c>
      <c r="W82" s="28">
        <f t="shared" si="20"/>
        <v>0</v>
      </c>
      <c r="X82" s="28">
        <f t="shared" si="20"/>
        <v>0</v>
      </c>
      <c r="Y82" s="28">
        <f t="shared" si="20"/>
        <v>0.66700000000000004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CFFCC"/>
  </sheetPr>
  <dimension ref="A1:AD82"/>
  <sheetViews>
    <sheetView zoomScaleNormal="100" workbookViewId="0">
      <selection activeCell="AB79" sqref="AB79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10" t="s">
        <v>2</v>
      </c>
      <c r="B1" s="61">
        <v>16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10" t="s">
        <v>0</v>
      </c>
      <c r="B2" s="24" t="str">
        <f>VLOOKUP($B$1,データベース!$A:$CV,データベース!B1,FALSE)</f>
        <v>紀尾井町地区</v>
      </c>
      <c r="N2" s="27" t="s">
        <v>76</v>
      </c>
    </row>
    <row r="3" spans="1:29" x14ac:dyDescent="0.4">
      <c r="A3" s="10" t="s">
        <v>4</v>
      </c>
      <c r="B3" s="24" t="str">
        <f>VLOOKUP($B$1,データベース!$A:$CV,データベース!C1,FALSE)</f>
        <v>一般型</v>
      </c>
      <c r="N3" s="40"/>
    </row>
    <row r="4" spans="1:29" x14ac:dyDescent="0.4">
      <c r="A4" s="10" t="s">
        <v>15</v>
      </c>
      <c r="B4" s="25">
        <f>VLOOKUP($B$1,データベース!$A:$CV,データベース!D1,FALSE)</f>
        <v>38114</v>
      </c>
      <c r="C4" s="26">
        <f>VLOOKUP($B$1,データベース!$A:$CV,データベース!D1,FALSE)</f>
        <v>38114</v>
      </c>
      <c r="F4" s="12">
        <v>1971</v>
      </c>
      <c r="G4" s="27">
        <f>B5-F4</f>
        <v>33</v>
      </c>
      <c r="I4" s="12" t="s">
        <v>19</v>
      </c>
      <c r="J4" s="12" t="str">
        <f>I4&amp;D7</f>
        <v>S46-H15</v>
      </c>
      <c r="K4" s="12" t="str">
        <f>$G$1&amp;G4&amp;$H$1&amp;$I$1</f>
        <v>(33年間）</v>
      </c>
      <c r="L4" s="12" t="str">
        <f>$G$1&amp;$J$1&amp;H12&amp;$I$1</f>
        <v>(n=53）</v>
      </c>
    </row>
    <row r="5" spans="1:29" x14ac:dyDescent="0.4">
      <c r="B5" s="27" t="str">
        <f>TEXT(B4,"yyyy")</f>
        <v>2004</v>
      </c>
      <c r="C5" s="27" t="str">
        <f>TEXT(C4,"ge")</f>
        <v>H16</v>
      </c>
      <c r="D5" s="27" t="str">
        <f>LEFT(C5,1)</f>
        <v>H</v>
      </c>
      <c r="F5" s="12">
        <v>2021</v>
      </c>
      <c r="G5" s="27">
        <f>F5-B5+1</f>
        <v>18</v>
      </c>
      <c r="I5" s="30" t="s">
        <v>20</v>
      </c>
      <c r="J5" s="12" t="str">
        <f>C5&amp;I5</f>
        <v>H16-R3</v>
      </c>
      <c r="K5" s="12" t="str">
        <f>$G$1&amp;G5&amp;$H$1&amp;$I$1</f>
        <v>(18年間）</v>
      </c>
      <c r="L5" s="12" t="str">
        <f>$G$1&amp;$J$1&amp;H13&amp;$I$1</f>
        <v>(n=6）</v>
      </c>
    </row>
    <row r="6" spans="1:29" x14ac:dyDescent="0.4">
      <c r="B6" s="27">
        <f>VALUE(B5)</f>
        <v>2004</v>
      </c>
      <c r="C6" s="27">
        <f>VALUE(RIGHT(C5,2))</f>
        <v>16</v>
      </c>
      <c r="D6" s="12">
        <f>C6-1</f>
        <v>15</v>
      </c>
      <c r="J6" s="12" t="str">
        <f>A23&amp;J4&amp;K4&amp;L4</f>
        <v>地区計画策定前S46-H15(33年間）(n=53）</v>
      </c>
      <c r="K6" s="12" t="str">
        <f>A23&amp;J4&amp;K4</f>
        <v>地区計画策定前S46-H15(33年間）</v>
      </c>
    </row>
    <row r="7" spans="1:29" x14ac:dyDescent="0.4">
      <c r="D7" s="12" t="str">
        <f>D5&amp;D6</f>
        <v>H15</v>
      </c>
      <c r="J7" s="12" t="str">
        <f>A24&amp;J5&amp;K5&amp;L5</f>
        <v>地区計画策定後H16-R3(18年間）(n=6）</v>
      </c>
      <c r="K7" s="12" t="str">
        <f>A24&amp;J5&amp;K5</f>
        <v>地区計画策定後H16-R3(18年間）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2</v>
      </c>
      <c r="C12" s="24">
        <f>VLOOKUP($B$1,データベース!$A:$CV,データベース!F1,FALSE)</f>
        <v>7</v>
      </c>
      <c r="D12" s="24">
        <f>VLOOKUP($B$1,データベース!$A:$CV,データベース!G1,FALSE)</f>
        <v>20</v>
      </c>
      <c r="E12" s="24">
        <f>VLOOKUP($B$1,データベース!$A:$CV,データベース!H1,FALSE)</f>
        <v>17</v>
      </c>
      <c r="F12" s="24">
        <f>VLOOKUP($B$1,データベース!$A:$CV,データベース!I1,FALSE)</f>
        <v>2</v>
      </c>
      <c r="G12" s="24">
        <f>VLOOKUP($B$1,データベース!$A:$CV,データベース!J1,FALSE)</f>
        <v>5</v>
      </c>
      <c r="H12" s="27">
        <f>SUM(B12:G12)</f>
        <v>53</v>
      </c>
      <c r="J12" s="20" t="s">
        <v>5</v>
      </c>
      <c r="K12" s="24">
        <f>VLOOKUP($B$1,データベース!$A:$CV,データベース!Q1,FALSE)</f>
        <v>1153.67</v>
      </c>
      <c r="L12" s="24">
        <f>VLOOKUP($B$1,データベース!$A:$CV,データベース!R1,FALSE)</f>
        <v>14877.24</v>
      </c>
      <c r="M12" s="24">
        <f>VLOOKUP($B$1,データベース!$A:$CV,データベース!S1,FALSE)</f>
        <v>103038.94</v>
      </c>
      <c r="N12" s="24">
        <f>VLOOKUP($B$1,データベース!$A:$CV,データベース!T1,FALSE)</f>
        <v>359582.47</v>
      </c>
      <c r="O12" s="24">
        <f>VLOOKUP($B$1,データベース!$A:$CV,データベース!U1,FALSE)</f>
        <v>442.76</v>
      </c>
      <c r="P12" s="24">
        <f>VLOOKUP($B$1,データベース!$A:$CV,データベース!V1,FALSE)</f>
        <v>22255.97</v>
      </c>
      <c r="Q12" s="27">
        <f>SUM(K12:P12)</f>
        <v>501351.04999999993</v>
      </c>
      <c r="S12" s="76" t="s">
        <v>5</v>
      </c>
      <c r="T12" s="14" t="s">
        <v>7</v>
      </c>
      <c r="U12" s="24">
        <f>VLOOKUP($B$1,データベース!$A:$CV,データベース!AC1,FALSE)</f>
        <v>1</v>
      </c>
      <c r="V12" s="24">
        <f>VLOOKUP($B$1,データベース!$A:$CV,データベース!AD1,FALSE)</f>
        <v>0</v>
      </c>
      <c r="W12" s="24">
        <f>VLOOKUP($B$1,データベース!$A:$CV,データベース!AE1,FALSE)</f>
        <v>1</v>
      </c>
      <c r="X12" s="24">
        <f>VLOOKUP($B$1,データベース!$A:$CV,データベース!AF1,FALSE)</f>
        <v>0</v>
      </c>
      <c r="Y12" s="24">
        <f>VLOOKUP($B$1,データベース!$A:$CV,データベース!AG1,FALSE)</f>
        <v>0</v>
      </c>
      <c r="Z12" s="24">
        <f>VLOOKUP($B$1,データベース!$A:$CV,データベース!AH1,FALSE)</f>
        <v>0</v>
      </c>
      <c r="AA12" s="27">
        <f>SUM(U12:Z12)</f>
        <v>2</v>
      </c>
      <c r="AC12" s="12" t="str">
        <f>$G$1&amp;$J$1&amp;AA12&amp;$I$1</f>
        <v>(n=2）</v>
      </c>
    </row>
    <row r="13" spans="1:29" x14ac:dyDescent="0.4">
      <c r="A13" s="21" t="s">
        <v>13</v>
      </c>
      <c r="B13" s="24">
        <f>VLOOKUP($B$1,データベース!$A:$CV,データベース!K1,FALSE)</f>
        <v>0</v>
      </c>
      <c r="C13" s="24">
        <f>VLOOKUP($B$1,データベース!$A:$CV,データベース!L1,FALSE)</f>
        <v>2</v>
      </c>
      <c r="D13" s="24">
        <f>VLOOKUP($B$1,データベース!$A:$CV,データベース!M1,FALSE)</f>
        <v>2</v>
      </c>
      <c r="E13" s="24">
        <f>VLOOKUP($B$1,データベース!$A:$CV,データベース!N1,FALSE)</f>
        <v>2</v>
      </c>
      <c r="F13" s="24">
        <f>VLOOKUP($B$1,データベース!$A:$CV,データベース!O1,FALSE)</f>
        <v>0</v>
      </c>
      <c r="G13" s="24">
        <f>VLOOKUP($B$1,データベース!$A:$CV,データベース!P1,FALSE)</f>
        <v>0</v>
      </c>
      <c r="H13" s="27">
        <f>SUM(B13:G13)</f>
        <v>6</v>
      </c>
      <c r="J13" s="21" t="s">
        <v>13</v>
      </c>
      <c r="K13" s="24">
        <f>VLOOKUP($B$1,データベース!$A:$CV,データベース!W1,FALSE)</f>
        <v>0</v>
      </c>
      <c r="L13" s="24">
        <f>VLOOKUP($B$1,データベース!$A:$CV,データベース!X1,FALSE)</f>
        <v>10797.01</v>
      </c>
      <c r="M13" s="24">
        <f>VLOOKUP($B$1,データベース!$A:$CV,データベース!Y1,FALSE)</f>
        <v>227901.71</v>
      </c>
      <c r="N13" s="24">
        <f>VLOOKUP($B$1,データベース!$A:$CV,データベース!Z1,FALSE)</f>
        <v>2759.0699999999997</v>
      </c>
      <c r="O13" s="24">
        <f>VLOOKUP($B$1,データベース!$A:$CV,データベース!AA1,FALSE)</f>
        <v>0</v>
      </c>
      <c r="P13" s="24">
        <f>VLOOKUP($B$1,データベース!$A:$CV,データベース!AB1,FALSE)</f>
        <v>0</v>
      </c>
      <c r="Q13" s="27">
        <f>SUM(K13:P13)</f>
        <v>241457.79</v>
      </c>
      <c r="S13" s="76"/>
      <c r="T13" s="15" t="s">
        <v>8</v>
      </c>
      <c r="U13" s="24">
        <f>VLOOKUP($B$1,データベース!$A:$CV,データベース!AI1,FALSE)</f>
        <v>1</v>
      </c>
      <c r="V13" s="24">
        <f>VLOOKUP($B$1,データベース!$A:$CV,データベース!AJ1,FALSE)</f>
        <v>6</v>
      </c>
      <c r="W13" s="24">
        <f>VLOOKUP($B$1,データベース!$A:$CV,データベース!AK1,FALSE)</f>
        <v>0</v>
      </c>
      <c r="X13" s="24">
        <f>VLOOKUP($B$1,データベース!$A:$CV,データベース!AL1,FALSE)</f>
        <v>0</v>
      </c>
      <c r="Y13" s="24">
        <f>VLOOKUP($B$1,データベース!$A:$CV,データベース!AM1,FALSE)</f>
        <v>0</v>
      </c>
      <c r="Z13" s="24">
        <f>VLOOKUP($B$1,データベース!$A:$CV,データベース!AN1,FALSE)</f>
        <v>0</v>
      </c>
      <c r="AA13" s="27">
        <f t="shared" ref="AA13:AA25" si="0">SUM(U13:Z13)</f>
        <v>7</v>
      </c>
      <c r="AC13" s="12" t="str">
        <f t="shared" ref="AC13:AC24" si="1">$G$1&amp;$J$1&amp;AA13&amp;$I$1</f>
        <v>(n=7）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8</v>
      </c>
      <c r="V14" s="24">
        <f>VLOOKUP($B$1,データベース!$A:$CV,データベース!AP1,FALSE)</f>
        <v>3</v>
      </c>
      <c r="W14" s="24">
        <f>VLOOKUP($B$1,データベース!$A:$CV,データベース!AQ1,FALSE)</f>
        <v>4</v>
      </c>
      <c r="X14" s="24">
        <f>VLOOKUP($B$1,データベース!$A:$CV,データベース!AR1,FALSE)</f>
        <v>3</v>
      </c>
      <c r="Y14" s="24">
        <f>VLOOKUP($B$1,データベース!$A:$CV,データベース!AS1,FALSE)</f>
        <v>2</v>
      </c>
      <c r="Z14" s="24">
        <f>VLOOKUP($B$1,データベース!$A:$CV,データベース!AT1,FALSE)</f>
        <v>0</v>
      </c>
      <c r="AA14" s="27">
        <f t="shared" si="0"/>
        <v>20</v>
      </c>
      <c r="AC14" s="12" t="str">
        <f t="shared" si="1"/>
        <v>(n=20）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7</v>
      </c>
      <c r="V15" s="24">
        <f>VLOOKUP($B$1,データベース!$A:$CV,データベース!AV1,FALSE)</f>
        <v>3</v>
      </c>
      <c r="W15" s="24">
        <f>VLOOKUP($B$1,データベース!$A:$CV,データベース!AW1,FALSE)</f>
        <v>4</v>
      </c>
      <c r="X15" s="24">
        <f>VLOOKUP($B$1,データベース!$A:$CV,データベース!AX1,FALSE)</f>
        <v>1</v>
      </c>
      <c r="Y15" s="24">
        <f>VLOOKUP($B$1,データベース!$A:$CV,データベース!AY1,FALSE)</f>
        <v>2</v>
      </c>
      <c r="Z15" s="24">
        <f>VLOOKUP($B$1,データベース!$A:$CV,データベース!AZ1,FALSE)</f>
        <v>0</v>
      </c>
      <c r="AA15" s="27">
        <f t="shared" si="0"/>
        <v>17</v>
      </c>
      <c r="AC15" s="12" t="str">
        <f t="shared" si="1"/>
        <v>(n=17）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2</v>
      </c>
      <c r="V16" s="24">
        <f>VLOOKUP($B$1,データベース!$A:$CV,データベース!BB1,FALSE)</f>
        <v>0</v>
      </c>
      <c r="W16" s="24">
        <f>VLOOKUP($B$1,データベース!$A:$CV,データベース!BC1,FALSE)</f>
        <v>0</v>
      </c>
      <c r="X16" s="24">
        <f>VLOOKUP($B$1,データベース!$A:$CV,データベース!BD1,FALSE)</f>
        <v>0</v>
      </c>
      <c r="Y16" s="24">
        <f>VLOOKUP($B$1,データベース!$A:$CV,データベース!BE1,FALSE)</f>
        <v>0</v>
      </c>
      <c r="Z16" s="24">
        <f>VLOOKUP($B$1,データベース!$A:$CV,データベース!BF1,FALSE)</f>
        <v>0</v>
      </c>
      <c r="AA16" s="27">
        <f t="shared" si="0"/>
        <v>2</v>
      </c>
      <c r="AC16" s="12" t="str">
        <f t="shared" si="1"/>
        <v>(n=2）</v>
      </c>
    </row>
    <row r="17" spans="1:29" x14ac:dyDescent="0.4">
      <c r="A17" s="20" t="s">
        <v>5</v>
      </c>
      <c r="B17" s="28">
        <f t="shared" ref="B17:H18" si="2">B12/$H12</f>
        <v>3.7735849056603772E-2</v>
      </c>
      <c r="C17" s="28">
        <f t="shared" si="2"/>
        <v>0.13207547169811321</v>
      </c>
      <c r="D17" s="28">
        <f t="shared" si="2"/>
        <v>0.37735849056603776</v>
      </c>
      <c r="E17" s="28">
        <f t="shared" si="2"/>
        <v>0.32075471698113206</v>
      </c>
      <c r="F17" s="28">
        <f t="shared" si="2"/>
        <v>3.7735849056603772E-2</v>
      </c>
      <c r="G17" s="28">
        <f t="shared" si="2"/>
        <v>9.4339622641509441E-2</v>
      </c>
      <c r="H17" s="29">
        <f t="shared" si="2"/>
        <v>1</v>
      </c>
      <c r="J17" s="20" t="s">
        <v>5</v>
      </c>
      <c r="K17" s="28">
        <f>K12/$Q12</f>
        <v>2.3011221378712587E-3</v>
      </c>
      <c r="L17" s="28">
        <f t="shared" ref="L17:P18" si="3">L12/$Q12</f>
        <v>2.9674297081855122E-2</v>
      </c>
      <c r="M17" s="28">
        <f t="shared" si="3"/>
        <v>0.20552253755128272</v>
      </c>
      <c r="N17" s="28">
        <f t="shared" si="3"/>
        <v>0.71722692113639741</v>
      </c>
      <c r="O17" s="28">
        <f t="shared" si="3"/>
        <v>8.8313368447119048E-4</v>
      </c>
      <c r="P17" s="28">
        <f t="shared" si="3"/>
        <v>4.4391988408122418E-2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2</v>
      </c>
      <c r="V17" s="24">
        <f>VLOOKUP($B$1,データベース!$A:$CV,データベース!BH1,FALSE)</f>
        <v>1</v>
      </c>
      <c r="W17" s="24">
        <f>VLOOKUP($B$1,データベース!$A:$CV,データベース!BI1,FALSE)</f>
        <v>0</v>
      </c>
      <c r="X17" s="24">
        <f>VLOOKUP($B$1,データベース!$A:$CV,データベース!BJ1,FALSE)</f>
        <v>2</v>
      </c>
      <c r="Y17" s="24">
        <f>VLOOKUP($B$1,データベース!$A:$CV,データベース!BK1,FALSE)</f>
        <v>0</v>
      </c>
      <c r="Z17" s="24">
        <f>VLOOKUP($B$1,データベース!$A:$CV,データベース!BL1,FALSE)</f>
        <v>0</v>
      </c>
      <c r="AA17" s="27">
        <f t="shared" si="0"/>
        <v>5</v>
      </c>
      <c r="AC17" s="12" t="str">
        <f t="shared" si="1"/>
        <v>(n=5）</v>
      </c>
    </row>
    <row r="18" spans="1:29" x14ac:dyDescent="0.4">
      <c r="A18" s="21" t="s">
        <v>13</v>
      </c>
      <c r="B18" s="28">
        <f t="shared" si="2"/>
        <v>0</v>
      </c>
      <c r="C18" s="28">
        <f t="shared" si="2"/>
        <v>0.33333333333333331</v>
      </c>
      <c r="D18" s="28">
        <f t="shared" si="2"/>
        <v>0.33333333333333331</v>
      </c>
      <c r="E18" s="28">
        <f t="shared" si="2"/>
        <v>0.33333333333333331</v>
      </c>
      <c r="F18" s="28">
        <f t="shared" si="2"/>
        <v>0</v>
      </c>
      <c r="G18" s="28">
        <f t="shared" si="2"/>
        <v>0</v>
      </c>
      <c r="H18" s="29">
        <f t="shared" si="2"/>
        <v>1</v>
      </c>
      <c r="J18" s="21" t="s">
        <v>13</v>
      </c>
      <c r="K18" s="28">
        <f>K13/$Q13</f>
        <v>0</v>
      </c>
      <c r="L18" s="28">
        <f t="shared" si="3"/>
        <v>4.4715931509188414E-2</v>
      </c>
      <c r="M18" s="28">
        <f t="shared" si="3"/>
        <v>0.94385735080239075</v>
      </c>
      <c r="N18" s="28">
        <f t="shared" si="3"/>
        <v>1.142671768842082E-2</v>
      </c>
      <c r="O18" s="28">
        <f t="shared" si="3"/>
        <v>0</v>
      </c>
      <c r="P18" s="28">
        <f t="shared" si="3"/>
        <v>0</v>
      </c>
      <c r="Q18" s="28">
        <f>Q13/$Q13</f>
        <v>1</v>
      </c>
      <c r="S18" s="76"/>
      <c r="T18" s="12" t="s">
        <v>34</v>
      </c>
      <c r="U18" s="27">
        <f t="shared" ref="U18:Z18" si="4">SUM(U12:U17)</f>
        <v>21</v>
      </c>
      <c r="V18" s="27">
        <f t="shared" si="4"/>
        <v>13</v>
      </c>
      <c r="W18" s="27">
        <f t="shared" si="4"/>
        <v>9</v>
      </c>
      <c r="X18" s="27">
        <f t="shared" si="4"/>
        <v>6</v>
      </c>
      <c r="Y18" s="27">
        <f t="shared" si="4"/>
        <v>4</v>
      </c>
      <c r="Z18" s="27">
        <f t="shared" si="4"/>
        <v>0</v>
      </c>
      <c r="AA18" s="27">
        <f t="shared" si="0"/>
        <v>53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0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0</v>
      </c>
      <c r="AC19" s="12" t="str">
        <f t="shared" si="1"/>
        <v>(n=0）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1</v>
      </c>
      <c r="V20" s="24">
        <f>VLOOKUP($B$1,データベース!$A:$CV,データベース!BT1,FALSE)</f>
        <v>1</v>
      </c>
      <c r="W20" s="24">
        <f>VLOOKUP($B$1,データベース!$A:$CV,データベース!BU1,FALSE)</f>
        <v>0</v>
      </c>
      <c r="X20" s="24">
        <f>VLOOKUP($B$1,データベース!$A:$CV,データベース!BV1,FALSE)</f>
        <v>0</v>
      </c>
      <c r="Y20" s="24">
        <f>VLOOKUP($B$1,データベース!$A:$CV,データベース!BW1,FALSE)</f>
        <v>0</v>
      </c>
      <c r="Z20" s="24">
        <f>VLOOKUP($B$1,データベース!$A:$CV,データベース!BX1,FALSE)</f>
        <v>0</v>
      </c>
      <c r="AA20" s="27">
        <f t="shared" si="0"/>
        <v>2</v>
      </c>
      <c r="AC20" s="12" t="str">
        <f t="shared" si="1"/>
        <v>(n=2）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1</v>
      </c>
      <c r="V21" s="24">
        <f>VLOOKUP($B$1,データベース!$A:$CV,データベース!BZ1,FALSE)</f>
        <v>0</v>
      </c>
      <c r="W21" s="24">
        <f>VLOOKUP($B$1,データベース!$A:$CV,データベース!CA1,FALSE)</f>
        <v>1</v>
      </c>
      <c r="X21" s="24">
        <f>VLOOKUP($B$1,データベース!$A:$CV,データベース!CB1,FALSE)</f>
        <v>0</v>
      </c>
      <c r="Y21" s="24">
        <f>VLOOKUP($B$1,データベース!$A:$CV,データベース!CC1,FALSE)</f>
        <v>0</v>
      </c>
      <c r="Z21" s="24">
        <f>VLOOKUP($B$1,データベース!$A:$CV,データベース!CD1,FALSE)</f>
        <v>0</v>
      </c>
      <c r="AA21" s="27">
        <f t="shared" si="0"/>
        <v>2</v>
      </c>
      <c r="AC21" s="12" t="str">
        <f t="shared" si="1"/>
        <v>(n=2）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1</v>
      </c>
      <c r="V22" s="24">
        <f>VLOOKUP($B$1,データベース!$A:$CV,データベース!CF1,FALSE)</f>
        <v>0</v>
      </c>
      <c r="W22" s="24">
        <f>VLOOKUP($B$1,データベース!$A:$CV,データベース!CG1,FALSE)</f>
        <v>1</v>
      </c>
      <c r="X22" s="24">
        <f>VLOOKUP($B$1,データベース!$A:$CV,データベース!CH1,FALSE)</f>
        <v>0</v>
      </c>
      <c r="Y22" s="24">
        <f>VLOOKUP($B$1,データベース!$A:$CV,データベース!CI1,FALSE)</f>
        <v>0</v>
      </c>
      <c r="Z22" s="24">
        <f>VLOOKUP($B$1,データベース!$A:$CV,データベース!CJ1,FALSE)</f>
        <v>0</v>
      </c>
      <c r="AA22" s="27">
        <f t="shared" si="0"/>
        <v>2</v>
      </c>
      <c r="AC22" s="12" t="str">
        <f t="shared" si="1"/>
        <v>(n=2）</v>
      </c>
    </row>
    <row r="23" spans="1:29" x14ac:dyDescent="0.4">
      <c r="A23" s="20" t="s">
        <v>5</v>
      </c>
      <c r="B23" s="28">
        <f>ROUND(B17,3)</f>
        <v>3.7999999999999999E-2</v>
      </c>
      <c r="C23" s="28">
        <f t="shared" ref="C23:G24" si="5">ROUND(C17,3)</f>
        <v>0.13200000000000001</v>
      </c>
      <c r="D23" s="28">
        <f t="shared" si="5"/>
        <v>0.377</v>
      </c>
      <c r="E23" s="28">
        <f t="shared" si="5"/>
        <v>0.32100000000000001</v>
      </c>
      <c r="F23" s="28">
        <f t="shared" si="5"/>
        <v>3.7999999999999999E-2</v>
      </c>
      <c r="G23" s="28">
        <f t="shared" si="5"/>
        <v>9.4E-2</v>
      </c>
      <c r="H23" s="28">
        <f>SUM(B23:G23)</f>
        <v>1.0000000000000002</v>
      </c>
      <c r="J23" s="20" t="s">
        <v>5</v>
      </c>
      <c r="K23" s="28">
        <f>ROUND(K17,3)</f>
        <v>2E-3</v>
      </c>
      <c r="L23" s="28">
        <f t="shared" ref="L23:P24" si="6">ROUND(L17,3)</f>
        <v>0.03</v>
      </c>
      <c r="M23" s="28">
        <f t="shared" si="6"/>
        <v>0.20599999999999999</v>
      </c>
      <c r="N23" s="28">
        <f t="shared" si="6"/>
        <v>0.71699999999999997</v>
      </c>
      <c r="O23" s="28">
        <f t="shared" si="6"/>
        <v>1E-3</v>
      </c>
      <c r="P23" s="28">
        <f t="shared" si="6"/>
        <v>4.3999999999999997E-2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0</v>
      </c>
      <c r="X23" s="24">
        <f>VLOOKUP($B$1,データベース!$A:$CV,データベース!CN1,FALSE)</f>
        <v>0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0</v>
      </c>
      <c r="AC23" s="12" t="str">
        <f t="shared" si="1"/>
        <v>(n=0）</v>
      </c>
    </row>
    <row r="24" spans="1:29" x14ac:dyDescent="0.4">
      <c r="A24" s="21" t="s">
        <v>13</v>
      </c>
      <c r="B24" s="28">
        <f>ROUND(B18,3)</f>
        <v>0</v>
      </c>
      <c r="C24" s="28">
        <f t="shared" si="5"/>
        <v>0.33300000000000002</v>
      </c>
      <c r="D24" s="37">
        <f>ROUND(D18,3)+0.001</f>
        <v>0.33400000000000002</v>
      </c>
      <c r="E24" s="28">
        <f t="shared" si="5"/>
        <v>0.33300000000000002</v>
      </c>
      <c r="F24" s="28">
        <f t="shared" si="5"/>
        <v>0</v>
      </c>
      <c r="G24" s="28">
        <f t="shared" si="5"/>
        <v>0</v>
      </c>
      <c r="H24" s="37">
        <f>SUM(B24:G24)</f>
        <v>1</v>
      </c>
      <c r="J24" s="21" t="s">
        <v>13</v>
      </c>
      <c r="K24" s="28">
        <f>ROUND(K18,3)</f>
        <v>0</v>
      </c>
      <c r="L24" s="28">
        <f t="shared" si="6"/>
        <v>4.4999999999999998E-2</v>
      </c>
      <c r="M24" s="28">
        <f t="shared" si="6"/>
        <v>0.94399999999999995</v>
      </c>
      <c r="N24" s="28">
        <f t="shared" si="6"/>
        <v>1.0999999999999999E-2</v>
      </c>
      <c r="O24" s="28">
        <f t="shared" si="6"/>
        <v>0</v>
      </c>
      <c r="P24" s="28">
        <f t="shared" si="6"/>
        <v>0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0</v>
      </c>
      <c r="V24" s="24">
        <f>VLOOKUP($B$1,データベース!$A:$CV,データベース!CR1,FALSE)</f>
        <v>0</v>
      </c>
      <c r="W24" s="24">
        <f>VLOOKUP($B$1,データベース!$A:$CV,データベース!CS1,FALSE)</f>
        <v>0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0</v>
      </c>
      <c r="AC24" s="12" t="str">
        <f t="shared" si="1"/>
        <v>(n=0）</v>
      </c>
    </row>
    <row r="25" spans="1:29" x14ac:dyDescent="0.4">
      <c r="S25" s="77"/>
      <c r="T25" s="12" t="s">
        <v>34</v>
      </c>
      <c r="U25" s="27">
        <f t="shared" ref="U25:Z25" si="7">SUM(U19:U24)</f>
        <v>3</v>
      </c>
      <c r="V25" s="27">
        <f t="shared" si="7"/>
        <v>1</v>
      </c>
      <c r="W25" s="27">
        <f t="shared" si="7"/>
        <v>2</v>
      </c>
      <c r="X25" s="27">
        <f t="shared" si="7"/>
        <v>0</v>
      </c>
      <c r="Y25" s="27">
        <f t="shared" si="7"/>
        <v>0</v>
      </c>
      <c r="Z25" s="27">
        <f t="shared" si="7"/>
        <v>0</v>
      </c>
      <c r="AA25" s="27">
        <f t="shared" si="0"/>
        <v>6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S46-H15(33年間）(n=53）</v>
      </c>
      <c r="B27" s="28">
        <f>B23</f>
        <v>3.7999999999999999E-2</v>
      </c>
      <c r="C27" s="28">
        <f t="shared" ref="C27:G28" si="8">C23</f>
        <v>0.13200000000000001</v>
      </c>
      <c r="D27" s="28">
        <f t="shared" si="8"/>
        <v>0.377</v>
      </c>
      <c r="E27" s="28">
        <f t="shared" si="8"/>
        <v>0.32100000000000001</v>
      </c>
      <c r="F27" s="28">
        <f t="shared" si="8"/>
        <v>3.7999999999999999E-2</v>
      </c>
      <c r="G27" s="28">
        <f t="shared" si="8"/>
        <v>9.4E-2</v>
      </c>
      <c r="J27" s="27" t="str">
        <f>REPLACE(K6,8,0,CHAR(10))</f>
        <v>地区計画策定前
S46-H15(33年間）</v>
      </c>
      <c r="K27" s="28">
        <f>K23</f>
        <v>2E-3</v>
      </c>
      <c r="L27" s="28">
        <f t="shared" ref="L27:P28" si="9">L23</f>
        <v>0.03</v>
      </c>
      <c r="M27" s="28">
        <f t="shared" si="9"/>
        <v>0.20599999999999999</v>
      </c>
      <c r="N27" s="28">
        <f t="shared" si="9"/>
        <v>0.71699999999999997</v>
      </c>
      <c r="O27" s="28">
        <f t="shared" si="9"/>
        <v>1E-3</v>
      </c>
      <c r="P27" s="28">
        <f t="shared" si="9"/>
        <v>4.3999999999999997E-2</v>
      </c>
    </row>
    <row r="28" spans="1:29" x14ac:dyDescent="0.4">
      <c r="A28" s="27" t="str">
        <f>REPLACE(J7,8,0,CHAR(10))</f>
        <v>地区計画策定後
H16-R3(18年間）(n=6）</v>
      </c>
      <c r="B28" s="28">
        <f>B24</f>
        <v>0</v>
      </c>
      <c r="C28" s="28">
        <f t="shared" si="8"/>
        <v>0.33300000000000002</v>
      </c>
      <c r="D28" s="28">
        <f t="shared" si="8"/>
        <v>0.33400000000000002</v>
      </c>
      <c r="E28" s="28">
        <f t="shared" si="8"/>
        <v>0.33300000000000002</v>
      </c>
      <c r="F28" s="28">
        <f t="shared" si="8"/>
        <v>0</v>
      </c>
      <c r="G28" s="28">
        <f t="shared" si="8"/>
        <v>0</v>
      </c>
      <c r="J28" s="27" t="str">
        <f>REPLACE(K7,8,0,CHAR(10))</f>
        <v>地区計画策定後
H16-R3(18年間）</v>
      </c>
      <c r="K28" s="28">
        <f>K24</f>
        <v>0</v>
      </c>
      <c r="L28" s="28">
        <f t="shared" si="9"/>
        <v>4.4999999999999998E-2</v>
      </c>
      <c r="M28" s="28">
        <f t="shared" si="9"/>
        <v>0.94399999999999995</v>
      </c>
      <c r="N28" s="28">
        <f t="shared" si="9"/>
        <v>1.0999999999999999E-2</v>
      </c>
      <c r="O28" s="28">
        <f t="shared" si="9"/>
        <v>0</v>
      </c>
      <c r="P28" s="28">
        <f t="shared" si="9"/>
        <v>0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0.5</v>
      </c>
      <c r="V30" s="28">
        <f t="shared" ref="V30:AA30" si="10">V12/$AA12</f>
        <v>0</v>
      </c>
      <c r="W30" s="28">
        <f t="shared" si="10"/>
        <v>0.5</v>
      </c>
      <c r="X30" s="28">
        <f t="shared" si="10"/>
        <v>0</v>
      </c>
      <c r="Y30" s="28">
        <f t="shared" si="10"/>
        <v>0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0.14285714285714285</v>
      </c>
      <c r="V31" s="28">
        <f t="shared" si="11"/>
        <v>0.8571428571428571</v>
      </c>
      <c r="W31" s="28">
        <f t="shared" si="11"/>
        <v>0</v>
      </c>
      <c r="X31" s="28">
        <f t="shared" si="11"/>
        <v>0</v>
      </c>
      <c r="Y31" s="28">
        <f t="shared" si="11"/>
        <v>0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3.2000000000000001E-2</v>
      </c>
      <c r="L32" s="28">
        <f>M27</f>
        <v>0.20599999999999999</v>
      </c>
      <c r="M32" s="28">
        <f>SUM(K27:M27)</f>
        <v>0.23799999999999999</v>
      </c>
      <c r="N32" s="28">
        <f>N27</f>
        <v>0.71699999999999997</v>
      </c>
      <c r="O32" s="28">
        <f>O27</f>
        <v>1E-3</v>
      </c>
      <c r="S32" s="76"/>
      <c r="T32" s="16" t="s">
        <v>9</v>
      </c>
      <c r="U32" s="28">
        <f t="shared" si="11"/>
        <v>0.4</v>
      </c>
      <c r="V32" s="28">
        <f t="shared" si="11"/>
        <v>0.15</v>
      </c>
      <c r="W32" s="28">
        <f t="shared" si="11"/>
        <v>0.2</v>
      </c>
      <c r="X32" s="28">
        <f t="shared" si="11"/>
        <v>0.15</v>
      </c>
      <c r="Y32" s="28">
        <f t="shared" si="11"/>
        <v>0.1</v>
      </c>
      <c r="Z32" s="28">
        <f t="shared" si="11"/>
        <v>0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4.4999999999999998E-2</v>
      </c>
      <c r="L33" s="28">
        <f>M28</f>
        <v>0.94399999999999995</v>
      </c>
      <c r="M33" s="28">
        <f>SUM(K28:M28)</f>
        <v>0.98899999999999999</v>
      </c>
      <c r="N33" s="28">
        <f>N28</f>
        <v>1.0999999999999999E-2</v>
      </c>
      <c r="O33" s="28">
        <f>O28</f>
        <v>0</v>
      </c>
      <c r="S33" s="76"/>
      <c r="T33" s="17" t="s">
        <v>10</v>
      </c>
      <c r="U33" s="28">
        <f t="shared" si="11"/>
        <v>0.41176470588235292</v>
      </c>
      <c r="V33" s="28">
        <f t="shared" si="11"/>
        <v>0.17647058823529413</v>
      </c>
      <c r="W33" s="28">
        <f t="shared" si="11"/>
        <v>0.23529411764705882</v>
      </c>
      <c r="X33" s="28">
        <f t="shared" si="11"/>
        <v>5.8823529411764705E-2</v>
      </c>
      <c r="Y33" s="28">
        <f t="shared" si="11"/>
        <v>0.11764705882352941</v>
      </c>
      <c r="Z33" s="28">
        <f t="shared" si="11"/>
        <v>0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1</v>
      </c>
      <c r="V34" s="28">
        <f t="shared" si="11"/>
        <v>0</v>
      </c>
      <c r="W34" s="28">
        <f t="shared" si="11"/>
        <v>0</v>
      </c>
      <c r="X34" s="28">
        <f t="shared" si="11"/>
        <v>0</v>
      </c>
      <c r="Y34" s="28">
        <f t="shared" si="11"/>
        <v>0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0.4</v>
      </c>
      <c r="V35" s="28">
        <f t="shared" si="11"/>
        <v>0.2</v>
      </c>
      <c r="W35" s="28">
        <f t="shared" si="11"/>
        <v>0</v>
      </c>
      <c r="X35" s="28">
        <f t="shared" si="11"/>
        <v>0.4</v>
      </c>
      <c r="Y35" s="28">
        <f t="shared" si="11"/>
        <v>0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0.39622641509433965</v>
      </c>
      <c r="V36" s="28">
        <f t="shared" si="11"/>
        <v>0.24528301886792453</v>
      </c>
      <c r="W36" s="28">
        <f t="shared" si="11"/>
        <v>0.16981132075471697</v>
      </c>
      <c r="X36" s="28">
        <f t="shared" si="11"/>
        <v>0.11320754716981132</v>
      </c>
      <c r="Y36" s="28">
        <f t="shared" si="11"/>
        <v>7.5471698113207544E-2</v>
      </c>
      <c r="Z36" s="28">
        <f t="shared" si="11"/>
        <v>0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0:27" x14ac:dyDescent="0.4">
      <c r="S38" s="77"/>
      <c r="T38" s="15" t="s">
        <v>8</v>
      </c>
      <c r="U38" s="28">
        <f t="shared" si="11"/>
        <v>0.5</v>
      </c>
      <c r="V38" s="28">
        <f t="shared" si="11"/>
        <v>0.5</v>
      </c>
      <c r="W38" s="28">
        <f t="shared" si="11"/>
        <v>0</v>
      </c>
      <c r="X38" s="28">
        <f t="shared" si="11"/>
        <v>0</v>
      </c>
      <c r="Y38" s="28">
        <f t="shared" si="11"/>
        <v>0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0.5</v>
      </c>
      <c r="V39" s="28">
        <f t="shared" si="11"/>
        <v>0</v>
      </c>
      <c r="W39" s="28">
        <f t="shared" si="11"/>
        <v>0.5</v>
      </c>
      <c r="X39" s="28">
        <f t="shared" si="11"/>
        <v>0</v>
      </c>
      <c r="Y39" s="28">
        <f t="shared" si="11"/>
        <v>0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0.5</v>
      </c>
      <c r="V40" s="28">
        <f t="shared" si="11"/>
        <v>0</v>
      </c>
      <c r="W40" s="28">
        <f t="shared" si="11"/>
        <v>0.5</v>
      </c>
      <c r="X40" s="28">
        <f t="shared" si="11"/>
        <v>0</v>
      </c>
      <c r="Y40" s="28">
        <f t="shared" si="11"/>
        <v>0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0:27" x14ac:dyDescent="0.4">
      <c r="S42" s="77"/>
      <c r="T42" s="19" t="s">
        <v>12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0:27" x14ac:dyDescent="0.4">
      <c r="S43" s="77"/>
      <c r="T43" s="12" t="s">
        <v>34</v>
      </c>
      <c r="U43" s="28">
        <f t="shared" si="11"/>
        <v>0.5</v>
      </c>
      <c r="V43" s="28">
        <f t="shared" si="11"/>
        <v>0.16666666666666666</v>
      </c>
      <c r="W43" s="28">
        <f t="shared" si="11"/>
        <v>0.33333333333333331</v>
      </c>
      <c r="X43" s="28">
        <f t="shared" si="11"/>
        <v>0</v>
      </c>
      <c r="Y43" s="28">
        <f t="shared" si="11"/>
        <v>0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0.5</v>
      </c>
      <c r="V48" s="28">
        <f t="shared" si="12"/>
        <v>0</v>
      </c>
      <c r="W48" s="28">
        <f t="shared" si="12"/>
        <v>0.5</v>
      </c>
      <c r="X48" s="28">
        <f t="shared" si="12"/>
        <v>0</v>
      </c>
      <c r="Y48" s="28">
        <f t="shared" si="12"/>
        <v>0</v>
      </c>
      <c r="Z48" s="28">
        <f t="shared" si="12"/>
        <v>0</v>
      </c>
      <c r="AA48" s="39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0.14299999999999999</v>
      </c>
      <c r="V49" s="28">
        <f t="shared" si="13"/>
        <v>0.85699999999999998</v>
      </c>
      <c r="W49" s="28">
        <f t="shared" si="13"/>
        <v>0</v>
      </c>
      <c r="X49" s="28">
        <f t="shared" si="13"/>
        <v>0</v>
      </c>
      <c r="Y49" s="28">
        <f t="shared" si="13"/>
        <v>0</v>
      </c>
      <c r="Z49" s="28">
        <f t="shared" si="13"/>
        <v>0</v>
      </c>
      <c r="AA49" s="39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0.4</v>
      </c>
      <c r="V50" s="28">
        <f t="shared" si="13"/>
        <v>0.15</v>
      </c>
      <c r="W50" s="28">
        <f t="shared" si="13"/>
        <v>0.2</v>
      </c>
      <c r="X50" s="28">
        <f t="shared" si="13"/>
        <v>0.15</v>
      </c>
      <c r="Y50" s="28">
        <f t="shared" si="13"/>
        <v>0.1</v>
      </c>
      <c r="Z50" s="28">
        <f t="shared" si="13"/>
        <v>0</v>
      </c>
      <c r="AA50" s="39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0.41199999999999998</v>
      </c>
      <c r="V51" s="28">
        <f t="shared" si="13"/>
        <v>0.17599999999999999</v>
      </c>
      <c r="W51" s="28">
        <f t="shared" si="13"/>
        <v>0.23499999999999999</v>
      </c>
      <c r="X51" s="28">
        <f t="shared" si="13"/>
        <v>5.8999999999999997E-2</v>
      </c>
      <c r="Y51" s="28">
        <f t="shared" si="13"/>
        <v>0.11799999999999999</v>
      </c>
      <c r="Z51" s="28">
        <f t="shared" si="13"/>
        <v>0</v>
      </c>
      <c r="AA51" s="39">
        <f t="shared" si="14"/>
        <v>0.99999999999999989</v>
      </c>
    </row>
    <row r="52" spans="19:27" x14ac:dyDescent="0.4">
      <c r="S52" s="76"/>
      <c r="T52" s="18" t="s">
        <v>11</v>
      </c>
      <c r="U52" s="39">
        <f t="shared" si="13"/>
        <v>1</v>
      </c>
      <c r="V52" s="39">
        <f t="shared" si="13"/>
        <v>0</v>
      </c>
      <c r="W52" s="39">
        <f t="shared" si="13"/>
        <v>0</v>
      </c>
      <c r="X52" s="39">
        <f t="shared" si="13"/>
        <v>0</v>
      </c>
      <c r="Y52" s="39">
        <f t="shared" si="13"/>
        <v>0</v>
      </c>
      <c r="Z52" s="39">
        <f t="shared" si="13"/>
        <v>0</v>
      </c>
      <c r="AA52" s="39">
        <f t="shared" si="14"/>
        <v>1</v>
      </c>
    </row>
    <row r="53" spans="19:27" x14ac:dyDescent="0.4">
      <c r="S53" s="76"/>
      <c r="T53" s="19" t="s">
        <v>12</v>
      </c>
      <c r="U53" s="39">
        <f t="shared" si="13"/>
        <v>0.4</v>
      </c>
      <c r="V53" s="39">
        <f t="shared" si="13"/>
        <v>0.2</v>
      </c>
      <c r="W53" s="39">
        <f t="shared" si="13"/>
        <v>0</v>
      </c>
      <c r="X53" s="39">
        <f t="shared" si="13"/>
        <v>0.4</v>
      </c>
      <c r="Y53" s="39">
        <f t="shared" si="13"/>
        <v>0</v>
      </c>
      <c r="Z53" s="39">
        <f t="shared" si="13"/>
        <v>0</v>
      </c>
      <c r="AA53" s="39">
        <f t="shared" si="14"/>
        <v>1</v>
      </c>
    </row>
    <row r="54" spans="19:27" x14ac:dyDescent="0.4">
      <c r="S54" s="76"/>
      <c r="T54" s="12" t="s">
        <v>34</v>
      </c>
      <c r="U54" s="39">
        <f>ROUND(U36,3)+0.001</f>
        <v>0.39700000000000002</v>
      </c>
      <c r="V54" s="39">
        <f t="shared" si="13"/>
        <v>0.245</v>
      </c>
      <c r="W54" s="39">
        <f t="shared" si="13"/>
        <v>0.17</v>
      </c>
      <c r="X54" s="39">
        <f t="shared" si="13"/>
        <v>0.113</v>
      </c>
      <c r="Y54" s="39">
        <f t="shared" si="13"/>
        <v>7.4999999999999997E-2</v>
      </c>
      <c r="Z54" s="39">
        <f t="shared" si="13"/>
        <v>0</v>
      </c>
      <c r="AA54" s="39">
        <f t="shared" si="14"/>
        <v>1</v>
      </c>
    </row>
    <row r="55" spans="19:27" x14ac:dyDescent="0.4">
      <c r="S55" s="77" t="s">
        <v>13</v>
      </c>
      <c r="T55" s="14" t="s">
        <v>7</v>
      </c>
      <c r="U55" s="39">
        <f t="shared" si="13"/>
        <v>0</v>
      </c>
      <c r="V55" s="39">
        <f t="shared" si="13"/>
        <v>0</v>
      </c>
      <c r="W55" s="39">
        <f t="shared" si="13"/>
        <v>0</v>
      </c>
      <c r="X55" s="39">
        <f t="shared" si="13"/>
        <v>0</v>
      </c>
      <c r="Y55" s="39">
        <f t="shared" si="13"/>
        <v>0</v>
      </c>
      <c r="Z55" s="39">
        <f t="shared" si="13"/>
        <v>0</v>
      </c>
      <c r="AA55" s="39">
        <f t="shared" si="14"/>
        <v>0</v>
      </c>
    </row>
    <row r="56" spans="19:27" x14ac:dyDescent="0.4">
      <c r="S56" s="77"/>
      <c r="T56" s="15" t="s">
        <v>8</v>
      </c>
      <c r="U56" s="39">
        <f t="shared" si="13"/>
        <v>0.5</v>
      </c>
      <c r="V56" s="39">
        <f t="shared" si="13"/>
        <v>0.5</v>
      </c>
      <c r="W56" s="39">
        <f t="shared" si="13"/>
        <v>0</v>
      </c>
      <c r="X56" s="39">
        <f t="shared" si="13"/>
        <v>0</v>
      </c>
      <c r="Y56" s="39">
        <f t="shared" si="13"/>
        <v>0</v>
      </c>
      <c r="Z56" s="39">
        <f t="shared" si="13"/>
        <v>0</v>
      </c>
      <c r="AA56" s="39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0.5</v>
      </c>
      <c r="V57" s="28">
        <f t="shared" si="13"/>
        <v>0</v>
      </c>
      <c r="W57" s="28">
        <f t="shared" si="13"/>
        <v>0.5</v>
      </c>
      <c r="X57" s="28">
        <f t="shared" si="13"/>
        <v>0</v>
      </c>
      <c r="Y57" s="28">
        <f t="shared" si="13"/>
        <v>0</v>
      </c>
      <c r="Z57" s="28">
        <f t="shared" si="13"/>
        <v>0</v>
      </c>
      <c r="AA57" s="39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0.5</v>
      </c>
      <c r="V58" s="28">
        <f t="shared" si="13"/>
        <v>0</v>
      </c>
      <c r="W58" s="28">
        <f t="shared" si="13"/>
        <v>0.5</v>
      </c>
      <c r="X58" s="28">
        <f t="shared" si="13"/>
        <v>0</v>
      </c>
      <c r="Y58" s="28">
        <f t="shared" si="13"/>
        <v>0</v>
      </c>
      <c r="Z58" s="28">
        <f t="shared" si="13"/>
        <v>0</v>
      </c>
      <c r="AA58" s="39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</v>
      </c>
      <c r="W59" s="28">
        <f t="shared" si="13"/>
        <v>0</v>
      </c>
      <c r="X59" s="28">
        <f t="shared" si="13"/>
        <v>0</v>
      </c>
      <c r="Y59" s="28">
        <f t="shared" si="13"/>
        <v>0</v>
      </c>
      <c r="Z59" s="28">
        <f t="shared" si="13"/>
        <v>0</v>
      </c>
      <c r="AA59" s="39">
        <f t="shared" si="14"/>
        <v>0</v>
      </c>
    </row>
    <row r="60" spans="19:27" x14ac:dyDescent="0.4">
      <c r="S60" s="77"/>
      <c r="T60" s="19" t="s">
        <v>12</v>
      </c>
      <c r="U60" s="28">
        <f t="shared" si="13"/>
        <v>0</v>
      </c>
      <c r="V60" s="28">
        <f t="shared" si="13"/>
        <v>0</v>
      </c>
      <c r="W60" s="28">
        <f t="shared" si="13"/>
        <v>0</v>
      </c>
      <c r="X60" s="28">
        <f t="shared" si="13"/>
        <v>0</v>
      </c>
      <c r="Y60" s="28">
        <f t="shared" si="13"/>
        <v>0</v>
      </c>
      <c r="Z60" s="28">
        <f t="shared" si="13"/>
        <v>0</v>
      </c>
      <c r="AA60" s="39">
        <f t="shared" si="14"/>
        <v>0</v>
      </c>
    </row>
    <row r="61" spans="19:27" x14ac:dyDescent="0.4">
      <c r="S61" s="77"/>
      <c r="T61" s="12" t="s">
        <v>34</v>
      </c>
      <c r="U61" s="28">
        <f>ROUND(U43,3)</f>
        <v>0.5</v>
      </c>
      <c r="V61" s="28">
        <f t="shared" si="13"/>
        <v>0.16700000000000001</v>
      </c>
      <c r="W61" s="28">
        <f t="shared" si="13"/>
        <v>0.33300000000000002</v>
      </c>
      <c r="X61" s="28">
        <f t="shared" si="13"/>
        <v>0</v>
      </c>
      <c r="Y61" s="28">
        <f t="shared" si="13"/>
        <v>0</v>
      </c>
      <c r="Z61" s="28">
        <f t="shared" si="13"/>
        <v>0</v>
      </c>
      <c r="AA61" s="39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S46-H15(33年間）(n=53）</v>
      </c>
      <c r="U66" s="28">
        <f t="shared" ref="U66:Z66" si="15">U54</f>
        <v>0.39700000000000002</v>
      </c>
      <c r="V66" s="28">
        <f t="shared" si="15"/>
        <v>0.245</v>
      </c>
      <c r="W66" s="28">
        <f t="shared" si="15"/>
        <v>0.17</v>
      </c>
      <c r="X66" s="28">
        <f t="shared" si="15"/>
        <v>0.113</v>
      </c>
      <c r="Y66" s="28">
        <f t="shared" si="15"/>
        <v>7.4999999999999997E-2</v>
      </c>
      <c r="Z66" s="28">
        <f t="shared" si="15"/>
        <v>0</v>
      </c>
      <c r="AA66" s="46"/>
      <c r="AB66" s="20" t="s">
        <v>5</v>
      </c>
      <c r="AC66" s="45">
        <f>SUM(Y66:Z66)</f>
        <v>7.4999999999999997E-2</v>
      </c>
      <c r="AD66" s="45">
        <f>SUM(W66:X66)</f>
        <v>0.28300000000000003</v>
      </c>
    </row>
    <row r="67" spans="19:30" x14ac:dyDescent="0.4">
      <c r="T67" s="27" t="str">
        <f>REPLACE(J7,8,0,CHAR(10))</f>
        <v>地区計画策定後
H16-R3(18年間）(n=6）</v>
      </c>
      <c r="U67" s="28">
        <f t="shared" ref="U67:Z67" si="16">U61</f>
        <v>0.5</v>
      </c>
      <c r="V67" s="28">
        <f t="shared" si="16"/>
        <v>0.16700000000000001</v>
      </c>
      <c r="W67" s="28">
        <f t="shared" si="16"/>
        <v>0.33300000000000002</v>
      </c>
      <c r="X67" s="28">
        <f t="shared" si="16"/>
        <v>0</v>
      </c>
      <c r="Y67" s="28">
        <f t="shared" si="16"/>
        <v>0</v>
      </c>
      <c r="Z67" s="28">
        <f t="shared" si="16"/>
        <v>0</v>
      </c>
      <c r="AA67" s="46"/>
      <c r="AB67" s="21" t="s">
        <v>13</v>
      </c>
      <c r="AC67" s="45">
        <f>SUM(Y67:Z67)</f>
        <v>0</v>
      </c>
      <c r="AD67" s="45">
        <f>SUM(W67:X67)</f>
        <v>0.33300000000000002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S46-H15(33年間）</v>
      </c>
      <c r="T71" s="38" t="str">
        <f t="shared" ref="T71:T76" si="17">T48&amp;AC12</f>
        <v>独立住宅(n=2）</v>
      </c>
      <c r="U71" s="28">
        <f t="shared" ref="U71:Z76" si="18">U48</f>
        <v>0.5</v>
      </c>
      <c r="V71" s="28">
        <f t="shared" si="18"/>
        <v>0</v>
      </c>
      <c r="W71" s="28">
        <f t="shared" si="18"/>
        <v>0.5</v>
      </c>
      <c r="X71" s="28">
        <f t="shared" si="18"/>
        <v>0</v>
      </c>
      <c r="Y71" s="28">
        <f t="shared" si="18"/>
        <v>0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集合住宅(n=7）</v>
      </c>
      <c r="U72" s="28">
        <f t="shared" si="18"/>
        <v>0.14299999999999999</v>
      </c>
      <c r="V72" s="28">
        <f t="shared" si="18"/>
        <v>0.85699999999999998</v>
      </c>
      <c r="W72" s="28">
        <f t="shared" si="18"/>
        <v>0</v>
      </c>
      <c r="X72" s="28">
        <f t="shared" si="18"/>
        <v>0</v>
      </c>
      <c r="Y72" s="28">
        <f t="shared" si="18"/>
        <v>0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住商併用(n=20）</v>
      </c>
      <c r="U73" s="28">
        <f t="shared" si="18"/>
        <v>0.4</v>
      </c>
      <c r="V73" s="28">
        <f t="shared" si="18"/>
        <v>0.15</v>
      </c>
      <c r="W73" s="28">
        <f t="shared" si="18"/>
        <v>0.2</v>
      </c>
      <c r="X73" s="28">
        <f t="shared" si="18"/>
        <v>0.15</v>
      </c>
      <c r="Y73" s="28">
        <f t="shared" si="18"/>
        <v>0.1</v>
      </c>
      <c r="Z73" s="28">
        <f t="shared" si="18"/>
        <v>0</v>
      </c>
    </row>
    <row r="74" spans="19:30" x14ac:dyDescent="0.4">
      <c r="S74" s="75"/>
      <c r="T74" s="38" t="str">
        <f t="shared" si="17"/>
        <v>事務所(n=17）</v>
      </c>
      <c r="U74" s="28">
        <f t="shared" si="18"/>
        <v>0.41199999999999998</v>
      </c>
      <c r="V74" s="28">
        <f t="shared" si="18"/>
        <v>0.17599999999999999</v>
      </c>
      <c r="W74" s="28">
        <f t="shared" si="18"/>
        <v>0.23499999999999999</v>
      </c>
      <c r="X74" s="28">
        <f t="shared" si="18"/>
        <v>5.8999999999999997E-2</v>
      </c>
      <c r="Y74" s="28">
        <f t="shared" si="18"/>
        <v>0.11799999999999999</v>
      </c>
      <c r="Z74" s="28">
        <f t="shared" si="18"/>
        <v>0</v>
      </c>
    </row>
    <row r="75" spans="19:30" x14ac:dyDescent="0.4">
      <c r="S75" s="75"/>
      <c r="T75" s="38" t="str">
        <f t="shared" si="17"/>
        <v>専用商業(n=2）</v>
      </c>
      <c r="U75" s="28">
        <f t="shared" si="18"/>
        <v>1</v>
      </c>
      <c r="V75" s="28">
        <f t="shared" si="18"/>
        <v>0</v>
      </c>
      <c r="W75" s="28">
        <f t="shared" si="18"/>
        <v>0</v>
      </c>
      <c r="X75" s="28">
        <f t="shared" si="18"/>
        <v>0</v>
      </c>
      <c r="Y75" s="28">
        <f t="shared" si="18"/>
        <v>0</v>
      </c>
      <c r="Z75" s="28">
        <f t="shared" si="18"/>
        <v>0</v>
      </c>
    </row>
    <row r="76" spans="19:30" x14ac:dyDescent="0.4">
      <c r="S76" s="75"/>
      <c r="T76" s="38" t="str">
        <f t="shared" si="17"/>
        <v>その他(n=5）</v>
      </c>
      <c r="U76" s="28">
        <f t="shared" si="18"/>
        <v>0.4</v>
      </c>
      <c r="V76" s="28">
        <f t="shared" si="18"/>
        <v>0.2</v>
      </c>
      <c r="W76" s="28">
        <f t="shared" si="18"/>
        <v>0</v>
      </c>
      <c r="X76" s="28">
        <f t="shared" si="18"/>
        <v>0.4</v>
      </c>
      <c r="Y76" s="28">
        <f t="shared" si="18"/>
        <v>0</v>
      </c>
      <c r="Z76" s="28">
        <f t="shared" si="18"/>
        <v>0</v>
      </c>
    </row>
    <row r="77" spans="19:30" x14ac:dyDescent="0.4">
      <c r="S77" s="75" t="str">
        <f>REPLACE(K7,8,0,CHAR(10))</f>
        <v>地区計画策定後
H16-R3(18年間）</v>
      </c>
      <c r="T77" s="38" t="str">
        <f t="shared" ref="T77:T82" si="19">T55&amp;AC19</f>
        <v>独立住宅(n=0）</v>
      </c>
      <c r="U77" s="28">
        <f t="shared" ref="U77:Z82" si="20">U55</f>
        <v>0</v>
      </c>
      <c r="V77" s="28">
        <f t="shared" si="20"/>
        <v>0</v>
      </c>
      <c r="W77" s="28">
        <f t="shared" si="20"/>
        <v>0</v>
      </c>
      <c r="X77" s="28">
        <f t="shared" si="20"/>
        <v>0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集合住宅(n=2）</v>
      </c>
      <c r="U78" s="28">
        <f t="shared" si="20"/>
        <v>0.5</v>
      </c>
      <c r="V78" s="28">
        <f t="shared" si="20"/>
        <v>0.5</v>
      </c>
      <c r="W78" s="28">
        <f t="shared" si="20"/>
        <v>0</v>
      </c>
      <c r="X78" s="28">
        <f t="shared" si="20"/>
        <v>0</v>
      </c>
      <c r="Y78" s="28">
        <f t="shared" si="20"/>
        <v>0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住商併用(n=2）</v>
      </c>
      <c r="U79" s="28">
        <f t="shared" si="20"/>
        <v>0.5</v>
      </c>
      <c r="V79" s="28">
        <f t="shared" si="20"/>
        <v>0</v>
      </c>
      <c r="W79" s="28">
        <f t="shared" si="20"/>
        <v>0.5</v>
      </c>
      <c r="X79" s="28">
        <f t="shared" si="20"/>
        <v>0</v>
      </c>
      <c r="Y79" s="28">
        <f t="shared" si="20"/>
        <v>0</v>
      </c>
      <c r="Z79" s="28">
        <f t="shared" si="20"/>
        <v>0</v>
      </c>
    </row>
    <row r="80" spans="19:30" x14ac:dyDescent="0.4">
      <c r="S80" s="75"/>
      <c r="T80" s="38" t="str">
        <f t="shared" si="19"/>
        <v>事務所(n=2）</v>
      </c>
      <c r="U80" s="28">
        <f t="shared" si="20"/>
        <v>0.5</v>
      </c>
      <c r="V80" s="28">
        <f t="shared" si="20"/>
        <v>0</v>
      </c>
      <c r="W80" s="28">
        <f t="shared" si="20"/>
        <v>0.5</v>
      </c>
      <c r="X80" s="28">
        <f t="shared" si="20"/>
        <v>0</v>
      </c>
      <c r="Y80" s="28">
        <f t="shared" si="20"/>
        <v>0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専用商業(n=0）</v>
      </c>
      <c r="U81" s="28">
        <f t="shared" si="20"/>
        <v>0</v>
      </c>
      <c r="V81" s="28">
        <f t="shared" si="20"/>
        <v>0</v>
      </c>
      <c r="W81" s="28">
        <f t="shared" si="20"/>
        <v>0</v>
      </c>
      <c r="X81" s="28">
        <f t="shared" si="20"/>
        <v>0</v>
      </c>
      <c r="Y81" s="28">
        <f t="shared" si="20"/>
        <v>0</v>
      </c>
      <c r="Z81" s="28">
        <f t="shared" si="20"/>
        <v>0</v>
      </c>
    </row>
    <row r="82" spans="19:26" x14ac:dyDescent="0.4">
      <c r="S82" s="75"/>
      <c r="T82" s="38" t="str">
        <f t="shared" si="19"/>
        <v>その他(n=0）</v>
      </c>
      <c r="U82" s="28">
        <f t="shared" si="20"/>
        <v>0</v>
      </c>
      <c r="V82" s="28">
        <f t="shared" si="20"/>
        <v>0</v>
      </c>
      <c r="W82" s="28">
        <f t="shared" si="20"/>
        <v>0</v>
      </c>
      <c r="X82" s="28">
        <f t="shared" si="20"/>
        <v>0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FFCC"/>
  </sheetPr>
  <dimension ref="A1:AD82"/>
  <sheetViews>
    <sheetView zoomScale="115" zoomScaleNormal="115" workbookViewId="0">
      <selection activeCell="R20" sqref="R20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10" t="s">
        <v>2</v>
      </c>
      <c r="B1" s="61">
        <v>17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10" t="s">
        <v>0</v>
      </c>
      <c r="B2" s="24" t="str">
        <f>VLOOKUP($B$1,データベース!$A:$CV,データベース!B1,FALSE)</f>
        <v>六番町奇数番地地区</v>
      </c>
      <c r="N2" s="27" t="s">
        <v>76</v>
      </c>
    </row>
    <row r="3" spans="1:29" x14ac:dyDescent="0.4">
      <c r="A3" s="10" t="s">
        <v>4</v>
      </c>
      <c r="B3" s="24" t="str">
        <f>VLOOKUP($B$1,データベース!$A:$CV,データベース!C1,FALSE)</f>
        <v>一般型</v>
      </c>
      <c r="N3" s="40"/>
    </row>
    <row r="4" spans="1:29" x14ac:dyDescent="0.4">
      <c r="A4" s="10" t="s">
        <v>15</v>
      </c>
      <c r="B4" s="25">
        <f>VLOOKUP($B$1,データベース!$A:$CV,データベース!D1,FALSE)</f>
        <v>38159</v>
      </c>
      <c r="C4" s="26">
        <f>VLOOKUP($B$1,データベース!$A:$CV,データベース!D1,FALSE)</f>
        <v>38159</v>
      </c>
      <c r="F4" s="12">
        <v>1971</v>
      </c>
      <c r="G4" s="27">
        <f>B5-F4</f>
        <v>33</v>
      </c>
      <c r="I4" s="12" t="s">
        <v>19</v>
      </c>
      <c r="J4" s="12" t="str">
        <f>I4&amp;D7</f>
        <v>S46-H15</v>
      </c>
      <c r="K4" s="12" t="str">
        <f>$G$1&amp;G4&amp;$H$1&amp;$I$1</f>
        <v>(33年間）</v>
      </c>
      <c r="L4" s="12" t="str">
        <f>$G$1&amp;$J$1&amp;H12&amp;$I$1</f>
        <v>(n=160）</v>
      </c>
    </row>
    <row r="5" spans="1:29" x14ac:dyDescent="0.4">
      <c r="B5" s="27" t="str">
        <f>TEXT(B4,"yyyy")</f>
        <v>2004</v>
      </c>
      <c r="C5" s="27" t="str">
        <f>TEXT(C4,"ge")</f>
        <v>H16</v>
      </c>
      <c r="D5" s="27" t="str">
        <f>LEFT(C5,1)</f>
        <v>H</v>
      </c>
      <c r="F5" s="12">
        <v>2021</v>
      </c>
      <c r="G5" s="27">
        <f>F5-B5+1</f>
        <v>18</v>
      </c>
      <c r="I5" s="30" t="s">
        <v>20</v>
      </c>
      <c r="J5" s="12" t="str">
        <f>C5&amp;I5</f>
        <v>H16-R3</v>
      </c>
      <c r="K5" s="12" t="str">
        <f>$G$1&amp;G5&amp;$H$1&amp;$I$1</f>
        <v>(18年間）</v>
      </c>
      <c r="L5" s="12" t="str">
        <f>$G$1&amp;$J$1&amp;H13&amp;$I$1</f>
        <v>(n=37）</v>
      </c>
    </row>
    <row r="6" spans="1:29" x14ac:dyDescent="0.4">
      <c r="B6" s="27">
        <f>VALUE(B5)</f>
        <v>2004</v>
      </c>
      <c r="C6" s="27">
        <f>VALUE(RIGHT(C5,2))</f>
        <v>16</v>
      </c>
      <c r="D6" s="12">
        <f>C6-1</f>
        <v>15</v>
      </c>
      <c r="J6" s="12" t="str">
        <f>A23&amp;J4&amp;K4&amp;L4</f>
        <v>地区計画策定前S46-H15(33年間）(n=160）</v>
      </c>
      <c r="K6" s="12" t="str">
        <f>A23&amp;J4&amp;K4</f>
        <v>地区計画策定前S46-H15(33年間）</v>
      </c>
    </row>
    <row r="7" spans="1:29" x14ac:dyDescent="0.4">
      <c r="D7" s="12" t="str">
        <f>D5&amp;D6</f>
        <v>H15</v>
      </c>
      <c r="J7" s="12" t="str">
        <f>A24&amp;J5&amp;K5&amp;L5</f>
        <v>地区計画策定後H16-R3(18年間）(n=37）</v>
      </c>
      <c r="K7" s="12" t="str">
        <f>A24&amp;J5&amp;K5</f>
        <v>地区計画策定後H16-R3(18年間）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33</v>
      </c>
      <c r="C12" s="24">
        <f>VLOOKUP($B$1,データベース!$A:$CV,データベース!F1,FALSE)</f>
        <v>32</v>
      </c>
      <c r="D12" s="24">
        <f>VLOOKUP($B$1,データベース!$A:$CV,データベース!G1,FALSE)</f>
        <v>43</v>
      </c>
      <c r="E12" s="24">
        <f>VLOOKUP($B$1,データベース!$A:$CV,データベース!H1,FALSE)</f>
        <v>40</v>
      </c>
      <c r="F12" s="24">
        <f>VLOOKUP($B$1,データベース!$A:$CV,データベース!I1,FALSE)</f>
        <v>2</v>
      </c>
      <c r="G12" s="24">
        <f>VLOOKUP($B$1,データベース!$A:$CV,データベース!J1,FALSE)</f>
        <v>10</v>
      </c>
      <c r="H12" s="27">
        <f>SUM(B12:G12)</f>
        <v>160</v>
      </c>
      <c r="J12" s="20" t="s">
        <v>5</v>
      </c>
      <c r="K12" s="24">
        <f>VLOOKUP($B$1,データベース!$A:$CV,データベース!Q1,FALSE)</f>
        <v>7326.0899999999983</v>
      </c>
      <c r="L12" s="24">
        <f>VLOOKUP($B$1,データベース!$A:$CV,データベース!R1,FALSE)</f>
        <v>42905.88</v>
      </c>
      <c r="M12" s="24">
        <f>VLOOKUP($B$1,データベース!$A:$CV,データベース!S1,FALSE)</f>
        <v>56454.97</v>
      </c>
      <c r="N12" s="24">
        <f>VLOOKUP($B$1,データベース!$A:$CV,データベース!T1,FALSE)</f>
        <v>75034.31</v>
      </c>
      <c r="O12" s="24">
        <f>VLOOKUP($B$1,データベース!$A:$CV,データベース!U1,FALSE)</f>
        <v>948.53000000000009</v>
      </c>
      <c r="P12" s="24">
        <f>VLOOKUP($B$1,データベース!$A:$CV,データベース!V1,FALSE)</f>
        <v>32283.079999999998</v>
      </c>
      <c r="Q12" s="27">
        <f>SUM(K12:P12)</f>
        <v>214952.86</v>
      </c>
      <c r="S12" s="76" t="s">
        <v>5</v>
      </c>
      <c r="T12" s="14" t="s">
        <v>7</v>
      </c>
      <c r="U12" s="24">
        <f>VLOOKUP($B$1,データベース!$A:$CV,データベース!AC1,FALSE)</f>
        <v>15</v>
      </c>
      <c r="V12" s="24">
        <f>VLOOKUP($B$1,データベース!$A:$CV,データベース!AD1,FALSE)</f>
        <v>11</v>
      </c>
      <c r="W12" s="24">
        <f>VLOOKUP($B$1,データベース!$A:$CV,データベース!AE1,FALSE)</f>
        <v>6</v>
      </c>
      <c r="X12" s="24">
        <f>VLOOKUP($B$1,データベース!$A:$CV,データベース!AF1,FALSE)</f>
        <v>1</v>
      </c>
      <c r="Y12" s="24">
        <f>VLOOKUP($B$1,データベース!$A:$CV,データベース!AG1,FALSE)</f>
        <v>0</v>
      </c>
      <c r="Z12" s="24">
        <f>VLOOKUP($B$1,データベース!$A:$CV,データベース!AH1,FALSE)</f>
        <v>0</v>
      </c>
      <c r="AA12" s="27">
        <f>SUM(U12:Z12)</f>
        <v>33</v>
      </c>
      <c r="AC12" s="12" t="str">
        <f>$G$1&amp;$J$1&amp;AA12&amp;$I$1</f>
        <v>(n=33）</v>
      </c>
    </row>
    <row r="13" spans="1:29" x14ac:dyDescent="0.4">
      <c r="A13" s="21" t="s">
        <v>13</v>
      </c>
      <c r="B13" s="24">
        <f>VLOOKUP($B$1,データベース!$A:$CV,データベース!K1,FALSE)</f>
        <v>6</v>
      </c>
      <c r="C13" s="24">
        <f>VLOOKUP($B$1,データベース!$A:$CV,データベース!L1,FALSE)</f>
        <v>10</v>
      </c>
      <c r="D13" s="24">
        <f>VLOOKUP($B$1,データベース!$A:$CV,データベース!M1,FALSE)</f>
        <v>5</v>
      </c>
      <c r="E13" s="24">
        <f>VLOOKUP($B$1,データベース!$A:$CV,データベース!N1,FALSE)</f>
        <v>13</v>
      </c>
      <c r="F13" s="24">
        <f>VLOOKUP($B$1,データベース!$A:$CV,データベース!O1,FALSE)</f>
        <v>1</v>
      </c>
      <c r="G13" s="24">
        <f>VLOOKUP($B$1,データベース!$A:$CV,データベース!P1,FALSE)</f>
        <v>2</v>
      </c>
      <c r="H13" s="27">
        <f>SUM(B13:G13)</f>
        <v>37</v>
      </c>
      <c r="J13" s="21" t="s">
        <v>13</v>
      </c>
      <c r="K13" s="24">
        <f>VLOOKUP($B$1,データベース!$A:$CV,データベース!W1,FALSE)</f>
        <v>1466.54</v>
      </c>
      <c r="L13" s="24">
        <f>VLOOKUP($B$1,データベース!$A:$CV,データベース!X1,FALSE)</f>
        <v>36588.380000000005</v>
      </c>
      <c r="M13" s="24">
        <f>VLOOKUP($B$1,データベース!$A:$CV,データベース!Y1,FALSE)</f>
        <v>19576.169999999998</v>
      </c>
      <c r="N13" s="24">
        <f>VLOOKUP($B$1,データベース!$A:$CV,データベース!Z1,FALSE)</f>
        <v>60429.61</v>
      </c>
      <c r="O13" s="24">
        <f>VLOOKUP($B$1,データベース!$A:$CV,データベース!AA1,FALSE)</f>
        <v>1499.48</v>
      </c>
      <c r="P13" s="24">
        <f>VLOOKUP($B$1,データベース!$A:$CV,データベース!AB1,FALSE)</f>
        <v>1144.7</v>
      </c>
      <c r="Q13" s="27">
        <f>SUM(K13:P13)</f>
        <v>120704.88</v>
      </c>
      <c r="S13" s="76"/>
      <c r="T13" s="15" t="s">
        <v>8</v>
      </c>
      <c r="U13" s="24">
        <f>VLOOKUP($B$1,データベース!$A:$CV,データベース!AI1,FALSE)</f>
        <v>10</v>
      </c>
      <c r="V13" s="24">
        <f>VLOOKUP($B$1,データベース!$A:$CV,データベース!AJ1,FALSE)</f>
        <v>12</v>
      </c>
      <c r="W13" s="24">
        <f>VLOOKUP($B$1,データベース!$A:$CV,データベース!AK1,FALSE)</f>
        <v>10</v>
      </c>
      <c r="X13" s="24">
        <f>VLOOKUP($B$1,データベース!$A:$CV,データベース!AL1,FALSE)</f>
        <v>0</v>
      </c>
      <c r="Y13" s="24">
        <f>VLOOKUP($B$1,データベース!$A:$CV,データベース!AM1,FALSE)</f>
        <v>0</v>
      </c>
      <c r="Z13" s="24">
        <f>VLOOKUP($B$1,データベース!$A:$CV,データベース!AN1,FALSE)</f>
        <v>0</v>
      </c>
      <c r="AA13" s="27">
        <f t="shared" ref="AA13:AA25" si="0">SUM(U13:Z13)</f>
        <v>32</v>
      </c>
      <c r="AC13" s="12" t="str">
        <f t="shared" ref="AC13:AC24" si="1">$G$1&amp;$J$1&amp;AA13&amp;$I$1</f>
        <v>(n=32）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4</v>
      </c>
      <c r="V14" s="24">
        <f>VLOOKUP($B$1,データベース!$A:$CV,データベース!AP1,FALSE)</f>
        <v>8</v>
      </c>
      <c r="W14" s="24">
        <f>VLOOKUP($B$1,データベース!$A:$CV,データベース!AQ1,FALSE)</f>
        <v>14</v>
      </c>
      <c r="X14" s="24">
        <f>VLOOKUP($B$1,データベース!$A:$CV,データベース!AR1,FALSE)</f>
        <v>6</v>
      </c>
      <c r="Y14" s="24">
        <f>VLOOKUP($B$1,データベース!$A:$CV,データベース!AS1,FALSE)</f>
        <v>10</v>
      </c>
      <c r="Z14" s="24">
        <f>VLOOKUP($B$1,データベース!$A:$CV,データベース!AT1,FALSE)</f>
        <v>1</v>
      </c>
      <c r="AA14" s="27">
        <f t="shared" si="0"/>
        <v>43</v>
      </c>
      <c r="AC14" s="12" t="str">
        <f t="shared" si="1"/>
        <v>(n=43）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6</v>
      </c>
      <c r="V15" s="24">
        <f>VLOOKUP($B$1,データベース!$A:$CV,データベース!AV1,FALSE)</f>
        <v>11</v>
      </c>
      <c r="W15" s="24">
        <f>VLOOKUP($B$1,データベース!$A:$CV,データベース!AW1,FALSE)</f>
        <v>17</v>
      </c>
      <c r="X15" s="24">
        <f>VLOOKUP($B$1,データベース!$A:$CV,データベース!AX1,FALSE)</f>
        <v>3</v>
      </c>
      <c r="Y15" s="24">
        <f>VLOOKUP($B$1,データベース!$A:$CV,データベース!AY1,FALSE)</f>
        <v>3</v>
      </c>
      <c r="Z15" s="24">
        <f>VLOOKUP($B$1,データベース!$A:$CV,データベース!AZ1,FALSE)</f>
        <v>0</v>
      </c>
      <c r="AA15" s="27">
        <f t="shared" si="0"/>
        <v>40</v>
      </c>
      <c r="AC15" s="12" t="str">
        <f t="shared" si="1"/>
        <v>(n=40）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1</v>
      </c>
      <c r="W16" s="24">
        <f>VLOOKUP($B$1,データベース!$A:$CV,データベース!BC1,FALSE)</f>
        <v>0</v>
      </c>
      <c r="X16" s="24">
        <f>VLOOKUP($B$1,データベース!$A:$CV,データベース!BD1,FALSE)</f>
        <v>0</v>
      </c>
      <c r="Y16" s="24">
        <f>VLOOKUP($B$1,データベース!$A:$CV,データベース!BE1,FALSE)</f>
        <v>1</v>
      </c>
      <c r="Z16" s="24">
        <f>VLOOKUP($B$1,データベース!$A:$CV,データベース!BF1,FALSE)</f>
        <v>0</v>
      </c>
      <c r="AA16" s="27">
        <f t="shared" si="0"/>
        <v>2</v>
      </c>
      <c r="AC16" s="12" t="str">
        <f t="shared" si="1"/>
        <v>(n=2）</v>
      </c>
    </row>
    <row r="17" spans="1:29" x14ac:dyDescent="0.4">
      <c r="A17" s="20" t="s">
        <v>5</v>
      </c>
      <c r="B17" s="28">
        <f t="shared" ref="B17:H18" si="2">B12/$H12</f>
        <v>0.20624999999999999</v>
      </c>
      <c r="C17" s="28">
        <f t="shared" si="2"/>
        <v>0.2</v>
      </c>
      <c r="D17" s="28">
        <f t="shared" si="2"/>
        <v>0.26874999999999999</v>
      </c>
      <c r="E17" s="28">
        <f t="shared" si="2"/>
        <v>0.25</v>
      </c>
      <c r="F17" s="28">
        <f t="shared" si="2"/>
        <v>1.2500000000000001E-2</v>
      </c>
      <c r="G17" s="28">
        <f t="shared" si="2"/>
        <v>6.25E-2</v>
      </c>
      <c r="H17" s="29">
        <f t="shared" si="2"/>
        <v>1</v>
      </c>
      <c r="J17" s="20" t="s">
        <v>5</v>
      </c>
      <c r="K17" s="28">
        <f>K12/$Q12</f>
        <v>3.4082309953912683E-2</v>
      </c>
      <c r="L17" s="28">
        <f t="shared" ref="L17:P18" si="3">L12/$Q12</f>
        <v>0.19960599733355491</v>
      </c>
      <c r="M17" s="28">
        <f t="shared" si="3"/>
        <v>0.26263884090679235</v>
      </c>
      <c r="N17" s="28">
        <f t="shared" si="3"/>
        <v>0.34907332705412714</v>
      </c>
      <c r="O17" s="28">
        <f t="shared" si="3"/>
        <v>4.412734959655806E-3</v>
      </c>
      <c r="P17" s="28">
        <f t="shared" si="3"/>
        <v>0.15018678979195718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2</v>
      </c>
      <c r="V17" s="24">
        <f>VLOOKUP($B$1,データベース!$A:$CV,データベース!BH1,FALSE)</f>
        <v>1</v>
      </c>
      <c r="W17" s="24">
        <f>VLOOKUP($B$1,データベース!$A:$CV,データベース!BI1,FALSE)</f>
        <v>2</v>
      </c>
      <c r="X17" s="24">
        <f>VLOOKUP($B$1,データベース!$A:$CV,データベース!BJ1,FALSE)</f>
        <v>2</v>
      </c>
      <c r="Y17" s="24">
        <f>VLOOKUP($B$1,データベース!$A:$CV,データベース!BK1,FALSE)</f>
        <v>3</v>
      </c>
      <c r="Z17" s="24">
        <f>VLOOKUP($B$1,データベース!$A:$CV,データベース!BL1,FALSE)</f>
        <v>0</v>
      </c>
      <c r="AA17" s="27">
        <f t="shared" si="0"/>
        <v>10</v>
      </c>
      <c r="AC17" s="12" t="str">
        <f t="shared" si="1"/>
        <v>(n=10）</v>
      </c>
    </row>
    <row r="18" spans="1:29" x14ac:dyDescent="0.4">
      <c r="A18" s="21" t="s">
        <v>13</v>
      </c>
      <c r="B18" s="28">
        <f t="shared" si="2"/>
        <v>0.16216216216216217</v>
      </c>
      <c r="C18" s="28">
        <f t="shared" si="2"/>
        <v>0.27027027027027029</v>
      </c>
      <c r="D18" s="28">
        <f t="shared" si="2"/>
        <v>0.13513513513513514</v>
      </c>
      <c r="E18" s="28">
        <f t="shared" si="2"/>
        <v>0.35135135135135137</v>
      </c>
      <c r="F18" s="28">
        <f t="shared" si="2"/>
        <v>2.7027027027027029E-2</v>
      </c>
      <c r="G18" s="28">
        <f t="shared" si="2"/>
        <v>5.4054054054054057E-2</v>
      </c>
      <c r="H18" s="29">
        <f t="shared" si="2"/>
        <v>1</v>
      </c>
      <c r="J18" s="21" t="s">
        <v>13</v>
      </c>
      <c r="K18" s="28">
        <f>K13/$Q13</f>
        <v>1.214979874881612E-2</v>
      </c>
      <c r="L18" s="28">
        <f t="shared" si="3"/>
        <v>0.30312262437111082</v>
      </c>
      <c r="M18" s="28">
        <f t="shared" si="3"/>
        <v>0.1621820923893052</v>
      </c>
      <c r="N18" s="28">
        <f t="shared" si="3"/>
        <v>0.50063932792112464</v>
      </c>
      <c r="O18" s="28">
        <f t="shared" si="3"/>
        <v>1.2422695751820473E-2</v>
      </c>
      <c r="P18" s="28">
        <f t="shared" si="3"/>
        <v>9.4834608178227756E-3</v>
      </c>
      <c r="Q18" s="28">
        <f>Q13/$Q13</f>
        <v>1</v>
      </c>
      <c r="S18" s="76"/>
      <c r="T18" s="12" t="s">
        <v>34</v>
      </c>
      <c r="U18" s="27">
        <f t="shared" ref="U18:Z18" si="4">SUM(U12:U17)</f>
        <v>37</v>
      </c>
      <c r="V18" s="27">
        <f t="shared" si="4"/>
        <v>44</v>
      </c>
      <c r="W18" s="27">
        <f t="shared" si="4"/>
        <v>49</v>
      </c>
      <c r="X18" s="27">
        <f t="shared" si="4"/>
        <v>12</v>
      </c>
      <c r="Y18" s="27">
        <f t="shared" si="4"/>
        <v>17</v>
      </c>
      <c r="Z18" s="27">
        <f t="shared" si="4"/>
        <v>1</v>
      </c>
      <c r="AA18" s="27">
        <f t="shared" si="0"/>
        <v>160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4</v>
      </c>
      <c r="V19" s="24">
        <f>VLOOKUP($B$1,データベース!$A:$CV,データベース!BN1,FALSE)</f>
        <v>0</v>
      </c>
      <c r="W19" s="24">
        <f>VLOOKUP($B$1,データベース!$A:$CV,データベース!BO1,FALSE)</f>
        <v>2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6</v>
      </c>
      <c r="AC19" s="12" t="str">
        <f t="shared" si="1"/>
        <v>(n=6）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3</v>
      </c>
      <c r="V20" s="24">
        <f>VLOOKUP($B$1,データベース!$A:$CV,データベース!BT1,FALSE)</f>
        <v>3</v>
      </c>
      <c r="W20" s="24">
        <f>VLOOKUP($B$1,データベース!$A:$CV,データベース!BU1,FALSE)</f>
        <v>3</v>
      </c>
      <c r="X20" s="24">
        <f>VLOOKUP($B$1,データベース!$A:$CV,データベース!BV1,FALSE)</f>
        <v>0</v>
      </c>
      <c r="Y20" s="24">
        <f>VLOOKUP($B$1,データベース!$A:$CV,データベース!BW1,FALSE)</f>
        <v>1</v>
      </c>
      <c r="Z20" s="24">
        <f>VLOOKUP($B$1,データベース!$A:$CV,データベース!BX1,FALSE)</f>
        <v>0</v>
      </c>
      <c r="AA20" s="27">
        <f t="shared" si="0"/>
        <v>10</v>
      </c>
      <c r="AC20" s="12" t="str">
        <f t="shared" si="1"/>
        <v>(n=10）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0</v>
      </c>
      <c r="W21" s="24">
        <f>VLOOKUP($B$1,データベース!$A:$CV,データベース!CA1,FALSE)</f>
        <v>3</v>
      </c>
      <c r="X21" s="24">
        <f>VLOOKUP($B$1,データベース!$A:$CV,データベース!CB1,FALSE)</f>
        <v>1</v>
      </c>
      <c r="Y21" s="24">
        <f>VLOOKUP($B$1,データベース!$A:$CV,データベース!CC1,FALSE)</f>
        <v>1</v>
      </c>
      <c r="Z21" s="24">
        <f>VLOOKUP($B$1,データベース!$A:$CV,データベース!CD1,FALSE)</f>
        <v>0</v>
      </c>
      <c r="AA21" s="27">
        <f t="shared" si="0"/>
        <v>5</v>
      </c>
      <c r="AC21" s="12" t="str">
        <f t="shared" si="1"/>
        <v>(n=5）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5</v>
      </c>
      <c r="W22" s="24">
        <f>VLOOKUP($B$1,データベース!$A:$CV,データベース!CG1,FALSE)</f>
        <v>7</v>
      </c>
      <c r="X22" s="24">
        <f>VLOOKUP($B$1,データベース!$A:$CV,データベース!CH1,FALSE)</f>
        <v>0</v>
      </c>
      <c r="Y22" s="24">
        <f>VLOOKUP($B$1,データベース!$A:$CV,データベース!CI1,FALSE)</f>
        <v>1</v>
      </c>
      <c r="Z22" s="24">
        <f>VLOOKUP($B$1,データベース!$A:$CV,データベース!CJ1,FALSE)</f>
        <v>0</v>
      </c>
      <c r="AA22" s="27">
        <f t="shared" si="0"/>
        <v>13</v>
      </c>
      <c r="AC22" s="12" t="str">
        <f t="shared" si="1"/>
        <v>(n=13）</v>
      </c>
    </row>
    <row r="23" spans="1:29" x14ac:dyDescent="0.4">
      <c r="A23" s="20" t="s">
        <v>5</v>
      </c>
      <c r="B23" s="28">
        <f>ROUND(B17,3)</f>
        <v>0.20599999999999999</v>
      </c>
      <c r="C23" s="28">
        <f t="shared" ref="C23:G24" si="5">ROUND(C17,3)</f>
        <v>0.2</v>
      </c>
      <c r="D23" s="28">
        <f>ROUND(D17,3)-0.001</f>
        <v>0.26800000000000002</v>
      </c>
      <c r="E23" s="28">
        <f t="shared" si="5"/>
        <v>0.25</v>
      </c>
      <c r="F23" s="28">
        <f t="shared" si="5"/>
        <v>1.2999999999999999E-2</v>
      </c>
      <c r="G23" s="28">
        <f t="shared" si="5"/>
        <v>6.3E-2</v>
      </c>
      <c r="H23" s="28">
        <f>SUM(B23:G23)</f>
        <v>1</v>
      </c>
      <c r="J23" s="20" t="s">
        <v>5</v>
      </c>
      <c r="K23" s="28">
        <f>ROUND(K17,3)</f>
        <v>3.4000000000000002E-2</v>
      </c>
      <c r="L23" s="28">
        <f t="shared" ref="L23:P24" si="6">ROUND(L17,3)</f>
        <v>0.2</v>
      </c>
      <c r="M23" s="28">
        <f t="shared" si="6"/>
        <v>0.26300000000000001</v>
      </c>
      <c r="N23" s="28">
        <f t="shared" si="6"/>
        <v>0.34899999999999998</v>
      </c>
      <c r="O23" s="28">
        <f t="shared" si="6"/>
        <v>4.0000000000000001E-3</v>
      </c>
      <c r="P23" s="28">
        <f t="shared" si="6"/>
        <v>0.15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0</v>
      </c>
      <c r="X23" s="24">
        <f>VLOOKUP($B$1,データベース!$A:$CV,データベース!CN1,FALSE)</f>
        <v>1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1</v>
      </c>
      <c r="AC23" s="12" t="str">
        <f t="shared" si="1"/>
        <v>(n=1）</v>
      </c>
    </row>
    <row r="24" spans="1:29" x14ac:dyDescent="0.4">
      <c r="A24" s="21" t="s">
        <v>13</v>
      </c>
      <c r="B24" s="28">
        <f>ROUND(B18,3)</f>
        <v>0.16200000000000001</v>
      </c>
      <c r="C24" s="28">
        <f t="shared" si="5"/>
        <v>0.27</v>
      </c>
      <c r="D24" s="28">
        <f t="shared" si="5"/>
        <v>0.13500000000000001</v>
      </c>
      <c r="E24" s="28">
        <f>ROUND(E18,3)+0.001</f>
        <v>0.35199999999999998</v>
      </c>
      <c r="F24" s="28">
        <f t="shared" si="5"/>
        <v>2.7E-2</v>
      </c>
      <c r="G24" s="28">
        <f t="shared" si="5"/>
        <v>5.3999999999999999E-2</v>
      </c>
      <c r="H24" s="28">
        <f>SUM(B24:G24)</f>
        <v>1</v>
      </c>
      <c r="J24" s="21" t="s">
        <v>13</v>
      </c>
      <c r="K24" s="28">
        <f>ROUND(K18,3)</f>
        <v>1.2E-2</v>
      </c>
      <c r="L24" s="28">
        <f t="shared" si="6"/>
        <v>0.30299999999999999</v>
      </c>
      <c r="M24" s="28">
        <f t="shared" si="6"/>
        <v>0.16200000000000001</v>
      </c>
      <c r="N24" s="28">
        <f>ROUND(N18,3)+0.001</f>
        <v>0.502</v>
      </c>
      <c r="O24" s="28">
        <f t="shared" si="6"/>
        <v>1.2E-2</v>
      </c>
      <c r="P24" s="28">
        <f t="shared" si="6"/>
        <v>8.9999999999999993E-3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1</v>
      </c>
      <c r="V24" s="24">
        <f>VLOOKUP($B$1,データベース!$A:$CV,データベース!CR1,FALSE)</f>
        <v>0</v>
      </c>
      <c r="W24" s="24">
        <f>VLOOKUP($B$1,データベース!$A:$CV,データベース!CS1,FALSE)</f>
        <v>1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2</v>
      </c>
      <c r="AC24" s="12" t="str">
        <f t="shared" si="1"/>
        <v>(n=2）</v>
      </c>
    </row>
    <row r="25" spans="1:29" x14ac:dyDescent="0.4">
      <c r="S25" s="77"/>
      <c r="T25" s="12" t="s">
        <v>34</v>
      </c>
      <c r="U25" s="27">
        <f t="shared" ref="U25:Z25" si="7">SUM(U19:U24)</f>
        <v>8</v>
      </c>
      <c r="V25" s="27">
        <f t="shared" si="7"/>
        <v>8</v>
      </c>
      <c r="W25" s="27">
        <f t="shared" si="7"/>
        <v>16</v>
      </c>
      <c r="X25" s="27">
        <f t="shared" si="7"/>
        <v>2</v>
      </c>
      <c r="Y25" s="27">
        <f t="shared" si="7"/>
        <v>3</v>
      </c>
      <c r="Z25" s="27">
        <f t="shared" si="7"/>
        <v>0</v>
      </c>
      <c r="AA25" s="27">
        <f t="shared" si="0"/>
        <v>37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S46-H15(33年間）(n=160）</v>
      </c>
      <c r="B27" s="28">
        <f>B23</f>
        <v>0.20599999999999999</v>
      </c>
      <c r="C27" s="28">
        <f t="shared" ref="C27:G28" si="8">C23</f>
        <v>0.2</v>
      </c>
      <c r="D27" s="28">
        <f t="shared" si="8"/>
        <v>0.26800000000000002</v>
      </c>
      <c r="E27" s="28">
        <f t="shared" si="8"/>
        <v>0.25</v>
      </c>
      <c r="F27" s="28">
        <f t="shared" si="8"/>
        <v>1.2999999999999999E-2</v>
      </c>
      <c r="G27" s="28">
        <f t="shared" si="8"/>
        <v>6.3E-2</v>
      </c>
      <c r="J27" s="27" t="str">
        <f>REPLACE(K6,8,0,CHAR(10))</f>
        <v>地区計画策定前
S46-H15(33年間）</v>
      </c>
      <c r="K27" s="28">
        <f>K23</f>
        <v>3.4000000000000002E-2</v>
      </c>
      <c r="L27" s="28">
        <f t="shared" ref="L27:P28" si="9">L23</f>
        <v>0.2</v>
      </c>
      <c r="M27" s="28">
        <f t="shared" si="9"/>
        <v>0.26300000000000001</v>
      </c>
      <c r="N27" s="28">
        <f t="shared" si="9"/>
        <v>0.34899999999999998</v>
      </c>
      <c r="O27" s="28">
        <f t="shared" si="9"/>
        <v>4.0000000000000001E-3</v>
      </c>
      <c r="P27" s="28">
        <f t="shared" si="9"/>
        <v>0.15</v>
      </c>
    </row>
    <row r="28" spans="1:29" x14ac:dyDescent="0.4">
      <c r="A28" s="27" t="str">
        <f>REPLACE(J7,8,0,CHAR(10))</f>
        <v>地区計画策定後
H16-R3(18年間）(n=37）</v>
      </c>
      <c r="B28" s="28">
        <f>B24</f>
        <v>0.16200000000000001</v>
      </c>
      <c r="C28" s="28">
        <f t="shared" si="8"/>
        <v>0.27</v>
      </c>
      <c r="D28" s="28">
        <f t="shared" si="8"/>
        <v>0.13500000000000001</v>
      </c>
      <c r="E28" s="28">
        <f t="shared" si="8"/>
        <v>0.35199999999999998</v>
      </c>
      <c r="F28" s="28">
        <f t="shared" si="8"/>
        <v>2.7E-2</v>
      </c>
      <c r="G28" s="28">
        <f t="shared" si="8"/>
        <v>5.3999999999999999E-2</v>
      </c>
      <c r="J28" s="27" t="str">
        <f>REPLACE(K7,8,0,CHAR(10))</f>
        <v>地区計画策定後
H16-R3(18年間）</v>
      </c>
      <c r="K28" s="28">
        <f>K24</f>
        <v>1.2E-2</v>
      </c>
      <c r="L28" s="28">
        <f t="shared" si="9"/>
        <v>0.30299999999999999</v>
      </c>
      <c r="M28" s="28">
        <f t="shared" si="9"/>
        <v>0.16200000000000001</v>
      </c>
      <c r="N28" s="28">
        <f t="shared" si="9"/>
        <v>0.502</v>
      </c>
      <c r="O28" s="28">
        <f t="shared" si="9"/>
        <v>1.2E-2</v>
      </c>
      <c r="P28" s="28">
        <f t="shared" si="9"/>
        <v>8.9999999999999993E-3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0.45454545454545453</v>
      </c>
      <c r="V30" s="28">
        <f t="shared" ref="V30:AA30" si="10">V12/$AA12</f>
        <v>0.33333333333333331</v>
      </c>
      <c r="W30" s="28">
        <f t="shared" si="10"/>
        <v>0.18181818181818182</v>
      </c>
      <c r="X30" s="28">
        <f t="shared" si="10"/>
        <v>3.0303030303030304E-2</v>
      </c>
      <c r="Y30" s="28">
        <f t="shared" si="10"/>
        <v>0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0.3125</v>
      </c>
      <c r="V31" s="28">
        <f t="shared" si="11"/>
        <v>0.375</v>
      </c>
      <c r="W31" s="28">
        <f t="shared" si="11"/>
        <v>0.3125</v>
      </c>
      <c r="X31" s="28">
        <f t="shared" si="11"/>
        <v>0</v>
      </c>
      <c r="Y31" s="28">
        <f t="shared" si="11"/>
        <v>0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0.23400000000000001</v>
      </c>
      <c r="L32" s="28">
        <f>M27</f>
        <v>0.26300000000000001</v>
      </c>
      <c r="M32" s="28">
        <f>SUM(K27:M27)</f>
        <v>0.497</v>
      </c>
      <c r="N32" s="28">
        <f>N27</f>
        <v>0.34899999999999998</v>
      </c>
      <c r="O32" s="28">
        <f>O27</f>
        <v>4.0000000000000001E-3</v>
      </c>
      <c r="S32" s="76"/>
      <c r="T32" s="16" t="s">
        <v>9</v>
      </c>
      <c r="U32" s="28">
        <f t="shared" si="11"/>
        <v>9.3023255813953487E-2</v>
      </c>
      <c r="V32" s="28">
        <f t="shared" si="11"/>
        <v>0.18604651162790697</v>
      </c>
      <c r="W32" s="28">
        <f t="shared" si="11"/>
        <v>0.32558139534883723</v>
      </c>
      <c r="X32" s="28">
        <f t="shared" si="11"/>
        <v>0.13953488372093023</v>
      </c>
      <c r="Y32" s="28">
        <f t="shared" si="11"/>
        <v>0.23255813953488372</v>
      </c>
      <c r="Z32" s="28">
        <f t="shared" si="11"/>
        <v>2.3255813953488372E-2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0.315</v>
      </c>
      <c r="L33" s="28">
        <f>M28</f>
        <v>0.16200000000000001</v>
      </c>
      <c r="M33" s="28">
        <f>SUM(K28:M28)</f>
        <v>0.47699999999999998</v>
      </c>
      <c r="N33" s="28">
        <f>N28</f>
        <v>0.502</v>
      </c>
      <c r="O33" s="28">
        <f>O28</f>
        <v>1.2E-2</v>
      </c>
      <c r="S33" s="76"/>
      <c r="T33" s="17" t="s">
        <v>10</v>
      </c>
      <c r="U33" s="28">
        <f t="shared" si="11"/>
        <v>0.15</v>
      </c>
      <c r="V33" s="28">
        <f t="shared" si="11"/>
        <v>0.27500000000000002</v>
      </c>
      <c r="W33" s="28">
        <f t="shared" si="11"/>
        <v>0.42499999999999999</v>
      </c>
      <c r="X33" s="28">
        <f t="shared" si="11"/>
        <v>7.4999999999999997E-2</v>
      </c>
      <c r="Y33" s="28">
        <f t="shared" si="11"/>
        <v>7.4999999999999997E-2</v>
      </c>
      <c r="Z33" s="28">
        <f t="shared" si="11"/>
        <v>0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0.5</v>
      </c>
      <c r="W34" s="28">
        <f t="shared" si="11"/>
        <v>0</v>
      </c>
      <c r="X34" s="28">
        <f t="shared" si="11"/>
        <v>0</v>
      </c>
      <c r="Y34" s="28">
        <f t="shared" si="11"/>
        <v>0.5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0.2</v>
      </c>
      <c r="V35" s="28">
        <f t="shared" si="11"/>
        <v>0.1</v>
      </c>
      <c r="W35" s="28">
        <f t="shared" si="11"/>
        <v>0.2</v>
      </c>
      <c r="X35" s="28">
        <f t="shared" si="11"/>
        <v>0.2</v>
      </c>
      <c r="Y35" s="28">
        <f t="shared" si="11"/>
        <v>0.3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0.23125000000000001</v>
      </c>
      <c r="V36" s="28">
        <f t="shared" si="11"/>
        <v>0.27500000000000002</v>
      </c>
      <c r="W36" s="28">
        <f t="shared" si="11"/>
        <v>0.30625000000000002</v>
      </c>
      <c r="X36" s="28">
        <f t="shared" si="11"/>
        <v>7.4999999999999997E-2</v>
      </c>
      <c r="Y36" s="28">
        <f t="shared" si="11"/>
        <v>0.10625</v>
      </c>
      <c r="Z36" s="28">
        <f t="shared" si="11"/>
        <v>6.2500000000000003E-3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0.66666666666666663</v>
      </c>
      <c r="V37" s="28">
        <f t="shared" si="11"/>
        <v>0</v>
      </c>
      <c r="W37" s="28">
        <f t="shared" si="11"/>
        <v>0.33333333333333331</v>
      </c>
      <c r="X37" s="28">
        <f t="shared" si="11"/>
        <v>0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0.3</v>
      </c>
      <c r="V38" s="28">
        <f t="shared" si="11"/>
        <v>0.3</v>
      </c>
      <c r="W38" s="28">
        <f t="shared" si="11"/>
        <v>0.3</v>
      </c>
      <c r="X38" s="28">
        <f t="shared" si="11"/>
        <v>0</v>
      </c>
      <c r="Y38" s="28">
        <f t="shared" si="11"/>
        <v>0.1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</v>
      </c>
      <c r="W39" s="28">
        <f t="shared" si="11"/>
        <v>0.6</v>
      </c>
      <c r="X39" s="28">
        <f t="shared" si="11"/>
        <v>0.2</v>
      </c>
      <c r="Y39" s="28">
        <f t="shared" si="11"/>
        <v>0.2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0.38461538461538464</v>
      </c>
      <c r="W40" s="28">
        <f t="shared" si="11"/>
        <v>0.53846153846153844</v>
      </c>
      <c r="X40" s="28">
        <f t="shared" si="11"/>
        <v>0</v>
      </c>
      <c r="Y40" s="28">
        <f t="shared" si="11"/>
        <v>7.6923076923076927E-2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</v>
      </c>
      <c r="X41" s="28">
        <f t="shared" si="11"/>
        <v>1</v>
      </c>
      <c r="Y41" s="28">
        <f t="shared" si="11"/>
        <v>0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0.5</v>
      </c>
      <c r="V42" s="28">
        <f t="shared" si="11"/>
        <v>0</v>
      </c>
      <c r="W42" s="28">
        <f t="shared" si="11"/>
        <v>0.5</v>
      </c>
      <c r="X42" s="28">
        <f t="shared" si="11"/>
        <v>0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0.21621621621621623</v>
      </c>
      <c r="V43" s="28">
        <f t="shared" si="11"/>
        <v>0.21621621621621623</v>
      </c>
      <c r="W43" s="28">
        <f t="shared" si="11"/>
        <v>0.43243243243243246</v>
      </c>
      <c r="X43" s="28">
        <f t="shared" si="11"/>
        <v>5.4054054054054057E-2</v>
      </c>
      <c r="Y43" s="28">
        <f t="shared" si="11"/>
        <v>8.1081081081081086E-2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0.45500000000000002</v>
      </c>
      <c r="V48" s="28">
        <f t="shared" si="12"/>
        <v>0.33300000000000002</v>
      </c>
      <c r="W48" s="28">
        <f t="shared" si="12"/>
        <v>0.182</v>
      </c>
      <c r="X48" s="28">
        <f t="shared" si="12"/>
        <v>0.03</v>
      </c>
      <c r="Y48" s="28">
        <f t="shared" si="12"/>
        <v>0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0.313</v>
      </c>
      <c r="V49" s="28">
        <f>ROUND(V31,3)-0.001</f>
        <v>0.374</v>
      </c>
      <c r="W49" s="28">
        <f t="shared" si="13"/>
        <v>0.313</v>
      </c>
      <c r="X49" s="28">
        <f t="shared" si="13"/>
        <v>0</v>
      </c>
      <c r="Y49" s="28">
        <f t="shared" si="13"/>
        <v>0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9.2999999999999999E-2</v>
      </c>
      <c r="V50" s="28">
        <f t="shared" si="13"/>
        <v>0.186</v>
      </c>
      <c r="W50" s="28">
        <f>ROUND(W32,3)-0.001</f>
        <v>0.32500000000000001</v>
      </c>
      <c r="X50" s="28">
        <f t="shared" si="13"/>
        <v>0.14000000000000001</v>
      </c>
      <c r="Y50" s="28">
        <f t="shared" si="13"/>
        <v>0.23300000000000001</v>
      </c>
      <c r="Z50" s="28">
        <f t="shared" si="13"/>
        <v>2.3E-2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0.15</v>
      </c>
      <c r="V51" s="28">
        <f t="shared" si="13"/>
        <v>0.27500000000000002</v>
      </c>
      <c r="W51" s="28">
        <f t="shared" si="13"/>
        <v>0.42499999999999999</v>
      </c>
      <c r="X51" s="28">
        <f t="shared" si="13"/>
        <v>7.4999999999999997E-2</v>
      </c>
      <c r="Y51" s="28">
        <f t="shared" si="13"/>
        <v>7.4999999999999997E-2</v>
      </c>
      <c r="Z51" s="28">
        <f t="shared" si="13"/>
        <v>0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0.5</v>
      </c>
      <c r="W52" s="28">
        <f t="shared" si="13"/>
        <v>0</v>
      </c>
      <c r="X52" s="28">
        <f t="shared" si="13"/>
        <v>0</v>
      </c>
      <c r="Y52" s="28">
        <f t="shared" si="13"/>
        <v>0.5</v>
      </c>
      <c r="Z52" s="28">
        <f t="shared" si="13"/>
        <v>0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0.2</v>
      </c>
      <c r="V53" s="28">
        <f t="shared" si="13"/>
        <v>0.1</v>
      </c>
      <c r="W53" s="28">
        <f t="shared" si="13"/>
        <v>0.2</v>
      </c>
      <c r="X53" s="28">
        <f t="shared" si="13"/>
        <v>0.2</v>
      </c>
      <c r="Y53" s="28">
        <f t="shared" si="13"/>
        <v>0.3</v>
      </c>
      <c r="Z53" s="28">
        <f t="shared" si="13"/>
        <v>0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0.23100000000000001</v>
      </c>
      <c r="V54" s="28">
        <f t="shared" si="13"/>
        <v>0.27500000000000002</v>
      </c>
      <c r="W54" s="28">
        <f>ROUND(W36,3)+0.001</f>
        <v>0.307</v>
      </c>
      <c r="X54" s="28">
        <f t="shared" si="13"/>
        <v>7.4999999999999997E-2</v>
      </c>
      <c r="Y54" s="28">
        <f t="shared" si="13"/>
        <v>0.106</v>
      </c>
      <c r="Z54" s="28">
        <f t="shared" si="13"/>
        <v>6.0000000000000001E-3</v>
      </c>
      <c r="AA54" s="28">
        <f t="shared" si="14"/>
        <v>0.99999999999999989</v>
      </c>
    </row>
    <row r="55" spans="19:27" x14ac:dyDescent="0.4">
      <c r="S55" s="77" t="s">
        <v>13</v>
      </c>
      <c r="T55" s="14" t="s">
        <v>7</v>
      </c>
      <c r="U55" s="28">
        <f t="shared" si="13"/>
        <v>0.66700000000000004</v>
      </c>
      <c r="V55" s="28">
        <f t="shared" si="13"/>
        <v>0</v>
      </c>
      <c r="W55" s="28">
        <f t="shared" si="13"/>
        <v>0.33300000000000002</v>
      </c>
      <c r="X55" s="28">
        <f t="shared" si="13"/>
        <v>0</v>
      </c>
      <c r="Y55" s="28">
        <f t="shared" si="13"/>
        <v>0</v>
      </c>
      <c r="Z55" s="28">
        <f t="shared" si="13"/>
        <v>0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0.3</v>
      </c>
      <c r="V56" s="28">
        <f t="shared" si="13"/>
        <v>0.3</v>
      </c>
      <c r="W56" s="28">
        <f t="shared" si="13"/>
        <v>0.3</v>
      </c>
      <c r="X56" s="28">
        <f t="shared" si="13"/>
        <v>0</v>
      </c>
      <c r="Y56" s="28">
        <f t="shared" si="13"/>
        <v>0.1</v>
      </c>
      <c r="Z56" s="28">
        <f t="shared" si="13"/>
        <v>0</v>
      </c>
      <c r="AA56" s="28">
        <f t="shared" si="14"/>
        <v>0.99999999999999989</v>
      </c>
    </row>
    <row r="57" spans="19:27" x14ac:dyDescent="0.4">
      <c r="S57" s="77"/>
      <c r="T57" s="16" t="s">
        <v>9</v>
      </c>
      <c r="U57" s="28">
        <f t="shared" si="13"/>
        <v>0</v>
      </c>
      <c r="V57" s="28">
        <f t="shared" si="13"/>
        <v>0</v>
      </c>
      <c r="W57" s="28">
        <f t="shared" si="13"/>
        <v>0.6</v>
      </c>
      <c r="X57" s="28">
        <f t="shared" si="13"/>
        <v>0.2</v>
      </c>
      <c r="Y57" s="28">
        <f t="shared" si="13"/>
        <v>0.2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</v>
      </c>
      <c r="V58" s="28">
        <f t="shared" si="13"/>
        <v>0.38500000000000001</v>
      </c>
      <c r="W58" s="28">
        <f t="shared" si="13"/>
        <v>0.53800000000000003</v>
      </c>
      <c r="X58" s="28">
        <f t="shared" si="13"/>
        <v>0</v>
      </c>
      <c r="Y58" s="28">
        <f t="shared" si="13"/>
        <v>7.6999999999999999E-2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</v>
      </c>
      <c r="W59" s="28">
        <f t="shared" si="13"/>
        <v>0</v>
      </c>
      <c r="X59" s="28">
        <f t="shared" si="13"/>
        <v>1</v>
      </c>
      <c r="Y59" s="28">
        <f t="shared" si="13"/>
        <v>0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 t="shared" si="13"/>
        <v>0.5</v>
      </c>
      <c r="V60" s="28">
        <f t="shared" si="13"/>
        <v>0</v>
      </c>
      <c r="W60" s="28">
        <f t="shared" si="13"/>
        <v>0.5</v>
      </c>
      <c r="X60" s="28">
        <f t="shared" si="13"/>
        <v>0</v>
      </c>
      <c r="Y60" s="28">
        <f t="shared" si="13"/>
        <v>0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0.216</v>
      </c>
      <c r="V61" s="28">
        <f t="shared" si="13"/>
        <v>0.216</v>
      </c>
      <c r="W61" s="28">
        <f>ROUND(W43,3)+0.001</f>
        <v>0.433</v>
      </c>
      <c r="X61" s="28">
        <f t="shared" si="13"/>
        <v>5.3999999999999999E-2</v>
      </c>
      <c r="Y61" s="28">
        <f t="shared" si="13"/>
        <v>8.1000000000000003E-2</v>
      </c>
      <c r="Z61" s="28">
        <f t="shared" si="13"/>
        <v>0</v>
      </c>
      <c r="AA61" s="28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S46-H15(33年間）(n=160）</v>
      </c>
      <c r="U66" s="28">
        <f t="shared" ref="U66:Z66" si="15">U54</f>
        <v>0.23100000000000001</v>
      </c>
      <c r="V66" s="28">
        <f t="shared" si="15"/>
        <v>0.27500000000000002</v>
      </c>
      <c r="W66" s="28">
        <f t="shared" si="15"/>
        <v>0.307</v>
      </c>
      <c r="X66" s="28">
        <f t="shared" si="15"/>
        <v>7.4999999999999997E-2</v>
      </c>
      <c r="Y66" s="28">
        <f t="shared" si="15"/>
        <v>0.106</v>
      </c>
      <c r="Z66" s="28">
        <f t="shared" si="15"/>
        <v>6.0000000000000001E-3</v>
      </c>
      <c r="AA66" s="46"/>
      <c r="AB66" s="20" t="s">
        <v>5</v>
      </c>
      <c r="AC66" s="45">
        <f>SUM(Y66:Z66)</f>
        <v>0.112</v>
      </c>
      <c r="AD66" s="45">
        <f>SUM(W66:X66)</f>
        <v>0.38200000000000001</v>
      </c>
    </row>
    <row r="67" spans="19:30" x14ac:dyDescent="0.4">
      <c r="T67" s="27" t="str">
        <f>REPLACE(J7,8,0,CHAR(10))</f>
        <v>地区計画策定後
H16-R3(18年間）(n=37）</v>
      </c>
      <c r="U67" s="28">
        <f t="shared" ref="U67:Z67" si="16">U61</f>
        <v>0.216</v>
      </c>
      <c r="V67" s="28">
        <f t="shared" si="16"/>
        <v>0.216</v>
      </c>
      <c r="W67" s="28">
        <f t="shared" si="16"/>
        <v>0.433</v>
      </c>
      <c r="X67" s="28">
        <f t="shared" si="16"/>
        <v>5.3999999999999999E-2</v>
      </c>
      <c r="Y67" s="28">
        <f t="shared" si="16"/>
        <v>8.1000000000000003E-2</v>
      </c>
      <c r="Z67" s="28">
        <f t="shared" si="16"/>
        <v>0</v>
      </c>
      <c r="AA67" s="46"/>
      <c r="AB67" s="21" t="s">
        <v>13</v>
      </c>
      <c r="AC67" s="45">
        <f>SUM(Y67:Z67)</f>
        <v>8.1000000000000003E-2</v>
      </c>
      <c r="AD67" s="45">
        <f>SUM(W67:X67)</f>
        <v>0.48699999999999999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S46-H15(33年間）</v>
      </c>
      <c r="T71" s="38" t="str">
        <f t="shared" ref="T71:T76" si="17">T48&amp;AC12</f>
        <v>独立住宅(n=33）</v>
      </c>
      <c r="U71" s="28">
        <f t="shared" ref="U71:Z76" si="18">U48</f>
        <v>0.45500000000000002</v>
      </c>
      <c r="V71" s="28">
        <f t="shared" si="18"/>
        <v>0.33300000000000002</v>
      </c>
      <c r="W71" s="28">
        <f t="shared" si="18"/>
        <v>0.182</v>
      </c>
      <c r="X71" s="28">
        <f t="shared" si="18"/>
        <v>0.03</v>
      </c>
      <c r="Y71" s="28">
        <f t="shared" si="18"/>
        <v>0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集合住宅(n=32）</v>
      </c>
      <c r="U72" s="28">
        <f t="shared" si="18"/>
        <v>0.313</v>
      </c>
      <c r="V72" s="28">
        <f t="shared" si="18"/>
        <v>0.374</v>
      </c>
      <c r="W72" s="28">
        <f t="shared" si="18"/>
        <v>0.313</v>
      </c>
      <c r="X72" s="28">
        <f t="shared" si="18"/>
        <v>0</v>
      </c>
      <c r="Y72" s="28">
        <f t="shared" si="18"/>
        <v>0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住商併用(n=43）</v>
      </c>
      <c r="U73" s="28">
        <f t="shared" si="18"/>
        <v>9.2999999999999999E-2</v>
      </c>
      <c r="V73" s="28">
        <f t="shared" si="18"/>
        <v>0.186</v>
      </c>
      <c r="W73" s="28">
        <f t="shared" si="18"/>
        <v>0.32500000000000001</v>
      </c>
      <c r="X73" s="28">
        <f t="shared" si="18"/>
        <v>0.14000000000000001</v>
      </c>
      <c r="Y73" s="28">
        <f t="shared" si="18"/>
        <v>0.23300000000000001</v>
      </c>
      <c r="Z73" s="28">
        <f t="shared" si="18"/>
        <v>2.3E-2</v>
      </c>
    </row>
    <row r="74" spans="19:30" x14ac:dyDescent="0.4">
      <c r="S74" s="75"/>
      <c r="T74" s="38" t="str">
        <f t="shared" si="17"/>
        <v>事務所(n=40）</v>
      </c>
      <c r="U74" s="28">
        <f t="shared" si="18"/>
        <v>0.15</v>
      </c>
      <c r="V74" s="28">
        <f t="shared" si="18"/>
        <v>0.27500000000000002</v>
      </c>
      <c r="W74" s="28">
        <f t="shared" si="18"/>
        <v>0.42499999999999999</v>
      </c>
      <c r="X74" s="28">
        <f t="shared" si="18"/>
        <v>7.4999999999999997E-2</v>
      </c>
      <c r="Y74" s="28">
        <f t="shared" si="18"/>
        <v>7.4999999999999997E-2</v>
      </c>
      <c r="Z74" s="28">
        <f t="shared" si="18"/>
        <v>0</v>
      </c>
    </row>
    <row r="75" spans="19:30" x14ac:dyDescent="0.4">
      <c r="S75" s="75"/>
      <c r="T75" s="38" t="str">
        <f t="shared" si="17"/>
        <v>専用商業(n=2）</v>
      </c>
      <c r="U75" s="28">
        <f t="shared" si="18"/>
        <v>0</v>
      </c>
      <c r="V75" s="28">
        <f t="shared" si="18"/>
        <v>0.5</v>
      </c>
      <c r="W75" s="28">
        <f t="shared" si="18"/>
        <v>0</v>
      </c>
      <c r="X75" s="28">
        <f t="shared" si="18"/>
        <v>0</v>
      </c>
      <c r="Y75" s="28">
        <f t="shared" si="18"/>
        <v>0.5</v>
      </c>
      <c r="Z75" s="28">
        <f t="shared" si="18"/>
        <v>0</v>
      </c>
    </row>
    <row r="76" spans="19:30" x14ac:dyDescent="0.4">
      <c r="S76" s="75"/>
      <c r="T76" s="38" t="str">
        <f t="shared" si="17"/>
        <v>その他(n=10）</v>
      </c>
      <c r="U76" s="28">
        <f t="shared" si="18"/>
        <v>0.2</v>
      </c>
      <c r="V76" s="28">
        <f t="shared" si="18"/>
        <v>0.1</v>
      </c>
      <c r="W76" s="28">
        <f t="shared" si="18"/>
        <v>0.2</v>
      </c>
      <c r="X76" s="28">
        <f t="shared" si="18"/>
        <v>0.2</v>
      </c>
      <c r="Y76" s="28">
        <f t="shared" si="18"/>
        <v>0.3</v>
      </c>
      <c r="Z76" s="28">
        <f t="shared" si="18"/>
        <v>0</v>
      </c>
    </row>
    <row r="77" spans="19:30" x14ac:dyDescent="0.4">
      <c r="S77" s="75" t="str">
        <f>REPLACE(K7,8,0,CHAR(10))</f>
        <v>地区計画策定後
H16-R3(18年間）</v>
      </c>
      <c r="T77" s="38" t="str">
        <f t="shared" ref="T77:T82" si="19">T55&amp;AC19</f>
        <v>独立住宅(n=6）</v>
      </c>
      <c r="U77" s="28">
        <f t="shared" ref="U77:Z82" si="20">U55</f>
        <v>0.66700000000000004</v>
      </c>
      <c r="V77" s="28">
        <f t="shared" si="20"/>
        <v>0</v>
      </c>
      <c r="W77" s="28">
        <f t="shared" si="20"/>
        <v>0.33300000000000002</v>
      </c>
      <c r="X77" s="28">
        <f t="shared" si="20"/>
        <v>0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集合住宅(n=10）</v>
      </c>
      <c r="U78" s="28">
        <f t="shared" si="20"/>
        <v>0.3</v>
      </c>
      <c r="V78" s="28">
        <f t="shared" si="20"/>
        <v>0.3</v>
      </c>
      <c r="W78" s="28">
        <f t="shared" si="20"/>
        <v>0.3</v>
      </c>
      <c r="X78" s="28">
        <f t="shared" si="20"/>
        <v>0</v>
      </c>
      <c r="Y78" s="28">
        <f t="shared" si="20"/>
        <v>0.1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住商併用(n=5）</v>
      </c>
      <c r="U79" s="28">
        <f t="shared" si="20"/>
        <v>0</v>
      </c>
      <c r="V79" s="28">
        <f t="shared" si="20"/>
        <v>0</v>
      </c>
      <c r="W79" s="28">
        <f t="shared" si="20"/>
        <v>0.6</v>
      </c>
      <c r="X79" s="28">
        <f t="shared" si="20"/>
        <v>0.2</v>
      </c>
      <c r="Y79" s="28">
        <f t="shared" si="20"/>
        <v>0.2</v>
      </c>
      <c r="Z79" s="28">
        <f t="shared" si="20"/>
        <v>0</v>
      </c>
    </row>
    <row r="80" spans="19:30" x14ac:dyDescent="0.4">
      <c r="S80" s="75"/>
      <c r="T80" s="38" t="str">
        <f t="shared" si="19"/>
        <v>事務所(n=13）</v>
      </c>
      <c r="U80" s="28">
        <f t="shared" si="20"/>
        <v>0</v>
      </c>
      <c r="V80" s="28">
        <f t="shared" si="20"/>
        <v>0.38500000000000001</v>
      </c>
      <c r="W80" s="28">
        <f t="shared" si="20"/>
        <v>0.53800000000000003</v>
      </c>
      <c r="X80" s="28">
        <f t="shared" si="20"/>
        <v>0</v>
      </c>
      <c r="Y80" s="28">
        <f t="shared" si="20"/>
        <v>7.6999999999999999E-2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専用商業(n=1）</v>
      </c>
      <c r="U81" s="28">
        <f t="shared" si="20"/>
        <v>0</v>
      </c>
      <c r="V81" s="28">
        <f t="shared" si="20"/>
        <v>0</v>
      </c>
      <c r="W81" s="28">
        <f t="shared" si="20"/>
        <v>0</v>
      </c>
      <c r="X81" s="28">
        <f t="shared" si="20"/>
        <v>1</v>
      </c>
      <c r="Y81" s="28">
        <f t="shared" si="20"/>
        <v>0</v>
      </c>
      <c r="Z81" s="28">
        <f t="shared" si="20"/>
        <v>0</v>
      </c>
    </row>
    <row r="82" spans="19:26" x14ac:dyDescent="0.4">
      <c r="S82" s="75"/>
      <c r="T82" s="38" t="str">
        <f t="shared" si="19"/>
        <v>その他(n=2）</v>
      </c>
      <c r="U82" s="28">
        <f t="shared" si="20"/>
        <v>0.5</v>
      </c>
      <c r="V82" s="28">
        <f t="shared" si="20"/>
        <v>0</v>
      </c>
      <c r="W82" s="28">
        <f t="shared" si="20"/>
        <v>0.5</v>
      </c>
      <c r="X82" s="28">
        <f t="shared" si="20"/>
        <v>0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CFFCC"/>
  </sheetPr>
  <dimension ref="A1:AD82"/>
  <sheetViews>
    <sheetView zoomScaleNormal="100" workbookViewId="0">
      <selection activeCell="S46" sqref="S46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18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飯田橋一丁目南部地区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一般型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38162</v>
      </c>
      <c r="C4" s="26">
        <f>VLOOKUP($B$1,データベース!$A:$CV,データベース!D1,FALSE)</f>
        <v>38162</v>
      </c>
      <c r="F4" s="12">
        <v>1971</v>
      </c>
      <c r="G4" s="27">
        <f>B5-F4</f>
        <v>33</v>
      </c>
      <c r="I4" s="12" t="s">
        <v>19</v>
      </c>
      <c r="J4" s="12" t="str">
        <f>I4&amp;D7</f>
        <v>S46-H15</v>
      </c>
      <c r="K4" s="12" t="str">
        <f>$G$1&amp;G4&amp;$H$1&amp;$I$1</f>
        <v>(33年間）</v>
      </c>
      <c r="L4" s="12" t="str">
        <f>$G$1&amp;$J$1&amp;H12&amp;$I$1</f>
        <v>(n=79）</v>
      </c>
    </row>
    <row r="5" spans="1:29" x14ac:dyDescent="0.4">
      <c r="B5" s="27" t="str">
        <f>TEXT(B4,"yyyy")</f>
        <v>2004</v>
      </c>
      <c r="C5" s="27" t="str">
        <f>TEXT(C4,"ge")</f>
        <v>H16</v>
      </c>
      <c r="D5" s="27" t="str">
        <f>LEFT(C5,1)</f>
        <v>H</v>
      </c>
      <c r="F5" s="12">
        <v>2021</v>
      </c>
      <c r="G5" s="27">
        <f>F5-B5+1</f>
        <v>18</v>
      </c>
      <c r="I5" s="30" t="s">
        <v>20</v>
      </c>
      <c r="J5" s="12" t="str">
        <f>C5&amp;I5</f>
        <v>H16-R3</v>
      </c>
      <c r="K5" s="12" t="str">
        <f>$G$1&amp;G5&amp;$H$1&amp;$I$1</f>
        <v>(18年間）</v>
      </c>
      <c r="L5" s="12" t="str">
        <f>$G$1&amp;$J$1&amp;H13&amp;$I$1</f>
        <v>(n=13）</v>
      </c>
    </row>
    <row r="6" spans="1:29" x14ac:dyDescent="0.4">
      <c r="B6" s="27">
        <f>VALUE(B5)</f>
        <v>2004</v>
      </c>
      <c r="C6" s="27">
        <f>VALUE(RIGHT(C5,2))</f>
        <v>16</v>
      </c>
      <c r="D6" s="12">
        <f>C6-1</f>
        <v>15</v>
      </c>
      <c r="J6" s="12" t="str">
        <f>A23&amp;J4&amp;K4&amp;L4</f>
        <v>地区計画策定前S46-H15(33年間）(n=79）</v>
      </c>
      <c r="K6" s="12" t="str">
        <f>A23&amp;J4&amp;K4</f>
        <v>地区計画策定前S46-H15(33年間）</v>
      </c>
    </row>
    <row r="7" spans="1:29" x14ac:dyDescent="0.4">
      <c r="D7" s="12" t="str">
        <f>D5&amp;D6</f>
        <v>H15</v>
      </c>
      <c r="J7" s="12" t="str">
        <f>A24&amp;J5&amp;K5&amp;L5</f>
        <v>地区計画策定後H16-R3(18年間）(n=13）</v>
      </c>
      <c r="K7" s="12" t="str">
        <f>A24&amp;J5&amp;K5</f>
        <v>地区計画策定後H16-R3(18年間）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11</v>
      </c>
      <c r="C12" s="24">
        <f>VLOOKUP($B$1,データベース!$A:$CV,データベース!F1,FALSE)</f>
        <v>2</v>
      </c>
      <c r="D12" s="24">
        <f>VLOOKUP($B$1,データベース!$A:$CV,データベース!G1,FALSE)</f>
        <v>42</v>
      </c>
      <c r="E12" s="24">
        <f>VLOOKUP($B$1,データベース!$A:$CV,データベース!H1,FALSE)</f>
        <v>22</v>
      </c>
      <c r="F12" s="24">
        <f>VLOOKUP($B$1,データベース!$A:$CV,データベース!I1,FALSE)</f>
        <v>0</v>
      </c>
      <c r="G12" s="24">
        <f>VLOOKUP($B$1,データベース!$A:$CV,データベース!J1,FALSE)</f>
        <v>2</v>
      </c>
      <c r="H12" s="27">
        <f>SUM(B12:G12)</f>
        <v>79</v>
      </c>
      <c r="J12" s="20" t="s">
        <v>5</v>
      </c>
      <c r="K12" s="24">
        <f>VLOOKUP($B$1,データベース!$A:$CV,データベース!Q1,FALSE)</f>
        <v>1165.4699999999998</v>
      </c>
      <c r="L12" s="24">
        <f>VLOOKUP($B$1,データベース!$A:$CV,データベース!R1,FALSE)</f>
        <v>1793.9900000000002</v>
      </c>
      <c r="M12" s="24">
        <f>VLOOKUP($B$1,データベース!$A:$CV,データベース!S1,FALSE)</f>
        <v>30437.16</v>
      </c>
      <c r="N12" s="24">
        <f>VLOOKUP($B$1,データベース!$A:$CV,データベース!T1,FALSE)</f>
        <v>26025.260000000002</v>
      </c>
      <c r="O12" s="24">
        <f>VLOOKUP($B$1,データベース!$A:$CV,データベース!U1,FALSE)</f>
        <v>0</v>
      </c>
      <c r="P12" s="24">
        <f>VLOOKUP($B$1,データベース!$A:$CV,データベース!V1,FALSE)</f>
        <v>925.45</v>
      </c>
      <c r="Q12" s="27">
        <f>SUM(K12:P12)</f>
        <v>60347.33</v>
      </c>
      <c r="S12" s="76" t="s">
        <v>5</v>
      </c>
      <c r="T12" s="14" t="s">
        <v>7</v>
      </c>
      <c r="U12" s="24">
        <f>VLOOKUP($B$1,データベース!$A:$CV,データベース!AC1,FALSE)</f>
        <v>1</v>
      </c>
      <c r="V12" s="24">
        <f>VLOOKUP($B$1,データベース!$A:$CV,データベース!AD1,FALSE)</f>
        <v>1</v>
      </c>
      <c r="W12" s="24">
        <f>VLOOKUP($B$1,データベース!$A:$CV,データベース!AE1,FALSE)</f>
        <v>0</v>
      </c>
      <c r="X12" s="24">
        <f>VLOOKUP($B$1,データベース!$A:$CV,データベース!AF1,FALSE)</f>
        <v>4</v>
      </c>
      <c r="Y12" s="24">
        <f>VLOOKUP($B$1,データベース!$A:$CV,データベース!AG1,FALSE)</f>
        <v>5</v>
      </c>
      <c r="Z12" s="24">
        <f>VLOOKUP($B$1,データベース!$A:$CV,データベース!AH1,FALSE)</f>
        <v>0</v>
      </c>
      <c r="AA12" s="27">
        <f>SUM(U12:Z12)</f>
        <v>11</v>
      </c>
      <c r="AC12" s="12" t="str">
        <f>$G$1&amp;$J$1&amp;AA12&amp;$I$1</f>
        <v>(n=11）</v>
      </c>
    </row>
    <row r="13" spans="1:29" x14ac:dyDescent="0.4">
      <c r="A13" s="21" t="s">
        <v>13</v>
      </c>
      <c r="B13" s="24">
        <f>VLOOKUP($B$1,データベース!$A:$CV,データベース!K1,FALSE)</f>
        <v>5</v>
      </c>
      <c r="C13" s="24">
        <f>VLOOKUP($B$1,データベース!$A:$CV,データベース!L1,FALSE)</f>
        <v>4</v>
      </c>
      <c r="D13" s="24">
        <f>VLOOKUP($B$1,データベース!$A:$CV,データベース!M1,FALSE)</f>
        <v>1</v>
      </c>
      <c r="E13" s="24">
        <f>VLOOKUP($B$1,データベース!$A:$CV,データベース!N1,FALSE)</f>
        <v>2</v>
      </c>
      <c r="F13" s="24">
        <f>VLOOKUP($B$1,データベース!$A:$CV,データベース!O1,FALSE)</f>
        <v>1</v>
      </c>
      <c r="G13" s="24">
        <f>VLOOKUP($B$1,データベース!$A:$CV,データベース!P1,FALSE)</f>
        <v>0</v>
      </c>
      <c r="H13" s="27">
        <f>SUM(B13:G13)</f>
        <v>13</v>
      </c>
      <c r="J13" s="21" t="s">
        <v>13</v>
      </c>
      <c r="K13" s="24">
        <f>VLOOKUP($B$1,データベース!$A:$CV,データベース!W1,FALSE)</f>
        <v>574.14</v>
      </c>
      <c r="L13" s="24">
        <f>VLOOKUP($B$1,データベース!$A:$CV,データベース!X1,FALSE)</f>
        <v>6147.9</v>
      </c>
      <c r="M13" s="24">
        <f>VLOOKUP($B$1,データベース!$A:$CV,データベース!Y1,FALSE)</f>
        <v>61.1</v>
      </c>
      <c r="N13" s="24">
        <f>VLOOKUP($B$1,データベース!$A:$CV,データベース!Z1,FALSE)</f>
        <v>548.5</v>
      </c>
      <c r="O13" s="24">
        <f>VLOOKUP($B$1,データベース!$A:$CV,データベース!AA1,FALSE)</f>
        <v>2099.9699999999998</v>
      </c>
      <c r="P13" s="24">
        <f>VLOOKUP($B$1,データベース!$A:$CV,データベース!AB1,FALSE)</f>
        <v>0</v>
      </c>
      <c r="Q13" s="27">
        <f>SUM(K13:P13)</f>
        <v>9431.61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1</v>
      </c>
      <c r="W13" s="24">
        <f>VLOOKUP($B$1,データベース!$A:$CV,データベース!AK1,FALSE)</f>
        <v>0</v>
      </c>
      <c r="X13" s="24">
        <f>VLOOKUP($B$1,データベース!$A:$CV,データベース!AL1,FALSE)</f>
        <v>1</v>
      </c>
      <c r="Y13" s="24">
        <f>VLOOKUP($B$1,データベース!$A:$CV,データベース!AM1,FALSE)</f>
        <v>0</v>
      </c>
      <c r="Z13" s="24">
        <f>VLOOKUP($B$1,データベース!$A:$CV,データベース!AN1,FALSE)</f>
        <v>0</v>
      </c>
      <c r="AA13" s="27">
        <f t="shared" ref="AA13:AA25" si="0">SUM(U13:Z13)</f>
        <v>2</v>
      </c>
      <c r="AC13" s="12" t="str">
        <f t="shared" ref="AC13:AC24" si="1">$G$1&amp;$J$1&amp;AA13&amp;$I$1</f>
        <v>(n=2）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2</v>
      </c>
      <c r="V14" s="24">
        <f>VLOOKUP($B$1,データベース!$A:$CV,データベース!AP1,FALSE)</f>
        <v>2</v>
      </c>
      <c r="W14" s="24">
        <f>VLOOKUP($B$1,データベース!$A:$CV,データベース!AQ1,FALSE)</f>
        <v>3</v>
      </c>
      <c r="X14" s="24">
        <f>VLOOKUP($B$1,データベース!$A:$CV,データベース!AR1,FALSE)</f>
        <v>10</v>
      </c>
      <c r="Y14" s="24">
        <f>VLOOKUP($B$1,データベース!$A:$CV,データベース!AS1,FALSE)</f>
        <v>24</v>
      </c>
      <c r="Z14" s="24">
        <f>VLOOKUP($B$1,データベース!$A:$CV,データベース!AT1,FALSE)</f>
        <v>1</v>
      </c>
      <c r="AA14" s="27">
        <f t="shared" si="0"/>
        <v>42</v>
      </c>
      <c r="AC14" s="12" t="str">
        <f t="shared" si="1"/>
        <v>(n=42）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1</v>
      </c>
      <c r="V15" s="24">
        <f>VLOOKUP($B$1,データベース!$A:$CV,データベース!AV1,FALSE)</f>
        <v>1</v>
      </c>
      <c r="W15" s="24">
        <f>VLOOKUP($B$1,データベース!$A:$CV,データベース!AW1,FALSE)</f>
        <v>3</v>
      </c>
      <c r="X15" s="24">
        <f>VLOOKUP($B$1,データベース!$A:$CV,データベース!AX1,FALSE)</f>
        <v>2</v>
      </c>
      <c r="Y15" s="24">
        <f>VLOOKUP($B$1,データベース!$A:$CV,データベース!AY1,FALSE)</f>
        <v>12</v>
      </c>
      <c r="Z15" s="24">
        <f>VLOOKUP($B$1,データベース!$A:$CV,データベース!AZ1,FALSE)</f>
        <v>3</v>
      </c>
      <c r="AA15" s="27">
        <f t="shared" si="0"/>
        <v>22</v>
      </c>
      <c r="AC15" s="12" t="str">
        <f t="shared" si="1"/>
        <v>(n=22）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0</v>
      </c>
      <c r="X16" s="24">
        <f>VLOOKUP($B$1,データベース!$A:$CV,データベース!BD1,FALSE)</f>
        <v>0</v>
      </c>
      <c r="Y16" s="24">
        <f>VLOOKUP($B$1,データベース!$A:$CV,データベース!BE1,FALSE)</f>
        <v>0</v>
      </c>
      <c r="Z16" s="24">
        <f>VLOOKUP($B$1,データベース!$A:$CV,データベース!BF1,FALSE)</f>
        <v>0</v>
      </c>
      <c r="AA16" s="27">
        <f t="shared" si="0"/>
        <v>0</v>
      </c>
      <c r="AC16" s="12" t="str">
        <f t="shared" si="1"/>
        <v>(n=0）</v>
      </c>
    </row>
    <row r="17" spans="1:29" x14ac:dyDescent="0.4">
      <c r="A17" s="20" t="s">
        <v>5</v>
      </c>
      <c r="B17" s="28">
        <f t="shared" ref="B17:H18" si="2">B12/$H12</f>
        <v>0.13924050632911392</v>
      </c>
      <c r="C17" s="28">
        <f t="shared" si="2"/>
        <v>2.5316455696202531E-2</v>
      </c>
      <c r="D17" s="28">
        <f t="shared" si="2"/>
        <v>0.53164556962025311</v>
      </c>
      <c r="E17" s="28">
        <f t="shared" si="2"/>
        <v>0.27848101265822783</v>
      </c>
      <c r="F17" s="28">
        <f t="shared" si="2"/>
        <v>0</v>
      </c>
      <c r="G17" s="28">
        <f t="shared" si="2"/>
        <v>2.5316455696202531E-2</v>
      </c>
      <c r="H17" s="29">
        <f t="shared" si="2"/>
        <v>1</v>
      </c>
      <c r="J17" s="20" t="s">
        <v>5</v>
      </c>
      <c r="K17" s="28">
        <f>K12/$Q12</f>
        <v>1.9312701986981026E-2</v>
      </c>
      <c r="L17" s="28">
        <f t="shared" ref="L17:P18" si="3">L12/$Q12</f>
        <v>2.9727744375766089E-2</v>
      </c>
      <c r="M17" s="28">
        <f t="shared" si="3"/>
        <v>0.50436630750689382</v>
      </c>
      <c r="N17" s="28">
        <f t="shared" si="3"/>
        <v>0.43125785349575535</v>
      </c>
      <c r="O17" s="28">
        <f t="shared" si="3"/>
        <v>0</v>
      </c>
      <c r="P17" s="28">
        <f t="shared" si="3"/>
        <v>1.5335392634603718E-2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1</v>
      </c>
      <c r="V17" s="24">
        <f>VLOOKUP($B$1,データベース!$A:$CV,データベース!BH1,FALSE)</f>
        <v>0</v>
      </c>
      <c r="W17" s="24">
        <f>VLOOKUP($B$1,データベース!$A:$CV,データベース!BI1,FALSE)</f>
        <v>1</v>
      </c>
      <c r="X17" s="24">
        <f>VLOOKUP($B$1,データベース!$A:$CV,データベース!BJ1,FALSE)</f>
        <v>0</v>
      </c>
      <c r="Y17" s="24">
        <f>VLOOKUP($B$1,データベース!$A:$CV,データベース!BK1,FALSE)</f>
        <v>0</v>
      </c>
      <c r="Z17" s="24">
        <f>VLOOKUP($B$1,データベース!$A:$CV,データベース!BL1,FALSE)</f>
        <v>0</v>
      </c>
      <c r="AA17" s="27">
        <f t="shared" si="0"/>
        <v>2</v>
      </c>
      <c r="AC17" s="12" t="str">
        <f t="shared" si="1"/>
        <v>(n=2）</v>
      </c>
    </row>
    <row r="18" spans="1:29" x14ac:dyDescent="0.4">
      <c r="A18" s="21" t="s">
        <v>13</v>
      </c>
      <c r="B18" s="28">
        <f t="shared" si="2"/>
        <v>0.38461538461538464</v>
      </c>
      <c r="C18" s="28">
        <f t="shared" si="2"/>
        <v>0.30769230769230771</v>
      </c>
      <c r="D18" s="28">
        <f t="shared" si="2"/>
        <v>7.6923076923076927E-2</v>
      </c>
      <c r="E18" s="28">
        <f t="shared" si="2"/>
        <v>0.15384615384615385</v>
      </c>
      <c r="F18" s="28">
        <f t="shared" si="2"/>
        <v>7.6923076923076927E-2</v>
      </c>
      <c r="G18" s="28">
        <f t="shared" si="2"/>
        <v>0</v>
      </c>
      <c r="H18" s="29">
        <f t="shared" si="2"/>
        <v>1</v>
      </c>
      <c r="J18" s="21" t="s">
        <v>13</v>
      </c>
      <c r="K18" s="28">
        <f>K13/$Q13</f>
        <v>6.0874018327729831E-2</v>
      </c>
      <c r="L18" s="28">
        <f t="shared" si="3"/>
        <v>0.65183992976808824</v>
      </c>
      <c r="M18" s="28">
        <f t="shared" si="3"/>
        <v>6.4782152781974658E-3</v>
      </c>
      <c r="N18" s="28">
        <f t="shared" si="3"/>
        <v>5.8155500492492795E-2</v>
      </c>
      <c r="O18" s="28">
        <f t="shared" si="3"/>
        <v>0.2226523361334915</v>
      </c>
      <c r="P18" s="28">
        <f t="shared" si="3"/>
        <v>0</v>
      </c>
      <c r="Q18" s="28">
        <f>Q13/$Q13</f>
        <v>1</v>
      </c>
      <c r="S18" s="76"/>
      <c r="T18" s="12" t="s">
        <v>34</v>
      </c>
      <c r="U18" s="27">
        <f t="shared" ref="U18:Z18" si="4">SUM(U12:U17)</f>
        <v>5</v>
      </c>
      <c r="V18" s="27">
        <f t="shared" si="4"/>
        <v>5</v>
      </c>
      <c r="W18" s="27">
        <f t="shared" si="4"/>
        <v>7</v>
      </c>
      <c r="X18" s="27">
        <f t="shared" si="4"/>
        <v>17</v>
      </c>
      <c r="Y18" s="27">
        <f t="shared" si="4"/>
        <v>41</v>
      </c>
      <c r="Z18" s="27">
        <f t="shared" si="4"/>
        <v>4</v>
      </c>
      <c r="AA18" s="27">
        <f t="shared" si="0"/>
        <v>79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1</v>
      </c>
      <c r="X19" s="24">
        <f>VLOOKUP($B$1,データベース!$A:$CV,データベース!BP1,FALSE)</f>
        <v>4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5</v>
      </c>
      <c r="AC19" s="12" t="str">
        <f t="shared" si="1"/>
        <v>(n=5）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0</v>
      </c>
      <c r="V20" s="24">
        <f>VLOOKUP($B$1,データベース!$A:$CV,データベース!BT1,FALSE)</f>
        <v>0</v>
      </c>
      <c r="W20" s="24">
        <f>VLOOKUP($B$1,データベース!$A:$CV,データベース!BU1,FALSE)</f>
        <v>3</v>
      </c>
      <c r="X20" s="24">
        <f>VLOOKUP($B$1,データベース!$A:$CV,データベース!BV1,FALSE)</f>
        <v>1</v>
      </c>
      <c r="Y20" s="24">
        <f>VLOOKUP($B$1,データベース!$A:$CV,データベース!BW1,FALSE)</f>
        <v>0</v>
      </c>
      <c r="Z20" s="24">
        <f>VLOOKUP($B$1,データベース!$A:$CV,データベース!BX1,FALSE)</f>
        <v>0</v>
      </c>
      <c r="AA20" s="27">
        <f t="shared" si="0"/>
        <v>4</v>
      </c>
      <c r="AC20" s="12" t="str">
        <f t="shared" si="1"/>
        <v>(n=4）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0</v>
      </c>
      <c r="W21" s="24">
        <f>VLOOKUP($B$1,データベース!$A:$CV,データベース!CA1,FALSE)</f>
        <v>1</v>
      </c>
      <c r="X21" s="24">
        <f>VLOOKUP($B$1,データベース!$A:$CV,データベース!CB1,FALSE)</f>
        <v>0</v>
      </c>
      <c r="Y21" s="24">
        <f>VLOOKUP($B$1,データベース!$A:$CV,データベース!CC1,FALSE)</f>
        <v>0</v>
      </c>
      <c r="Z21" s="24">
        <f>VLOOKUP($B$1,データベース!$A:$CV,データベース!CD1,FALSE)</f>
        <v>0</v>
      </c>
      <c r="AA21" s="27">
        <f t="shared" si="0"/>
        <v>1</v>
      </c>
      <c r="AC21" s="12" t="str">
        <f t="shared" si="1"/>
        <v>(n=1）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0</v>
      </c>
      <c r="W22" s="24">
        <f>VLOOKUP($B$1,データベース!$A:$CV,データベース!CG1,FALSE)</f>
        <v>2</v>
      </c>
      <c r="X22" s="24">
        <f>VLOOKUP($B$1,データベース!$A:$CV,データベース!CH1,FALSE)</f>
        <v>0</v>
      </c>
      <c r="Y22" s="24">
        <f>VLOOKUP($B$1,データベース!$A:$CV,データベース!CI1,FALSE)</f>
        <v>0</v>
      </c>
      <c r="Z22" s="24">
        <f>VLOOKUP($B$1,データベース!$A:$CV,データベース!CJ1,FALSE)</f>
        <v>0</v>
      </c>
      <c r="AA22" s="27">
        <f t="shared" si="0"/>
        <v>2</v>
      </c>
      <c r="AC22" s="12" t="str">
        <f t="shared" si="1"/>
        <v>(n=2）</v>
      </c>
    </row>
    <row r="23" spans="1:29" x14ac:dyDescent="0.4">
      <c r="A23" s="20" t="s">
        <v>5</v>
      </c>
      <c r="B23" s="28">
        <f>ROUND(B17,3)</f>
        <v>0.13900000000000001</v>
      </c>
      <c r="C23" s="28">
        <f t="shared" ref="C23:G24" si="5">ROUND(C17,3)</f>
        <v>2.5000000000000001E-2</v>
      </c>
      <c r="D23" s="28">
        <f>ROUND(D17,3)+0.001</f>
        <v>0.53300000000000003</v>
      </c>
      <c r="E23" s="28">
        <f t="shared" si="5"/>
        <v>0.27800000000000002</v>
      </c>
      <c r="F23" s="28">
        <f t="shared" si="5"/>
        <v>0</v>
      </c>
      <c r="G23" s="28">
        <f t="shared" si="5"/>
        <v>2.5000000000000001E-2</v>
      </c>
      <c r="H23" s="28">
        <f>SUM(B23:G23)</f>
        <v>1</v>
      </c>
      <c r="J23" s="20" t="s">
        <v>5</v>
      </c>
      <c r="K23" s="28">
        <f>ROUND(K17,3)</f>
        <v>1.9E-2</v>
      </c>
      <c r="L23" s="28">
        <f t="shared" ref="L23:P24" si="6">ROUND(L17,3)</f>
        <v>0.03</v>
      </c>
      <c r="M23" s="28">
        <f>ROUND(M17,3)+0.001</f>
        <v>0.505</v>
      </c>
      <c r="N23" s="28">
        <f t="shared" si="6"/>
        <v>0.43099999999999999</v>
      </c>
      <c r="O23" s="28">
        <f t="shared" si="6"/>
        <v>0</v>
      </c>
      <c r="P23" s="28">
        <f t="shared" si="6"/>
        <v>1.4999999999999999E-2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0</v>
      </c>
      <c r="X23" s="24">
        <f>VLOOKUP($B$1,データベース!$A:$CV,データベース!CN1,FALSE)</f>
        <v>1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1</v>
      </c>
      <c r="AC23" s="12" t="str">
        <f t="shared" si="1"/>
        <v>(n=1）</v>
      </c>
    </row>
    <row r="24" spans="1:29" x14ac:dyDescent="0.4">
      <c r="A24" s="21" t="s">
        <v>13</v>
      </c>
      <c r="B24" s="28">
        <f>ROUND(B18,3)-0.001</f>
        <v>0.38400000000000001</v>
      </c>
      <c r="C24" s="28">
        <f t="shared" si="5"/>
        <v>0.308</v>
      </c>
      <c r="D24" s="28">
        <f t="shared" si="5"/>
        <v>7.6999999999999999E-2</v>
      </c>
      <c r="E24" s="28">
        <f t="shared" si="5"/>
        <v>0.154</v>
      </c>
      <c r="F24" s="28">
        <f t="shared" si="5"/>
        <v>7.6999999999999999E-2</v>
      </c>
      <c r="G24" s="28">
        <f t="shared" si="5"/>
        <v>0</v>
      </c>
      <c r="H24" s="28">
        <f>SUM(B24:G24)</f>
        <v>0.99999999999999989</v>
      </c>
      <c r="J24" s="21" t="s">
        <v>13</v>
      </c>
      <c r="K24" s="28">
        <f>ROUND(K18,3)</f>
        <v>6.0999999999999999E-2</v>
      </c>
      <c r="L24" s="28">
        <f t="shared" si="6"/>
        <v>0.65200000000000002</v>
      </c>
      <c r="M24" s="28">
        <f t="shared" si="6"/>
        <v>6.0000000000000001E-3</v>
      </c>
      <c r="N24" s="28">
        <f t="shared" si="6"/>
        <v>5.8000000000000003E-2</v>
      </c>
      <c r="O24" s="28">
        <f t="shared" si="6"/>
        <v>0.223</v>
      </c>
      <c r="P24" s="28">
        <f t="shared" si="6"/>
        <v>0</v>
      </c>
      <c r="Q24" s="28">
        <f>SUM(K24:P24)</f>
        <v>1.0000000000000002</v>
      </c>
      <c r="S24" s="77"/>
      <c r="T24" s="19" t="s">
        <v>12</v>
      </c>
      <c r="U24" s="24">
        <f>VLOOKUP($B$1,データベース!$A:$CV,データベース!CQ1,FALSE)</f>
        <v>0</v>
      </c>
      <c r="V24" s="24">
        <f>VLOOKUP($B$1,データベース!$A:$CV,データベース!CR1,FALSE)</f>
        <v>0</v>
      </c>
      <c r="W24" s="24">
        <f>VLOOKUP($B$1,データベース!$A:$CV,データベース!CS1,FALSE)</f>
        <v>0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0</v>
      </c>
      <c r="AC24" s="12" t="str">
        <f t="shared" si="1"/>
        <v>(n=0）</v>
      </c>
    </row>
    <row r="25" spans="1:29" x14ac:dyDescent="0.4">
      <c r="S25" s="77"/>
      <c r="T25" s="12" t="s">
        <v>34</v>
      </c>
      <c r="U25" s="27">
        <f t="shared" ref="U25:Z25" si="7">SUM(U19:U24)</f>
        <v>0</v>
      </c>
      <c r="V25" s="27">
        <f t="shared" si="7"/>
        <v>0</v>
      </c>
      <c r="W25" s="27">
        <f t="shared" si="7"/>
        <v>7</v>
      </c>
      <c r="X25" s="27">
        <f t="shared" si="7"/>
        <v>6</v>
      </c>
      <c r="Y25" s="27">
        <f t="shared" si="7"/>
        <v>0</v>
      </c>
      <c r="Z25" s="27">
        <f t="shared" si="7"/>
        <v>0</v>
      </c>
      <c r="AA25" s="27">
        <f t="shared" si="0"/>
        <v>13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S46-H15(33年間）(n=79）</v>
      </c>
      <c r="B27" s="28">
        <f>B23</f>
        <v>0.13900000000000001</v>
      </c>
      <c r="C27" s="28">
        <f t="shared" ref="C27:G28" si="8">C23</f>
        <v>2.5000000000000001E-2</v>
      </c>
      <c r="D27" s="28">
        <f t="shared" si="8"/>
        <v>0.53300000000000003</v>
      </c>
      <c r="E27" s="28">
        <f t="shared" si="8"/>
        <v>0.27800000000000002</v>
      </c>
      <c r="F27" s="28">
        <f t="shared" si="8"/>
        <v>0</v>
      </c>
      <c r="G27" s="28">
        <f t="shared" si="8"/>
        <v>2.5000000000000001E-2</v>
      </c>
      <c r="J27" s="27" t="str">
        <f>REPLACE(K6,8,0,CHAR(10))</f>
        <v>地区計画策定前
S46-H15(33年間）</v>
      </c>
      <c r="K27" s="28">
        <f>K23</f>
        <v>1.9E-2</v>
      </c>
      <c r="L27" s="28">
        <f t="shared" ref="L27:P28" si="9">L23</f>
        <v>0.03</v>
      </c>
      <c r="M27" s="28">
        <f t="shared" si="9"/>
        <v>0.505</v>
      </c>
      <c r="N27" s="28">
        <f t="shared" si="9"/>
        <v>0.43099999999999999</v>
      </c>
      <c r="O27" s="28">
        <f t="shared" si="9"/>
        <v>0</v>
      </c>
      <c r="P27" s="28">
        <f t="shared" si="9"/>
        <v>1.4999999999999999E-2</v>
      </c>
    </row>
    <row r="28" spans="1:29" x14ac:dyDescent="0.4">
      <c r="A28" s="27" t="str">
        <f>REPLACE(J7,8,0,CHAR(10))</f>
        <v>地区計画策定後
H16-R3(18年間）(n=13）</v>
      </c>
      <c r="B28" s="28">
        <f>B24</f>
        <v>0.38400000000000001</v>
      </c>
      <c r="C28" s="28">
        <f t="shared" si="8"/>
        <v>0.308</v>
      </c>
      <c r="D28" s="28">
        <f t="shared" si="8"/>
        <v>7.6999999999999999E-2</v>
      </c>
      <c r="E28" s="28">
        <f t="shared" si="8"/>
        <v>0.154</v>
      </c>
      <c r="F28" s="28">
        <f t="shared" si="8"/>
        <v>7.6999999999999999E-2</v>
      </c>
      <c r="G28" s="28">
        <f t="shared" si="8"/>
        <v>0</v>
      </c>
      <c r="J28" s="27" t="str">
        <f>REPLACE(K7,8,0,CHAR(10))</f>
        <v>地区計画策定後
H16-R3(18年間）</v>
      </c>
      <c r="K28" s="28">
        <f>K24</f>
        <v>6.0999999999999999E-2</v>
      </c>
      <c r="L28" s="28">
        <f t="shared" si="9"/>
        <v>0.65200000000000002</v>
      </c>
      <c r="M28" s="28">
        <f t="shared" si="9"/>
        <v>6.0000000000000001E-3</v>
      </c>
      <c r="N28" s="28">
        <f t="shared" si="9"/>
        <v>5.8000000000000003E-2</v>
      </c>
      <c r="O28" s="28">
        <f t="shared" si="9"/>
        <v>0.223</v>
      </c>
      <c r="P28" s="28">
        <f t="shared" si="9"/>
        <v>0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9.0909090909090912E-2</v>
      </c>
      <c r="V30" s="28">
        <f t="shared" ref="V30:AA30" si="10">V12/$AA12</f>
        <v>9.0909090909090912E-2</v>
      </c>
      <c r="W30" s="28">
        <f t="shared" si="10"/>
        <v>0</v>
      </c>
      <c r="X30" s="28">
        <f t="shared" si="10"/>
        <v>0.36363636363636365</v>
      </c>
      <c r="Y30" s="28">
        <f t="shared" si="10"/>
        <v>0.45454545454545453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0.5</v>
      </c>
      <c r="W31" s="28">
        <f t="shared" si="11"/>
        <v>0</v>
      </c>
      <c r="X31" s="28">
        <f t="shared" si="11"/>
        <v>0.5</v>
      </c>
      <c r="Y31" s="28">
        <f t="shared" si="11"/>
        <v>0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4.9000000000000002E-2</v>
      </c>
      <c r="L32" s="28">
        <f>M27</f>
        <v>0.505</v>
      </c>
      <c r="M32" s="28">
        <f>SUM(K27:M27)</f>
        <v>0.55400000000000005</v>
      </c>
      <c r="N32" s="28">
        <f>N27</f>
        <v>0.43099999999999999</v>
      </c>
      <c r="O32" s="28">
        <f>O27</f>
        <v>0</v>
      </c>
      <c r="S32" s="76"/>
      <c r="T32" s="16" t="s">
        <v>9</v>
      </c>
      <c r="U32" s="28">
        <f t="shared" si="11"/>
        <v>4.7619047619047616E-2</v>
      </c>
      <c r="V32" s="28">
        <f t="shared" si="11"/>
        <v>4.7619047619047616E-2</v>
      </c>
      <c r="W32" s="28">
        <f t="shared" si="11"/>
        <v>7.1428571428571425E-2</v>
      </c>
      <c r="X32" s="28">
        <f t="shared" si="11"/>
        <v>0.23809523809523808</v>
      </c>
      <c r="Y32" s="28">
        <f t="shared" si="11"/>
        <v>0.5714285714285714</v>
      </c>
      <c r="Z32" s="28">
        <f t="shared" si="11"/>
        <v>2.3809523809523808E-2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0.71300000000000008</v>
      </c>
      <c r="L33" s="28">
        <f>M28</f>
        <v>6.0000000000000001E-3</v>
      </c>
      <c r="M33" s="28">
        <f>SUM(K28:M28)</f>
        <v>0.71900000000000008</v>
      </c>
      <c r="N33" s="28">
        <f>N28</f>
        <v>5.8000000000000003E-2</v>
      </c>
      <c r="O33" s="28">
        <f>O28</f>
        <v>0.223</v>
      </c>
      <c r="S33" s="76"/>
      <c r="T33" s="17" t="s">
        <v>10</v>
      </c>
      <c r="U33" s="28">
        <f t="shared" si="11"/>
        <v>4.5454545454545456E-2</v>
      </c>
      <c r="V33" s="28">
        <f t="shared" si="11"/>
        <v>4.5454545454545456E-2</v>
      </c>
      <c r="W33" s="28">
        <f t="shared" si="11"/>
        <v>0.13636363636363635</v>
      </c>
      <c r="X33" s="28">
        <f t="shared" si="11"/>
        <v>9.0909090909090912E-2</v>
      </c>
      <c r="Y33" s="28">
        <f t="shared" si="11"/>
        <v>0.54545454545454541</v>
      </c>
      <c r="Z33" s="28">
        <f t="shared" si="11"/>
        <v>0.13636363636363635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0:27" x14ac:dyDescent="0.4">
      <c r="S35" s="76"/>
      <c r="T35" s="19" t="s">
        <v>12</v>
      </c>
      <c r="U35" s="28">
        <f t="shared" si="11"/>
        <v>0.5</v>
      </c>
      <c r="V35" s="28">
        <f t="shared" si="11"/>
        <v>0</v>
      </c>
      <c r="W35" s="28">
        <f t="shared" si="11"/>
        <v>0.5</v>
      </c>
      <c r="X35" s="28">
        <f t="shared" si="11"/>
        <v>0</v>
      </c>
      <c r="Y35" s="28">
        <f t="shared" si="11"/>
        <v>0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6.3291139240506333E-2</v>
      </c>
      <c r="V36" s="28">
        <f t="shared" si="11"/>
        <v>6.3291139240506333E-2</v>
      </c>
      <c r="W36" s="28">
        <f t="shared" si="11"/>
        <v>8.8607594936708861E-2</v>
      </c>
      <c r="X36" s="28">
        <f t="shared" si="11"/>
        <v>0.21518987341772153</v>
      </c>
      <c r="Y36" s="28">
        <f t="shared" si="11"/>
        <v>0.51898734177215189</v>
      </c>
      <c r="Z36" s="28">
        <f t="shared" si="11"/>
        <v>5.0632911392405063E-2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</v>
      </c>
      <c r="W37" s="28">
        <f t="shared" si="11"/>
        <v>0.2</v>
      </c>
      <c r="X37" s="28">
        <f t="shared" si="11"/>
        <v>0.8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</v>
      </c>
      <c r="V38" s="28">
        <f t="shared" si="11"/>
        <v>0</v>
      </c>
      <c r="W38" s="28">
        <f t="shared" si="11"/>
        <v>0.75</v>
      </c>
      <c r="X38" s="28">
        <f t="shared" si="11"/>
        <v>0.25</v>
      </c>
      <c r="Y38" s="28">
        <f t="shared" si="11"/>
        <v>0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</v>
      </c>
      <c r="W39" s="28">
        <f t="shared" si="11"/>
        <v>1</v>
      </c>
      <c r="X39" s="28">
        <f t="shared" si="11"/>
        <v>0</v>
      </c>
      <c r="Y39" s="28">
        <f t="shared" si="11"/>
        <v>0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</v>
      </c>
      <c r="W40" s="28">
        <f t="shared" si="11"/>
        <v>1</v>
      </c>
      <c r="X40" s="28">
        <f t="shared" si="11"/>
        <v>0</v>
      </c>
      <c r="Y40" s="28">
        <f t="shared" si="11"/>
        <v>0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</v>
      </c>
      <c r="X41" s="28">
        <f t="shared" si="11"/>
        <v>1</v>
      </c>
      <c r="Y41" s="28">
        <f t="shared" si="11"/>
        <v>0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0:27" x14ac:dyDescent="0.4">
      <c r="S43" s="77"/>
      <c r="T43" s="12" t="s">
        <v>34</v>
      </c>
      <c r="U43" s="28">
        <f t="shared" si="11"/>
        <v>0</v>
      </c>
      <c r="V43" s="28">
        <f t="shared" si="11"/>
        <v>0</v>
      </c>
      <c r="W43" s="28">
        <f t="shared" si="11"/>
        <v>0.53846153846153844</v>
      </c>
      <c r="X43" s="28">
        <f t="shared" si="11"/>
        <v>0.46153846153846156</v>
      </c>
      <c r="Y43" s="28">
        <f t="shared" si="11"/>
        <v>0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>ROUND(U30,3)</f>
        <v>9.0999999999999998E-2</v>
      </c>
      <c r="V48" s="28">
        <f>ROUND(V30,3)</f>
        <v>9.0999999999999998E-2</v>
      </c>
      <c r="W48" s="28">
        <f>ROUND(W30,3)</f>
        <v>0</v>
      </c>
      <c r="X48" s="28">
        <f>ROUND(X30,3)</f>
        <v>0.36399999999999999</v>
      </c>
      <c r="Y48" s="28">
        <f>ROUND(Y30,3)-0.001</f>
        <v>0.45400000000000001</v>
      </c>
      <c r="Z48" s="28">
        <f>ROUND(Z30,3)</f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2">ROUND(U31,3)</f>
        <v>0</v>
      </c>
      <c r="V49" s="28">
        <f t="shared" si="12"/>
        <v>0.5</v>
      </c>
      <c r="W49" s="28">
        <f t="shared" si="12"/>
        <v>0</v>
      </c>
      <c r="X49" s="28">
        <f t="shared" si="12"/>
        <v>0.5</v>
      </c>
      <c r="Y49" s="28">
        <f t="shared" si="12"/>
        <v>0</v>
      </c>
      <c r="Z49" s="28">
        <f t="shared" si="12"/>
        <v>0</v>
      </c>
      <c r="AA49" s="28">
        <f t="shared" ref="AA49:AA61" si="13">SUM(U49:Z49)</f>
        <v>1</v>
      </c>
    </row>
    <row r="50" spans="19:27" x14ac:dyDescent="0.4">
      <c r="S50" s="76"/>
      <c r="T50" s="16" t="s">
        <v>9</v>
      </c>
      <c r="U50" s="28">
        <f t="shared" si="12"/>
        <v>4.8000000000000001E-2</v>
      </c>
      <c r="V50" s="28">
        <f t="shared" si="12"/>
        <v>4.8000000000000001E-2</v>
      </c>
      <c r="W50" s="28">
        <f t="shared" si="12"/>
        <v>7.0999999999999994E-2</v>
      </c>
      <c r="X50" s="28">
        <f t="shared" si="12"/>
        <v>0.23799999999999999</v>
      </c>
      <c r="Y50" s="28">
        <f t="shared" si="12"/>
        <v>0.57099999999999995</v>
      </c>
      <c r="Z50" s="28">
        <f t="shared" si="12"/>
        <v>2.4E-2</v>
      </c>
      <c r="AA50" s="28">
        <f t="shared" si="13"/>
        <v>1</v>
      </c>
    </row>
    <row r="51" spans="19:27" x14ac:dyDescent="0.4">
      <c r="S51" s="76"/>
      <c r="T51" s="17" t="s">
        <v>10</v>
      </c>
      <c r="U51" s="28">
        <f t="shared" si="12"/>
        <v>4.4999999999999998E-2</v>
      </c>
      <c r="V51" s="28">
        <f t="shared" si="12"/>
        <v>4.4999999999999998E-2</v>
      </c>
      <c r="W51" s="28">
        <f t="shared" si="12"/>
        <v>0.13600000000000001</v>
      </c>
      <c r="X51" s="28">
        <f t="shared" si="12"/>
        <v>9.0999999999999998E-2</v>
      </c>
      <c r="Y51" s="28">
        <f>ROUND(Y33,3)+0.002</f>
        <v>0.54700000000000004</v>
      </c>
      <c r="Z51" s="28">
        <f t="shared" si="12"/>
        <v>0.13600000000000001</v>
      </c>
      <c r="AA51" s="28">
        <f t="shared" si="13"/>
        <v>1</v>
      </c>
    </row>
    <row r="52" spans="19:27" x14ac:dyDescent="0.4">
      <c r="S52" s="76"/>
      <c r="T52" s="18" t="s">
        <v>11</v>
      </c>
      <c r="U52" s="28">
        <f t="shared" si="12"/>
        <v>0</v>
      </c>
      <c r="V52" s="28">
        <f t="shared" si="12"/>
        <v>0</v>
      </c>
      <c r="W52" s="28">
        <f t="shared" si="12"/>
        <v>0</v>
      </c>
      <c r="X52" s="28">
        <f t="shared" si="12"/>
        <v>0</v>
      </c>
      <c r="Y52" s="28">
        <f t="shared" si="12"/>
        <v>0</v>
      </c>
      <c r="Z52" s="28">
        <f t="shared" si="12"/>
        <v>0</v>
      </c>
      <c r="AA52" s="28">
        <f t="shared" si="13"/>
        <v>0</v>
      </c>
    </row>
    <row r="53" spans="19:27" x14ac:dyDescent="0.4">
      <c r="S53" s="76"/>
      <c r="T53" s="19" t="s">
        <v>12</v>
      </c>
      <c r="U53" s="28">
        <f t="shared" si="12"/>
        <v>0.5</v>
      </c>
      <c r="V53" s="28">
        <f t="shared" si="12"/>
        <v>0</v>
      </c>
      <c r="W53" s="28">
        <f t="shared" si="12"/>
        <v>0.5</v>
      </c>
      <c r="X53" s="28">
        <f t="shared" si="12"/>
        <v>0</v>
      </c>
      <c r="Y53" s="28">
        <f t="shared" si="12"/>
        <v>0</v>
      </c>
      <c r="Z53" s="28">
        <f t="shared" si="12"/>
        <v>0</v>
      </c>
      <c r="AA53" s="28">
        <f t="shared" si="13"/>
        <v>1</v>
      </c>
    </row>
    <row r="54" spans="19:27" x14ac:dyDescent="0.4">
      <c r="S54" s="76"/>
      <c r="T54" s="12" t="s">
        <v>34</v>
      </c>
      <c r="U54" s="28">
        <f t="shared" si="12"/>
        <v>6.3E-2</v>
      </c>
      <c r="V54" s="28">
        <f t="shared" si="12"/>
        <v>6.3E-2</v>
      </c>
      <c r="W54" s="28">
        <f t="shared" si="12"/>
        <v>8.8999999999999996E-2</v>
      </c>
      <c r="X54" s="28">
        <f t="shared" si="12"/>
        <v>0.215</v>
      </c>
      <c r="Y54" s="28">
        <f t="shared" si="12"/>
        <v>0.51900000000000002</v>
      </c>
      <c r="Z54" s="28">
        <f t="shared" si="12"/>
        <v>5.0999999999999997E-2</v>
      </c>
      <c r="AA54" s="28">
        <f t="shared" si="13"/>
        <v>1</v>
      </c>
    </row>
    <row r="55" spans="19:27" x14ac:dyDescent="0.4">
      <c r="S55" s="77" t="s">
        <v>13</v>
      </c>
      <c r="T55" s="14" t="s">
        <v>7</v>
      </c>
      <c r="U55" s="28">
        <f t="shared" si="12"/>
        <v>0</v>
      </c>
      <c r="V55" s="28">
        <f t="shared" si="12"/>
        <v>0</v>
      </c>
      <c r="W55" s="28">
        <f t="shared" si="12"/>
        <v>0.2</v>
      </c>
      <c r="X55" s="28">
        <f t="shared" si="12"/>
        <v>0.8</v>
      </c>
      <c r="Y55" s="28">
        <f t="shared" si="12"/>
        <v>0</v>
      </c>
      <c r="Z55" s="28">
        <f t="shared" si="12"/>
        <v>0</v>
      </c>
      <c r="AA55" s="28">
        <f t="shared" si="13"/>
        <v>1</v>
      </c>
    </row>
    <row r="56" spans="19:27" x14ac:dyDescent="0.4">
      <c r="S56" s="77"/>
      <c r="T56" s="15" t="s">
        <v>8</v>
      </c>
      <c r="U56" s="28">
        <f t="shared" si="12"/>
        <v>0</v>
      </c>
      <c r="V56" s="28">
        <f t="shared" si="12"/>
        <v>0</v>
      </c>
      <c r="W56" s="28">
        <f t="shared" si="12"/>
        <v>0.75</v>
      </c>
      <c r="X56" s="28">
        <f t="shared" si="12"/>
        <v>0.25</v>
      </c>
      <c r="Y56" s="28">
        <f t="shared" si="12"/>
        <v>0</v>
      </c>
      <c r="Z56" s="28">
        <f t="shared" si="12"/>
        <v>0</v>
      </c>
      <c r="AA56" s="28">
        <f t="shared" si="13"/>
        <v>1</v>
      </c>
    </row>
    <row r="57" spans="19:27" x14ac:dyDescent="0.4">
      <c r="S57" s="77"/>
      <c r="T57" s="16" t="s">
        <v>9</v>
      </c>
      <c r="U57" s="28">
        <f t="shared" si="12"/>
        <v>0</v>
      </c>
      <c r="V57" s="28">
        <f t="shared" si="12"/>
        <v>0</v>
      </c>
      <c r="W57" s="28">
        <f t="shared" si="12"/>
        <v>1</v>
      </c>
      <c r="X57" s="28">
        <f t="shared" si="12"/>
        <v>0</v>
      </c>
      <c r="Y57" s="28">
        <f t="shared" si="12"/>
        <v>0</v>
      </c>
      <c r="Z57" s="28">
        <f t="shared" si="12"/>
        <v>0</v>
      </c>
      <c r="AA57" s="28">
        <f t="shared" si="13"/>
        <v>1</v>
      </c>
    </row>
    <row r="58" spans="19:27" x14ac:dyDescent="0.4">
      <c r="S58" s="77"/>
      <c r="T58" s="17" t="s">
        <v>10</v>
      </c>
      <c r="U58" s="28">
        <f t="shared" si="12"/>
        <v>0</v>
      </c>
      <c r="V58" s="28">
        <f t="shared" si="12"/>
        <v>0</v>
      </c>
      <c r="W58" s="28">
        <f t="shared" si="12"/>
        <v>1</v>
      </c>
      <c r="X58" s="28">
        <f t="shared" si="12"/>
        <v>0</v>
      </c>
      <c r="Y58" s="28">
        <f t="shared" si="12"/>
        <v>0</v>
      </c>
      <c r="Z58" s="28">
        <f t="shared" si="12"/>
        <v>0</v>
      </c>
      <c r="AA58" s="28">
        <f t="shared" si="13"/>
        <v>1</v>
      </c>
    </row>
    <row r="59" spans="19:27" x14ac:dyDescent="0.4">
      <c r="S59" s="77"/>
      <c r="T59" s="18" t="s">
        <v>11</v>
      </c>
      <c r="U59" s="28">
        <f t="shared" si="12"/>
        <v>0</v>
      </c>
      <c r="V59" s="28">
        <f t="shared" si="12"/>
        <v>0</v>
      </c>
      <c r="W59" s="28">
        <f t="shared" si="12"/>
        <v>0</v>
      </c>
      <c r="X59" s="28">
        <f t="shared" si="12"/>
        <v>1</v>
      </c>
      <c r="Y59" s="28">
        <f t="shared" si="12"/>
        <v>0</v>
      </c>
      <c r="Z59" s="28">
        <f t="shared" si="12"/>
        <v>0</v>
      </c>
      <c r="AA59" s="28">
        <f t="shared" si="13"/>
        <v>1</v>
      </c>
    </row>
    <row r="60" spans="19:27" x14ac:dyDescent="0.4">
      <c r="S60" s="77"/>
      <c r="T60" s="19" t="s">
        <v>12</v>
      </c>
      <c r="U60" s="28">
        <f t="shared" si="12"/>
        <v>0</v>
      </c>
      <c r="V60" s="28">
        <f t="shared" si="12"/>
        <v>0</v>
      </c>
      <c r="W60" s="28">
        <f t="shared" si="12"/>
        <v>0</v>
      </c>
      <c r="X60" s="28">
        <f t="shared" si="12"/>
        <v>0</v>
      </c>
      <c r="Y60" s="28">
        <f t="shared" si="12"/>
        <v>0</v>
      </c>
      <c r="Z60" s="28">
        <f t="shared" si="12"/>
        <v>0</v>
      </c>
      <c r="AA60" s="28">
        <f t="shared" si="13"/>
        <v>0</v>
      </c>
    </row>
    <row r="61" spans="19:27" x14ac:dyDescent="0.4">
      <c r="S61" s="77"/>
      <c r="T61" s="12" t="s">
        <v>34</v>
      </c>
      <c r="U61" s="28">
        <f>ROUND(U43,3)</f>
        <v>0</v>
      </c>
      <c r="V61" s="28">
        <f t="shared" si="12"/>
        <v>0</v>
      </c>
      <c r="W61" s="28">
        <f t="shared" si="12"/>
        <v>0.53800000000000003</v>
      </c>
      <c r="X61" s="28">
        <f t="shared" si="12"/>
        <v>0.46200000000000002</v>
      </c>
      <c r="Y61" s="28">
        <f t="shared" si="12"/>
        <v>0</v>
      </c>
      <c r="Z61" s="28">
        <f t="shared" si="12"/>
        <v>0</v>
      </c>
      <c r="AA61" s="28">
        <f t="shared" si="13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S46-H15(33年間）(n=79）</v>
      </c>
      <c r="U66" s="28">
        <f t="shared" ref="U66:Z66" si="14">U54</f>
        <v>6.3E-2</v>
      </c>
      <c r="V66" s="28">
        <f t="shared" si="14"/>
        <v>6.3E-2</v>
      </c>
      <c r="W66" s="28">
        <f t="shared" si="14"/>
        <v>8.8999999999999996E-2</v>
      </c>
      <c r="X66" s="28">
        <f t="shared" si="14"/>
        <v>0.215</v>
      </c>
      <c r="Y66" s="28">
        <f t="shared" si="14"/>
        <v>0.51900000000000002</v>
      </c>
      <c r="Z66" s="28">
        <f t="shared" si="14"/>
        <v>5.0999999999999997E-2</v>
      </c>
      <c r="AA66" s="45"/>
      <c r="AB66" s="20" t="s">
        <v>5</v>
      </c>
      <c r="AC66" s="45">
        <f>SUM(Y66:Z66)</f>
        <v>0.57000000000000006</v>
      </c>
      <c r="AD66" s="45">
        <f>SUM(W66:X66)</f>
        <v>0.30399999999999999</v>
      </c>
    </row>
    <row r="67" spans="19:30" x14ac:dyDescent="0.4">
      <c r="T67" s="27" t="str">
        <f>REPLACE(J7,8,0,CHAR(10))</f>
        <v>地区計画策定後
H16-R3(18年間）(n=13）</v>
      </c>
      <c r="U67" s="28">
        <f t="shared" ref="U67:Z67" si="15">U61</f>
        <v>0</v>
      </c>
      <c r="V67" s="28">
        <f t="shared" si="15"/>
        <v>0</v>
      </c>
      <c r="W67" s="28">
        <f t="shared" si="15"/>
        <v>0.53800000000000003</v>
      </c>
      <c r="X67" s="28">
        <f t="shared" si="15"/>
        <v>0.46200000000000002</v>
      </c>
      <c r="Y67" s="28">
        <f t="shared" si="15"/>
        <v>0</v>
      </c>
      <c r="Z67" s="28">
        <f t="shared" si="15"/>
        <v>0</v>
      </c>
      <c r="AA67" s="45"/>
      <c r="AB67" s="21" t="s">
        <v>13</v>
      </c>
      <c r="AC67" s="45">
        <f>SUM(Y67:Z67)</f>
        <v>0</v>
      </c>
      <c r="AD67" s="45">
        <f>SUM(W67:X67)</f>
        <v>1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S46-H15(33年間）</v>
      </c>
      <c r="T71" s="38" t="str">
        <f t="shared" ref="T71:T76" si="16">T48&amp;AC12</f>
        <v>独立住宅(n=11）</v>
      </c>
      <c r="U71" s="28">
        <f t="shared" ref="U71:Z76" si="17">U48</f>
        <v>9.0999999999999998E-2</v>
      </c>
      <c r="V71" s="28">
        <f t="shared" si="17"/>
        <v>9.0999999999999998E-2</v>
      </c>
      <c r="W71" s="28">
        <f t="shared" si="17"/>
        <v>0</v>
      </c>
      <c r="X71" s="28">
        <f t="shared" si="17"/>
        <v>0.36399999999999999</v>
      </c>
      <c r="Y71" s="28">
        <f t="shared" si="17"/>
        <v>0.45400000000000001</v>
      </c>
      <c r="Z71" s="28">
        <f t="shared" si="17"/>
        <v>0</v>
      </c>
    </row>
    <row r="72" spans="19:30" x14ac:dyDescent="0.4">
      <c r="S72" s="75"/>
      <c r="T72" s="38" t="str">
        <f t="shared" si="16"/>
        <v>集合住宅(n=2）</v>
      </c>
      <c r="U72" s="28">
        <f t="shared" si="17"/>
        <v>0</v>
      </c>
      <c r="V72" s="28">
        <f t="shared" si="17"/>
        <v>0.5</v>
      </c>
      <c r="W72" s="28">
        <f t="shared" si="17"/>
        <v>0</v>
      </c>
      <c r="X72" s="28">
        <f t="shared" si="17"/>
        <v>0.5</v>
      </c>
      <c r="Y72" s="28">
        <f t="shared" si="17"/>
        <v>0</v>
      </c>
      <c r="Z72" s="28">
        <f t="shared" si="17"/>
        <v>0</v>
      </c>
    </row>
    <row r="73" spans="19:30" x14ac:dyDescent="0.4">
      <c r="S73" s="75"/>
      <c r="T73" s="38" t="str">
        <f t="shared" si="16"/>
        <v>住商併用(n=42）</v>
      </c>
      <c r="U73" s="28">
        <f t="shared" si="17"/>
        <v>4.8000000000000001E-2</v>
      </c>
      <c r="V73" s="28">
        <f t="shared" si="17"/>
        <v>4.8000000000000001E-2</v>
      </c>
      <c r="W73" s="28">
        <f t="shared" si="17"/>
        <v>7.0999999999999994E-2</v>
      </c>
      <c r="X73" s="28">
        <f t="shared" si="17"/>
        <v>0.23799999999999999</v>
      </c>
      <c r="Y73" s="28">
        <f t="shared" si="17"/>
        <v>0.57099999999999995</v>
      </c>
      <c r="Z73" s="28">
        <f t="shared" si="17"/>
        <v>2.4E-2</v>
      </c>
    </row>
    <row r="74" spans="19:30" x14ac:dyDescent="0.4">
      <c r="S74" s="75"/>
      <c r="T74" s="38" t="str">
        <f t="shared" si="16"/>
        <v>事務所(n=22）</v>
      </c>
      <c r="U74" s="28">
        <f t="shared" si="17"/>
        <v>4.4999999999999998E-2</v>
      </c>
      <c r="V74" s="28">
        <f t="shared" si="17"/>
        <v>4.4999999999999998E-2</v>
      </c>
      <c r="W74" s="28">
        <f t="shared" si="17"/>
        <v>0.13600000000000001</v>
      </c>
      <c r="X74" s="28">
        <f t="shared" si="17"/>
        <v>9.0999999999999998E-2</v>
      </c>
      <c r="Y74" s="28">
        <f t="shared" si="17"/>
        <v>0.54700000000000004</v>
      </c>
      <c r="Z74" s="28">
        <f t="shared" si="17"/>
        <v>0.13600000000000001</v>
      </c>
    </row>
    <row r="75" spans="19:30" x14ac:dyDescent="0.4">
      <c r="S75" s="75"/>
      <c r="T75" s="38" t="str">
        <f t="shared" si="16"/>
        <v>専用商業(n=0）</v>
      </c>
      <c r="U75" s="28">
        <f t="shared" si="17"/>
        <v>0</v>
      </c>
      <c r="V75" s="28">
        <f t="shared" si="17"/>
        <v>0</v>
      </c>
      <c r="W75" s="28">
        <f t="shared" si="17"/>
        <v>0</v>
      </c>
      <c r="X75" s="28">
        <f t="shared" si="17"/>
        <v>0</v>
      </c>
      <c r="Y75" s="28">
        <f t="shared" si="17"/>
        <v>0</v>
      </c>
      <c r="Z75" s="28">
        <f t="shared" si="17"/>
        <v>0</v>
      </c>
    </row>
    <row r="76" spans="19:30" x14ac:dyDescent="0.4">
      <c r="S76" s="75"/>
      <c r="T76" s="38" t="str">
        <f t="shared" si="16"/>
        <v>その他(n=2）</v>
      </c>
      <c r="U76" s="28">
        <f t="shared" si="17"/>
        <v>0.5</v>
      </c>
      <c r="V76" s="28">
        <f t="shared" si="17"/>
        <v>0</v>
      </c>
      <c r="W76" s="28">
        <f t="shared" si="17"/>
        <v>0.5</v>
      </c>
      <c r="X76" s="28">
        <f t="shared" si="17"/>
        <v>0</v>
      </c>
      <c r="Y76" s="28">
        <f t="shared" si="17"/>
        <v>0</v>
      </c>
      <c r="Z76" s="28">
        <f t="shared" si="17"/>
        <v>0</v>
      </c>
    </row>
    <row r="77" spans="19:30" x14ac:dyDescent="0.4">
      <c r="S77" s="75" t="str">
        <f>REPLACE(K7,8,0,CHAR(10))</f>
        <v>地区計画策定後
H16-R3(18年間）</v>
      </c>
      <c r="T77" s="38" t="str">
        <f t="shared" ref="T77:T82" si="18">T55&amp;AC19</f>
        <v>独立住宅(n=5）</v>
      </c>
      <c r="U77" s="28">
        <f t="shared" ref="U77:Z82" si="19">U55</f>
        <v>0</v>
      </c>
      <c r="V77" s="28">
        <f t="shared" si="19"/>
        <v>0</v>
      </c>
      <c r="W77" s="28">
        <f t="shared" si="19"/>
        <v>0.2</v>
      </c>
      <c r="X77" s="28">
        <f t="shared" si="19"/>
        <v>0.8</v>
      </c>
      <c r="Y77" s="28">
        <f t="shared" si="19"/>
        <v>0</v>
      </c>
      <c r="Z77" s="28">
        <f t="shared" si="19"/>
        <v>0</v>
      </c>
    </row>
    <row r="78" spans="19:30" x14ac:dyDescent="0.4">
      <c r="S78" s="75"/>
      <c r="T78" s="38" t="str">
        <f t="shared" si="18"/>
        <v>集合住宅(n=4）</v>
      </c>
      <c r="U78" s="28">
        <f t="shared" si="19"/>
        <v>0</v>
      </c>
      <c r="V78" s="28">
        <f t="shared" si="19"/>
        <v>0</v>
      </c>
      <c r="W78" s="28">
        <f t="shared" si="19"/>
        <v>0.75</v>
      </c>
      <c r="X78" s="28">
        <f t="shared" si="19"/>
        <v>0.25</v>
      </c>
      <c r="Y78" s="28">
        <f t="shared" si="19"/>
        <v>0</v>
      </c>
      <c r="Z78" s="28">
        <f t="shared" si="19"/>
        <v>0</v>
      </c>
    </row>
    <row r="79" spans="19:30" x14ac:dyDescent="0.4">
      <c r="S79" s="75"/>
      <c r="T79" s="38" t="str">
        <f t="shared" si="18"/>
        <v>住商併用(n=1）</v>
      </c>
      <c r="U79" s="28">
        <f t="shared" si="19"/>
        <v>0</v>
      </c>
      <c r="V79" s="28">
        <f t="shared" si="19"/>
        <v>0</v>
      </c>
      <c r="W79" s="28">
        <f t="shared" si="19"/>
        <v>1</v>
      </c>
      <c r="X79" s="28">
        <f t="shared" si="19"/>
        <v>0</v>
      </c>
      <c r="Y79" s="28">
        <f t="shared" si="19"/>
        <v>0</v>
      </c>
      <c r="Z79" s="28">
        <f t="shared" si="19"/>
        <v>0</v>
      </c>
    </row>
    <row r="80" spans="19:30" x14ac:dyDescent="0.4">
      <c r="S80" s="75"/>
      <c r="T80" s="38" t="str">
        <f t="shared" si="18"/>
        <v>事務所(n=2）</v>
      </c>
      <c r="U80" s="28">
        <f t="shared" si="19"/>
        <v>0</v>
      </c>
      <c r="V80" s="28">
        <f t="shared" si="19"/>
        <v>0</v>
      </c>
      <c r="W80" s="28">
        <f t="shared" si="19"/>
        <v>1</v>
      </c>
      <c r="X80" s="28">
        <f t="shared" si="19"/>
        <v>0</v>
      </c>
      <c r="Y80" s="28">
        <f t="shared" si="19"/>
        <v>0</v>
      </c>
      <c r="Z80" s="28">
        <f t="shared" si="19"/>
        <v>0</v>
      </c>
    </row>
    <row r="81" spans="19:26" x14ac:dyDescent="0.4">
      <c r="S81" s="75"/>
      <c r="T81" s="38" t="str">
        <f t="shared" si="18"/>
        <v>専用商業(n=1）</v>
      </c>
      <c r="U81" s="28">
        <f t="shared" si="19"/>
        <v>0</v>
      </c>
      <c r="V81" s="28">
        <f t="shared" si="19"/>
        <v>0</v>
      </c>
      <c r="W81" s="28">
        <f t="shared" si="19"/>
        <v>0</v>
      </c>
      <c r="X81" s="28">
        <f t="shared" si="19"/>
        <v>1</v>
      </c>
      <c r="Y81" s="28">
        <f t="shared" si="19"/>
        <v>0</v>
      </c>
      <c r="Z81" s="28">
        <f t="shared" si="19"/>
        <v>0</v>
      </c>
    </row>
    <row r="82" spans="19:26" x14ac:dyDescent="0.4">
      <c r="S82" s="75"/>
      <c r="T82" s="38" t="str">
        <f t="shared" si="18"/>
        <v>その他(n=0）</v>
      </c>
      <c r="U82" s="28">
        <f t="shared" si="19"/>
        <v>0</v>
      </c>
      <c r="V82" s="28">
        <f t="shared" si="19"/>
        <v>0</v>
      </c>
      <c r="W82" s="28">
        <f t="shared" si="19"/>
        <v>0</v>
      </c>
      <c r="X82" s="28">
        <f t="shared" si="19"/>
        <v>0</v>
      </c>
      <c r="Y82" s="28">
        <f t="shared" si="19"/>
        <v>0</v>
      </c>
      <c r="Z82" s="28">
        <f t="shared" si="19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CFFCC"/>
  </sheetPr>
  <dimension ref="A1:AD82"/>
  <sheetViews>
    <sheetView zoomScaleNormal="100" workbookViewId="0">
      <selection activeCell="G13" sqref="G13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21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一番町地区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一般型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38657</v>
      </c>
      <c r="C4" s="26">
        <f>VLOOKUP($B$1,データベース!$A:$CV,データベース!D1,FALSE)</f>
        <v>38657</v>
      </c>
      <c r="F4" s="12">
        <v>1971</v>
      </c>
      <c r="G4" s="27">
        <f>B5-F4</f>
        <v>34</v>
      </c>
      <c r="I4" s="12" t="s">
        <v>19</v>
      </c>
      <c r="J4" s="12" t="str">
        <f>I4&amp;D7</f>
        <v>S46-H16</v>
      </c>
      <c r="K4" s="12" t="str">
        <f>$G$1&amp;G4&amp;$H$1&amp;$I$1</f>
        <v>(34年間）</v>
      </c>
      <c r="L4" s="12" t="str">
        <f>$G$1&amp;$J$1&amp;H12&amp;$I$1</f>
        <v>(n=166）</v>
      </c>
    </row>
    <row r="5" spans="1:29" x14ac:dyDescent="0.4">
      <c r="B5" s="27" t="str">
        <f>TEXT(B4,"yyyy")</f>
        <v>2005</v>
      </c>
      <c r="C5" s="27" t="str">
        <f>TEXT(C4,"ge")</f>
        <v>H17</v>
      </c>
      <c r="D5" s="27" t="str">
        <f>LEFT(C5,1)</f>
        <v>H</v>
      </c>
      <c r="F5" s="12">
        <v>2021</v>
      </c>
      <c r="G5" s="27">
        <f>F5-B5+1</f>
        <v>17</v>
      </c>
      <c r="I5" s="30" t="s">
        <v>20</v>
      </c>
      <c r="J5" s="12" t="str">
        <f>C5&amp;I5</f>
        <v>H17-R3</v>
      </c>
      <c r="K5" s="12" t="str">
        <f>$G$1&amp;G5&amp;$H$1&amp;$I$1</f>
        <v>(17年間）</v>
      </c>
      <c r="L5" s="12" t="str">
        <f>$G$1&amp;$J$1&amp;H13&amp;$I$1</f>
        <v>(n=29）</v>
      </c>
    </row>
    <row r="6" spans="1:29" x14ac:dyDescent="0.4">
      <c r="B6" s="27">
        <f>VALUE(B5)</f>
        <v>2005</v>
      </c>
      <c r="C6" s="27">
        <f>VALUE(RIGHT(C5,2))</f>
        <v>17</v>
      </c>
      <c r="D6" s="12">
        <f>C6-1</f>
        <v>16</v>
      </c>
      <c r="J6" s="12" t="str">
        <f>A23&amp;J4&amp;K4&amp;L4</f>
        <v>地区計画策定前S46-H16(34年間）(n=166）</v>
      </c>
      <c r="K6" s="12" t="str">
        <f>A23&amp;J4&amp;K4</f>
        <v>地区計画策定前S46-H16(34年間）</v>
      </c>
    </row>
    <row r="7" spans="1:29" x14ac:dyDescent="0.4">
      <c r="D7" s="12" t="str">
        <f>D5&amp;D6</f>
        <v>H16</v>
      </c>
      <c r="J7" s="12" t="str">
        <f>A24&amp;J5&amp;K5&amp;L5</f>
        <v>地区計画策定後H17-R3(17年間）(n=29）</v>
      </c>
      <c r="K7" s="12" t="str">
        <f>A24&amp;J5&amp;K5</f>
        <v>地区計画策定後H17-R3(17年間）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17</v>
      </c>
      <c r="C12" s="24">
        <f>VLOOKUP($B$1,データベース!$A:$CV,データベース!F1,FALSE)</f>
        <v>43</v>
      </c>
      <c r="D12" s="24">
        <f>VLOOKUP($B$1,データベース!$A:$CV,データベース!G1,FALSE)</f>
        <v>59</v>
      </c>
      <c r="E12" s="24">
        <f>VLOOKUP($B$1,データベース!$A:$CV,データベース!H1,FALSE)</f>
        <v>40</v>
      </c>
      <c r="F12" s="24">
        <f>VLOOKUP($B$1,データベース!$A:$CV,データベース!I1,FALSE)</f>
        <v>3</v>
      </c>
      <c r="G12" s="24">
        <f>VLOOKUP($B$1,データベース!$A:$CV,データベース!J1,FALSE)</f>
        <v>4</v>
      </c>
      <c r="H12" s="27">
        <f>SUM(B12:G12)</f>
        <v>166</v>
      </c>
      <c r="J12" s="20" t="s">
        <v>5</v>
      </c>
      <c r="K12" s="24">
        <f>VLOOKUP($B$1,データベース!$A:$CV,データベース!Q1,FALSE)</f>
        <v>2842.63</v>
      </c>
      <c r="L12" s="24">
        <f>VLOOKUP($B$1,データベース!$A:$CV,データベース!R1,FALSE)</f>
        <v>143446.55000000002</v>
      </c>
      <c r="M12" s="24">
        <f>VLOOKUP($B$1,データベース!$A:$CV,データベース!S1,FALSE)</f>
        <v>106603.35000000002</v>
      </c>
      <c r="N12" s="24">
        <f>VLOOKUP($B$1,データベース!$A:$CV,データベース!T1,FALSE)</f>
        <v>97765.47</v>
      </c>
      <c r="O12" s="24">
        <f>VLOOKUP($B$1,データベース!$A:$CV,データベース!U1,FALSE)</f>
        <v>744.93000000000006</v>
      </c>
      <c r="P12" s="24">
        <f>VLOOKUP($B$1,データベース!$A:$CV,データベース!V1,FALSE)</f>
        <v>1245.53</v>
      </c>
      <c r="Q12" s="27">
        <f>SUM(K12:P12)</f>
        <v>352648.46</v>
      </c>
      <c r="S12" s="76" t="s">
        <v>5</v>
      </c>
      <c r="T12" s="14" t="s">
        <v>7</v>
      </c>
      <c r="U12" s="24">
        <f>VLOOKUP($B$1,データベース!$A:$CV,データベース!AC1,FALSE)</f>
        <v>4</v>
      </c>
      <c r="V12" s="24">
        <f>VLOOKUP($B$1,データベース!$A:$CV,データベース!AD1,FALSE)</f>
        <v>4</v>
      </c>
      <c r="W12" s="24">
        <f>VLOOKUP($B$1,データベース!$A:$CV,データベース!AE1,FALSE)</f>
        <v>3</v>
      </c>
      <c r="X12" s="24">
        <f>VLOOKUP($B$1,データベース!$A:$CV,データベース!AF1,FALSE)</f>
        <v>2</v>
      </c>
      <c r="Y12" s="24">
        <f>VLOOKUP($B$1,データベース!$A:$CV,データベース!AG1,FALSE)</f>
        <v>4</v>
      </c>
      <c r="Z12" s="24">
        <f>VLOOKUP($B$1,データベース!$A:$CV,データベース!AH1,FALSE)</f>
        <v>0</v>
      </c>
      <c r="AA12" s="27">
        <f>SUM(U12:Z12)</f>
        <v>17</v>
      </c>
      <c r="AC12" s="12" t="str">
        <f>$G$1&amp;$J$1&amp;AA12&amp;$I$1</f>
        <v>(n=17）</v>
      </c>
    </row>
    <row r="13" spans="1:29" x14ac:dyDescent="0.4">
      <c r="A13" s="21" t="s">
        <v>13</v>
      </c>
      <c r="B13" s="24">
        <f>VLOOKUP($B$1,データベース!$A:$CV,データベース!K1,FALSE)</f>
        <v>1</v>
      </c>
      <c r="C13" s="24">
        <f>VLOOKUP($B$1,データベース!$A:$CV,データベース!L1,FALSE)</f>
        <v>15</v>
      </c>
      <c r="D13" s="24">
        <f>VLOOKUP($B$1,データベース!$A:$CV,データベース!M1,FALSE)</f>
        <v>3</v>
      </c>
      <c r="E13" s="24">
        <f>VLOOKUP($B$1,データベース!$A:$CV,データベース!N1,FALSE)</f>
        <v>4</v>
      </c>
      <c r="F13" s="24">
        <f>VLOOKUP($B$1,データベース!$A:$CV,データベース!O1,FALSE)</f>
        <v>2</v>
      </c>
      <c r="G13" s="24">
        <f>VLOOKUP($B$1,データベース!$A:$CV,データベース!P1,FALSE)</f>
        <v>4</v>
      </c>
      <c r="H13" s="27">
        <f>SUM(B13:G13)</f>
        <v>29</v>
      </c>
      <c r="J13" s="21" t="s">
        <v>13</v>
      </c>
      <c r="K13" s="24">
        <f>VLOOKUP($B$1,データベース!$A:$CV,データベース!W1,FALSE)</f>
        <v>99.38</v>
      </c>
      <c r="L13" s="24">
        <f>VLOOKUP($B$1,データベース!$A:$CV,データベース!X1,FALSE)</f>
        <v>80741.599999999991</v>
      </c>
      <c r="M13" s="24">
        <f>VLOOKUP($B$1,データベース!$A:$CV,データベース!Y1,FALSE)</f>
        <v>5009.59</v>
      </c>
      <c r="N13" s="24">
        <f>VLOOKUP($B$1,データベース!$A:$CV,データベース!Z1,FALSE)</f>
        <v>11913.47</v>
      </c>
      <c r="O13" s="24">
        <f>VLOOKUP($B$1,データベース!$A:$CV,データベース!AA1,FALSE)</f>
        <v>11288.54</v>
      </c>
      <c r="P13" s="24">
        <f>VLOOKUP($B$1,データベース!$A:$CV,データベース!AB1,FALSE)</f>
        <v>22070.97</v>
      </c>
      <c r="Q13" s="27">
        <f>SUM(K13:P13)</f>
        <v>131123.54999999999</v>
      </c>
      <c r="S13" s="76"/>
      <c r="T13" s="15" t="s">
        <v>8</v>
      </c>
      <c r="U13" s="24">
        <f>VLOOKUP($B$1,データベース!$A:$CV,データベース!AI1,FALSE)</f>
        <v>9</v>
      </c>
      <c r="V13" s="24">
        <f>VLOOKUP($B$1,データベース!$A:$CV,データベース!AJ1,FALSE)</f>
        <v>18</v>
      </c>
      <c r="W13" s="24">
        <f>VLOOKUP($B$1,データベース!$A:$CV,データベース!AK1,FALSE)</f>
        <v>8</v>
      </c>
      <c r="X13" s="24">
        <f>VLOOKUP($B$1,データベース!$A:$CV,データベース!AL1,FALSE)</f>
        <v>4</v>
      </c>
      <c r="Y13" s="24">
        <f>VLOOKUP($B$1,データベース!$A:$CV,データベース!AM1,FALSE)</f>
        <v>4</v>
      </c>
      <c r="Z13" s="24">
        <f>VLOOKUP($B$1,データベース!$A:$CV,データベース!AN1,FALSE)</f>
        <v>0</v>
      </c>
      <c r="AA13" s="27">
        <f t="shared" ref="AA13:AA25" si="0">SUM(U13:Z13)</f>
        <v>43</v>
      </c>
      <c r="AC13" s="12" t="str">
        <f t="shared" ref="AC13:AC24" si="1">$G$1&amp;$J$1&amp;AA13&amp;$I$1</f>
        <v>(n=43）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1</v>
      </c>
      <c r="V14" s="24">
        <f>VLOOKUP($B$1,データベース!$A:$CV,データベース!AP1,FALSE)</f>
        <v>8</v>
      </c>
      <c r="W14" s="24">
        <f>VLOOKUP($B$1,データベース!$A:$CV,データベース!AQ1,FALSE)</f>
        <v>20</v>
      </c>
      <c r="X14" s="24">
        <f>VLOOKUP($B$1,データベース!$A:$CV,データベース!AR1,FALSE)</f>
        <v>11</v>
      </c>
      <c r="Y14" s="24">
        <f>VLOOKUP($B$1,データベース!$A:$CV,データベース!AS1,FALSE)</f>
        <v>19</v>
      </c>
      <c r="Z14" s="24">
        <f>VLOOKUP($B$1,データベース!$A:$CV,データベース!AT1,FALSE)</f>
        <v>0</v>
      </c>
      <c r="AA14" s="27">
        <f t="shared" si="0"/>
        <v>59</v>
      </c>
      <c r="AC14" s="12" t="str">
        <f t="shared" si="1"/>
        <v>(n=59）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3</v>
      </c>
      <c r="V15" s="24">
        <f>VLOOKUP($B$1,データベース!$A:$CV,データベース!AV1,FALSE)</f>
        <v>3</v>
      </c>
      <c r="W15" s="24">
        <f>VLOOKUP($B$1,データベース!$A:$CV,データベース!AW1,FALSE)</f>
        <v>7</v>
      </c>
      <c r="X15" s="24">
        <f>VLOOKUP($B$1,データベース!$A:$CV,データベース!AX1,FALSE)</f>
        <v>15</v>
      </c>
      <c r="Y15" s="24">
        <f>VLOOKUP($B$1,データベース!$A:$CV,データベース!AY1,FALSE)</f>
        <v>12</v>
      </c>
      <c r="Z15" s="24">
        <f>VLOOKUP($B$1,データベース!$A:$CV,データベース!AZ1,FALSE)</f>
        <v>0</v>
      </c>
      <c r="AA15" s="27">
        <f t="shared" si="0"/>
        <v>40</v>
      </c>
      <c r="AC15" s="12" t="str">
        <f t="shared" si="1"/>
        <v>(n=40）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1</v>
      </c>
      <c r="V16" s="24">
        <f>VLOOKUP($B$1,データベース!$A:$CV,データベース!BB1,FALSE)</f>
        <v>0</v>
      </c>
      <c r="W16" s="24">
        <f>VLOOKUP($B$1,データベース!$A:$CV,データベース!BC1,FALSE)</f>
        <v>1</v>
      </c>
      <c r="X16" s="24">
        <f>VLOOKUP($B$1,データベース!$A:$CV,データベース!BD1,FALSE)</f>
        <v>0</v>
      </c>
      <c r="Y16" s="24">
        <f>VLOOKUP($B$1,データベース!$A:$CV,データベース!BE1,FALSE)</f>
        <v>1</v>
      </c>
      <c r="Z16" s="24">
        <f>VLOOKUP($B$1,データベース!$A:$CV,データベース!BF1,FALSE)</f>
        <v>0</v>
      </c>
      <c r="AA16" s="27">
        <f t="shared" si="0"/>
        <v>3</v>
      </c>
      <c r="AC16" s="12" t="str">
        <f t="shared" si="1"/>
        <v>(n=3）</v>
      </c>
    </row>
    <row r="17" spans="1:29" x14ac:dyDescent="0.4">
      <c r="A17" s="20" t="s">
        <v>5</v>
      </c>
      <c r="B17" s="28">
        <f t="shared" ref="B17:H18" si="2">B12/$H12</f>
        <v>0.10240963855421686</v>
      </c>
      <c r="C17" s="28">
        <f t="shared" si="2"/>
        <v>0.25903614457831325</v>
      </c>
      <c r="D17" s="28">
        <f t="shared" si="2"/>
        <v>0.35542168674698793</v>
      </c>
      <c r="E17" s="28">
        <f t="shared" si="2"/>
        <v>0.24096385542168675</v>
      </c>
      <c r="F17" s="28">
        <f t="shared" si="2"/>
        <v>1.8072289156626505E-2</v>
      </c>
      <c r="G17" s="28">
        <f t="shared" si="2"/>
        <v>2.4096385542168676E-2</v>
      </c>
      <c r="H17" s="29">
        <f t="shared" si="2"/>
        <v>1</v>
      </c>
      <c r="J17" s="20" t="s">
        <v>5</v>
      </c>
      <c r="K17" s="28">
        <f>K12/$Q12</f>
        <v>8.060803668333047E-3</v>
      </c>
      <c r="L17" s="28">
        <f t="shared" ref="L17:P18" si="3">L12/$Q12</f>
        <v>0.40676925116871349</v>
      </c>
      <c r="M17" s="28">
        <f t="shared" si="3"/>
        <v>0.30229353617480709</v>
      </c>
      <c r="N17" s="28">
        <f t="shared" si="3"/>
        <v>0.27723209113120756</v>
      </c>
      <c r="O17" s="28">
        <f t="shared" si="3"/>
        <v>2.1123869362707553E-3</v>
      </c>
      <c r="P17" s="28">
        <f t="shared" si="3"/>
        <v>3.5319309206681346E-3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1</v>
      </c>
      <c r="V17" s="24">
        <f>VLOOKUP($B$1,データベース!$A:$CV,データベース!BH1,FALSE)</f>
        <v>3</v>
      </c>
      <c r="W17" s="24">
        <f>VLOOKUP($B$1,データベース!$A:$CV,データベース!BI1,FALSE)</f>
        <v>0</v>
      </c>
      <c r="X17" s="24">
        <f>VLOOKUP($B$1,データベース!$A:$CV,データベース!BJ1,FALSE)</f>
        <v>0</v>
      </c>
      <c r="Y17" s="24">
        <f>VLOOKUP($B$1,データベース!$A:$CV,データベース!BK1,FALSE)</f>
        <v>0</v>
      </c>
      <c r="Z17" s="24">
        <f>VLOOKUP($B$1,データベース!$A:$CV,データベース!BL1,FALSE)</f>
        <v>0</v>
      </c>
      <c r="AA17" s="27">
        <f t="shared" si="0"/>
        <v>4</v>
      </c>
      <c r="AC17" s="12" t="str">
        <f t="shared" si="1"/>
        <v>(n=4）</v>
      </c>
    </row>
    <row r="18" spans="1:29" x14ac:dyDescent="0.4">
      <c r="A18" s="21" t="s">
        <v>13</v>
      </c>
      <c r="B18" s="28">
        <f t="shared" si="2"/>
        <v>3.4482758620689655E-2</v>
      </c>
      <c r="C18" s="28">
        <f t="shared" si="2"/>
        <v>0.51724137931034486</v>
      </c>
      <c r="D18" s="28">
        <f t="shared" si="2"/>
        <v>0.10344827586206896</v>
      </c>
      <c r="E18" s="28">
        <f t="shared" si="2"/>
        <v>0.13793103448275862</v>
      </c>
      <c r="F18" s="28">
        <f t="shared" si="2"/>
        <v>6.8965517241379309E-2</v>
      </c>
      <c r="G18" s="28">
        <f t="shared" si="2"/>
        <v>0.13793103448275862</v>
      </c>
      <c r="H18" s="29">
        <f t="shared" si="2"/>
        <v>1</v>
      </c>
      <c r="J18" s="21" t="s">
        <v>13</v>
      </c>
      <c r="K18" s="28">
        <f>K13/$Q13</f>
        <v>7.5791114563325968E-4</v>
      </c>
      <c r="L18" s="28">
        <f t="shared" si="3"/>
        <v>0.61576734308978054</v>
      </c>
      <c r="M18" s="28">
        <f t="shared" si="3"/>
        <v>3.8205112659015106E-2</v>
      </c>
      <c r="N18" s="28">
        <f t="shared" si="3"/>
        <v>9.0856829303355507E-2</v>
      </c>
      <c r="O18" s="28">
        <f t="shared" si="3"/>
        <v>8.6090866209769357E-2</v>
      </c>
      <c r="P18" s="28">
        <f t="shared" si="3"/>
        <v>0.16832193759244624</v>
      </c>
      <c r="Q18" s="28">
        <f>Q13/$Q13</f>
        <v>1</v>
      </c>
      <c r="S18" s="76"/>
      <c r="T18" s="12" t="s">
        <v>34</v>
      </c>
      <c r="U18" s="27">
        <f t="shared" ref="U18:Z18" si="4">SUM(U12:U17)</f>
        <v>19</v>
      </c>
      <c r="V18" s="27">
        <f t="shared" si="4"/>
        <v>36</v>
      </c>
      <c r="W18" s="27">
        <f t="shared" si="4"/>
        <v>39</v>
      </c>
      <c r="X18" s="27">
        <f t="shared" si="4"/>
        <v>32</v>
      </c>
      <c r="Y18" s="27">
        <f t="shared" si="4"/>
        <v>40</v>
      </c>
      <c r="Z18" s="27">
        <f t="shared" si="4"/>
        <v>0</v>
      </c>
      <c r="AA18" s="27">
        <f t="shared" si="0"/>
        <v>166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1</v>
      </c>
      <c r="W19" s="24">
        <f>VLOOKUP($B$1,データベース!$A:$CV,データベース!BO1,FALSE)</f>
        <v>0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1</v>
      </c>
      <c r="AC19" s="12" t="str">
        <f t="shared" si="1"/>
        <v>(n=1）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5</v>
      </c>
      <c r="V20" s="24">
        <f>VLOOKUP($B$1,データベース!$A:$CV,データベース!BT1,FALSE)</f>
        <v>5</v>
      </c>
      <c r="W20" s="24">
        <f>VLOOKUP($B$1,データベース!$A:$CV,データベース!BU1,FALSE)</f>
        <v>3</v>
      </c>
      <c r="X20" s="24">
        <f>VLOOKUP($B$1,データベース!$A:$CV,データベース!BV1,FALSE)</f>
        <v>2</v>
      </c>
      <c r="Y20" s="24">
        <f>VLOOKUP($B$1,データベース!$A:$CV,データベース!BW1,FALSE)</f>
        <v>0</v>
      </c>
      <c r="Z20" s="24">
        <f>VLOOKUP($B$1,データベース!$A:$CV,データベース!BX1,FALSE)</f>
        <v>0</v>
      </c>
      <c r="AA20" s="27">
        <f t="shared" si="0"/>
        <v>15</v>
      </c>
      <c r="AC20" s="12" t="str">
        <f t="shared" si="1"/>
        <v>(n=15）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2</v>
      </c>
      <c r="V21" s="24">
        <f>VLOOKUP($B$1,データベース!$A:$CV,データベース!BZ1,FALSE)</f>
        <v>0</v>
      </c>
      <c r="W21" s="24">
        <f>VLOOKUP($B$1,データベース!$A:$CV,データベース!CA1,FALSE)</f>
        <v>1</v>
      </c>
      <c r="X21" s="24">
        <f>VLOOKUP($B$1,データベース!$A:$CV,データベース!CB1,FALSE)</f>
        <v>0</v>
      </c>
      <c r="Y21" s="24">
        <f>VLOOKUP($B$1,データベース!$A:$CV,データベース!CC1,FALSE)</f>
        <v>0</v>
      </c>
      <c r="Z21" s="24">
        <f>VLOOKUP($B$1,データベース!$A:$CV,データベース!CD1,FALSE)</f>
        <v>0</v>
      </c>
      <c r="AA21" s="27">
        <f t="shared" si="0"/>
        <v>3</v>
      </c>
      <c r="AC21" s="12" t="str">
        <f t="shared" si="1"/>
        <v>(n=3）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2</v>
      </c>
      <c r="W22" s="24">
        <f>VLOOKUP($B$1,データベース!$A:$CV,データベース!CG1,FALSE)</f>
        <v>1</v>
      </c>
      <c r="X22" s="24">
        <f>VLOOKUP($B$1,データベース!$A:$CV,データベース!CH1,FALSE)</f>
        <v>0</v>
      </c>
      <c r="Y22" s="24">
        <f>VLOOKUP($B$1,データベース!$A:$CV,データベース!CI1,FALSE)</f>
        <v>1</v>
      </c>
      <c r="Z22" s="24">
        <f>VLOOKUP($B$1,データベース!$A:$CV,データベース!CJ1,FALSE)</f>
        <v>0</v>
      </c>
      <c r="AA22" s="27">
        <f t="shared" si="0"/>
        <v>4</v>
      </c>
      <c r="AC22" s="12" t="str">
        <f t="shared" si="1"/>
        <v>(n=4）</v>
      </c>
    </row>
    <row r="23" spans="1:29" x14ac:dyDescent="0.4">
      <c r="A23" s="20" t="s">
        <v>5</v>
      </c>
      <c r="B23" s="28">
        <f>ROUND(B17,3)</f>
        <v>0.10199999999999999</v>
      </c>
      <c r="C23" s="28">
        <f t="shared" ref="C23:G24" si="5">ROUND(C17,3)</f>
        <v>0.25900000000000001</v>
      </c>
      <c r="D23" s="28">
        <f>ROUND(D17,3)+0.001</f>
        <v>0.35599999999999998</v>
      </c>
      <c r="E23" s="28">
        <f t="shared" si="5"/>
        <v>0.24099999999999999</v>
      </c>
      <c r="F23" s="28">
        <f t="shared" si="5"/>
        <v>1.7999999999999999E-2</v>
      </c>
      <c r="G23" s="28">
        <f t="shared" si="5"/>
        <v>2.4E-2</v>
      </c>
      <c r="H23" s="28">
        <f>SUM(B23:G23)</f>
        <v>1</v>
      </c>
      <c r="J23" s="20" t="s">
        <v>5</v>
      </c>
      <c r="K23" s="28">
        <f>ROUND(K17,3)</f>
        <v>8.0000000000000002E-3</v>
      </c>
      <c r="L23" s="28">
        <f t="shared" ref="L23:P24" si="6">ROUND(L17,3)</f>
        <v>0.40699999999999997</v>
      </c>
      <c r="M23" s="28">
        <f t="shared" si="6"/>
        <v>0.30199999999999999</v>
      </c>
      <c r="N23" s="28">
        <f t="shared" si="6"/>
        <v>0.27700000000000002</v>
      </c>
      <c r="O23" s="28">
        <f t="shared" si="6"/>
        <v>2E-3</v>
      </c>
      <c r="P23" s="28">
        <f t="shared" si="6"/>
        <v>4.0000000000000001E-3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1</v>
      </c>
      <c r="W23" s="24">
        <f>VLOOKUP($B$1,データベース!$A:$CV,データベース!CM1,FALSE)</f>
        <v>1</v>
      </c>
      <c r="X23" s="24">
        <f>VLOOKUP($B$1,データベース!$A:$CV,データベース!CN1,FALSE)</f>
        <v>0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2</v>
      </c>
      <c r="AC23" s="12" t="str">
        <f t="shared" si="1"/>
        <v>(n=2）</v>
      </c>
    </row>
    <row r="24" spans="1:29" x14ac:dyDescent="0.4">
      <c r="A24" s="21" t="s">
        <v>13</v>
      </c>
      <c r="B24" s="28">
        <f>ROUND(B18,3)</f>
        <v>3.4000000000000002E-2</v>
      </c>
      <c r="C24" s="28">
        <f>ROUND(C18,3)+0.001</f>
        <v>0.51800000000000002</v>
      </c>
      <c r="D24" s="28">
        <f t="shared" si="5"/>
        <v>0.10299999999999999</v>
      </c>
      <c r="E24" s="28">
        <f t="shared" si="5"/>
        <v>0.13800000000000001</v>
      </c>
      <c r="F24" s="28">
        <f t="shared" si="5"/>
        <v>6.9000000000000006E-2</v>
      </c>
      <c r="G24" s="28">
        <f t="shared" si="5"/>
        <v>0.13800000000000001</v>
      </c>
      <c r="H24" s="28">
        <f>SUM(B24:G24)</f>
        <v>1</v>
      </c>
      <c r="J24" s="21" t="s">
        <v>13</v>
      </c>
      <c r="K24" s="28">
        <f>ROUND(K18,3)</f>
        <v>1E-3</v>
      </c>
      <c r="L24" s="28">
        <f t="shared" si="6"/>
        <v>0.61599999999999999</v>
      </c>
      <c r="M24" s="28">
        <f t="shared" si="6"/>
        <v>3.7999999999999999E-2</v>
      </c>
      <c r="N24" s="28">
        <f t="shared" si="6"/>
        <v>9.0999999999999998E-2</v>
      </c>
      <c r="O24" s="28">
        <f t="shared" si="6"/>
        <v>8.5999999999999993E-2</v>
      </c>
      <c r="P24" s="28">
        <f t="shared" si="6"/>
        <v>0.16800000000000001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1</v>
      </c>
      <c r="V24" s="24">
        <f>VLOOKUP($B$1,データベース!$A:$CV,データベース!CR1,FALSE)</f>
        <v>0</v>
      </c>
      <c r="W24" s="24">
        <f>VLOOKUP($B$1,データベース!$A:$CV,データベース!CS1,FALSE)</f>
        <v>3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4</v>
      </c>
      <c r="AC24" s="12" t="str">
        <f t="shared" si="1"/>
        <v>(n=4）</v>
      </c>
    </row>
    <row r="25" spans="1:29" x14ac:dyDescent="0.4">
      <c r="S25" s="77"/>
      <c r="T25" s="12" t="s">
        <v>34</v>
      </c>
      <c r="U25" s="27">
        <f t="shared" ref="U25:Z25" si="7">SUM(U19:U24)</f>
        <v>8</v>
      </c>
      <c r="V25" s="27">
        <f t="shared" si="7"/>
        <v>9</v>
      </c>
      <c r="W25" s="27">
        <f t="shared" si="7"/>
        <v>9</v>
      </c>
      <c r="X25" s="27">
        <f t="shared" si="7"/>
        <v>2</v>
      </c>
      <c r="Y25" s="27">
        <f t="shared" si="7"/>
        <v>1</v>
      </c>
      <c r="Z25" s="27">
        <f t="shared" si="7"/>
        <v>0</v>
      </c>
      <c r="AA25" s="27">
        <f t="shared" si="0"/>
        <v>29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S46-H16(34年間）(n=166）</v>
      </c>
      <c r="B27" s="28">
        <f>B23</f>
        <v>0.10199999999999999</v>
      </c>
      <c r="C27" s="28">
        <f t="shared" ref="C27:G28" si="8">C23</f>
        <v>0.25900000000000001</v>
      </c>
      <c r="D27" s="28">
        <f t="shared" si="8"/>
        <v>0.35599999999999998</v>
      </c>
      <c r="E27" s="28">
        <f t="shared" si="8"/>
        <v>0.24099999999999999</v>
      </c>
      <c r="F27" s="28">
        <f t="shared" si="8"/>
        <v>1.7999999999999999E-2</v>
      </c>
      <c r="G27" s="28">
        <f t="shared" si="8"/>
        <v>2.4E-2</v>
      </c>
      <c r="J27" s="27" t="str">
        <f>REPLACE(K6,8,0,CHAR(10))</f>
        <v>地区計画策定前
S46-H16(34年間）</v>
      </c>
      <c r="K27" s="28">
        <f>K23</f>
        <v>8.0000000000000002E-3</v>
      </c>
      <c r="L27" s="28">
        <f t="shared" ref="L27:P28" si="9">L23</f>
        <v>0.40699999999999997</v>
      </c>
      <c r="M27" s="28">
        <f t="shared" si="9"/>
        <v>0.30199999999999999</v>
      </c>
      <c r="N27" s="28">
        <f t="shared" si="9"/>
        <v>0.27700000000000002</v>
      </c>
      <c r="O27" s="28">
        <f t="shared" si="9"/>
        <v>2E-3</v>
      </c>
      <c r="P27" s="28">
        <f t="shared" si="9"/>
        <v>4.0000000000000001E-3</v>
      </c>
    </row>
    <row r="28" spans="1:29" x14ac:dyDescent="0.4">
      <c r="A28" s="27" t="str">
        <f>REPLACE(J7,8,0,CHAR(10))</f>
        <v>地区計画策定後
H17-R3(17年間）(n=29）</v>
      </c>
      <c r="B28" s="28">
        <f>B24</f>
        <v>3.4000000000000002E-2</v>
      </c>
      <c r="C28" s="28">
        <f t="shared" si="8"/>
        <v>0.51800000000000002</v>
      </c>
      <c r="D28" s="28">
        <f t="shared" si="8"/>
        <v>0.10299999999999999</v>
      </c>
      <c r="E28" s="28">
        <f t="shared" si="8"/>
        <v>0.13800000000000001</v>
      </c>
      <c r="F28" s="28">
        <f t="shared" si="8"/>
        <v>6.9000000000000006E-2</v>
      </c>
      <c r="G28" s="28">
        <f t="shared" si="8"/>
        <v>0.13800000000000001</v>
      </c>
      <c r="J28" s="27" t="str">
        <f>REPLACE(K7,8,0,CHAR(10))</f>
        <v>地区計画策定後
H17-R3(17年間）</v>
      </c>
      <c r="K28" s="28">
        <f>K24</f>
        <v>1E-3</v>
      </c>
      <c r="L28" s="28">
        <f t="shared" si="9"/>
        <v>0.61599999999999999</v>
      </c>
      <c r="M28" s="28">
        <f t="shared" si="9"/>
        <v>3.7999999999999999E-2</v>
      </c>
      <c r="N28" s="28">
        <f t="shared" si="9"/>
        <v>9.0999999999999998E-2</v>
      </c>
      <c r="O28" s="28">
        <f t="shared" si="9"/>
        <v>8.5999999999999993E-2</v>
      </c>
      <c r="P28" s="28">
        <f t="shared" si="9"/>
        <v>0.16800000000000001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0.23529411764705882</v>
      </c>
      <c r="V30" s="28">
        <f t="shared" ref="V30:AA30" si="10">V12/$AA12</f>
        <v>0.23529411764705882</v>
      </c>
      <c r="W30" s="28">
        <f t="shared" si="10"/>
        <v>0.17647058823529413</v>
      </c>
      <c r="X30" s="28">
        <f t="shared" si="10"/>
        <v>0.11764705882352941</v>
      </c>
      <c r="Y30" s="28">
        <f t="shared" si="10"/>
        <v>0.23529411764705882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0.20930232558139536</v>
      </c>
      <c r="V31" s="28">
        <f t="shared" si="11"/>
        <v>0.41860465116279072</v>
      </c>
      <c r="W31" s="28">
        <f t="shared" si="11"/>
        <v>0.18604651162790697</v>
      </c>
      <c r="X31" s="28">
        <f t="shared" si="11"/>
        <v>9.3023255813953487E-2</v>
      </c>
      <c r="Y31" s="28">
        <f t="shared" si="11"/>
        <v>9.3023255813953487E-2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0.41499999999999998</v>
      </c>
      <c r="L32" s="28">
        <f>M27</f>
        <v>0.30199999999999999</v>
      </c>
      <c r="M32" s="28">
        <f>SUM(K27:M27)</f>
        <v>0.71699999999999997</v>
      </c>
      <c r="N32" s="28">
        <f>N27</f>
        <v>0.27700000000000002</v>
      </c>
      <c r="O32" s="28">
        <f>O27</f>
        <v>2E-3</v>
      </c>
      <c r="S32" s="76"/>
      <c r="T32" s="16" t="s">
        <v>9</v>
      </c>
      <c r="U32" s="28">
        <f t="shared" si="11"/>
        <v>1.6949152542372881E-2</v>
      </c>
      <c r="V32" s="28">
        <f t="shared" si="11"/>
        <v>0.13559322033898305</v>
      </c>
      <c r="W32" s="28">
        <f t="shared" si="11"/>
        <v>0.33898305084745761</v>
      </c>
      <c r="X32" s="28">
        <f t="shared" si="11"/>
        <v>0.1864406779661017</v>
      </c>
      <c r="Y32" s="28">
        <f t="shared" si="11"/>
        <v>0.32203389830508472</v>
      </c>
      <c r="Z32" s="28">
        <f t="shared" si="11"/>
        <v>0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0.61699999999999999</v>
      </c>
      <c r="L33" s="28">
        <f>M28</f>
        <v>3.7999999999999999E-2</v>
      </c>
      <c r="M33" s="28">
        <f>SUM(K28:M28)</f>
        <v>0.65500000000000003</v>
      </c>
      <c r="N33" s="28">
        <f>N28</f>
        <v>9.0999999999999998E-2</v>
      </c>
      <c r="O33" s="28">
        <f>O28</f>
        <v>8.5999999999999993E-2</v>
      </c>
      <c r="S33" s="76"/>
      <c r="T33" s="17" t="s">
        <v>10</v>
      </c>
      <c r="U33" s="28">
        <f t="shared" si="11"/>
        <v>7.4999999999999997E-2</v>
      </c>
      <c r="V33" s="28">
        <f t="shared" si="11"/>
        <v>7.4999999999999997E-2</v>
      </c>
      <c r="W33" s="28">
        <f t="shared" si="11"/>
        <v>0.17499999999999999</v>
      </c>
      <c r="X33" s="28">
        <f t="shared" si="11"/>
        <v>0.375</v>
      </c>
      <c r="Y33" s="28">
        <f t="shared" si="11"/>
        <v>0.3</v>
      </c>
      <c r="Z33" s="28">
        <f t="shared" si="11"/>
        <v>0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0.33333333333333331</v>
      </c>
      <c r="V34" s="28">
        <f t="shared" si="11"/>
        <v>0</v>
      </c>
      <c r="W34" s="28">
        <f t="shared" si="11"/>
        <v>0.33333333333333331</v>
      </c>
      <c r="X34" s="28">
        <f t="shared" si="11"/>
        <v>0</v>
      </c>
      <c r="Y34" s="28">
        <f t="shared" si="11"/>
        <v>0.33333333333333331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0.25</v>
      </c>
      <c r="V35" s="28">
        <f t="shared" si="11"/>
        <v>0.75</v>
      </c>
      <c r="W35" s="28">
        <f t="shared" si="11"/>
        <v>0</v>
      </c>
      <c r="X35" s="28">
        <f t="shared" si="11"/>
        <v>0</v>
      </c>
      <c r="Y35" s="28">
        <f t="shared" si="11"/>
        <v>0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0.1144578313253012</v>
      </c>
      <c r="V36" s="28">
        <f t="shared" si="11"/>
        <v>0.21686746987951808</v>
      </c>
      <c r="W36" s="28">
        <f t="shared" si="11"/>
        <v>0.23493975903614459</v>
      </c>
      <c r="X36" s="28">
        <f t="shared" si="11"/>
        <v>0.19277108433734941</v>
      </c>
      <c r="Y36" s="28">
        <f t="shared" si="11"/>
        <v>0.24096385542168675</v>
      </c>
      <c r="Z36" s="28">
        <f t="shared" si="11"/>
        <v>0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1</v>
      </c>
      <c r="W37" s="28">
        <f t="shared" si="11"/>
        <v>0</v>
      </c>
      <c r="X37" s="28">
        <f t="shared" si="11"/>
        <v>0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0.33333333333333331</v>
      </c>
      <c r="V38" s="28">
        <f t="shared" si="11"/>
        <v>0.33333333333333331</v>
      </c>
      <c r="W38" s="28">
        <f t="shared" si="11"/>
        <v>0.2</v>
      </c>
      <c r="X38" s="28">
        <f t="shared" si="11"/>
        <v>0.13333333333333333</v>
      </c>
      <c r="Y38" s="28">
        <f t="shared" si="11"/>
        <v>0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0.66666666666666663</v>
      </c>
      <c r="V39" s="28">
        <f t="shared" si="11"/>
        <v>0</v>
      </c>
      <c r="W39" s="28">
        <f t="shared" si="11"/>
        <v>0.33333333333333331</v>
      </c>
      <c r="X39" s="28">
        <f t="shared" si="11"/>
        <v>0</v>
      </c>
      <c r="Y39" s="28">
        <f t="shared" si="11"/>
        <v>0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0.5</v>
      </c>
      <c r="W40" s="28">
        <f t="shared" si="11"/>
        <v>0.25</v>
      </c>
      <c r="X40" s="28">
        <f t="shared" si="11"/>
        <v>0</v>
      </c>
      <c r="Y40" s="28">
        <f t="shared" si="11"/>
        <v>0.25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0.5</v>
      </c>
      <c r="W41" s="28">
        <f t="shared" si="11"/>
        <v>0.5</v>
      </c>
      <c r="X41" s="28">
        <f t="shared" si="11"/>
        <v>0</v>
      </c>
      <c r="Y41" s="28">
        <f t="shared" si="11"/>
        <v>0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0.25</v>
      </c>
      <c r="V42" s="28">
        <f t="shared" si="11"/>
        <v>0</v>
      </c>
      <c r="W42" s="28">
        <f t="shared" si="11"/>
        <v>0.75</v>
      </c>
      <c r="X42" s="28">
        <f t="shared" si="11"/>
        <v>0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0.27586206896551724</v>
      </c>
      <c r="V43" s="28">
        <f t="shared" si="11"/>
        <v>0.31034482758620691</v>
      </c>
      <c r="W43" s="28">
        <f t="shared" si="11"/>
        <v>0.31034482758620691</v>
      </c>
      <c r="X43" s="28">
        <f t="shared" si="11"/>
        <v>6.8965517241379309E-2</v>
      </c>
      <c r="Y43" s="28">
        <f t="shared" si="11"/>
        <v>3.4482758620689655E-2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>ROUND(U30,3)</f>
        <v>0.23499999999999999</v>
      </c>
      <c r="V48" s="28">
        <f>ROUND(V30,3)+0.001</f>
        <v>0.23599999999999999</v>
      </c>
      <c r="W48" s="28">
        <f>ROUND(W30,3)</f>
        <v>0.17599999999999999</v>
      </c>
      <c r="X48" s="28">
        <f>ROUND(X30,3)</f>
        <v>0.11799999999999999</v>
      </c>
      <c r="Y48" s="28">
        <f>ROUND(Y30,3)</f>
        <v>0.23499999999999999</v>
      </c>
      <c r="Z48" s="28">
        <f>ROUND(Z30,3)</f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2">ROUND(U31,3)</f>
        <v>0.20899999999999999</v>
      </c>
      <c r="V49" s="28">
        <f t="shared" si="12"/>
        <v>0.41899999999999998</v>
      </c>
      <c r="W49" s="28">
        <f t="shared" si="12"/>
        <v>0.186</v>
      </c>
      <c r="X49" s="28">
        <f t="shared" si="12"/>
        <v>9.2999999999999999E-2</v>
      </c>
      <c r="Y49" s="28">
        <f t="shared" si="12"/>
        <v>9.2999999999999999E-2</v>
      </c>
      <c r="Z49" s="28">
        <f t="shared" si="12"/>
        <v>0</v>
      </c>
      <c r="AA49" s="28">
        <f t="shared" ref="AA49:AA61" si="13">SUM(U49:Z49)</f>
        <v>1</v>
      </c>
    </row>
    <row r="50" spans="19:27" x14ac:dyDescent="0.4">
      <c r="S50" s="76"/>
      <c r="T50" s="16" t="s">
        <v>9</v>
      </c>
      <c r="U50" s="28">
        <f t="shared" si="12"/>
        <v>1.7000000000000001E-2</v>
      </c>
      <c r="V50" s="28">
        <f t="shared" si="12"/>
        <v>0.13600000000000001</v>
      </c>
      <c r="W50" s="28">
        <f t="shared" si="12"/>
        <v>0.33900000000000002</v>
      </c>
      <c r="X50" s="28">
        <f t="shared" si="12"/>
        <v>0.186</v>
      </c>
      <c r="Y50" s="28">
        <f t="shared" si="12"/>
        <v>0.32200000000000001</v>
      </c>
      <c r="Z50" s="28">
        <f t="shared" si="12"/>
        <v>0</v>
      </c>
      <c r="AA50" s="28">
        <f t="shared" si="13"/>
        <v>1</v>
      </c>
    </row>
    <row r="51" spans="19:27" x14ac:dyDescent="0.4">
      <c r="S51" s="76"/>
      <c r="T51" s="17" t="s">
        <v>10</v>
      </c>
      <c r="U51" s="28">
        <f t="shared" si="12"/>
        <v>7.4999999999999997E-2</v>
      </c>
      <c r="V51" s="28">
        <f t="shared" si="12"/>
        <v>7.4999999999999997E-2</v>
      </c>
      <c r="W51" s="28">
        <f t="shared" si="12"/>
        <v>0.17499999999999999</v>
      </c>
      <c r="X51" s="28">
        <f t="shared" si="12"/>
        <v>0.375</v>
      </c>
      <c r="Y51" s="28">
        <f t="shared" si="12"/>
        <v>0.3</v>
      </c>
      <c r="Z51" s="28">
        <f t="shared" si="12"/>
        <v>0</v>
      </c>
      <c r="AA51" s="28">
        <f t="shared" si="13"/>
        <v>1</v>
      </c>
    </row>
    <row r="52" spans="19:27" x14ac:dyDescent="0.4">
      <c r="S52" s="76"/>
      <c r="T52" s="18" t="s">
        <v>11</v>
      </c>
      <c r="U52" s="28">
        <f t="shared" si="12"/>
        <v>0.33300000000000002</v>
      </c>
      <c r="V52" s="28">
        <f t="shared" si="12"/>
        <v>0</v>
      </c>
      <c r="W52" s="28">
        <f>ROUND(W34,3)+0.001</f>
        <v>0.33400000000000002</v>
      </c>
      <c r="X52" s="28">
        <f t="shared" si="12"/>
        <v>0</v>
      </c>
      <c r="Y52" s="28">
        <f t="shared" si="12"/>
        <v>0.33300000000000002</v>
      </c>
      <c r="Z52" s="28">
        <f t="shared" si="12"/>
        <v>0</v>
      </c>
      <c r="AA52" s="28">
        <f t="shared" si="13"/>
        <v>1</v>
      </c>
    </row>
    <row r="53" spans="19:27" x14ac:dyDescent="0.4">
      <c r="S53" s="76"/>
      <c r="T53" s="19" t="s">
        <v>12</v>
      </c>
      <c r="U53" s="28">
        <f t="shared" si="12"/>
        <v>0.25</v>
      </c>
      <c r="V53" s="28">
        <f t="shared" si="12"/>
        <v>0.75</v>
      </c>
      <c r="W53" s="28">
        <f t="shared" si="12"/>
        <v>0</v>
      </c>
      <c r="X53" s="28">
        <f t="shared" si="12"/>
        <v>0</v>
      </c>
      <c r="Y53" s="28">
        <f t="shared" si="12"/>
        <v>0</v>
      </c>
      <c r="Z53" s="28">
        <f t="shared" si="12"/>
        <v>0</v>
      </c>
      <c r="AA53" s="28">
        <f t="shared" si="13"/>
        <v>1</v>
      </c>
    </row>
    <row r="54" spans="19:27" x14ac:dyDescent="0.4">
      <c r="S54" s="76"/>
      <c r="T54" s="12" t="s">
        <v>34</v>
      </c>
      <c r="U54" s="28">
        <f t="shared" si="12"/>
        <v>0.114</v>
      </c>
      <c r="V54" s="28">
        <f t="shared" si="12"/>
        <v>0.217</v>
      </c>
      <c r="W54" s="28">
        <f t="shared" si="12"/>
        <v>0.23499999999999999</v>
      </c>
      <c r="X54" s="28">
        <f t="shared" si="12"/>
        <v>0.193</v>
      </c>
      <c r="Y54" s="28">
        <f t="shared" si="12"/>
        <v>0.24099999999999999</v>
      </c>
      <c r="Z54" s="28">
        <f t="shared" si="12"/>
        <v>0</v>
      </c>
      <c r="AA54" s="28">
        <f t="shared" si="13"/>
        <v>1</v>
      </c>
    </row>
    <row r="55" spans="19:27" x14ac:dyDescent="0.4">
      <c r="S55" s="77" t="s">
        <v>13</v>
      </c>
      <c r="T55" s="14" t="s">
        <v>7</v>
      </c>
      <c r="U55" s="28">
        <f t="shared" si="12"/>
        <v>0</v>
      </c>
      <c r="V55" s="28">
        <f t="shared" si="12"/>
        <v>1</v>
      </c>
      <c r="W55" s="28">
        <f t="shared" si="12"/>
        <v>0</v>
      </c>
      <c r="X55" s="28">
        <f t="shared" si="12"/>
        <v>0</v>
      </c>
      <c r="Y55" s="28">
        <f t="shared" si="12"/>
        <v>0</v>
      </c>
      <c r="Z55" s="28">
        <f t="shared" si="12"/>
        <v>0</v>
      </c>
      <c r="AA55" s="28">
        <f t="shared" si="13"/>
        <v>1</v>
      </c>
    </row>
    <row r="56" spans="19:27" x14ac:dyDescent="0.4">
      <c r="S56" s="77"/>
      <c r="T56" s="15" t="s">
        <v>8</v>
      </c>
      <c r="U56" s="28">
        <f t="shared" si="12"/>
        <v>0.33300000000000002</v>
      </c>
      <c r="V56" s="28">
        <f>ROUND(V38,3)+0.001</f>
        <v>0.33400000000000002</v>
      </c>
      <c r="W56" s="28">
        <f t="shared" si="12"/>
        <v>0.2</v>
      </c>
      <c r="X56" s="28">
        <f t="shared" si="12"/>
        <v>0.13300000000000001</v>
      </c>
      <c r="Y56" s="28">
        <f t="shared" si="12"/>
        <v>0</v>
      </c>
      <c r="Z56" s="28">
        <f t="shared" si="12"/>
        <v>0</v>
      </c>
      <c r="AA56" s="28">
        <f t="shared" si="13"/>
        <v>1</v>
      </c>
    </row>
    <row r="57" spans="19:27" x14ac:dyDescent="0.4">
      <c r="S57" s="77"/>
      <c r="T57" s="16" t="s">
        <v>9</v>
      </c>
      <c r="U57" s="28">
        <f t="shared" si="12"/>
        <v>0.66700000000000004</v>
      </c>
      <c r="V57" s="28">
        <f t="shared" si="12"/>
        <v>0</v>
      </c>
      <c r="W57" s="28">
        <f t="shared" si="12"/>
        <v>0.33300000000000002</v>
      </c>
      <c r="X57" s="28">
        <f t="shared" si="12"/>
        <v>0</v>
      </c>
      <c r="Y57" s="28">
        <f t="shared" si="12"/>
        <v>0</v>
      </c>
      <c r="Z57" s="28">
        <f t="shared" si="12"/>
        <v>0</v>
      </c>
      <c r="AA57" s="28">
        <f t="shared" si="13"/>
        <v>1</v>
      </c>
    </row>
    <row r="58" spans="19:27" x14ac:dyDescent="0.4">
      <c r="S58" s="77"/>
      <c r="T58" s="17" t="s">
        <v>10</v>
      </c>
      <c r="U58" s="28">
        <f t="shared" si="12"/>
        <v>0</v>
      </c>
      <c r="V58" s="28">
        <f t="shared" si="12"/>
        <v>0.5</v>
      </c>
      <c r="W58" s="28">
        <f t="shared" si="12"/>
        <v>0.25</v>
      </c>
      <c r="X58" s="28">
        <f t="shared" si="12"/>
        <v>0</v>
      </c>
      <c r="Y58" s="28">
        <f t="shared" si="12"/>
        <v>0.25</v>
      </c>
      <c r="Z58" s="28">
        <f t="shared" si="12"/>
        <v>0</v>
      </c>
      <c r="AA58" s="28">
        <f t="shared" si="13"/>
        <v>1</v>
      </c>
    </row>
    <row r="59" spans="19:27" x14ac:dyDescent="0.4">
      <c r="S59" s="77"/>
      <c r="T59" s="18" t="s">
        <v>11</v>
      </c>
      <c r="U59" s="28">
        <f t="shared" si="12"/>
        <v>0</v>
      </c>
      <c r="V59" s="28">
        <f t="shared" si="12"/>
        <v>0.5</v>
      </c>
      <c r="W59" s="28">
        <f t="shared" si="12"/>
        <v>0.5</v>
      </c>
      <c r="X59" s="28">
        <f t="shared" si="12"/>
        <v>0</v>
      </c>
      <c r="Y59" s="28">
        <f t="shared" si="12"/>
        <v>0</v>
      </c>
      <c r="Z59" s="28">
        <f t="shared" si="12"/>
        <v>0</v>
      </c>
      <c r="AA59" s="28">
        <f t="shared" si="13"/>
        <v>1</v>
      </c>
    </row>
    <row r="60" spans="19:27" x14ac:dyDescent="0.4">
      <c r="S60" s="77"/>
      <c r="T60" s="19" t="s">
        <v>12</v>
      </c>
      <c r="U60" s="28">
        <f t="shared" si="12"/>
        <v>0.25</v>
      </c>
      <c r="V60" s="28">
        <f t="shared" si="12"/>
        <v>0</v>
      </c>
      <c r="W60" s="28">
        <f t="shared" si="12"/>
        <v>0.75</v>
      </c>
      <c r="X60" s="28">
        <f t="shared" si="12"/>
        <v>0</v>
      </c>
      <c r="Y60" s="28">
        <f t="shared" si="12"/>
        <v>0</v>
      </c>
      <c r="Z60" s="28">
        <f t="shared" si="12"/>
        <v>0</v>
      </c>
      <c r="AA60" s="28">
        <f t="shared" si="13"/>
        <v>1</v>
      </c>
    </row>
    <row r="61" spans="19:27" x14ac:dyDescent="0.4">
      <c r="S61" s="77"/>
      <c r="T61" s="12" t="s">
        <v>34</v>
      </c>
      <c r="U61" s="28">
        <f>ROUND(U43,3)</f>
        <v>0.27600000000000002</v>
      </c>
      <c r="V61" s="28">
        <f t="shared" si="12"/>
        <v>0.31</v>
      </c>
      <c r="W61" s="28">
        <f>ROUND(W43,3)+0.001</f>
        <v>0.311</v>
      </c>
      <c r="X61" s="28">
        <f t="shared" si="12"/>
        <v>6.9000000000000006E-2</v>
      </c>
      <c r="Y61" s="28">
        <f t="shared" si="12"/>
        <v>3.4000000000000002E-2</v>
      </c>
      <c r="Z61" s="28">
        <f t="shared" si="12"/>
        <v>0</v>
      </c>
      <c r="AA61" s="28">
        <f t="shared" si="13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S46-H16(34年間）(n=166）</v>
      </c>
      <c r="U66" s="28">
        <f t="shared" ref="U66:Z66" si="14">U54</f>
        <v>0.114</v>
      </c>
      <c r="V66" s="28">
        <f t="shared" si="14"/>
        <v>0.217</v>
      </c>
      <c r="W66" s="28">
        <f t="shared" si="14"/>
        <v>0.23499999999999999</v>
      </c>
      <c r="X66" s="28">
        <f t="shared" si="14"/>
        <v>0.193</v>
      </c>
      <c r="Y66" s="28">
        <f t="shared" si="14"/>
        <v>0.24099999999999999</v>
      </c>
      <c r="Z66" s="28">
        <f t="shared" si="14"/>
        <v>0</v>
      </c>
      <c r="AA66" s="45"/>
      <c r="AB66" s="20" t="s">
        <v>5</v>
      </c>
      <c r="AC66" s="45">
        <f>SUM(Y66:Z66)</f>
        <v>0.24099999999999999</v>
      </c>
      <c r="AD66" s="45">
        <f>SUM(W66:X66)</f>
        <v>0.42799999999999999</v>
      </c>
    </row>
    <row r="67" spans="19:30" x14ac:dyDescent="0.4">
      <c r="T67" s="27" t="str">
        <f>REPLACE(J7,8,0,CHAR(10))</f>
        <v>地区計画策定後
H17-R3(17年間）(n=29）</v>
      </c>
      <c r="U67" s="28">
        <f t="shared" ref="U67:Z67" si="15">U61</f>
        <v>0.27600000000000002</v>
      </c>
      <c r="V67" s="28">
        <f t="shared" si="15"/>
        <v>0.31</v>
      </c>
      <c r="W67" s="28">
        <f t="shared" si="15"/>
        <v>0.311</v>
      </c>
      <c r="X67" s="28">
        <f t="shared" si="15"/>
        <v>6.9000000000000006E-2</v>
      </c>
      <c r="Y67" s="28">
        <f t="shared" si="15"/>
        <v>3.4000000000000002E-2</v>
      </c>
      <c r="Z67" s="28">
        <f t="shared" si="15"/>
        <v>0</v>
      </c>
      <c r="AA67" s="45"/>
      <c r="AB67" s="21" t="s">
        <v>13</v>
      </c>
      <c r="AC67" s="45">
        <f>SUM(Y67:Z67)</f>
        <v>3.4000000000000002E-2</v>
      </c>
      <c r="AD67" s="45">
        <f>SUM(W67:X67)</f>
        <v>0.38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S46-H16(34年間）</v>
      </c>
      <c r="T71" s="38" t="str">
        <f t="shared" ref="T71:T76" si="16">T48&amp;AC12</f>
        <v>独立住宅(n=17）</v>
      </c>
      <c r="U71" s="28">
        <f t="shared" ref="U71:Z76" si="17">U48</f>
        <v>0.23499999999999999</v>
      </c>
      <c r="V71" s="28">
        <f t="shared" si="17"/>
        <v>0.23599999999999999</v>
      </c>
      <c r="W71" s="28">
        <f t="shared" si="17"/>
        <v>0.17599999999999999</v>
      </c>
      <c r="X71" s="28">
        <f t="shared" si="17"/>
        <v>0.11799999999999999</v>
      </c>
      <c r="Y71" s="28">
        <f t="shared" si="17"/>
        <v>0.23499999999999999</v>
      </c>
      <c r="Z71" s="28">
        <f t="shared" si="17"/>
        <v>0</v>
      </c>
    </row>
    <row r="72" spans="19:30" x14ac:dyDescent="0.4">
      <c r="S72" s="75"/>
      <c r="T72" s="38" t="str">
        <f t="shared" si="16"/>
        <v>集合住宅(n=43）</v>
      </c>
      <c r="U72" s="28">
        <f t="shared" si="17"/>
        <v>0.20899999999999999</v>
      </c>
      <c r="V72" s="28">
        <f t="shared" si="17"/>
        <v>0.41899999999999998</v>
      </c>
      <c r="W72" s="28">
        <f t="shared" si="17"/>
        <v>0.186</v>
      </c>
      <c r="X72" s="28">
        <f t="shared" si="17"/>
        <v>9.2999999999999999E-2</v>
      </c>
      <c r="Y72" s="28">
        <f t="shared" si="17"/>
        <v>9.2999999999999999E-2</v>
      </c>
      <c r="Z72" s="28">
        <f t="shared" si="17"/>
        <v>0</v>
      </c>
    </row>
    <row r="73" spans="19:30" x14ac:dyDescent="0.4">
      <c r="S73" s="75"/>
      <c r="T73" s="38" t="str">
        <f t="shared" si="16"/>
        <v>住商併用(n=59）</v>
      </c>
      <c r="U73" s="28">
        <f t="shared" si="17"/>
        <v>1.7000000000000001E-2</v>
      </c>
      <c r="V73" s="28">
        <f t="shared" si="17"/>
        <v>0.13600000000000001</v>
      </c>
      <c r="W73" s="28">
        <f t="shared" si="17"/>
        <v>0.33900000000000002</v>
      </c>
      <c r="X73" s="28">
        <f t="shared" si="17"/>
        <v>0.186</v>
      </c>
      <c r="Y73" s="28">
        <f t="shared" si="17"/>
        <v>0.32200000000000001</v>
      </c>
      <c r="Z73" s="28">
        <f t="shared" si="17"/>
        <v>0</v>
      </c>
    </row>
    <row r="74" spans="19:30" x14ac:dyDescent="0.4">
      <c r="S74" s="75"/>
      <c r="T74" s="38" t="str">
        <f t="shared" si="16"/>
        <v>事務所(n=40）</v>
      </c>
      <c r="U74" s="28">
        <f t="shared" si="17"/>
        <v>7.4999999999999997E-2</v>
      </c>
      <c r="V74" s="28">
        <f t="shared" si="17"/>
        <v>7.4999999999999997E-2</v>
      </c>
      <c r="W74" s="28">
        <f t="shared" si="17"/>
        <v>0.17499999999999999</v>
      </c>
      <c r="X74" s="28">
        <f t="shared" si="17"/>
        <v>0.375</v>
      </c>
      <c r="Y74" s="28">
        <f t="shared" si="17"/>
        <v>0.3</v>
      </c>
      <c r="Z74" s="28">
        <f t="shared" si="17"/>
        <v>0</v>
      </c>
    </row>
    <row r="75" spans="19:30" x14ac:dyDescent="0.4">
      <c r="S75" s="75"/>
      <c r="T75" s="38" t="str">
        <f t="shared" si="16"/>
        <v>専用商業(n=3）</v>
      </c>
      <c r="U75" s="28">
        <f t="shared" si="17"/>
        <v>0.33300000000000002</v>
      </c>
      <c r="V75" s="28">
        <f t="shared" si="17"/>
        <v>0</v>
      </c>
      <c r="W75" s="28">
        <f t="shared" si="17"/>
        <v>0.33400000000000002</v>
      </c>
      <c r="X75" s="28">
        <f t="shared" si="17"/>
        <v>0</v>
      </c>
      <c r="Y75" s="28">
        <f t="shared" si="17"/>
        <v>0.33300000000000002</v>
      </c>
      <c r="Z75" s="28">
        <f t="shared" si="17"/>
        <v>0</v>
      </c>
    </row>
    <row r="76" spans="19:30" x14ac:dyDescent="0.4">
      <c r="S76" s="75"/>
      <c r="T76" s="38" t="str">
        <f t="shared" si="16"/>
        <v>その他(n=4）</v>
      </c>
      <c r="U76" s="28">
        <f t="shared" si="17"/>
        <v>0.25</v>
      </c>
      <c r="V76" s="28">
        <f t="shared" si="17"/>
        <v>0.75</v>
      </c>
      <c r="W76" s="28">
        <f t="shared" si="17"/>
        <v>0</v>
      </c>
      <c r="X76" s="28">
        <f t="shared" si="17"/>
        <v>0</v>
      </c>
      <c r="Y76" s="28">
        <f t="shared" si="17"/>
        <v>0</v>
      </c>
      <c r="Z76" s="28">
        <f t="shared" si="17"/>
        <v>0</v>
      </c>
    </row>
    <row r="77" spans="19:30" x14ac:dyDescent="0.4">
      <c r="S77" s="75" t="str">
        <f>REPLACE(K7,8,0,CHAR(10))</f>
        <v>地区計画策定後
H17-R3(17年間）</v>
      </c>
      <c r="T77" s="38" t="str">
        <f t="shared" ref="T77:T82" si="18">T55&amp;AC19</f>
        <v>独立住宅(n=1）</v>
      </c>
      <c r="U77" s="28">
        <f t="shared" ref="U77:Z82" si="19">U55</f>
        <v>0</v>
      </c>
      <c r="V77" s="28">
        <f t="shared" si="19"/>
        <v>1</v>
      </c>
      <c r="W77" s="28">
        <f t="shared" si="19"/>
        <v>0</v>
      </c>
      <c r="X77" s="28">
        <f t="shared" si="19"/>
        <v>0</v>
      </c>
      <c r="Y77" s="28">
        <f t="shared" si="19"/>
        <v>0</v>
      </c>
      <c r="Z77" s="28">
        <f t="shared" si="19"/>
        <v>0</v>
      </c>
    </row>
    <row r="78" spans="19:30" x14ac:dyDescent="0.4">
      <c r="S78" s="75"/>
      <c r="T78" s="38" t="str">
        <f t="shared" si="18"/>
        <v>集合住宅(n=15）</v>
      </c>
      <c r="U78" s="28">
        <f t="shared" si="19"/>
        <v>0.33300000000000002</v>
      </c>
      <c r="V78" s="28">
        <f t="shared" si="19"/>
        <v>0.33400000000000002</v>
      </c>
      <c r="W78" s="28">
        <f t="shared" si="19"/>
        <v>0.2</v>
      </c>
      <c r="X78" s="28">
        <f t="shared" si="19"/>
        <v>0.13300000000000001</v>
      </c>
      <c r="Y78" s="28">
        <f t="shared" si="19"/>
        <v>0</v>
      </c>
      <c r="Z78" s="28">
        <f t="shared" si="19"/>
        <v>0</v>
      </c>
    </row>
    <row r="79" spans="19:30" x14ac:dyDescent="0.4">
      <c r="S79" s="75"/>
      <c r="T79" s="38" t="str">
        <f t="shared" si="18"/>
        <v>住商併用(n=3）</v>
      </c>
      <c r="U79" s="28">
        <f t="shared" si="19"/>
        <v>0.66700000000000004</v>
      </c>
      <c r="V79" s="28">
        <f t="shared" si="19"/>
        <v>0</v>
      </c>
      <c r="W79" s="28">
        <f t="shared" si="19"/>
        <v>0.33300000000000002</v>
      </c>
      <c r="X79" s="28">
        <f t="shared" si="19"/>
        <v>0</v>
      </c>
      <c r="Y79" s="28">
        <f t="shared" si="19"/>
        <v>0</v>
      </c>
      <c r="Z79" s="28">
        <f t="shared" si="19"/>
        <v>0</v>
      </c>
    </row>
    <row r="80" spans="19:30" x14ac:dyDescent="0.4">
      <c r="S80" s="75"/>
      <c r="T80" s="38" t="str">
        <f t="shared" si="18"/>
        <v>事務所(n=4）</v>
      </c>
      <c r="U80" s="28">
        <f t="shared" si="19"/>
        <v>0</v>
      </c>
      <c r="V80" s="28">
        <f t="shared" si="19"/>
        <v>0.5</v>
      </c>
      <c r="W80" s="28">
        <f t="shared" si="19"/>
        <v>0.25</v>
      </c>
      <c r="X80" s="28">
        <f t="shared" si="19"/>
        <v>0</v>
      </c>
      <c r="Y80" s="28">
        <f t="shared" si="19"/>
        <v>0.25</v>
      </c>
      <c r="Z80" s="28">
        <f t="shared" si="19"/>
        <v>0</v>
      </c>
    </row>
    <row r="81" spans="19:26" x14ac:dyDescent="0.4">
      <c r="S81" s="75"/>
      <c r="T81" s="38" t="str">
        <f t="shared" si="18"/>
        <v>専用商業(n=2）</v>
      </c>
      <c r="U81" s="28">
        <f t="shared" si="19"/>
        <v>0</v>
      </c>
      <c r="V81" s="28">
        <f t="shared" si="19"/>
        <v>0.5</v>
      </c>
      <c r="W81" s="28">
        <f t="shared" si="19"/>
        <v>0.5</v>
      </c>
      <c r="X81" s="28">
        <f t="shared" si="19"/>
        <v>0</v>
      </c>
      <c r="Y81" s="28">
        <f t="shared" si="19"/>
        <v>0</v>
      </c>
      <c r="Z81" s="28">
        <f t="shared" si="19"/>
        <v>0</v>
      </c>
    </row>
    <row r="82" spans="19:26" x14ac:dyDescent="0.4">
      <c r="S82" s="75"/>
      <c r="T82" s="38" t="str">
        <f t="shared" si="18"/>
        <v>その他(n=4）</v>
      </c>
      <c r="U82" s="28">
        <f t="shared" si="19"/>
        <v>0.25</v>
      </c>
      <c r="V82" s="28">
        <f t="shared" si="19"/>
        <v>0</v>
      </c>
      <c r="W82" s="28">
        <f t="shared" si="19"/>
        <v>0.75</v>
      </c>
      <c r="X82" s="28">
        <f t="shared" si="19"/>
        <v>0</v>
      </c>
      <c r="Y82" s="28">
        <f t="shared" si="19"/>
        <v>0</v>
      </c>
      <c r="Z82" s="28">
        <f t="shared" si="19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FFCC"/>
  </sheetPr>
  <dimension ref="A1:AD82"/>
  <sheetViews>
    <sheetView topLeftCell="A7" zoomScaleNormal="100" workbookViewId="0">
      <selection activeCell="H18" sqref="H18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23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三番町地区（三番町一部）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一般型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38974</v>
      </c>
      <c r="C4" s="26">
        <f>VLOOKUP($B$1,データベース!$A:$CV,データベース!D1,FALSE)</f>
        <v>38974</v>
      </c>
      <c r="F4" s="12">
        <v>1971</v>
      </c>
      <c r="G4" s="27">
        <f>B5-F4</f>
        <v>35</v>
      </c>
      <c r="I4" s="12" t="s">
        <v>19</v>
      </c>
      <c r="J4" s="12" t="str">
        <f>I4&amp;D7</f>
        <v>S46-H17</v>
      </c>
      <c r="K4" s="12" t="str">
        <f>$G$1&amp;G4&amp;$H$1&amp;$I$1</f>
        <v>(35年間）</v>
      </c>
      <c r="L4" s="12" t="str">
        <f>$G$1&amp;$J$1&amp;H12&amp;$I$1</f>
        <v>(n=144）</v>
      </c>
    </row>
    <row r="5" spans="1:29" x14ac:dyDescent="0.4">
      <c r="B5" s="27" t="str">
        <f>TEXT(B4,"yyyy")</f>
        <v>2006</v>
      </c>
      <c r="C5" s="27" t="str">
        <f>TEXT(C4,"ge")</f>
        <v>H18</v>
      </c>
      <c r="D5" s="27" t="str">
        <f>LEFT(C5,1)</f>
        <v>H</v>
      </c>
      <c r="F5" s="12">
        <v>2021</v>
      </c>
      <c r="G5" s="27">
        <f>F5-B5+1</f>
        <v>16</v>
      </c>
      <c r="I5" s="30" t="s">
        <v>20</v>
      </c>
      <c r="J5" s="12" t="str">
        <f>C5&amp;I5</f>
        <v>H18-R3</v>
      </c>
      <c r="K5" s="12" t="str">
        <f>$G$1&amp;G5&amp;$H$1&amp;$I$1</f>
        <v>(16年間）</v>
      </c>
      <c r="L5" s="12" t="str">
        <f>$G$1&amp;$J$1&amp;H13&amp;$I$1</f>
        <v>(n=36）</v>
      </c>
    </row>
    <row r="6" spans="1:29" x14ac:dyDescent="0.4">
      <c r="B6" s="27">
        <f>VALUE(B5)</f>
        <v>2006</v>
      </c>
      <c r="C6" s="27">
        <f>VALUE(RIGHT(C5,2))</f>
        <v>18</v>
      </c>
      <c r="D6" s="12">
        <f>C6-1</f>
        <v>17</v>
      </c>
      <c r="J6" s="12" t="str">
        <f>A23&amp;J4&amp;K4&amp;L4</f>
        <v>地区計画策定前S46-H17(35年間）(n=144）</v>
      </c>
      <c r="K6" s="12" t="str">
        <f>A23&amp;J4&amp;K4</f>
        <v>地区計画策定前S46-H17(35年間）</v>
      </c>
    </row>
    <row r="7" spans="1:29" x14ac:dyDescent="0.4">
      <c r="D7" s="12" t="str">
        <f>D5&amp;D6</f>
        <v>H17</v>
      </c>
      <c r="J7" s="12" t="str">
        <f>A24&amp;J5&amp;K5&amp;L5</f>
        <v>地区計画策定後H18-R3(16年間）(n=36）</v>
      </c>
      <c r="K7" s="12" t="str">
        <f>A24&amp;J5&amp;K5</f>
        <v>地区計画策定後H18-R3(16年間）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26</v>
      </c>
      <c r="C12" s="24">
        <f>VLOOKUP($B$1,データベース!$A:$CV,データベース!F1,FALSE)</f>
        <v>39</v>
      </c>
      <c r="D12" s="24">
        <f>VLOOKUP($B$1,データベース!$A:$CV,データベース!G1,FALSE)</f>
        <v>25</v>
      </c>
      <c r="E12" s="24">
        <f>VLOOKUP($B$1,データベース!$A:$CV,データベース!H1,FALSE)</f>
        <v>42</v>
      </c>
      <c r="F12" s="24">
        <f>VLOOKUP($B$1,データベース!$A:$CV,データベース!I1,FALSE)</f>
        <v>0</v>
      </c>
      <c r="G12" s="24">
        <f>VLOOKUP($B$1,データベース!$A:$CV,データベース!J1,FALSE)</f>
        <v>12</v>
      </c>
      <c r="H12" s="27">
        <f>SUM(B12:G12)</f>
        <v>144</v>
      </c>
      <c r="J12" s="20" t="s">
        <v>5</v>
      </c>
      <c r="K12" s="24">
        <f>VLOOKUP($B$1,データベース!$A:$CV,データベース!Q1,FALSE)</f>
        <v>6347.36</v>
      </c>
      <c r="L12" s="24">
        <f>VLOOKUP($B$1,データベース!$A:$CV,データベース!R1,FALSE)</f>
        <v>95064.239999999991</v>
      </c>
      <c r="M12" s="24">
        <f>VLOOKUP($B$1,データベース!$A:$CV,データベース!S1,FALSE)</f>
        <v>51420.97</v>
      </c>
      <c r="N12" s="24">
        <f>VLOOKUP($B$1,データベース!$A:$CV,データベース!T1,FALSE)</f>
        <v>118502.2</v>
      </c>
      <c r="O12" s="24">
        <f>VLOOKUP($B$1,データベース!$A:$CV,データベース!U1,FALSE)</f>
        <v>0</v>
      </c>
      <c r="P12" s="24">
        <f>VLOOKUP($B$1,データベース!$A:$CV,データベース!V1,FALSE)</f>
        <v>100765.62</v>
      </c>
      <c r="Q12" s="27">
        <f>SUM(K12:P12)</f>
        <v>372100.39</v>
      </c>
      <c r="S12" s="76" t="s">
        <v>5</v>
      </c>
      <c r="T12" s="14" t="s">
        <v>7</v>
      </c>
      <c r="U12" s="24">
        <f>VLOOKUP($B$1,データベース!$A:$CV,データベース!AC1,FALSE)</f>
        <v>11</v>
      </c>
      <c r="V12" s="24">
        <f>VLOOKUP($B$1,データベース!$A:$CV,データベース!AD1,FALSE)</f>
        <v>9</v>
      </c>
      <c r="W12" s="24">
        <f>VLOOKUP($B$1,データベース!$A:$CV,データベース!AE1,FALSE)</f>
        <v>5</v>
      </c>
      <c r="X12" s="24">
        <f>VLOOKUP($B$1,データベース!$A:$CV,データベース!AF1,FALSE)</f>
        <v>0</v>
      </c>
      <c r="Y12" s="24">
        <f>VLOOKUP($B$1,データベース!$A:$CV,データベース!AG1,FALSE)</f>
        <v>1</v>
      </c>
      <c r="Z12" s="24">
        <f>VLOOKUP($B$1,データベース!$A:$CV,データベース!AH1,FALSE)</f>
        <v>0</v>
      </c>
      <c r="AA12" s="27">
        <f>SUM(U12:Z12)</f>
        <v>26</v>
      </c>
      <c r="AC12" s="12" t="str">
        <f>$G$1&amp;$J$1&amp;AA12&amp;$I$1</f>
        <v>(n=26）</v>
      </c>
    </row>
    <row r="13" spans="1:29" x14ac:dyDescent="0.4">
      <c r="A13" s="21" t="s">
        <v>13</v>
      </c>
      <c r="B13" s="24">
        <f>VLOOKUP($B$1,データベース!$A:$CV,データベース!K1,FALSE)</f>
        <v>5</v>
      </c>
      <c r="C13" s="24">
        <f>VLOOKUP($B$1,データベース!$A:$CV,データベース!L1,FALSE)</f>
        <v>14</v>
      </c>
      <c r="D13" s="24">
        <f>VLOOKUP($B$1,データベース!$A:$CV,データベース!M1,FALSE)</f>
        <v>4</v>
      </c>
      <c r="E13" s="24">
        <f>VLOOKUP($B$1,データベース!$A:$CV,データベース!N1,FALSE)</f>
        <v>7</v>
      </c>
      <c r="F13" s="24">
        <f>VLOOKUP($B$1,データベース!$A:$CV,データベース!O1,FALSE)</f>
        <v>0</v>
      </c>
      <c r="G13" s="24">
        <f>VLOOKUP($B$1,データベース!$A:$CV,データベース!P1,FALSE)</f>
        <v>6</v>
      </c>
      <c r="H13" s="27">
        <f>SUM(B13:G13)</f>
        <v>36</v>
      </c>
      <c r="J13" s="21" t="s">
        <v>13</v>
      </c>
      <c r="K13" s="24">
        <f>VLOOKUP($B$1,データベース!$A:$CV,データベース!W1,FALSE)</f>
        <v>862.56999999999994</v>
      </c>
      <c r="L13" s="24">
        <f>VLOOKUP($B$1,データベース!$A:$CV,データベース!X1,FALSE)</f>
        <v>102402.92</v>
      </c>
      <c r="M13" s="24">
        <f>VLOOKUP($B$1,データベース!$A:$CV,データベース!Y1,FALSE)</f>
        <v>35484.43</v>
      </c>
      <c r="N13" s="24">
        <f>VLOOKUP($B$1,データベース!$A:$CV,データベース!Z1,FALSE)</f>
        <v>5344.84</v>
      </c>
      <c r="O13" s="24">
        <f>VLOOKUP($B$1,データベース!$A:$CV,データベース!AA1,FALSE)</f>
        <v>0</v>
      </c>
      <c r="P13" s="24">
        <f>VLOOKUP($B$1,データベース!$A:$CV,データベース!AB1,FALSE)</f>
        <v>39422.22</v>
      </c>
      <c r="Q13" s="27">
        <f>SUM(K13:P13)</f>
        <v>183516.98</v>
      </c>
      <c r="S13" s="76"/>
      <c r="T13" s="15" t="s">
        <v>8</v>
      </c>
      <c r="U13" s="24">
        <f>VLOOKUP($B$1,データベース!$A:$CV,データベース!AI1,FALSE)</f>
        <v>8</v>
      </c>
      <c r="V13" s="24">
        <f>VLOOKUP($B$1,データベース!$A:$CV,データベース!AJ1,FALSE)</f>
        <v>9</v>
      </c>
      <c r="W13" s="24">
        <f>VLOOKUP($B$1,データベース!$A:$CV,データベース!AK1,FALSE)</f>
        <v>15</v>
      </c>
      <c r="X13" s="24">
        <f>VLOOKUP($B$1,データベース!$A:$CV,データベース!AL1,FALSE)</f>
        <v>6</v>
      </c>
      <c r="Y13" s="24">
        <f>VLOOKUP($B$1,データベース!$A:$CV,データベース!AM1,FALSE)</f>
        <v>1</v>
      </c>
      <c r="Z13" s="24">
        <f>VLOOKUP($B$1,データベース!$A:$CV,データベース!AN1,FALSE)</f>
        <v>0</v>
      </c>
      <c r="AA13" s="27">
        <f t="shared" ref="AA13:AA25" si="0">SUM(U13:Z13)</f>
        <v>39</v>
      </c>
      <c r="AC13" s="12" t="str">
        <f t="shared" ref="AC13:AC24" si="1">$G$1&amp;$J$1&amp;AA13&amp;$I$1</f>
        <v>(n=39）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2</v>
      </c>
      <c r="V14" s="24">
        <f>VLOOKUP($B$1,データベース!$A:$CV,データベース!AP1,FALSE)</f>
        <v>2</v>
      </c>
      <c r="W14" s="24">
        <f>VLOOKUP($B$1,データベース!$A:$CV,データベース!AQ1,FALSE)</f>
        <v>6</v>
      </c>
      <c r="X14" s="24">
        <f>VLOOKUP($B$1,データベース!$A:$CV,データベース!AR1,FALSE)</f>
        <v>12</v>
      </c>
      <c r="Y14" s="24">
        <f>VLOOKUP($B$1,データベース!$A:$CV,データベース!AS1,FALSE)</f>
        <v>2</v>
      </c>
      <c r="Z14" s="24">
        <f>VLOOKUP($B$1,データベース!$A:$CV,データベース!AT1,FALSE)</f>
        <v>1</v>
      </c>
      <c r="AA14" s="27">
        <f t="shared" si="0"/>
        <v>25</v>
      </c>
      <c r="AC14" s="12" t="str">
        <f t="shared" si="1"/>
        <v>(n=25）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6</v>
      </c>
      <c r="V15" s="24">
        <f>VLOOKUP($B$1,データベース!$A:$CV,データベース!AV1,FALSE)</f>
        <v>4</v>
      </c>
      <c r="W15" s="24">
        <f>VLOOKUP($B$1,データベース!$A:$CV,データベース!AW1,FALSE)</f>
        <v>15</v>
      </c>
      <c r="X15" s="24">
        <f>VLOOKUP($B$1,データベース!$A:$CV,データベース!AX1,FALSE)</f>
        <v>10</v>
      </c>
      <c r="Y15" s="24">
        <f>VLOOKUP($B$1,データベース!$A:$CV,データベース!AY1,FALSE)</f>
        <v>7</v>
      </c>
      <c r="Z15" s="24">
        <f>VLOOKUP($B$1,データベース!$A:$CV,データベース!AZ1,FALSE)</f>
        <v>0</v>
      </c>
      <c r="AA15" s="27">
        <f t="shared" si="0"/>
        <v>42</v>
      </c>
      <c r="AC15" s="12" t="str">
        <f t="shared" si="1"/>
        <v>(n=42）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0</v>
      </c>
      <c r="X16" s="24">
        <f>VLOOKUP($B$1,データベース!$A:$CV,データベース!BD1,FALSE)</f>
        <v>0</v>
      </c>
      <c r="Y16" s="24">
        <f>VLOOKUP($B$1,データベース!$A:$CV,データベース!BE1,FALSE)</f>
        <v>0</v>
      </c>
      <c r="Z16" s="24">
        <f>VLOOKUP($B$1,データベース!$A:$CV,データベース!BF1,FALSE)</f>
        <v>0</v>
      </c>
      <c r="AA16" s="27">
        <f t="shared" si="0"/>
        <v>0</v>
      </c>
      <c r="AC16" s="12" t="str">
        <f t="shared" si="1"/>
        <v>(n=0）</v>
      </c>
    </row>
    <row r="17" spans="1:29" x14ac:dyDescent="0.4">
      <c r="A17" s="20" t="s">
        <v>5</v>
      </c>
      <c r="B17" s="28">
        <f t="shared" ref="B17:H18" si="2">B12/$H12</f>
        <v>0.18055555555555555</v>
      </c>
      <c r="C17" s="28">
        <f t="shared" si="2"/>
        <v>0.27083333333333331</v>
      </c>
      <c r="D17" s="28">
        <f t="shared" si="2"/>
        <v>0.1736111111111111</v>
      </c>
      <c r="E17" s="28">
        <f t="shared" si="2"/>
        <v>0.29166666666666669</v>
      </c>
      <c r="F17" s="28">
        <f t="shared" si="2"/>
        <v>0</v>
      </c>
      <c r="G17" s="28">
        <f t="shared" si="2"/>
        <v>8.3333333333333329E-2</v>
      </c>
      <c r="H17" s="29">
        <f t="shared" si="2"/>
        <v>1</v>
      </c>
      <c r="J17" s="20" t="s">
        <v>5</v>
      </c>
      <c r="K17" s="28">
        <f>K12/$Q12</f>
        <v>1.7058192279776969E-2</v>
      </c>
      <c r="L17" s="28">
        <f t="shared" ref="L17:P18" si="3">L12/$Q12</f>
        <v>0.25548008697330304</v>
      </c>
      <c r="M17" s="28">
        <f t="shared" si="3"/>
        <v>0.13819112094991354</v>
      </c>
      <c r="N17" s="28">
        <f t="shared" si="3"/>
        <v>0.31846835742365115</v>
      </c>
      <c r="O17" s="28">
        <f t="shared" si="3"/>
        <v>0</v>
      </c>
      <c r="P17" s="28">
        <f t="shared" si="3"/>
        <v>0.27080224237335521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6</v>
      </c>
      <c r="V17" s="24">
        <f>VLOOKUP($B$1,データベース!$A:$CV,データベース!BH1,FALSE)</f>
        <v>4</v>
      </c>
      <c r="W17" s="24">
        <f>VLOOKUP($B$1,データベース!$A:$CV,データベース!BI1,FALSE)</f>
        <v>2</v>
      </c>
      <c r="X17" s="24">
        <f>VLOOKUP($B$1,データベース!$A:$CV,データベース!BJ1,FALSE)</f>
        <v>0</v>
      </c>
      <c r="Y17" s="24">
        <f>VLOOKUP($B$1,データベース!$A:$CV,データベース!BK1,FALSE)</f>
        <v>0</v>
      </c>
      <c r="Z17" s="24">
        <f>VLOOKUP($B$1,データベース!$A:$CV,データベース!BL1,FALSE)</f>
        <v>0</v>
      </c>
      <c r="AA17" s="27">
        <f t="shared" si="0"/>
        <v>12</v>
      </c>
      <c r="AC17" s="12" t="str">
        <f t="shared" si="1"/>
        <v>(n=12）</v>
      </c>
    </row>
    <row r="18" spans="1:29" x14ac:dyDescent="0.4">
      <c r="A18" s="21" t="s">
        <v>13</v>
      </c>
      <c r="B18" s="28">
        <f t="shared" si="2"/>
        <v>0.1388888888888889</v>
      </c>
      <c r="C18" s="28">
        <f t="shared" si="2"/>
        <v>0.3888888888888889</v>
      </c>
      <c r="D18" s="28">
        <f t="shared" si="2"/>
        <v>0.1111111111111111</v>
      </c>
      <c r="E18" s="28">
        <f t="shared" si="2"/>
        <v>0.19444444444444445</v>
      </c>
      <c r="F18" s="28">
        <f t="shared" si="2"/>
        <v>0</v>
      </c>
      <c r="G18" s="28">
        <f t="shared" si="2"/>
        <v>0.16666666666666666</v>
      </c>
      <c r="H18" s="29">
        <f t="shared" si="2"/>
        <v>1</v>
      </c>
      <c r="J18" s="21" t="s">
        <v>13</v>
      </c>
      <c r="K18" s="28">
        <f>K13/$Q13</f>
        <v>4.7002190206050683E-3</v>
      </c>
      <c r="L18" s="28">
        <f t="shared" si="3"/>
        <v>0.55800242571559311</v>
      </c>
      <c r="M18" s="28">
        <f t="shared" si="3"/>
        <v>0.19335774814951728</v>
      </c>
      <c r="N18" s="28">
        <f t="shared" si="3"/>
        <v>2.9124498452404786E-2</v>
      </c>
      <c r="O18" s="28">
        <f t="shared" si="3"/>
        <v>0</v>
      </c>
      <c r="P18" s="28">
        <f t="shared" si="3"/>
        <v>0.21481510866187967</v>
      </c>
      <c r="Q18" s="28">
        <f>Q13/$Q13</f>
        <v>1</v>
      </c>
      <c r="S18" s="76"/>
      <c r="T18" s="12" t="s">
        <v>34</v>
      </c>
      <c r="U18" s="27">
        <f t="shared" ref="U18:Z18" si="4">SUM(U12:U17)</f>
        <v>33</v>
      </c>
      <c r="V18" s="27">
        <f t="shared" si="4"/>
        <v>28</v>
      </c>
      <c r="W18" s="27">
        <f t="shared" si="4"/>
        <v>43</v>
      </c>
      <c r="X18" s="27">
        <f t="shared" si="4"/>
        <v>28</v>
      </c>
      <c r="Y18" s="27">
        <f t="shared" si="4"/>
        <v>11</v>
      </c>
      <c r="Z18" s="27">
        <f t="shared" si="4"/>
        <v>1</v>
      </c>
      <c r="AA18" s="27">
        <f t="shared" si="0"/>
        <v>144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1</v>
      </c>
      <c r="W19" s="24">
        <f>VLOOKUP($B$1,データベース!$A:$CV,データベース!BO1,FALSE)</f>
        <v>4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5</v>
      </c>
      <c r="AC19" s="12" t="str">
        <f t="shared" si="1"/>
        <v>(n=5）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1</v>
      </c>
      <c r="V20" s="24">
        <f>VLOOKUP($B$1,データベース!$A:$CV,データベース!BT1,FALSE)</f>
        <v>5</v>
      </c>
      <c r="W20" s="24">
        <f>VLOOKUP($B$1,データベース!$A:$CV,データベース!BU1,FALSE)</f>
        <v>5</v>
      </c>
      <c r="X20" s="24">
        <f>VLOOKUP($B$1,データベース!$A:$CV,データベース!BV1,FALSE)</f>
        <v>3</v>
      </c>
      <c r="Y20" s="24">
        <f>VLOOKUP($B$1,データベース!$A:$CV,データベース!BW1,FALSE)</f>
        <v>0</v>
      </c>
      <c r="Z20" s="24">
        <f>VLOOKUP($B$1,データベース!$A:$CV,データベース!BX1,FALSE)</f>
        <v>0</v>
      </c>
      <c r="AA20" s="27">
        <f t="shared" si="0"/>
        <v>14</v>
      </c>
      <c r="AC20" s="12" t="str">
        <f t="shared" si="1"/>
        <v>(n=14）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1</v>
      </c>
      <c r="V21" s="24">
        <f>VLOOKUP($B$1,データベース!$A:$CV,データベース!BZ1,FALSE)</f>
        <v>0</v>
      </c>
      <c r="W21" s="24">
        <f>VLOOKUP($B$1,データベース!$A:$CV,データベース!CA1,FALSE)</f>
        <v>0</v>
      </c>
      <c r="X21" s="24">
        <f>VLOOKUP($B$1,データベース!$A:$CV,データベース!CB1,FALSE)</f>
        <v>2</v>
      </c>
      <c r="Y21" s="24">
        <f>VLOOKUP($B$1,データベース!$A:$CV,データベース!CC1,FALSE)</f>
        <v>1</v>
      </c>
      <c r="Z21" s="24">
        <f>VLOOKUP($B$1,データベース!$A:$CV,データベース!CD1,FALSE)</f>
        <v>0</v>
      </c>
      <c r="AA21" s="27">
        <f t="shared" si="0"/>
        <v>4</v>
      </c>
      <c r="AC21" s="12" t="str">
        <f t="shared" si="1"/>
        <v>(n=4）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4</v>
      </c>
      <c r="V22" s="24">
        <f>VLOOKUP($B$1,データベース!$A:$CV,データベース!CF1,FALSE)</f>
        <v>1</v>
      </c>
      <c r="W22" s="24">
        <f>VLOOKUP($B$1,データベース!$A:$CV,データベース!CG1,FALSE)</f>
        <v>1</v>
      </c>
      <c r="X22" s="24">
        <f>VLOOKUP($B$1,データベース!$A:$CV,データベース!CH1,FALSE)</f>
        <v>1</v>
      </c>
      <c r="Y22" s="24">
        <f>VLOOKUP($B$1,データベース!$A:$CV,データベース!CI1,FALSE)</f>
        <v>0</v>
      </c>
      <c r="Z22" s="24">
        <f>VLOOKUP($B$1,データベース!$A:$CV,データベース!CJ1,FALSE)</f>
        <v>0</v>
      </c>
      <c r="AA22" s="27">
        <f t="shared" si="0"/>
        <v>7</v>
      </c>
      <c r="AC22" s="12" t="str">
        <f t="shared" si="1"/>
        <v>(n=7）</v>
      </c>
    </row>
    <row r="23" spans="1:29" x14ac:dyDescent="0.4">
      <c r="A23" s="20" t="s">
        <v>5</v>
      </c>
      <c r="B23" s="28">
        <f>ROUND(B17,3)-0.001</f>
        <v>0.18</v>
      </c>
      <c r="C23" s="28">
        <f t="shared" ref="C23:G24" si="5">ROUND(C17,3)</f>
        <v>0.27100000000000002</v>
      </c>
      <c r="D23" s="28">
        <f t="shared" si="5"/>
        <v>0.17399999999999999</v>
      </c>
      <c r="E23" s="28">
        <f t="shared" si="5"/>
        <v>0.29199999999999998</v>
      </c>
      <c r="F23" s="28">
        <f t="shared" si="5"/>
        <v>0</v>
      </c>
      <c r="G23" s="28">
        <f t="shared" si="5"/>
        <v>8.3000000000000004E-2</v>
      </c>
      <c r="H23" s="28">
        <f>SUM(B23:G23)</f>
        <v>1</v>
      </c>
      <c r="J23" s="20" t="s">
        <v>5</v>
      </c>
      <c r="K23" s="28">
        <f>ROUND(K17,3)</f>
        <v>1.7000000000000001E-2</v>
      </c>
      <c r="L23" s="28">
        <f t="shared" ref="L23:P24" si="6">ROUND(L17,3)</f>
        <v>0.255</v>
      </c>
      <c r="M23" s="28">
        <f t="shared" si="6"/>
        <v>0.13800000000000001</v>
      </c>
      <c r="N23" s="28">
        <f>ROUND(N17,3)+0.001</f>
        <v>0.31900000000000001</v>
      </c>
      <c r="O23" s="28">
        <f t="shared" si="6"/>
        <v>0</v>
      </c>
      <c r="P23" s="28">
        <f t="shared" si="6"/>
        <v>0.27100000000000002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0</v>
      </c>
      <c r="X23" s="24">
        <f>VLOOKUP($B$1,データベース!$A:$CV,データベース!CN1,FALSE)</f>
        <v>0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0</v>
      </c>
      <c r="AC23" s="12" t="str">
        <f t="shared" si="1"/>
        <v>(n=0）</v>
      </c>
    </row>
    <row r="24" spans="1:29" x14ac:dyDescent="0.4">
      <c r="A24" s="21" t="s">
        <v>13</v>
      </c>
      <c r="B24" s="28">
        <f>ROUND(B18,3)</f>
        <v>0.13900000000000001</v>
      </c>
      <c r="C24" s="28">
        <f t="shared" si="5"/>
        <v>0.38900000000000001</v>
      </c>
      <c r="D24" s="28">
        <f t="shared" si="5"/>
        <v>0.111</v>
      </c>
      <c r="E24" s="28">
        <f t="shared" si="5"/>
        <v>0.19400000000000001</v>
      </c>
      <c r="F24" s="28">
        <f t="shared" si="5"/>
        <v>0</v>
      </c>
      <c r="G24" s="28">
        <f t="shared" si="5"/>
        <v>0.16700000000000001</v>
      </c>
      <c r="H24" s="28">
        <f>SUM(B24:G24)</f>
        <v>1</v>
      </c>
      <c r="J24" s="21" t="s">
        <v>13</v>
      </c>
      <c r="K24" s="28">
        <f>ROUND(K18,3)</f>
        <v>5.0000000000000001E-3</v>
      </c>
      <c r="L24" s="28">
        <f t="shared" si="6"/>
        <v>0.55800000000000005</v>
      </c>
      <c r="M24" s="28">
        <f t="shared" si="6"/>
        <v>0.193</v>
      </c>
      <c r="N24" s="28">
        <f t="shared" si="6"/>
        <v>2.9000000000000001E-2</v>
      </c>
      <c r="O24" s="28">
        <f t="shared" si="6"/>
        <v>0</v>
      </c>
      <c r="P24" s="28">
        <f t="shared" si="6"/>
        <v>0.215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0</v>
      </c>
      <c r="V24" s="24">
        <f>VLOOKUP($B$1,データベース!$A:$CV,データベース!CR1,FALSE)</f>
        <v>2</v>
      </c>
      <c r="W24" s="24">
        <f>VLOOKUP($B$1,データベース!$A:$CV,データベース!CS1,FALSE)</f>
        <v>2</v>
      </c>
      <c r="X24" s="24">
        <f>VLOOKUP($B$1,データベース!$A:$CV,データベース!CT1,FALSE)</f>
        <v>1</v>
      </c>
      <c r="Y24" s="24">
        <f>VLOOKUP($B$1,データベース!$A:$CV,データベース!CU1,FALSE)</f>
        <v>1</v>
      </c>
      <c r="Z24" s="24">
        <f>VLOOKUP($B$1,データベース!$A:$CV,データベース!CV1,FALSE)</f>
        <v>0</v>
      </c>
      <c r="AA24" s="27">
        <f t="shared" si="0"/>
        <v>6</v>
      </c>
      <c r="AC24" s="12" t="str">
        <f t="shared" si="1"/>
        <v>(n=6）</v>
      </c>
    </row>
    <row r="25" spans="1:29" x14ac:dyDescent="0.4">
      <c r="S25" s="77"/>
      <c r="T25" s="12" t="s">
        <v>34</v>
      </c>
      <c r="U25" s="27">
        <f t="shared" ref="U25:Z25" si="7">SUM(U19:U24)</f>
        <v>6</v>
      </c>
      <c r="V25" s="27">
        <f t="shared" si="7"/>
        <v>9</v>
      </c>
      <c r="W25" s="27">
        <f t="shared" si="7"/>
        <v>12</v>
      </c>
      <c r="X25" s="27">
        <f t="shared" si="7"/>
        <v>7</v>
      </c>
      <c r="Y25" s="27">
        <f t="shared" si="7"/>
        <v>2</v>
      </c>
      <c r="Z25" s="27">
        <f t="shared" si="7"/>
        <v>0</v>
      </c>
      <c r="AA25" s="27">
        <f t="shared" si="0"/>
        <v>36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S46-H17(35年間）(n=144）</v>
      </c>
      <c r="B27" s="28">
        <f>B23</f>
        <v>0.18</v>
      </c>
      <c r="C27" s="28">
        <f t="shared" ref="C27:G28" si="8">C23</f>
        <v>0.27100000000000002</v>
      </c>
      <c r="D27" s="28">
        <f t="shared" si="8"/>
        <v>0.17399999999999999</v>
      </c>
      <c r="E27" s="28">
        <f t="shared" si="8"/>
        <v>0.29199999999999998</v>
      </c>
      <c r="F27" s="28">
        <f t="shared" si="8"/>
        <v>0</v>
      </c>
      <c r="G27" s="28">
        <f t="shared" si="8"/>
        <v>8.3000000000000004E-2</v>
      </c>
      <c r="J27" s="27" t="str">
        <f>REPLACE(K6,8,0,CHAR(10))</f>
        <v>地区計画策定前
S46-H17(35年間）</v>
      </c>
      <c r="K27" s="28">
        <f>K23</f>
        <v>1.7000000000000001E-2</v>
      </c>
      <c r="L27" s="28">
        <f t="shared" ref="L27:P28" si="9">L23</f>
        <v>0.255</v>
      </c>
      <c r="M27" s="28">
        <f t="shared" si="9"/>
        <v>0.13800000000000001</v>
      </c>
      <c r="N27" s="28">
        <f t="shared" si="9"/>
        <v>0.31900000000000001</v>
      </c>
      <c r="O27" s="28">
        <f t="shared" si="9"/>
        <v>0</v>
      </c>
      <c r="P27" s="28">
        <f t="shared" si="9"/>
        <v>0.27100000000000002</v>
      </c>
    </row>
    <row r="28" spans="1:29" x14ac:dyDescent="0.4">
      <c r="A28" s="27" t="str">
        <f>REPLACE(J7,8,0,CHAR(10))</f>
        <v>地区計画策定後
H18-R3(16年間）(n=36）</v>
      </c>
      <c r="B28" s="28">
        <f>B24</f>
        <v>0.13900000000000001</v>
      </c>
      <c r="C28" s="28">
        <f t="shared" si="8"/>
        <v>0.38900000000000001</v>
      </c>
      <c r="D28" s="28">
        <f t="shared" si="8"/>
        <v>0.111</v>
      </c>
      <c r="E28" s="28">
        <f t="shared" si="8"/>
        <v>0.19400000000000001</v>
      </c>
      <c r="F28" s="28">
        <f t="shared" si="8"/>
        <v>0</v>
      </c>
      <c r="G28" s="28">
        <f t="shared" si="8"/>
        <v>0.16700000000000001</v>
      </c>
      <c r="J28" s="27" t="str">
        <f>REPLACE(K7,8,0,CHAR(10))</f>
        <v>地区計画策定後
H18-R3(16年間）</v>
      </c>
      <c r="K28" s="28">
        <f>K24</f>
        <v>5.0000000000000001E-3</v>
      </c>
      <c r="L28" s="28">
        <f t="shared" si="9"/>
        <v>0.55800000000000005</v>
      </c>
      <c r="M28" s="28">
        <f t="shared" si="9"/>
        <v>0.193</v>
      </c>
      <c r="N28" s="28">
        <f t="shared" si="9"/>
        <v>2.9000000000000001E-2</v>
      </c>
      <c r="O28" s="28">
        <f t="shared" si="9"/>
        <v>0</v>
      </c>
      <c r="P28" s="28">
        <f t="shared" si="9"/>
        <v>0.215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0.42307692307692307</v>
      </c>
      <c r="V30" s="28">
        <f t="shared" ref="V30:AA30" si="10">V12/$AA12</f>
        <v>0.34615384615384615</v>
      </c>
      <c r="W30" s="28">
        <f t="shared" si="10"/>
        <v>0.19230769230769232</v>
      </c>
      <c r="X30" s="28">
        <f t="shared" si="10"/>
        <v>0</v>
      </c>
      <c r="Y30" s="28">
        <f t="shared" si="10"/>
        <v>3.8461538461538464E-2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0.20512820512820512</v>
      </c>
      <c r="V31" s="28">
        <f t="shared" si="11"/>
        <v>0.23076923076923078</v>
      </c>
      <c r="W31" s="28">
        <f t="shared" si="11"/>
        <v>0.38461538461538464</v>
      </c>
      <c r="X31" s="28">
        <f t="shared" si="11"/>
        <v>0.15384615384615385</v>
      </c>
      <c r="Y31" s="28">
        <f t="shared" si="11"/>
        <v>2.564102564102564E-2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0.27200000000000002</v>
      </c>
      <c r="L32" s="28">
        <f>M27</f>
        <v>0.13800000000000001</v>
      </c>
      <c r="M32" s="28">
        <f>SUM(K27:M27)</f>
        <v>0.41000000000000003</v>
      </c>
      <c r="N32" s="28">
        <f>N27</f>
        <v>0.31900000000000001</v>
      </c>
      <c r="O32" s="28">
        <f>O27</f>
        <v>0</v>
      </c>
      <c r="S32" s="76"/>
      <c r="T32" s="16" t="s">
        <v>9</v>
      </c>
      <c r="U32" s="28">
        <f t="shared" si="11"/>
        <v>0.08</v>
      </c>
      <c r="V32" s="28">
        <f t="shared" si="11"/>
        <v>0.08</v>
      </c>
      <c r="W32" s="28">
        <f t="shared" si="11"/>
        <v>0.24</v>
      </c>
      <c r="X32" s="28">
        <f t="shared" si="11"/>
        <v>0.48</v>
      </c>
      <c r="Y32" s="28">
        <f t="shared" si="11"/>
        <v>0.08</v>
      </c>
      <c r="Z32" s="28">
        <f t="shared" si="11"/>
        <v>0.04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0.56300000000000006</v>
      </c>
      <c r="L33" s="28">
        <f>M28</f>
        <v>0.193</v>
      </c>
      <c r="M33" s="28">
        <f>SUM(K28:M28)</f>
        <v>0.75600000000000001</v>
      </c>
      <c r="N33" s="28">
        <f>N28</f>
        <v>2.9000000000000001E-2</v>
      </c>
      <c r="O33" s="28">
        <f>O28</f>
        <v>0</v>
      </c>
      <c r="S33" s="76"/>
      <c r="T33" s="17" t="s">
        <v>10</v>
      </c>
      <c r="U33" s="28">
        <f t="shared" si="11"/>
        <v>0.14285714285714285</v>
      </c>
      <c r="V33" s="28">
        <f t="shared" si="11"/>
        <v>9.5238095238095233E-2</v>
      </c>
      <c r="W33" s="28">
        <f t="shared" si="11"/>
        <v>0.35714285714285715</v>
      </c>
      <c r="X33" s="28">
        <f t="shared" si="11"/>
        <v>0.23809523809523808</v>
      </c>
      <c r="Y33" s="28">
        <f t="shared" si="11"/>
        <v>0.16666666666666666</v>
      </c>
      <c r="Z33" s="28">
        <f t="shared" si="11"/>
        <v>0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</row>
    <row r="35" spans="10:27" x14ac:dyDescent="0.4">
      <c r="S35" s="76"/>
      <c r="T35" s="19" t="s">
        <v>12</v>
      </c>
      <c r="U35" s="28">
        <f t="shared" si="11"/>
        <v>0.5</v>
      </c>
      <c r="V35" s="28">
        <f t="shared" si="11"/>
        <v>0.33333333333333331</v>
      </c>
      <c r="W35" s="28">
        <f t="shared" si="11"/>
        <v>0.16666666666666666</v>
      </c>
      <c r="X35" s="28">
        <f t="shared" si="11"/>
        <v>0</v>
      </c>
      <c r="Y35" s="28">
        <f t="shared" si="11"/>
        <v>0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0.22916666666666666</v>
      </c>
      <c r="V36" s="28">
        <f t="shared" si="11"/>
        <v>0.19444444444444445</v>
      </c>
      <c r="W36" s="28">
        <f t="shared" si="11"/>
        <v>0.2986111111111111</v>
      </c>
      <c r="X36" s="28">
        <f t="shared" si="11"/>
        <v>0.19444444444444445</v>
      </c>
      <c r="Y36" s="28">
        <f t="shared" si="11"/>
        <v>7.6388888888888895E-2</v>
      </c>
      <c r="Z36" s="28">
        <f t="shared" si="11"/>
        <v>6.9444444444444441E-3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0.2</v>
      </c>
      <c r="W37" s="28">
        <f t="shared" si="11"/>
        <v>0.8</v>
      </c>
      <c r="X37" s="28">
        <f t="shared" si="11"/>
        <v>0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7.1428571428571425E-2</v>
      </c>
      <c r="V38" s="28">
        <f t="shared" si="11"/>
        <v>0.35714285714285715</v>
      </c>
      <c r="W38" s="28">
        <f t="shared" si="11"/>
        <v>0.35714285714285715</v>
      </c>
      <c r="X38" s="28">
        <f t="shared" si="11"/>
        <v>0.21428571428571427</v>
      </c>
      <c r="Y38" s="28">
        <f t="shared" si="11"/>
        <v>0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0.25</v>
      </c>
      <c r="V39" s="28">
        <f t="shared" si="11"/>
        <v>0</v>
      </c>
      <c r="W39" s="28">
        <f t="shared" si="11"/>
        <v>0</v>
      </c>
      <c r="X39" s="28">
        <f t="shared" si="11"/>
        <v>0.5</v>
      </c>
      <c r="Y39" s="28">
        <f t="shared" si="11"/>
        <v>0.25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0.5714285714285714</v>
      </c>
      <c r="V40" s="28">
        <f t="shared" si="11"/>
        <v>0.14285714285714285</v>
      </c>
      <c r="W40" s="28">
        <f t="shared" si="11"/>
        <v>0.14285714285714285</v>
      </c>
      <c r="X40" s="28">
        <f t="shared" si="11"/>
        <v>0.14285714285714285</v>
      </c>
      <c r="Y40" s="28">
        <f t="shared" si="11"/>
        <v>0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0:27" x14ac:dyDescent="0.4">
      <c r="S42" s="77"/>
      <c r="T42" s="19" t="s">
        <v>12</v>
      </c>
      <c r="U42" s="28">
        <f t="shared" si="11"/>
        <v>0</v>
      </c>
      <c r="V42" s="28">
        <f t="shared" si="11"/>
        <v>0.33333333333333331</v>
      </c>
      <c r="W42" s="28">
        <f t="shared" si="11"/>
        <v>0.33333333333333331</v>
      </c>
      <c r="X42" s="28">
        <f t="shared" si="11"/>
        <v>0.16666666666666666</v>
      </c>
      <c r="Y42" s="28">
        <f t="shared" si="11"/>
        <v>0.16666666666666666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0.16666666666666666</v>
      </c>
      <c r="V43" s="28">
        <f t="shared" si="11"/>
        <v>0.25</v>
      </c>
      <c r="W43" s="28">
        <f t="shared" si="11"/>
        <v>0.33333333333333331</v>
      </c>
      <c r="X43" s="28">
        <f t="shared" si="11"/>
        <v>0.19444444444444445</v>
      </c>
      <c r="Y43" s="28">
        <f t="shared" si="11"/>
        <v>5.5555555555555552E-2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0.42299999999999999</v>
      </c>
      <c r="V48" s="28">
        <f t="shared" si="12"/>
        <v>0.34599999999999997</v>
      </c>
      <c r="W48" s="28">
        <f t="shared" si="12"/>
        <v>0.192</v>
      </c>
      <c r="X48" s="28">
        <f t="shared" si="12"/>
        <v>0</v>
      </c>
      <c r="Y48" s="28">
        <f t="shared" si="12"/>
        <v>3.7999999999999999E-2</v>
      </c>
      <c r="Z48" s="28">
        <f t="shared" si="12"/>
        <v>0</v>
      </c>
      <c r="AA48" s="28">
        <f>SUM(U48:Z48)</f>
        <v>0.99899999999999989</v>
      </c>
    </row>
    <row r="49" spans="19:27" x14ac:dyDescent="0.4">
      <c r="S49" s="76"/>
      <c r="T49" s="15" t="s">
        <v>8</v>
      </c>
      <c r="U49" s="28">
        <f t="shared" ref="U49:Z61" si="13">ROUND(U31,3)</f>
        <v>0.20499999999999999</v>
      </c>
      <c r="V49" s="28">
        <f t="shared" si="13"/>
        <v>0.23100000000000001</v>
      </c>
      <c r="W49" s="28">
        <f t="shared" si="13"/>
        <v>0.38500000000000001</v>
      </c>
      <c r="X49" s="28">
        <f t="shared" si="13"/>
        <v>0.154</v>
      </c>
      <c r="Y49" s="28">
        <f t="shared" si="13"/>
        <v>2.5999999999999999E-2</v>
      </c>
      <c r="Z49" s="28">
        <f t="shared" si="13"/>
        <v>0</v>
      </c>
      <c r="AA49" s="28">
        <f t="shared" ref="AA49:AA61" si="14">SUM(U49:Z49)</f>
        <v>1.0009999999999999</v>
      </c>
    </row>
    <row r="50" spans="19:27" x14ac:dyDescent="0.4">
      <c r="S50" s="76"/>
      <c r="T50" s="16" t="s">
        <v>9</v>
      </c>
      <c r="U50" s="28">
        <f t="shared" si="13"/>
        <v>0.08</v>
      </c>
      <c r="V50" s="28">
        <f t="shared" si="13"/>
        <v>0.08</v>
      </c>
      <c r="W50" s="28">
        <f t="shared" si="13"/>
        <v>0.24</v>
      </c>
      <c r="X50" s="28">
        <f t="shared" si="13"/>
        <v>0.48</v>
      </c>
      <c r="Y50" s="28">
        <f t="shared" si="13"/>
        <v>0.08</v>
      </c>
      <c r="Z50" s="28">
        <f t="shared" si="13"/>
        <v>0.04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0.14299999999999999</v>
      </c>
      <c r="V51" s="28">
        <f t="shared" si="13"/>
        <v>9.5000000000000001E-2</v>
      </c>
      <c r="W51" s="28">
        <f t="shared" si="13"/>
        <v>0.35699999999999998</v>
      </c>
      <c r="X51" s="28">
        <f t="shared" si="13"/>
        <v>0.23799999999999999</v>
      </c>
      <c r="Y51" s="28">
        <f t="shared" si="13"/>
        <v>0.16700000000000001</v>
      </c>
      <c r="Z51" s="28">
        <f t="shared" si="13"/>
        <v>0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</v>
      </c>
      <c r="W52" s="28">
        <f t="shared" si="13"/>
        <v>0</v>
      </c>
      <c r="X52" s="28">
        <f t="shared" si="13"/>
        <v>0</v>
      </c>
      <c r="Y52" s="28">
        <f t="shared" si="13"/>
        <v>0</v>
      </c>
      <c r="Z52" s="28">
        <f t="shared" si="13"/>
        <v>0</v>
      </c>
      <c r="AA52" s="28">
        <f t="shared" si="14"/>
        <v>0</v>
      </c>
    </row>
    <row r="53" spans="19:27" x14ac:dyDescent="0.4">
      <c r="S53" s="76"/>
      <c r="T53" s="19" t="s">
        <v>12</v>
      </c>
      <c r="U53" s="28">
        <f t="shared" si="13"/>
        <v>0.5</v>
      </c>
      <c r="V53" s="28">
        <f t="shared" si="13"/>
        <v>0.33300000000000002</v>
      </c>
      <c r="W53" s="28">
        <f t="shared" si="13"/>
        <v>0.16700000000000001</v>
      </c>
      <c r="X53" s="28">
        <f t="shared" si="13"/>
        <v>0</v>
      </c>
      <c r="Y53" s="28">
        <f t="shared" si="13"/>
        <v>0</v>
      </c>
      <c r="Z53" s="28">
        <f t="shared" si="13"/>
        <v>0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0.22900000000000001</v>
      </c>
      <c r="V54" s="28">
        <f t="shared" si="13"/>
        <v>0.19400000000000001</v>
      </c>
      <c r="W54" s="28">
        <f t="shared" si="13"/>
        <v>0.29899999999999999</v>
      </c>
      <c r="X54" s="28">
        <f t="shared" si="13"/>
        <v>0.19400000000000001</v>
      </c>
      <c r="Y54" s="28">
        <f t="shared" si="13"/>
        <v>7.5999999999999998E-2</v>
      </c>
      <c r="Z54" s="28">
        <f t="shared" si="13"/>
        <v>7.0000000000000001E-3</v>
      </c>
      <c r="AA54" s="28">
        <f t="shared" si="14"/>
        <v>0.99899999999999989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0.2</v>
      </c>
      <c r="W55" s="28">
        <f t="shared" si="13"/>
        <v>0.8</v>
      </c>
      <c r="X55" s="28">
        <f t="shared" si="13"/>
        <v>0</v>
      </c>
      <c r="Y55" s="28">
        <f t="shared" si="13"/>
        <v>0</v>
      </c>
      <c r="Z55" s="28">
        <f t="shared" si="13"/>
        <v>0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7.0999999999999994E-2</v>
      </c>
      <c r="V56" s="28">
        <f t="shared" si="13"/>
        <v>0.35699999999999998</v>
      </c>
      <c r="W56" s="28">
        <f t="shared" si="13"/>
        <v>0.35699999999999998</v>
      </c>
      <c r="X56" s="28">
        <f t="shared" si="13"/>
        <v>0.214</v>
      </c>
      <c r="Y56" s="28">
        <f t="shared" si="13"/>
        <v>0</v>
      </c>
      <c r="Z56" s="28">
        <f t="shared" si="13"/>
        <v>0</v>
      </c>
      <c r="AA56" s="28">
        <f t="shared" si="14"/>
        <v>0.99899999999999989</v>
      </c>
    </row>
    <row r="57" spans="19:27" x14ac:dyDescent="0.4">
      <c r="S57" s="77"/>
      <c r="T57" s="16" t="s">
        <v>9</v>
      </c>
      <c r="U57" s="28">
        <f t="shared" si="13"/>
        <v>0.25</v>
      </c>
      <c r="V57" s="28">
        <f t="shared" si="13"/>
        <v>0</v>
      </c>
      <c r="W57" s="28">
        <f t="shared" si="13"/>
        <v>0</v>
      </c>
      <c r="X57" s="28">
        <f t="shared" si="13"/>
        <v>0.5</v>
      </c>
      <c r="Y57" s="28">
        <f t="shared" si="13"/>
        <v>0.25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0.57099999999999995</v>
      </c>
      <c r="V58" s="28">
        <f t="shared" si="13"/>
        <v>0.14299999999999999</v>
      </c>
      <c r="W58" s="28">
        <f t="shared" si="13"/>
        <v>0.14299999999999999</v>
      </c>
      <c r="X58" s="28">
        <f t="shared" si="13"/>
        <v>0.14299999999999999</v>
      </c>
      <c r="Y58" s="28">
        <f t="shared" si="13"/>
        <v>0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</row>
    <row r="60" spans="19:27" x14ac:dyDescent="0.4">
      <c r="S60" s="77"/>
      <c r="T60" s="19" t="s">
        <v>12</v>
      </c>
      <c r="U60" s="28">
        <f t="shared" si="13"/>
        <v>0</v>
      </c>
      <c r="V60" s="28">
        <f t="shared" si="13"/>
        <v>0.33300000000000002</v>
      </c>
      <c r="W60" s="28">
        <f t="shared" si="13"/>
        <v>0.33300000000000002</v>
      </c>
      <c r="X60" s="28">
        <f t="shared" si="13"/>
        <v>0.16700000000000001</v>
      </c>
      <c r="Y60" s="28">
        <f t="shared" si="13"/>
        <v>0.16700000000000001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0.16700000000000001</v>
      </c>
      <c r="V61" s="28">
        <f t="shared" si="13"/>
        <v>0.25</v>
      </c>
      <c r="W61" s="28">
        <f t="shared" si="13"/>
        <v>0.33300000000000002</v>
      </c>
      <c r="X61" s="28">
        <f t="shared" si="13"/>
        <v>0.19400000000000001</v>
      </c>
      <c r="Y61" s="28">
        <f t="shared" si="13"/>
        <v>5.6000000000000001E-2</v>
      </c>
      <c r="Z61" s="28">
        <f t="shared" si="13"/>
        <v>0</v>
      </c>
      <c r="AA61" s="28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S46-H17(35年間）(n=144）</v>
      </c>
      <c r="U66" s="28">
        <f t="shared" ref="U66:Z66" si="15">U54</f>
        <v>0.22900000000000001</v>
      </c>
      <c r="V66" s="28">
        <f t="shared" si="15"/>
        <v>0.19400000000000001</v>
      </c>
      <c r="W66" s="28">
        <f t="shared" si="15"/>
        <v>0.29899999999999999</v>
      </c>
      <c r="X66" s="28">
        <f t="shared" si="15"/>
        <v>0.19400000000000001</v>
      </c>
      <c r="Y66" s="28">
        <f t="shared" si="15"/>
        <v>7.5999999999999998E-2</v>
      </c>
      <c r="Z66" s="28">
        <f t="shared" si="15"/>
        <v>7.0000000000000001E-3</v>
      </c>
      <c r="AA66" s="45"/>
      <c r="AB66" s="20" t="s">
        <v>5</v>
      </c>
      <c r="AC66" s="45">
        <f>SUM(Y66:Z66)</f>
        <v>8.3000000000000004E-2</v>
      </c>
      <c r="AD66" s="45">
        <f>SUM(W66:X66)</f>
        <v>0.49299999999999999</v>
      </c>
    </row>
    <row r="67" spans="19:30" x14ac:dyDescent="0.4">
      <c r="T67" s="27" t="str">
        <f>REPLACE(J7,8,0,CHAR(10))</f>
        <v>地区計画策定後
H18-R3(16年間）(n=36）</v>
      </c>
      <c r="U67" s="28">
        <f t="shared" ref="U67:Z67" si="16">U61</f>
        <v>0.16700000000000001</v>
      </c>
      <c r="V67" s="28">
        <f t="shared" si="16"/>
        <v>0.25</v>
      </c>
      <c r="W67" s="28">
        <f t="shared" si="16"/>
        <v>0.33300000000000002</v>
      </c>
      <c r="X67" s="28">
        <f t="shared" si="16"/>
        <v>0.19400000000000001</v>
      </c>
      <c r="Y67" s="28">
        <f t="shared" si="16"/>
        <v>5.6000000000000001E-2</v>
      </c>
      <c r="Z67" s="28">
        <f t="shared" si="16"/>
        <v>0</v>
      </c>
      <c r="AA67" s="45"/>
      <c r="AB67" s="21" t="s">
        <v>13</v>
      </c>
      <c r="AC67" s="45">
        <f>SUM(Y67:Z67)</f>
        <v>5.6000000000000001E-2</v>
      </c>
      <c r="AD67" s="45">
        <f>SUM(W67:X67)</f>
        <v>0.52700000000000002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S46-H17(35年間）</v>
      </c>
      <c r="T71" s="38" t="str">
        <f t="shared" ref="T71:T76" si="17">T48&amp;AC12</f>
        <v>独立住宅(n=26）</v>
      </c>
      <c r="U71" s="28">
        <f t="shared" ref="U71:Z76" si="18">U48</f>
        <v>0.42299999999999999</v>
      </c>
      <c r="V71" s="28">
        <f t="shared" si="18"/>
        <v>0.34599999999999997</v>
      </c>
      <c r="W71" s="28">
        <f t="shared" si="18"/>
        <v>0.192</v>
      </c>
      <c r="X71" s="28">
        <f t="shared" si="18"/>
        <v>0</v>
      </c>
      <c r="Y71" s="28">
        <f t="shared" si="18"/>
        <v>3.7999999999999999E-2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集合住宅(n=39）</v>
      </c>
      <c r="U72" s="28">
        <f t="shared" si="18"/>
        <v>0.20499999999999999</v>
      </c>
      <c r="V72" s="28">
        <f t="shared" si="18"/>
        <v>0.23100000000000001</v>
      </c>
      <c r="W72" s="28">
        <f t="shared" si="18"/>
        <v>0.38500000000000001</v>
      </c>
      <c r="X72" s="28">
        <f t="shared" si="18"/>
        <v>0.154</v>
      </c>
      <c r="Y72" s="28">
        <f t="shared" si="18"/>
        <v>2.5999999999999999E-2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住商併用(n=25）</v>
      </c>
      <c r="U73" s="28">
        <f t="shared" si="18"/>
        <v>0.08</v>
      </c>
      <c r="V73" s="28">
        <f t="shared" si="18"/>
        <v>0.08</v>
      </c>
      <c r="W73" s="28">
        <f t="shared" si="18"/>
        <v>0.24</v>
      </c>
      <c r="X73" s="28">
        <f t="shared" si="18"/>
        <v>0.48</v>
      </c>
      <c r="Y73" s="28">
        <f t="shared" si="18"/>
        <v>0.08</v>
      </c>
      <c r="Z73" s="28">
        <f t="shared" si="18"/>
        <v>0.04</v>
      </c>
    </row>
    <row r="74" spans="19:30" x14ac:dyDescent="0.4">
      <c r="S74" s="75"/>
      <c r="T74" s="38" t="str">
        <f t="shared" si="17"/>
        <v>事務所(n=42）</v>
      </c>
      <c r="U74" s="28">
        <f t="shared" si="18"/>
        <v>0.14299999999999999</v>
      </c>
      <c r="V74" s="28">
        <f t="shared" si="18"/>
        <v>9.5000000000000001E-2</v>
      </c>
      <c r="W74" s="28">
        <f t="shared" si="18"/>
        <v>0.35699999999999998</v>
      </c>
      <c r="X74" s="28">
        <f t="shared" si="18"/>
        <v>0.23799999999999999</v>
      </c>
      <c r="Y74" s="28">
        <f t="shared" si="18"/>
        <v>0.16700000000000001</v>
      </c>
      <c r="Z74" s="28">
        <f t="shared" si="18"/>
        <v>0</v>
      </c>
    </row>
    <row r="75" spans="19:30" x14ac:dyDescent="0.4">
      <c r="S75" s="75"/>
      <c r="T75" s="38" t="str">
        <f t="shared" si="17"/>
        <v>専用商業(n=0）</v>
      </c>
      <c r="U75" s="28">
        <f t="shared" si="18"/>
        <v>0</v>
      </c>
      <c r="V75" s="28">
        <f t="shared" si="18"/>
        <v>0</v>
      </c>
      <c r="W75" s="28">
        <f t="shared" si="18"/>
        <v>0</v>
      </c>
      <c r="X75" s="28">
        <f t="shared" si="18"/>
        <v>0</v>
      </c>
      <c r="Y75" s="28">
        <f t="shared" si="18"/>
        <v>0</v>
      </c>
      <c r="Z75" s="28">
        <f t="shared" si="18"/>
        <v>0</v>
      </c>
    </row>
    <row r="76" spans="19:30" x14ac:dyDescent="0.4">
      <c r="S76" s="75"/>
      <c r="T76" s="38" t="str">
        <f t="shared" si="17"/>
        <v>その他(n=12）</v>
      </c>
      <c r="U76" s="28">
        <f t="shared" si="18"/>
        <v>0.5</v>
      </c>
      <c r="V76" s="28">
        <f t="shared" si="18"/>
        <v>0.33300000000000002</v>
      </c>
      <c r="W76" s="28">
        <f t="shared" si="18"/>
        <v>0.16700000000000001</v>
      </c>
      <c r="X76" s="28">
        <f t="shared" si="18"/>
        <v>0</v>
      </c>
      <c r="Y76" s="28">
        <f t="shared" si="18"/>
        <v>0</v>
      </c>
      <c r="Z76" s="28">
        <f t="shared" si="18"/>
        <v>0</v>
      </c>
    </row>
    <row r="77" spans="19:30" x14ac:dyDescent="0.4">
      <c r="S77" s="75" t="str">
        <f>REPLACE(K7,8,0,CHAR(10))</f>
        <v>地区計画策定後
H18-R3(16年間）</v>
      </c>
      <c r="T77" s="38" t="str">
        <f t="shared" ref="T77:T82" si="19">T55&amp;AC19</f>
        <v>独立住宅(n=5）</v>
      </c>
      <c r="U77" s="28">
        <f t="shared" ref="U77:Z82" si="20">U55</f>
        <v>0</v>
      </c>
      <c r="V77" s="28">
        <f t="shared" si="20"/>
        <v>0.2</v>
      </c>
      <c r="W77" s="28">
        <f t="shared" si="20"/>
        <v>0.8</v>
      </c>
      <c r="X77" s="28">
        <f t="shared" si="20"/>
        <v>0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集合住宅(n=14）</v>
      </c>
      <c r="U78" s="28">
        <f t="shared" si="20"/>
        <v>7.0999999999999994E-2</v>
      </c>
      <c r="V78" s="28">
        <f t="shared" si="20"/>
        <v>0.35699999999999998</v>
      </c>
      <c r="W78" s="28">
        <f t="shared" si="20"/>
        <v>0.35699999999999998</v>
      </c>
      <c r="X78" s="28">
        <f t="shared" si="20"/>
        <v>0.214</v>
      </c>
      <c r="Y78" s="28">
        <f t="shared" si="20"/>
        <v>0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住商併用(n=4）</v>
      </c>
      <c r="U79" s="28">
        <f t="shared" si="20"/>
        <v>0.25</v>
      </c>
      <c r="V79" s="28">
        <f t="shared" si="20"/>
        <v>0</v>
      </c>
      <c r="W79" s="28">
        <f t="shared" si="20"/>
        <v>0</v>
      </c>
      <c r="X79" s="28">
        <f t="shared" si="20"/>
        <v>0.5</v>
      </c>
      <c r="Y79" s="28">
        <f t="shared" si="20"/>
        <v>0.25</v>
      </c>
      <c r="Z79" s="28">
        <f t="shared" si="20"/>
        <v>0</v>
      </c>
    </row>
    <row r="80" spans="19:30" x14ac:dyDescent="0.4">
      <c r="S80" s="75"/>
      <c r="T80" s="38" t="str">
        <f t="shared" si="19"/>
        <v>事務所(n=7）</v>
      </c>
      <c r="U80" s="28">
        <f t="shared" si="20"/>
        <v>0.57099999999999995</v>
      </c>
      <c r="V80" s="28">
        <f t="shared" si="20"/>
        <v>0.14299999999999999</v>
      </c>
      <c r="W80" s="28">
        <f t="shared" si="20"/>
        <v>0.14299999999999999</v>
      </c>
      <c r="X80" s="28">
        <f t="shared" si="20"/>
        <v>0.14299999999999999</v>
      </c>
      <c r="Y80" s="28">
        <f t="shared" si="20"/>
        <v>0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専用商業(n=0）</v>
      </c>
      <c r="U81" s="28">
        <f t="shared" si="20"/>
        <v>0</v>
      </c>
      <c r="V81" s="28">
        <f t="shared" si="20"/>
        <v>0</v>
      </c>
      <c r="W81" s="28">
        <f t="shared" si="20"/>
        <v>0</v>
      </c>
      <c r="X81" s="28">
        <f t="shared" si="20"/>
        <v>0</v>
      </c>
      <c r="Y81" s="28">
        <f t="shared" si="20"/>
        <v>0</v>
      </c>
      <c r="Z81" s="28">
        <f t="shared" si="20"/>
        <v>0</v>
      </c>
    </row>
    <row r="82" spans="19:26" x14ac:dyDescent="0.4">
      <c r="S82" s="75"/>
      <c r="T82" s="38" t="str">
        <f t="shared" si="19"/>
        <v>その他(n=6）</v>
      </c>
      <c r="U82" s="28">
        <f t="shared" si="20"/>
        <v>0</v>
      </c>
      <c r="V82" s="28">
        <f t="shared" si="20"/>
        <v>0.33300000000000002</v>
      </c>
      <c r="W82" s="28">
        <f t="shared" si="20"/>
        <v>0.33300000000000002</v>
      </c>
      <c r="X82" s="28">
        <f t="shared" si="20"/>
        <v>0.16700000000000001</v>
      </c>
      <c r="Y82" s="28">
        <f t="shared" si="20"/>
        <v>0.16700000000000001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CFFCC"/>
  </sheetPr>
  <dimension ref="A1:AD82"/>
  <sheetViews>
    <sheetView zoomScaleNormal="100" workbookViewId="0">
      <selection activeCell="Z35" sqref="Z35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24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神田淡路町周辺地区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一般型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38974</v>
      </c>
      <c r="C4" s="26">
        <f>VLOOKUP($B$1,データベース!$A:$CV,データベース!D1,FALSE)</f>
        <v>38974</v>
      </c>
      <c r="F4" s="12">
        <v>1971</v>
      </c>
      <c r="G4" s="27">
        <f>B5-F4</f>
        <v>35</v>
      </c>
      <c r="I4" s="12" t="s">
        <v>19</v>
      </c>
      <c r="J4" s="12" t="str">
        <f>I4&amp;D7</f>
        <v>S46-H17</v>
      </c>
      <c r="K4" s="12" t="str">
        <f>$G$1&amp;G4&amp;$H$1&amp;$I$1</f>
        <v>(35年間）</v>
      </c>
      <c r="L4" s="12" t="str">
        <f>$G$1&amp;$J$1&amp;H12&amp;$I$1</f>
        <v>(n=454）</v>
      </c>
    </row>
    <row r="5" spans="1:29" x14ac:dyDescent="0.4">
      <c r="B5" s="27" t="str">
        <f>TEXT(B4,"yyyy")</f>
        <v>2006</v>
      </c>
      <c r="C5" s="27" t="str">
        <f>TEXT(C4,"ge")</f>
        <v>H18</v>
      </c>
      <c r="D5" s="27" t="str">
        <f>LEFT(C5,1)</f>
        <v>H</v>
      </c>
      <c r="F5" s="12">
        <v>2021</v>
      </c>
      <c r="G5" s="27">
        <f>F5-B5+1</f>
        <v>16</v>
      </c>
      <c r="I5" s="30" t="s">
        <v>20</v>
      </c>
      <c r="J5" s="12" t="str">
        <f>C5&amp;I5</f>
        <v>H18-R3</v>
      </c>
      <c r="K5" s="12" t="str">
        <f>$G$1&amp;G5&amp;$H$1&amp;$I$1</f>
        <v>(16年間）</v>
      </c>
      <c r="L5" s="12" t="str">
        <f>$G$1&amp;$J$1&amp;H13&amp;$I$1</f>
        <v>(n=86）</v>
      </c>
    </row>
    <row r="6" spans="1:29" x14ac:dyDescent="0.4">
      <c r="B6" s="27">
        <f>VALUE(B5)</f>
        <v>2006</v>
      </c>
      <c r="C6" s="27">
        <f>VALUE(RIGHT(C5,2))</f>
        <v>18</v>
      </c>
      <c r="D6" s="12">
        <f>C6-1</f>
        <v>17</v>
      </c>
      <c r="J6" s="12" t="str">
        <f>A23&amp;J4&amp;K4&amp;L4</f>
        <v>地区計画策定前S46-H17(35年間）(n=454）</v>
      </c>
      <c r="K6" s="12" t="str">
        <f>A23&amp;J4&amp;K4</f>
        <v>地区計画策定前S46-H17(35年間）</v>
      </c>
    </row>
    <row r="7" spans="1:29" x14ac:dyDescent="0.4">
      <c r="D7" s="12" t="str">
        <f>D5&amp;D6</f>
        <v>H17</v>
      </c>
      <c r="J7" s="12" t="str">
        <f>A24&amp;J5&amp;K5&amp;L5</f>
        <v>地区計画策定後H18-R3(16年間）(n=86）</v>
      </c>
      <c r="K7" s="12" t="str">
        <f>A24&amp;J5&amp;K5</f>
        <v>地区計画策定後H18-R3(16年間）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24</v>
      </c>
      <c r="C12" s="24">
        <f>VLOOKUP($B$1,データベース!$A:$CV,データベース!F1,FALSE)</f>
        <v>17</v>
      </c>
      <c r="D12" s="24">
        <f>VLOOKUP($B$1,データベース!$A:$CV,データベース!G1,FALSE)</f>
        <v>178</v>
      </c>
      <c r="E12" s="24">
        <f>VLOOKUP($B$1,データベース!$A:$CV,データベース!H1,FALSE)</f>
        <v>193</v>
      </c>
      <c r="F12" s="24">
        <f>VLOOKUP($B$1,データベース!$A:$CV,データベース!I1,FALSE)</f>
        <v>21</v>
      </c>
      <c r="G12" s="24">
        <f>VLOOKUP($B$1,データベース!$A:$CV,データベース!J1,FALSE)</f>
        <v>21</v>
      </c>
      <c r="H12" s="27">
        <f>SUM(B12:G12)</f>
        <v>454</v>
      </c>
      <c r="J12" s="20" t="s">
        <v>5</v>
      </c>
      <c r="K12" s="24">
        <f>VLOOKUP($B$1,データベース!$A:$CV,データベース!Q1,FALSE)</f>
        <v>3497.7699999999995</v>
      </c>
      <c r="L12" s="24">
        <f>VLOOKUP($B$1,データベース!$A:$CV,データベース!R1,FALSE)</f>
        <v>18169.66</v>
      </c>
      <c r="M12" s="24">
        <f>VLOOKUP($B$1,データベース!$A:$CV,データベース!S1,FALSE)</f>
        <v>167749.17000000001</v>
      </c>
      <c r="N12" s="24">
        <f>VLOOKUP($B$1,データベース!$A:$CV,データベース!T1,FALSE)</f>
        <v>394703.58000000007</v>
      </c>
      <c r="O12" s="24">
        <f>VLOOKUP($B$1,データベース!$A:$CV,データベース!U1,FALSE)</f>
        <v>21761.69</v>
      </c>
      <c r="P12" s="24">
        <f>VLOOKUP($B$1,データベース!$A:$CV,データベース!V1,FALSE)</f>
        <v>31498.630000000005</v>
      </c>
      <c r="Q12" s="27">
        <f>SUM(K12:P12)</f>
        <v>637380.5</v>
      </c>
      <c r="S12" s="76" t="s">
        <v>5</v>
      </c>
      <c r="T12" s="14" t="s">
        <v>7</v>
      </c>
      <c r="U12" s="24">
        <f>VLOOKUP($B$1,データベース!$A:$CV,データベース!AC1,FALSE)</f>
        <v>1</v>
      </c>
      <c r="V12" s="24">
        <f>VLOOKUP($B$1,データベース!$A:$CV,データベース!AD1,FALSE)</f>
        <v>1</v>
      </c>
      <c r="W12" s="24">
        <f>VLOOKUP($B$1,データベース!$A:$CV,データベース!AE1,FALSE)</f>
        <v>3</v>
      </c>
      <c r="X12" s="24">
        <f>VLOOKUP($B$1,データベース!$A:$CV,データベース!AF1,FALSE)</f>
        <v>12</v>
      </c>
      <c r="Y12" s="24">
        <f>VLOOKUP($B$1,データベース!$A:$CV,データベース!AG1,FALSE)</f>
        <v>7</v>
      </c>
      <c r="Z12" s="24">
        <f>VLOOKUP($B$1,データベース!$A:$CV,データベース!AH1,FALSE)</f>
        <v>0</v>
      </c>
      <c r="AA12" s="27">
        <f>SUM(U12:Z12)</f>
        <v>24</v>
      </c>
      <c r="AC12" s="12" t="str">
        <f>$G$1&amp;$J$1&amp;AA12&amp;$I$1</f>
        <v>(n=24）</v>
      </c>
    </row>
    <row r="13" spans="1:29" x14ac:dyDescent="0.4">
      <c r="A13" s="21" t="s">
        <v>13</v>
      </c>
      <c r="B13" s="24">
        <f>VLOOKUP($B$1,データベース!$A:$CV,データベース!K1,FALSE)</f>
        <v>5</v>
      </c>
      <c r="C13" s="24">
        <f>VLOOKUP($B$1,データベース!$A:$CV,データベース!L1,FALSE)</f>
        <v>14</v>
      </c>
      <c r="D13" s="24">
        <f>VLOOKUP($B$1,データベース!$A:$CV,データベース!M1,FALSE)</f>
        <v>18</v>
      </c>
      <c r="E13" s="24">
        <f>VLOOKUP($B$1,データベース!$A:$CV,データベース!N1,FALSE)</f>
        <v>30</v>
      </c>
      <c r="F13" s="24">
        <f>VLOOKUP($B$1,データベース!$A:$CV,データベース!O1,FALSE)</f>
        <v>12</v>
      </c>
      <c r="G13" s="24">
        <f>VLOOKUP($B$1,データベース!$A:$CV,データベース!P1,FALSE)</f>
        <v>7</v>
      </c>
      <c r="H13" s="27">
        <f>SUM(B13:G13)</f>
        <v>86</v>
      </c>
      <c r="J13" s="21" t="s">
        <v>13</v>
      </c>
      <c r="K13" s="24">
        <f>VLOOKUP($B$1,データベース!$A:$CV,データベース!W1,FALSE)</f>
        <v>1030.04</v>
      </c>
      <c r="L13" s="24">
        <f>VLOOKUP($B$1,データベース!$A:$CV,データベース!X1,FALSE)</f>
        <v>28411.210000000003</v>
      </c>
      <c r="M13" s="24">
        <f>VLOOKUP($B$1,データベース!$A:$CV,データベース!Y1,FALSE)</f>
        <v>169762.52</v>
      </c>
      <c r="N13" s="24">
        <f>VLOOKUP($B$1,データベース!$A:$CV,データベース!Z1,FALSE)</f>
        <v>193828.03000000003</v>
      </c>
      <c r="O13" s="24">
        <f>VLOOKUP($B$1,データベース!$A:$CV,データベース!AA1,FALSE)</f>
        <v>8400.17</v>
      </c>
      <c r="P13" s="24">
        <f>VLOOKUP($B$1,データベース!$A:$CV,データベース!AB1,FALSE)</f>
        <v>39243.550000000003</v>
      </c>
      <c r="Q13" s="27">
        <f>SUM(K13:P13)</f>
        <v>440675.52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0</v>
      </c>
      <c r="W13" s="24">
        <f>VLOOKUP($B$1,データベース!$A:$CV,データベース!AK1,FALSE)</f>
        <v>3</v>
      </c>
      <c r="X13" s="24">
        <f>VLOOKUP($B$1,データベース!$A:$CV,データベース!AL1,FALSE)</f>
        <v>9</v>
      </c>
      <c r="Y13" s="24">
        <f>VLOOKUP($B$1,データベース!$A:$CV,データベース!AM1,FALSE)</f>
        <v>5</v>
      </c>
      <c r="Z13" s="24">
        <f>VLOOKUP($B$1,データベース!$A:$CV,データベース!AN1,FALSE)</f>
        <v>0</v>
      </c>
      <c r="AA13" s="27">
        <f t="shared" ref="AA13:AA25" si="0">SUM(U13:Z13)</f>
        <v>17</v>
      </c>
      <c r="AC13" s="12" t="str">
        <f t="shared" ref="AC13:AC24" si="1">$G$1&amp;$J$1&amp;AA13&amp;$I$1</f>
        <v>(n=17）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1</v>
      </c>
      <c r="V14" s="24">
        <f>VLOOKUP($B$1,データベース!$A:$CV,データベース!AP1,FALSE)</f>
        <v>3</v>
      </c>
      <c r="W14" s="24">
        <f>VLOOKUP($B$1,データベース!$A:$CV,データベース!AQ1,FALSE)</f>
        <v>8</v>
      </c>
      <c r="X14" s="24">
        <f>VLOOKUP($B$1,データベース!$A:$CV,データベース!AR1,FALSE)</f>
        <v>48</v>
      </c>
      <c r="Y14" s="24">
        <f>VLOOKUP($B$1,データベース!$A:$CV,データベース!AS1,FALSE)</f>
        <v>104</v>
      </c>
      <c r="Z14" s="24">
        <f>VLOOKUP($B$1,データベース!$A:$CV,データベース!AT1,FALSE)</f>
        <v>14</v>
      </c>
      <c r="AA14" s="27">
        <f t="shared" si="0"/>
        <v>178</v>
      </c>
      <c r="AC14" s="12" t="str">
        <f t="shared" si="1"/>
        <v>(n=178）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3</v>
      </c>
      <c r="V15" s="24">
        <f>VLOOKUP($B$1,データベース!$A:$CV,データベース!AV1,FALSE)</f>
        <v>3</v>
      </c>
      <c r="W15" s="24">
        <f>VLOOKUP($B$1,データベース!$A:$CV,データベース!AW1,FALSE)</f>
        <v>12</v>
      </c>
      <c r="X15" s="24">
        <f>VLOOKUP($B$1,データベース!$A:$CV,データベース!AX1,FALSE)</f>
        <v>63</v>
      </c>
      <c r="Y15" s="24">
        <f>VLOOKUP($B$1,データベース!$A:$CV,データベース!AY1,FALSE)</f>
        <v>102</v>
      </c>
      <c r="Z15" s="24">
        <f>VLOOKUP($B$1,データベース!$A:$CV,データベース!AZ1,FALSE)</f>
        <v>10</v>
      </c>
      <c r="AA15" s="27">
        <f t="shared" si="0"/>
        <v>193</v>
      </c>
      <c r="AC15" s="12" t="str">
        <f t="shared" si="1"/>
        <v>(n=193）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3</v>
      </c>
      <c r="V16" s="24">
        <f>VLOOKUP($B$1,データベース!$A:$CV,データベース!BB1,FALSE)</f>
        <v>0</v>
      </c>
      <c r="W16" s="24">
        <f>VLOOKUP($B$1,データベース!$A:$CV,データベース!BC1,FALSE)</f>
        <v>3</v>
      </c>
      <c r="X16" s="24">
        <f>VLOOKUP($B$1,データベース!$A:$CV,データベース!BD1,FALSE)</f>
        <v>6</v>
      </c>
      <c r="Y16" s="24">
        <f>VLOOKUP($B$1,データベース!$A:$CV,データベース!BE1,FALSE)</f>
        <v>8</v>
      </c>
      <c r="Z16" s="24">
        <f>VLOOKUP($B$1,データベース!$A:$CV,データベース!BF1,FALSE)</f>
        <v>1</v>
      </c>
      <c r="AA16" s="27">
        <f t="shared" si="0"/>
        <v>21</v>
      </c>
      <c r="AC16" s="12" t="str">
        <f t="shared" si="1"/>
        <v>(n=21）</v>
      </c>
    </row>
    <row r="17" spans="1:29" x14ac:dyDescent="0.4">
      <c r="A17" s="20" t="s">
        <v>5</v>
      </c>
      <c r="B17" s="28">
        <f t="shared" ref="B17:H18" si="2">B12/$H12</f>
        <v>5.2863436123348019E-2</v>
      </c>
      <c r="C17" s="28">
        <f t="shared" si="2"/>
        <v>3.7444933920704845E-2</v>
      </c>
      <c r="D17" s="28">
        <f t="shared" si="2"/>
        <v>0.39207048458149779</v>
      </c>
      <c r="E17" s="28">
        <f t="shared" si="2"/>
        <v>0.42511013215859028</v>
      </c>
      <c r="F17" s="28">
        <f t="shared" si="2"/>
        <v>4.6255506607929514E-2</v>
      </c>
      <c r="G17" s="28">
        <f t="shared" si="2"/>
        <v>4.6255506607929514E-2</v>
      </c>
      <c r="H17" s="29">
        <f t="shared" si="2"/>
        <v>1</v>
      </c>
      <c r="J17" s="20" t="s">
        <v>5</v>
      </c>
      <c r="K17" s="28">
        <f>K12/$Q12</f>
        <v>5.4877267189692809E-3</v>
      </c>
      <c r="L17" s="28">
        <f t="shared" ref="L17:P18" si="3">L12/$Q12</f>
        <v>2.8506771073165873E-2</v>
      </c>
      <c r="M17" s="28">
        <f t="shared" si="3"/>
        <v>0.26318528728130214</v>
      </c>
      <c r="N17" s="28">
        <f t="shared" si="3"/>
        <v>0.61925895128577058</v>
      </c>
      <c r="O17" s="28">
        <f t="shared" si="3"/>
        <v>3.4142384337142409E-2</v>
      </c>
      <c r="P17" s="28">
        <f t="shared" si="3"/>
        <v>4.9418879303649868E-2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5</v>
      </c>
      <c r="V17" s="24">
        <f>VLOOKUP($B$1,データベース!$A:$CV,データベース!BH1,FALSE)</f>
        <v>1</v>
      </c>
      <c r="W17" s="24">
        <f>VLOOKUP($B$1,データベース!$A:$CV,データベース!BI1,FALSE)</f>
        <v>4</v>
      </c>
      <c r="X17" s="24">
        <f>VLOOKUP($B$1,データベース!$A:$CV,データベース!BJ1,FALSE)</f>
        <v>6</v>
      </c>
      <c r="Y17" s="24">
        <f>VLOOKUP($B$1,データベース!$A:$CV,データベース!BK1,FALSE)</f>
        <v>4</v>
      </c>
      <c r="Z17" s="24">
        <f>VLOOKUP($B$1,データベース!$A:$CV,データベース!BL1,FALSE)</f>
        <v>1</v>
      </c>
      <c r="AA17" s="27">
        <f t="shared" si="0"/>
        <v>21</v>
      </c>
      <c r="AC17" s="12" t="str">
        <f t="shared" si="1"/>
        <v>(n=21）</v>
      </c>
    </row>
    <row r="18" spans="1:29" x14ac:dyDescent="0.4">
      <c r="A18" s="21" t="s">
        <v>13</v>
      </c>
      <c r="B18" s="28">
        <f t="shared" si="2"/>
        <v>5.8139534883720929E-2</v>
      </c>
      <c r="C18" s="28">
        <f t="shared" si="2"/>
        <v>0.16279069767441862</v>
      </c>
      <c r="D18" s="28">
        <f t="shared" si="2"/>
        <v>0.20930232558139536</v>
      </c>
      <c r="E18" s="28">
        <f t="shared" si="2"/>
        <v>0.34883720930232559</v>
      </c>
      <c r="F18" s="28">
        <f t="shared" si="2"/>
        <v>0.13953488372093023</v>
      </c>
      <c r="G18" s="28">
        <f t="shared" si="2"/>
        <v>8.1395348837209308E-2</v>
      </c>
      <c r="H18" s="29">
        <f t="shared" si="2"/>
        <v>1</v>
      </c>
      <c r="J18" s="21" t="s">
        <v>13</v>
      </c>
      <c r="K18" s="28">
        <f>K13/$Q13</f>
        <v>2.3374114359699396E-3</v>
      </c>
      <c r="L18" s="28">
        <f t="shared" si="3"/>
        <v>6.4471949791992084E-2</v>
      </c>
      <c r="M18" s="28">
        <f t="shared" si="3"/>
        <v>0.38523247218270706</v>
      </c>
      <c r="N18" s="28">
        <f t="shared" si="3"/>
        <v>0.43984297108221493</v>
      </c>
      <c r="O18" s="28">
        <f t="shared" si="3"/>
        <v>1.906203003969905E-2</v>
      </c>
      <c r="P18" s="28">
        <f t="shared" si="3"/>
        <v>8.9053165467416942E-2</v>
      </c>
      <c r="Q18" s="28">
        <f>Q13/$Q13</f>
        <v>1</v>
      </c>
      <c r="S18" s="76"/>
      <c r="T18" s="12" t="s">
        <v>34</v>
      </c>
      <c r="U18" s="27">
        <f t="shared" ref="U18:Z18" si="4">SUM(U12:U17)</f>
        <v>13</v>
      </c>
      <c r="V18" s="27">
        <f t="shared" si="4"/>
        <v>8</v>
      </c>
      <c r="W18" s="27">
        <f t="shared" si="4"/>
        <v>33</v>
      </c>
      <c r="X18" s="27">
        <f t="shared" si="4"/>
        <v>144</v>
      </c>
      <c r="Y18" s="27">
        <f t="shared" si="4"/>
        <v>230</v>
      </c>
      <c r="Z18" s="27">
        <f t="shared" si="4"/>
        <v>26</v>
      </c>
      <c r="AA18" s="27">
        <f t="shared" si="0"/>
        <v>454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0</v>
      </c>
      <c r="X19" s="24">
        <f>VLOOKUP($B$1,データベース!$A:$CV,データベース!BP1,FALSE)</f>
        <v>5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5</v>
      </c>
      <c r="AC19" s="12" t="str">
        <f t="shared" si="1"/>
        <v>(n=5）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0</v>
      </c>
      <c r="V20" s="24">
        <f>VLOOKUP($B$1,データベース!$A:$CV,データベース!BT1,FALSE)</f>
        <v>0</v>
      </c>
      <c r="W20" s="24">
        <f>VLOOKUP($B$1,データベース!$A:$CV,データベース!BU1,FALSE)</f>
        <v>2</v>
      </c>
      <c r="X20" s="24">
        <f>VLOOKUP($B$1,データベース!$A:$CV,データベース!BV1,FALSE)</f>
        <v>7</v>
      </c>
      <c r="Y20" s="24">
        <f>VLOOKUP($B$1,データベース!$A:$CV,データベース!BW1,FALSE)</f>
        <v>5</v>
      </c>
      <c r="Z20" s="24">
        <f>VLOOKUP($B$1,データベース!$A:$CV,データベース!BX1,FALSE)</f>
        <v>0</v>
      </c>
      <c r="AA20" s="27">
        <f t="shared" si="0"/>
        <v>14</v>
      </c>
      <c r="AC20" s="12" t="str">
        <f t="shared" si="1"/>
        <v>(n=14）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0</v>
      </c>
      <c r="W21" s="24">
        <f>VLOOKUP($B$1,データベース!$A:$CV,データベース!CA1,FALSE)</f>
        <v>4</v>
      </c>
      <c r="X21" s="24">
        <f>VLOOKUP($B$1,データベース!$A:$CV,データベース!CB1,FALSE)</f>
        <v>8</v>
      </c>
      <c r="Y21" s="24">
        <f>VLOOKUP($B$1,データベース!$A:$CV,データベース!CC1,FALSE)</f>
        <v>6</v>
      </c>
      <c r="Z21" s="24">
        <f>VLOOKUP($B$1,データベース!$A:$CV,データベース!CD1,FALSE)</f>
        <v>0</v>
      </c>
      <c r="AA21" s="27">
        <f t="shared" si="0"/>
        <v>18</v>
      </c>
      <c r="AC21" s="12" t="str">
        <f t="shared" si="1"/>
        <v>(n=18）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2</v>
      </c>
      <c r="V22" s="24">
        <f>VLOOKUP($B$1,データベース!$A:$CV,データベース!CF1,FALSE)</f>
        <v>0</v>
      </c>
      <c r="W22" s="24">
        <f>VLOOKUP($B$1,データベース!$A:$CV,データベース!CG1,FALSE)</f>
        <v>7</v>
      </c>
      <c r="X22" s="24">
        <f>VLOOKUP($B$1,データベース!$A:$CV,データベース!CH1,FALSE)</f>
        <v>10</v>
      </c>
      <c r="Y22" s="24">
        <f>VLOOKUP($B$1,データベース!$A:$CV,データベース!CI1,FALSE)</f>
        <v>10</v>
      </c>
      <c r="Z22" s="24">
        <f>VLOOKUP($B$1,データベース!$A:$CV,データベース!CJ1,FALSE)</f>
        <v>1</v>
      </c>
      <c r="AA22" s="27">
        <f t="shared" si="0"/>
        <v>30</v>
      </c>
      <c r="AC22" s="12" t="str">
        <f t="shared" si="1"/>
        <v>(n=30）</v>
      </c>
    </row>
    <row r="23" spans="1:29" x14ac:dyDescent="0.4">
      <c r="A23" s="20" t="s">
        <v>5</v>
      </c>
      <c r="B23" s="28">
        <f>ROUND(B17,3)</f>
        <v>5.2999999999999999E-2</v>
      </c>
      <c r="C23" s="28">
        <f t="shared" ref="C23:G24" si="5">ROUND(C17,3)</f>
        <v>3.6999999999999998E-2</v>
      </c>
      <c r="D23" s="28">
        <f t="shared" si="5"/>
        <v>0.39200000000000002</v>
      </c>
      <c r="E23" s="28">
        <f>ROUND(E17,3)+0.001</f>
        <v>0.42599999999999999</v>
      </c>
      <c r="F23" s="28">
        <f t="shared" si="5"/>
        <v>4.5999999999999999E-2</v>
      </c>
      <c r="G23" s="28">
        <f t="shared" si="5"/>
        <v>4.5999999999999999E-2</v>
      </c>
      <c r="H23" s="28">
        <f>SUM(B23:G23)</f>
        <v>1</v>
      </c>
      <c r="J23" s="20" t="s">
        <v>5</v>
      </c>
      <c r="K23" s="28">
        <f>ROUND(K17,3)</f>
        <v>5.0000000000000001E-3</v>
      </c>
      <c r="L23" s="28">
        <f t="shared" ref="L23:P24" si="6">ROUND(L17,3)</f>
        <v>2.9000000000000001E-2</v>
      </c>
      <c r="M23" s="28">
        <f t="shared" si="6"/>
        <v>0.26300000000000001</v>
      </c>
      <c r="N23" s="28">
        <f>ROUND(N17,3)+0.001</f>
        <v>0.62</v>
      </c>
      <c r="O23" s="28">
        <f t="shared" si="6"/>
        <v>3.4000000000000002E-2</v>
      </c>
      <c r="P23" s="28">
        <f t="shared" si="6"/>
        <v>4.9000000000000002E-2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2</v>
      </c>
      <c r="V23" s="24">
        <f>VLOOKUP($B$1,データベース!$A:$CV,データベース!CL1,FALSE)</f>
        <v>2</v>
      </c>
      <c r="W23" s="24">
        <f>VLOOKUP($B$1,データベース!$A:$CV,データベース!CM1,FALSE)</f>
        <v>1</v>
      </c>
      <c r="X23" s="24">
        <f>VLOOKUP($B$1,データベース!$A:$CV,データベース!CN1,FALSE)</f>
        <v>5</v>
      </c>
      <c r="Y23" s="24">
        <f>VLOOKUP($B$1,データベース!$A:$CV,データベース!CO1,FALSE)</f>
        <v>2</v>
      </c>
      <c r="Z23" s="24">
        <f>VLOOKUP($B$1,データベース!$A:$CV,データベース!CP1,FALSE)</f>
        <v>0</v>
      </c>
      <c r="AA23" s="27">
        <f t="shared" si="0"/>
        <v>12</v>
      </c>
      <c r="AC23" s="12" t="str">
        <f t="shared" si="1"/>
        <v>(n=12）</v>
      </c>
    </row>
    <row r="24" spans="1:29" x14ac:dyDescent="0.4">
      <c r="A24" s="21" t="s">
        <v>13</v>
      </c>
      <c r="B24" s="28">
        <f>ROUND(B18,3)</f>
        <v>5.8000000000000003E-2</v>
      </c>
      <c r="C24" s="28">
        <f t="shared" si="5"/>
        <v>0.16300000000000001</v>
      </c>
      <c r="D24" s="28">
        <f t="shared" si="5"/>
        <v>0.20899999999999999</v>
      </c>
      <c r="E24" s="28">
        <f t="shared" si="5"/>
        <v>0.34899999999999998</v>
      </c>
      <c r="F24" s="28">
        <f t="shared" si="5"/>
        <v>0.14000000000000001</v>
      </c>
      <c r="G24" s="28">
        <f t="shared" si="5"/>
        <v>8.1000000000000003E-2</v>
      </c>
      <c r="H24" s="28">
        <f>SUM(B24:G24)</f>
        <v>0.99999999999999989</v>
      </c>
      <c r="J24" s="21" t="s">
        <v>13</v>
      </c>
      <c r="K24" s="28">
        <f>ROUND(K18,3)</f>
        <v>2E-3</v>
      </c>
      <c r="L24" s="28">
        <f t="shared" si="6"/>
        <v>6.4000000000000001E-2</v>
      </c>
      <c r="M24" s="28">
        <f t="shared" si="6"/>
        <v>0.38500000000000001</v>
      </c>
      <c r="N24" s="28">
        <f>ROUND(N18,3)+0.001</f>
        <v>0.441</v>
      </c>
      <c r="O24" s="28">
        <f t="shared" si="6"/>
        <v>1.9E-2</v>
      </c>
      <c r="P24" s="28">
        <f t="shared" si="6"/>
        <v>8.8999999999999996E-2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2</v>
      </c>
      <c r="V24" s="24">
        <f>VLOOKUP($B$1,データベース!$A:$CV,データベース!CR1,FALSE)</f>
        <v>1</v>
      </c>
      <c r="W24" s="24">
        <f>VLOOKUP($B$1,データベース!$A:$CV,データベース!CS1,FALSE)</f>
        <v>0</v>
      </c>
      <c r="X24" s="24">
        <f>VLOOKUP($B$1,データベース!$A:$CV,データベース!CT1,FALSE)</f>
        <v>3</v>
      </c>
      <c r="Y24" s="24">
        <f>VLOOKUP($B$1,データベース!$A:$CV,データベース!CU1,FALSE)</f>
        <v>1</v>
      </c>
      <c r="Z24" s="24">
        <f>VLOOKUP($B$1,データベース!$A:$CV,データベース!CV1,FALSE)</f>
        <v>0</v>
      </c>
      <c r="AA24" s="27">
        <f t="shared" si="0"/>
        <v>7</v>
      </c>
      <c r="AC24" s="12" t="str">
        <f t="shared" si="1"/>
        <v>(n=7）</v>
      </c>
    </row>
    <row r="25" spans="1:29" x14ac:dyDescent="0.4">
      <c r="S25" s="77"/>
      <c r="T25" s="12" t="s">
        <v>34</v>
      </c>
      <c r="U25" s="27">
        <f t="shared" ref="U25:Z25" si="7">SUM(U19:U24)</f>
        <v>6</v>
      </c>
      <c r="V25" s="27">
        <f t="shared" si="7"/>
        <v>3</v>
      </c>
      <c r="W25" s="27">
        <f t="shared" si="7"/>
        <v>14</v>
      </c>
      <c r="X25" s="27">
        <f t="shared" si="7"/>
        <v>38</v>
      </c>
      <c r="Y25" s="27">
        <f t="shared" si="7"/>
        <v>24</v>
      </c>
      <c r="Z25" s="27">
        <f t="shared" si="7"/>
        <v>1</v>
      </c>
      <c r="AA25" s="27">
        <f t="shared" si="0"/>
        <v>86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S46-H17(35年間）(n=454）</v>
      </c>
      <c r="B27" s="28">
        <f>B23</f>
        <v>5.2999999999999999E-2</v>
      </c>
      <c r="C27" s="28">
        <f t="shared" ref="C27:G28" si="8">C23</f>
        <v>3.6999999999999998E-2</v>
      </c>
      <c r="D27" s="28">
        <f t="shared" si="8"/>
        <v>0.39200000000000002</v>
      </c>
      <c r="E27" s="28">
        <f t="shared" si="8"/>
        <v>0.42599999999999999</v>
      </c>
      <c r="F27" s="28">
        <f t="shared" si="8"/>
        <v>4.5999999999999999E-2</v>
      </c>
      <c r="G27" s="28">
        <f t="shared" si="8"/>
        <v>4.5999999999999999E-2</v>
      </c>
      <c r="J27" s="27" t="str">
        <f>REPLACE(K6,8,0,CHAR(10))</f>
        <v>地区計画策定前
S46-H17(35年間）</v>
      </c>
      <c r="K27" s="28">
        <f>K23</f>
        <v>5.0000000000000001E-3</v>
      </c>
      <c r="L27" s="28">
        <f t="shared" ref="L27:P28" si="9">L23</f>
        <v>2.9000000000000001E-2</v>
      </c>
      <c r="M27" s="28">
        <f t="shared" si="9"/>
        <v>0.26300000000000001</v>
      </c>
      <c r="N27" s="28">
        <f t="shared" si="9"/>
        <v>0.62</v>
      </c>
      <c r="O27" s="28">
        <f t="shared" si="9"/>
        <v>3.4000000000000002E-2</v>
      </c>
      <c r="P27" s="28">
        <f t="shared" si="9"/>
        <v>4.9000000000000002E-2</v>
      </c>
    </row>
    <row r="28" spans="1:29" x14ac:dyDescent="0.4">
      <c r="A28" s="27" t="str">
        <f>REPLACE(J7,8,0,CHAR(10))</f>
        <v>地区計画策定後
H18-R3(16年間）(n=86）</v>
      </c>
      <c r="B28" s="28">
        <f>B24</f>
        <v>5.8000000000000003E-2</v>
      </c>
      <c r="C28" s="28">
        <f t="shared" si="8"/>
        <v>0.16300000000000001</v>
      </c>
      <c r="D28" s="28">
        <f t="shared" si="8"/>
        <v>0.20899999999999999</v>
      </c>
      <c r="E28" s="28">
        <f t="shared" si="8"/>
        <v>0.34899999999999998</v>
      </c>
      <c r="F28" s="28">
        <f t="shared" si="8"/>
        <v>0.14000000000000001</v>
      </c>
      <c r="G28" s="28">
        <f t="shared" si="8"/>
        <v>8.1000000000000003E-2</v>
      </c>
      <c r="J28" s="27" t="str">
        <f>REPLACE(K7,8,0,CHAR(10))</f>
        <v>地区計画策定後
H18-R3(16年間）</v>
      </c>
      <c r="K28" s="28">
        <f>K24</f>
        <v>2E-3</v>
      </c>
      <c r="L28" s="28">
        <f t="shared" si="9"/>
        <v>6.4000000000000001E-2</v>
      </c>
      <c r="M28" s="28">
        <f t="shared" si="9"/>
        <v>0.38500000000000001</v>
      </c>
      <c r="N28" s="28">
        <f t="shared" si="9"/>
        <v>0.441</v>
      </c>
      <c r="O28" s="28">
        <f t="shared" si="9"/>
        <v>1.9E-2</v>
      </c>
      <c r="P28" s="28">
        <f t="shared" si="9"/>
        <v>8.8999999999999996E-2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4.1666666666666664E-2</v>
      </c>
      <c r="V30" s="28">
        <f t="shared" ref="V30:AA30" si="10">V12/$AA12</f>
        <v>4.1666666666666664E-2</v>
      </c>
      <c r="W30" s="28">
        <f t="shared" si="10"/>
        <v>0.125</v>
      </c>
      <c r="X30" s="28">
        <f t="shared" si="10"/>
        <v>0.5</v>
      </c>
      <c r="Y30" s="28">
        <f t="shared" si="10"/>
        <v>0.29166666666666669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</v>
      </c>
      <c r="W31" s="28">
        <f t="shared" si="11"/>
        <v>0.17647058823529413</v>
      </c>
      <c r="X31" s="28">
        <f t="shared" si="11"/>
        <v>0.52941176470588236</v>
      </c>
      <c r="Y31" s="28">
        <f t="shared" si="11"/>
        <v>0.29411764705882354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3.4000000000000002E-2</v>
      </c>
      <c r="L32" s="28">
        <f>M27</f>
        <v>0.26300000000000001</v>
      </c>
      <c r="M32" s="28">
        <f>SUM(K27:M27)</f>
        <v>0.29700000000000004</v>
      </c>
      <c r="N32" s="28">
        <f>N27</f>
        <v>0.62</v>
      </c>
      <c r="O32" s="28">
        <f>O27</f>
        <v>3.4000000000000002E-2</v>
      </c>
      <c r="S32" s="76"/>
      <c r="T32" s="16" t="s">
        <v>9</v>
      </c>
      <c r="U32" s="28">
        <f t="shared" si="11"/>
        <v>5.6179775280898875E-3</v>
      </c>
      <c r="V32" s="28">
        <f t="shared" si="11"/>
        <v>1.6853932584269662E-2</v>
      </c>
      <c r="W32" s="28">
        <f t="shared" si="11"/>
        <v>4.49438202247191E-2</v>
      </c>
      <c r="X32" s="28">
        <f t="shared" si="11"/>
        <v>0.2696629213483146</v>
      </c>
      <c r="Y32" s="28">
        <f t="shared" si="11"/>
        <v>0.5842696629213483</v>
      </c>
      <c r="Z32" s="28">
        <f t="shared" si="11"/>
        <v>7.8651685393258425E-2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6.6000000000000003E-2</v>
      </c>
      <c r="L33" s="28">
        <f>M28</f>
        <v>0.38500000000000001</v>
      </c>
      <c r="M33" s="28">
        <f>SUM(K28:M28)</f>
        <v>0.45100000000000001</v>
      </c>
      <c r="N33" s="28">
        <f>N28</f>
        <v>0.441</v>
      </c>
      <c r="O33" s="28">
        <f>O28</f>
        <v>1.9E-2</v>
      </c>
      <c r="S33" s="76"/>
      <c r="T33" s="17" t="s">
        <v>10</v>
      </c>
      <c r="U33" s="28">
        <f t="shared" si="11"/>
        <v>1.5544041450777202E-2</v>
      </c>
      <c r="V33" s="28">
        <f t="shared" si="11"/>
        <v>1.5544041450777202E-2</v>
      </c>
      <c r="W33" s="28">
        <f t="shared" si="11"/>
        <v>6.2176165803108807E-2</v>
      </c>
      <c r="X33" s="28">
        <f t="shared" si="11"/>
        <v>0.32642487046632124</v>
      </c>
      <c r="Y33" s="28">
        <f t="shared" si="11"/>
        <v>0.52849740932642486</v>
      </c>
      <c r="Z33" s="28">
        <f t="shared" si="11"/>
        <v>5.181347150259067E-2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0.14285714285714285</v>
      </c>
      <c r="V34" s="28">
        <f t="shared" si="11"/>
        <v>0</v>
      </c>
      <c r="W34" s="28">
        <f t="shared" si="11"/>
        <v>0.14285714285714285</v>
      </c>
      <c r="X34" s="28">
        <f t="shared" si="11"/>
        <v>0.2857142857142857</v>
      </c>
      <c r="Y34" s="28">
        <f t="shared" si="11"/>
        <v>0.38095238095238093</v>
      </c>
      <c r="Z34" s="28">
        <f t="shared" si="11"/>
        <v>4.7619047619047616E-2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0.23809523809523808</v>
      </c>
      <c r="V35" s="28">
        <f t="shared" si="11"/>
        <v>4.7619047619047616E-2</v>
      </c>
      <c r="W35" s="28">
        <f t="shared" si="11"/>
        <v>0.19047619047619047</v>
      </c>
      <c r="X35" s="28">
        <f t="shared" si="11"/>
        <v>0.2857142857142857</v>
      </c>
      <c r="Y35" s="28">
        <f t="shared" si="11"/>
        <v>0.19047619047619047</v>
      </c>
      <c r="Z35" s="28">
        <f t="shared" si="11"/>
        <v>4.7619047619047616E-2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2.8634361233480177E-2</v>
      </c>
      <c r="V36" s="28">
        <f t="shared" si="11"/>
        <v>1.7621145374449341E-2</v>
      </c>
      <c r="W36" s="28">
        <f t="shared" si="11"/>
        <v>7.268722466960352E-2</v>
      </c>
      <c r="X36" s="28">
        <f t="shared" si="11"/>
        <v>0.31718061674008813</v>
      </c>
      <c r="Y36" s="28">
        <f t="shared" si="11"/>
        <v>0.50660792951541855</v>
      </c>
      <c r="Z36" s="28">
        <f t="shared" si="11"/>
        <v>5.7268722466960353E-2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</v>
      </c>
      <c r="W37" s="28">
        <f t="shared" si="11"/>
        <v>0</v>
      </c>
      <c r="X37" s="28">
        <f t="shared" si="11"/>
        <v>1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</v>
      </c>
      <c r="V38" s="28">
        <f t="shared" si="11"/>
        <v>0</v>
      </c>
      <c r="W38" s="28">
        <f t="shared" si="11"/>
        <v>0.14285714285714285</v>
      </c>
      <c r="X38" s="28">
        <f t="shared" si="11"/>
        <v>0.5</v>
      </c>
      <c r="Y38" s="28">
        <f t="shared" si="11"/>
        <v>0.35714285714285715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</v>
      </c>
      <c r="W39" s="28">
        <f t="shared" si="11"/>
        <v>0.22222222222222221</v>
      </c>
      <c r="X39" s="28">
        <f t="shared" si="11"/>
        <v>0.44444444444444442</v>
      </c>
      <c r="Y39" s="28">
        <f t="shared" si="11"/>
        <v>0.33333333333333331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6.6666666666666666E-2</v>
      </c>
      <c r="V40" s="28">
        <f t="shared" si="11"/>
        <v>0</v>
      </c>
      <c r="W40" s="28">
        <f t="shared" si="11"/>
        <v>0.23333333333333334</v>
      </c>
      <c r="X40" s="28">
        <f t="shared" si="11"/>
        <v>0.33333333333333331</v>
      </c>
      <c r="Y40" s="28">
        <f t="shared" si="11"/>
        <v>0.33333333333333331</v>
      </c>
      <c r="Z40" s="28">
        <f t="shared" si="11"/>
        <v>3.3333333333333333E-2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0.16666666666666666</v>
      </c>
      <c r="V41" s="28">
        <f t="shared" si="11"/>
        <v>0.16666666666666666</v>
      </c>
      <c r="W41" s="28">
        <f t="shared" si="11"/>
        <v>8.3333333333333329E-2</v>
      </c>
      <c r="X41" s="28">
        <f t="shared" si="11"/>
        <v>0.41666666666666669</v>
      </c>
      <c r="Y41" s="28">
        <f t="shared" si="11"/>
        <v>0.16666666666666666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0.2857142857142857</v>
      </c>
      <c r="V42" s="28">
        <f t="shared" si="11"/>
        <v>0.14285714285714285</v>
      </c>
      <c r="W42" s="28">
        <f t="shared" si="11"/>
        <v>0</v>
      </c>
      <c r="X42" s="28">
        <f t="shared" si="11"/>
        <v>0.42857142857142855</v>
      </c>
      <c r="Y42" s="28">
        <f t="shared" si="11"/>
        <v>0.14285714285714285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6.9767441860465115E-2</v>
      </c>
      <c r="V43" s="28">
        <f t="shared" si="11"/>
        <v>3.4883720930232558E-2</v>
      </c>
      <c r="W43" s="28">
        <f t="shared" si="11"/>
        <v>0.16279069767441862</v>
      </c>
      <c r="X43" s="28">
        <f t="shared" si="11"/>
        <v>0.44186046511627908</v>
      </c>
      <c r="Y43" s="28">
        <f t="shared" si="11"/>
        <v>0.27906976744186046</v>
      </c>
      <c r="Z43" s="28">
        <f t="shared" si="11"/>
        <v>1.1627906976744186E-2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>ROUND(U30,3)</f>
        <v>4.2000000000000003E-2</v>
      </c>
      <c r="V48" s="28">
        <f>ROUND(V30,3)</f>
        <v>4.2000000000000003E-2</v>
      </c>
      <c r="W48" s="28">
        <f>ROUND(W30,3)</f>
        <v>0.125</v>
      </c>
      <c r="X48" s="28">
        <f>ROUND(X30,3)-0.001</f>
        <v>0.499</v>
      </c>
      <c r="Y48" s="28">
        <f>ROUND(Y30,3)</f>
        <v>0.29199999999999998</v>
      </c>
      <c r="Z48" s="28">
        <f>ROUND(Z30,3)</f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2">ROUND(U31,3)</f>
        <v>0</v>
      </c>
      <c r="V49" s="28">
        <f t="shared" si="12"/>
        <v>0</v>
      </c>
      <c r="W49" s="28">
        <f t="shared" si="12"/>
        <v>0.17599999999999999</v>
      </c>
      <c r="X49" s="28">
        <f>ROUND(X31,3)+0.001</f>
        <v>0.53</v>
      </c>
      <c r="Y49" s="28">
        <f t="shared" si="12"/>
        <v>0.29399999999999998</v>
      </c>
      <c r="Z49" s="28">
        <f t="shared" si="12"/>
        <v>0</v>
      </c>
      <c r="AA49" s="28">
        <f t="shared" ref="AA49:AA61" si="13">SUM(U49:Z49)</f>
        <v>1</v>
      </c>
    </row>
    <row r="50" spans="19:27" x14ac:dyDescent="0.4">
      <c r="S50" s="76"/>
      <c r="T50" s="16" t="s">
        <v>9</v>
      </c>
      <c r="U50" s="28">
        <f t="shared" si="12"/>
        <v>6.0000000000000001E-3</v>
      </c>
      <c r="V50" s="28">
        <f t="shared" si="12"/>
        <v>1.7000000000000001E-2</v>
      </c>
      <c r="W50" s="28">
        <f t="shared" si="12"/>
        <v>4.4999999999999998E-2</v>
      </c>
      <c r="X50" s="28">
        <f t="shared" si="12"/>
        <v>0.27</v>
      </c>
      <c r="Y50" s="28">
        <f>ROUND(Y32,3)-0.001</f>
        <v>0.58299999999999996</v>
      </c>
      <c r="Z50" s="28">
        <f t="shared" si="12"/>
        <v>7.9000000000000001E-2</v>
      </c>
      <c r="AA50" s="28">
        <f t="shared" si="13"/>
        <v>1</v>
      </c>
    </row>
    <row r="51" spans="19:27" x14ac:dyDescent="0.4">
      <c r="S51" s="76"/>
      <c r="T51" s="17" t="s">
        <v>10</v>
      </c>
      <c r="U51" s="28">
        <f t="shared" si="12"/>
        <v>1.6E-2</v>
      </c>
      <c r="V51" s="28">
        <f t="shared" si="12"/>
        <v>1.6E-2</v>
      </c>
      <c r="W51" s="28">
        <f t="shared" si="12"/>
        <v>6.2E-2</v>
      </c>
      <c r="X51" s="28">
        <f t="shared" si="12"/>
        <v>0.32600000000000001</v>
      </c>
      <c r="Y51" s="28">
        <f t="shared" si="12"/>
        <v>0.52800000000000002</v>
      </c>
      <c r="Z51" s="28">
        <f t="shared" si="12"/>
        <v>5.1999999999999998E-2</v>
      </c>
      <c r="AA51" s="28">
        <f t="shared" si="13"/>
        <v>1</v>
      </c>
    </row>
    <row r="52" spans="19:27" x14ac:dyDescent="0.4">
      <c r="S52" s="76"/>
      <c r="T52" s="18" t="s">
        <v>11</v>
      </c>
      <c r="U52" s="28">
        <f t="shared" si="12"/>
        <v>0.14299999999999999</v>
      </c>
      <c r="V52" s="28">
        <f t="shared" si="12"/>
        <v>0</v>
      </c>
      <c r="W52" s="28">
        <f t="shared" si="12"/>
        <v>0.14299999999999999</v>
      </c>
      <c r="X52" s="28">
        <f t="shared" si="12"/>
        <v>0.28599999999999998</v>
      </c>
      <c r="Y52" s="28">
        <f>ROUND(Y34,3)-0.001</f>
        <v>0.38</v>
      </c>
      <c r="Z52" s="28">
        <f t="shared" si="12"/>
        <v>4.8000000000000001E-2</v>
      </c>
      <c r="AA52" s="28">
        <f t="shared" si="13"/>
        <v>1</v>
      </c>
    </row>
    <row r="53" spans="19:27" x14ac:dyDescent="0.4">
      <c r="S53" s="76"/>
      <c r="T53" s="19" t="s">
        <v>12</v>
      </c>
      <c r="U53" s="28">
        <f t="shared" si="12"/>
        <v>0.23799999999999999</v>
      </c>
      <c r="V53" s="28">
        <f t="shared" si="12"/>
        <v>4.8000000000000001E-2</v>
      </c>
      <c r="W53" s="28">
        <f t="shared" si="12"/>
        <v>0.19</v>
      </c>
      <c r="X53" s="28">
        <f t="shared" si="12"/>
        <v>0.28599999999999998</v>
      </c>
      <c r="Y53" s="28">
        <f t="shared" si="12"/>
        <v>0.19</v>
      </c>
      <c r="Z53" s="28">
        <f t="shared" si="12"/>
        <v>4.8000000000000001E-2</v>
      </c>
      <c r="AA53" s="28">
        <f t="shared" si="13"/>
        <v>1</v>
      </c>
    </row>
    <row r="54" spans="19:27" x14ac:dyDescent="0.4">
      <c r="S54" s="76"/>
      <c r="T54" s="12" t="s">
        <v>34</v>
      </c>
      <c r="U54" s="28">
        <f t="shared" si="12"/>
        <v>2.9000000000000001E-2</v>
      </c>
      <c r="V54" s="28">
        <f t="shared" si="12"/>
        <v>1.7999999999999999E-2</v>
      </c>
      <c r="W54" s="28">
        <f t="shared" si="12"/>
        <v>7.2999999999999995E-2</v>
      </c>
      <c r="X54" s="28">
        <f t="shared" si="12"/>
        <v>0.317</v>
      </c>
      <c r="Y54" s="28">
        <f>ROUND(Y36,3)-0.001</f>
        <v>0.50600000000000001</v>
      </c>
      <c r="Z54" s="28">
        <f t="shared" si="12"/>
        <v>5.7000000000000002E-2</v>
      </c>
      <c r="AA54" s="28">
        <f t="shared" si="13"/>
        <v>1</v>
      </c>
    </row>
    <row r="55" spans="19:27" x14ac:dyDescent="0.4">
      <c r="S55" s="77" t="s">
        <v>13</v>
      </c>
      <c r="T55" s="14" t="s">
        <v>7</v>
      </c>
      <c r="U55" s="28">
        <f t="shared" si="12"/>
        <v>0</v>
      </c>
      <c r="V55" s="28">
        <f t="shared" si="12"/>
        <v>0</v>
      </c>
      <c r="W55" s="28">
        <f t="shared" si="12"/>
        <v>0</v>
      </c>
      <c r="X55" s="28">
        <f t="shared" si="12"/>
        <v>1</v>
      </c>
      <c r="Y55" s="28">
        <f t="shared" si="12"/>
        <v>0</v>
      </c>
      <c r="Z55" s="28">
        <f t="shared" si="12"/>
        <v>0</v>
      </c>
      <c r="AA55" s="28">
        <f t="shared" si="13"/>
        <v>1</v>
      </c>
    </row>
    <row r="56" spans="19:27" x14ac:dyDescent="0.4">
      <c r="S56" s="77"/>
      <c r="T56" s="15" t="s">
        <v>8</v>
      </c>
      <c r="U56" s="28">
        <f t="shared" si="12"/>
        <v>0</v>
      </c>
      <c r="V56" s="28">
        <f t="shared" si="12"/>
        <v>0</v>
      </c>
      <c r="W56" s="28">
        <f t="shared" si="12"/>
        <v>0.14299999999999999</v>
      </c>
      <c r="X56" s="28">
        <f t="shared" si="12"/>
        <v>0.5</v>
      </c>
      <c r="Y56" s="28">
        <f t="shared" si="12"/>
        <v>0.35699999999999998</v>
      </c>
      <c r="Z56" s="28">
        <f t="shared" si="12"/>
        <v>0</v>
      </c>
      <c r="AA56" s="28">
        <f t="shared" si="13"/>
        <v>1</v>
      </c>
    </row>
    <row r="57" spans="19:27" x14ac:dyDescent="0.4">
      <c r="S57" s="77"/>
      <c r="T57" s="16" t="s">
        <v>9</v>
      </c>
      <c r="U57" s="28">
        <f t="shared" si="12"/>
        <v>0</v>
      </c>
      <c r="V57" s="28">
        <f t="shared" si="12"/>
        <v>0</v>
      </c>
      <c r="W57" s="28">
        <f t="shared" si="12"/>
        <v>0.222</v>
      </c>
      <c r="X57" s="28">
        <f>ROUND(X39,3)+0.001</f>
        <v>0.44500000000000001</v>
      </c>
      <c r="Y57" s="28">
        <f t="shared" si="12"/>
        <v>0.33300000000000002</v>
      </c>
      <c r="Z57" s="28">
        <f t="shared" si="12"/>
        <v>0</v>
      </c>
      <c r="AA57" s="28">
        <f t="shared" si="13"/>
        <v>1</v>
      </c>
    </row>
    <row r="58" spans="19:27" x14ac:dyDescent="0.4">
      <c r="S58" s="77"/>
      <c r="T58" s="17" t="s">
        <v>10</v>
      </c>
      <c r="U58" s="28">
        <f t="shared" si="12"/>
        <v>6.7000000000000004E-2</v>
      </c>
      <c r="V58" s="28">
        <f t="shared" si="12"/>
        <v>0</v>
      </c>
      <c r="W58" s="28">
        <f t="shared" si="12"/>
        <v>0.23300000000000001</v>
      </c>
      <c r="X58" s="28">
        <f>ROUND(X40,3)+0.001</f>
        <v>0.33400000000000002</v>
      </c>
      <c r="Y58" s="28">
        <f t="shared" si="12"/>
        <v>0.33300000000000002</v>
      </c>
      <c r="Z58" s="28">
        <f t="shared" si="12"/>
        <v>3.3000000000000002E-2</v>
      </c>
      <c r="AA58" s="28">
        <f t="shared" si="13"/>
        <v>1</v>
      </c>
    </row>
    <row r="59" spans="19:27" x14ac:dyDescent="0.4">
      <c r="S59" s="77"/>
      <c r="T59" s="18" t="s">
        <v>11</v>
      </c>
      <c r="U59" s="28">
        <f t="shared" si="12"/>
        <v>0.16700000000000001</v>
      </c>
      <c r="V59" s="28">
        <f t="shared" si="12"/>
        <v>0.16700000000000001</v>
      </c>
      <c r="W59" s="28">
        <f t="shared" si="12"/>
        <v>8.3000000000000004E-2</v>
      </c>
      <c r="X59" s="28">
        <f>ROUND(X41,3)-0.001</f>
        <v>0.41599999999999998</v>
      </c>
      <c r="Y59" s="28">
        <f t="shared" si="12"/>
        <v>0.16700000000000001</v>
      </c>
      <c r="Z59" s="28">
        <f t="shared" si="12"/>
        <v>0</v>
      </c>
      <c r="AA59" s="28">
        <f t="shared" si="13"/>
        <v>1</v>
      </c>
    </row>
    <row r="60" spans="19:27" x14ac:dyDescent="0.4">
      <c r="S60" s="77"/>
      <c r="T60" s="19" t="s">
        <v>12</v>
      </c>
      <c r="U60" s="28">
        <f t="shared" si="12"/>
        <v>0.28599999999999998</v>
      </c>
      <c r="V60" s="28">
        <f t="shared" si="12"/>
        <v>0.14299999999999999</v>
      </c>
      <c r="W60" s="28">
        <f t="shared" si="12"/>
        <v>0</v>
      </c>
      <c r="X60" s="28">
        <f>ROUND(X42,3)-0.001</f>
        <v>0.42799999999999999</v>
      </c>
      <c r="Y60" s="28">
        <f t="shared" si="12"/>
        <v>0.14299999999999999</v>
      </c>
      <c r="Z60" s="28">
        <f t="shared" si="12"/>
        <v>0</v>
      </c>
      <c r="AA60" s="28">
        <f t="shared" si="13"/>
        <v>1</v>
      </c>
    </row>
    <row r="61" spans="19:27" x14ac:dyDescent="0.4">
      <c r="S61" s="77"/>
      <c r="T61" s="12" t="s">
        <v>34</v>
      </c>
      <c r="U61" s="28">
        <f>ROUND(U43,3)</f>
        <v>7.0000000000000007E-2</v>
      </c>
      <c r="V61" s="28">
        <f t="shared" si="12"/>
        <v>3.5000000000000003E-2</v>
      </c>
      <c r="W61" s="28">
        <f t="shared" si="12"/>
        <v>0.16300000000000001</v>
      </c>
      <c r="X61" s="28">
        <f>ROUND(X43,3)-0.001</f>
        <v>0.441</v>
      </c>
      <c r="Y61" s="28">
        <f t="shared" si="12"/>
        <v>0.27900000000000003</v>
      </c>
      <c r="Z61" s="28">
        <f t="shared" si="12"/>
        <v>1.2E-2</v>
      </c>
      <c r="AA61" s="28">
        <f t="shared" si="13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S46-H17(35年間）(n=454）</v>
      </c>
      <c r="U66" s="28">
        <f t="shared" ref="U66:Z66" si="14">U54</f>
        <v>2.9000000000000001E-2</v>
      </c>
      <c r="V66" s="28">
        <f t="shared" si="14"/>
        <v>1.7999999999999999E-2</v>
      </c>
      <c r="W66" s="28">
        <f t="shared" si="14"/>
        <v>7.2999999999999995E-2</v>
      </c>
      <c r="X66" s="28">
        <f t="shared" si="14"/>
        <v>0.317</v>
      </c>
      <c r="Y66" s="28">
        <f t="shared" si="14"/>
        <v>0.50600000000000001</v>
      </c>
      <c r="Z66" s="28">
        <f t="shared" si="14"/>
        <v>5.7000000000000002E-2</v>
      </c>
      <c r="AA66" s="45"/>
      <c r="AB66" s="20" t="s">
        <v>5</v>
      </c>
      <c r="AC66" s="45">
        <f>SUM(Y66:Z66)</f>
        <v>0.56300000000000006</v>
      </c>
      <c r="AD66" s="45">
        <f>SUM(W66:X66)</f>
        <v>0.39</v>
      </c>
    </row>
    <row r="67" spans="19:30" x14ac:dyDescent="0.4">
      <c r="T67" s="27" t="str">
        <f>REPLACE(J7,8,0,CHAR(10))</f>
        <v>地区計画策定後
H18-R3(16年間）(n=86）</v>
      </c>
      <c r="U67" s="28">
        <f t="shared" ref="U67:Z67" si="15">U61</f>
        <v>7.0000000000000007E-2</v>
      </c>
      <c r="V67" s="28">
        <f t="shared" si="15"/>
        <v>3.5000000000000003E-2</v>
      </c>
      <c r="W67" s="28">
        <f t="shared" si="15"/>
        <v>0.16300000000000001</v>
      </c>
      <c r="X67" s="28">
        <f t="shared" si="15"/>
        <v>0.441</v>
      </c>
      <c r="Y67" s="28">
        <f t="shared" si="15"/>
        <v>0.27900000000000003</v>
      </c>
      <c r="Z67" s="28">
        <f t="shared" si="15"/>
        <v>1.2E-2</v>
      </c>
      <c r="AA67" s="45"/>
      <c r="AB67" s="21" t="s">
        <v>13</v>
      </c>
      <c r="AC67" s="45">
        <f>SUM(Y67:Z67)</f>
        <v>0.29100000000000004</v>
      </c>
      <c r="AD67" s="45">
        <f>SUM(W67:X67)</f>
        <v>0.60399999999999998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S46-H17(35年間）</v>
      </c>
      <c r="T71" s="38" t="str">
        <f t="shared" ref="T71:T76" si="16">T48&amp;AC12</f>
        <v>独立住宅(n=24）</v>
      </c>
      <c r="U71" s="28">
        <f t="shared" ref="U71:Z76" si="17">U48</f>
        <v>4.2000000000000003E-2</v>
      </c>
      <c r="V71" s="28">
        <f t="shared" si="17"/>
        <v>4.2000000000000003E-2</v>
      </c>
      <c r="W71" s="28">
        <f t="shared" si="17"/>
        <v>0.125</v>
      </c>
      <c r="X71" s="28">
        <f t="shared" si="17"/>
        <v>0.499</v>
      </c>
      <c r="Y71" s="28">
        <f t="shared" si="17"/>
        <v>0.29199999999999998</v>
      </c>
      <c r="Z71" s="28">
        <f t="shared" si="17"/>
        <v>0</v>
      </c>
    </row>
    <row r="72" spans="19:30" x14ac:dyDescent="0.4">
      <c r="S72" s="75"/>
      <c r="T72" s="38" t="str">
        <f t="shared" si="16"/>
        <v>集合住宅(n=17）</v>
      </c>
      <c r="U72" s="28">
        <f t="shared" si="17"/>
        <v>0</v>
      </c>
      <c r="V72" s="28">
        <f t="shared" si="17"/>
        <v>0</v>
      </c>
      <c r="W72" s="28">
        <f t="shared" si="17"/>
        <v>0.17599999999999999</v>
      </c>
      <c r="X72" s="28">
        <f t="shared" si="17"/>
        <v>0.53</v>
      </c>
      <c r="Y72" s="28">
        <f t="shared" si="17"/>
        <v>0.29399999999999998</v>
      </c>
      <c r="Z72" s="28">
        <f t="shared" si="17"/>
        <v>0</v>
      </c>
    </row>
    <row r="73" spans="19:30" x14ac:dyDescent="0.4">
      <c r="S73" s="75"/>
      <c r="T73" s="38" t="str">
        <f t="shared" si="16"/>
        <v>住商併用(n=178）</v>
      </c>
      <c r="U73" s="28">
        <f t="shared" si="17"/>
        <v>6.0000000000000001E-3</v>
      </c>
      <c r="V73" s="28">
        <f t="shared" si="17"/>
        <v>1.7000000000000001E-2</v>
      </c>
      <c r="W73" s="28">
        <f t="shared" si="17"/>
        <v>4.4999999999999998E-2</v>
      </c>
      <c r="X73" s="28">
        <f t="shared" si="17"/>
        <v>0.27</v>
      </c>
      <c r="Y73" s="28">
        <f t="shared" si="17"/>
        <v>0.58299999999999996</v>
      </c>
      <c r="Z73" s="28">
        <f t="shared" si="17"/>
        <v>7.9000000000000001E-2</v>
      </c>
    </row>
    <row r="74" spans="19:30" x14ac:dyDescent="0.4">
      <c r="S74" s="75"/>
      <c r="T74" s="38" t="str">
        <f t="shared" si="16"/>
        <v>事務所(n=193）</v>
      </c>
      <c r="U74" s="28">
        <f t="shared" si="17"/>
        <v>1.6E-2</v>
      </c>
      <c r="V74" s="28">
        <f t="shared" si="17"/>
        <v>1.6E-2</v>
      </c>
      <c r="W74" s="28">
        <f t="shared" si="17"/>
        <v>6.2E-2</v>
      </c>
      <c r="X74" s="28">
        <f t="shared" si="17"/>
        <v>0.32600000000000001</v>
      </c>
      <c r="Y74" s="28">
        <f t="shared" si="17"/>
        <v>0.52800000000000002</v>
      </c>
      <c r="Z74" s="28">
        <f t="shared" si="17"/>
        <v>5.1999999999999998E-2</v>
      </c>
    </row>
    <row r="75" spans="19:30" x14ac:dyDescent="0.4">
      <c r="S75" s="75"/>
      <c r="T75" s="38" t="str">
        <f t="shared" si="16"/>
        <v>専用商業(n=21）</v>
      </c>
      <c r="U75" s="28">
        <f t="shared" si="17"/>
        <v>0.14299999999999999</v>
      </c>
      <c r="V75" s="28">
        <f t="shared" si="17"/>
        <v>0</v>
      </c>
      <c r="W75" s="28">
        <f t="shared" si="17"/>
        <v>0.14299999999999999</v>
      </c>
      <c r="X75" s="28">
        <f t="shared" si="17"/>
        <v>0.28599999999999998</v>
      </c>
      <c r="Y75" s="28">
        <f t="shared" si="17"/>
        <v>0.38</v>
      </c>
      <c r="Z75" s="28">
        <f t="shared" si="17"/>
        <v>4.8000000000000001E-2</v>
      </c>
    </row>
    <row r="76" spans="19:30" x14ac:dyDescent="0.4">
      <c r="S76" s="75"/>
      <c r="T76" s="38" t="str">
        <f t="shared" si="16"/>
        <v>その他(n=21）</v>
      </c>
      <c r="U76" s="28">
        <f t="shared" si="17"/>
        <v>0.23799999999999999</v>
      </c>
      <c r="V76" s="28">
        <f t="shared" si="17"/>
        <v>4.8000000000000001E-2</v>
      </c>
      <c r="W76" s="28">
        <f t="shared" si="17"/>
        <v>0.19</v>
      </c>
      <c r="X76" s="28">
        <f t="shared" si="17"/>
        <v>0.28599999999999998</v>
      </c>
      <c r="Y76" s="28">
        <f t="shared" si="17"/>
        <v>0.19</v>
      </c>
      <c r="Z76" s="28">
        <f t="shared" si="17"/>
        <v>4.8000000000000001E-2</v>
      </c>
    </row>
    <row r="77" spans="19:30" x14ac:dyDescent="0.4">
      <c r="S77" s="75" t="str">
        <f>REPLACE(K7,8,0,CHAR(10))</f>
        <v>地区計画策定後
H18-R3(16年間）</v>
      </c>
      <c r="T77" s="38" t="str">
        <f t="shared" ref="T77:T82" si="18">T55&amp;AC19</f>
        <v>独立住宅(n=5）</v>
      </c>
      <c r="U77" s="28">
        <f t="shared" ref="U77:Z82" si="19">U55</f>
        <v>0</v>
      </c>
      <c r="V77" s="28">
        <f t="shared" si="19"/>
        <v>0</v>
      </c>
      <c r="W77" s="28">
        <f t="shared" si="19"/>
        <v>0</v>
      </c>
      <c r="X77" s="28">
        <f t="shared" si="19"/>
        <v>1</v>
      </c>
      <c r="Y77" s="28">
        <f t="shared" si="19"/>
        <v>0</v>
      </c>
      <c r="Z77" s="28">
        <f t="shared" si="19"/>
        <v>0</v>
      </c>
    </row>
    <row r="78" spans="19:30" x14ac:dyDescent="0.4">
      <c r="S78" s="75"/>
      <c r="T78" s="38" t="str">
        <f t="shared" si="18"/>
        <v>集合住宅(n=14）</v>
      </c>
      <c r="U78" s="28">
        <f t="shared" si="19"/>
        <v>0</v>
      </c>
      <c r="V78" s="28">
        <f t="shared" si="19"/>
        <v>0</v>
      </c>
      <c r="W78" s="28">
        <f t="shared" si="19"/>
        <v>0.14299999999999999</v>
      </c>
      <c r="X78" s="28">
        <f t="shared" si="19"/>
        <v>0.5</v>
      </c>
      <c r="Y78" s="28">
        <f t="shared" si="19"/>
        <v>0.35699999999999998</v>
      </c>
      <c r="Z78" s="28">
        <f t="shared" si="19"/>
        <v>0</v>
      </c>
    </row>
    <row r="79" spans="19:30" x14ac:dyDescent="0.4">
      <c r="S79" s="75"/>
      <c r="T79" s="38" t="str">
        <f t="shared" si="18"/>
        <v>住商併用(n=18）</v>
      </c>
      <c r="U79" s="28">
        <f t="shared" si="19"/>
        <v>0</v>
      </c>
      <c r="V79" s="28">
        <f t="shared" si="19"/>
        <v>0</v>
      </c>
      <c r="W79" s="28">
        <f t="shared" si="19"/>
        <v>0.222</v>
      </c>
      <c r="X79" s="28">
        <f t="shared" si="19"/>
        <v>0.44500000000000001</v>
      </c>
      <c r="Y79" s="28">
        <f t="shared" si="19"/>
        <v>0.33300000000000002</v>
      </c>
      <c r="Z79" s="28">
        <f t="shared" si="19"/>
        <v>0</v>
      </c>
    </row>
    <row r="80" spans="19:30" x14ac:dyDescent="0.4">
      <c r="S80" s="75"/>
      <c r="T80" s="38" t="str">
        <f t="shared" si="18"/>
        <v>事務所(n=30）</v>
      </c>
      <c r="U80" s="28">
        <f t="shared" si="19"/>
        <v>6.7000000000000004E-2</v>
      </c>
      <c r="V80" s="28">
        <f t="shared" si="19"/>
        <v>0</v>
      </c>
      <c r="W80" s="28">
        <f t="shared" si="19"/>
        <v>0.23300000000000001</v>
      </c>
      <c r="X80" s="28">
        <f t="shared" si="19"/>
        <v>0.33400000000000002</v>
      </c>
      <c r="Y80" s="28">
        <f t="shared" si="19"/>
        <v>0.33300000000000002</v>
      </c>
      <c r="Z80" s="28">
        <f t="shared" si="19"/>
        <v>3.3000000000000002E-2</v>
      </c>
    </row>
    <row r="81" spans="19:26" x14ac:dyDescent="0.4">
      <c r="S81" s="75"/>
      <c r="T81" s="38" t="str">
        <f t="shared" si="18"/>
        <v>専用商業(n=12）</v>
      </c>
      <c r="U81" s="28">
        <f t="shared" si="19"/>
        <v>0.16700000000000001</v>
      </c>
      <c r="V81" s="28">
        <f t="shared" si="19"/>
        <v>0.16700000000000001</v>
      </c>
      <c r="W81" s="28">
        <f t="shared" si="19"/>
        <v>8.3000000000000004E-2</v>
      </c>
      <c r="X81" s="28">
        <f t="shared" si="19"/>
        <v>0.41599999999999998</v>
      </c>
      <c r="Y81" s="28">
        <f t="shared" si="19"/>
        <v>0.16700000000000001</v>
      </c>
      <c r="Z81" s="28">
        <f t="shared" si="19"/>
        <v>0</v>
      </c>
    </row>
    <row r="82" spans="19:26" x14ac:dyDescent="0.4">
      <c r="S82" s="75"/>
      <c r="T82" s="38" t="str">
        <f t="shared" si="18"/>
        <v>その他(n=7）</v>
      </c>
      <c r="U82" s="28">
        <f t="shared" si="19"/>
        <v>0.28599999999999998</v>
      </c>
      <c r="V82" s="28">
        <f t="shared" si="19"/>
        <v>0.14299999999999999</v>
      </c>
      <c r="W82" s="28">
        <f t="shared" si="19"/>
        <v>0</v>
      </c>
      <c r="X82" s="28">
        <f t="shared" si="19"/>
        <v>0.42799999999999999</v>
      </c>
      <c r="Y82" s="28">
        <f t="shared" si="19"/>
        <v>0.14299999999999999</v>
      </c>
      <c r="Z82" s="28">
        <f t="shared" si="19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CFFCC"/>
  </sheetPr>
  <dimension ref="A1:AD82"/>
  <sheetViews>
    <sheetView tabSelected="1" zoomScaleNormal="100" workbookViewId="0">
      <selection activeCell="R31" sqref="R31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25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外神田二・三丁目地区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千代田区型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39142</v>
      </c>
      <c r="C4" s="26">
        <f>VLOOKUP($B$1,データベース!$A:$CV,データベース!D1,FALSE)</f>
        <v>39142</v>
      </c>
      <c r="F4" s="12">
        <v>1971</v>
      </c>
      <c r="G4" s="27">
        <f>B5-F4</f>
        <v>36</v>
      </c>
      <c r="I4" s="12" t="s">
        <v>19</v>
      </c>
      <c r="J4" s="12" t="str">
        <f>I4&amp;D7</f>
        <v>S46-H18</v>
      </c>
      <c r="K4" s="12" t="str">
        <f>$G$1&amp;G4&amp;$H$1&amp;$I$1</f>
        <v>(36年間）</v>
      </c>
      <c r="L4" s="12" t="str">
        <f>$G$1&amp;$J$1&amp;H12&amp;$I$1</f>
        <v>(n=331）</v>
      </c>
    </row>
    <row r="5" spans="1:29" x14ac:dyDescent="0.4">
      <c r="B5" s="27" t="str">
        <f>TEXT(B4,"yyyy")</f>
        <v>2007</v>
      </c>
      <c r="C5" s="27" t="str">
        <f>TEXT(C4,"ge")</f>
        <v>H19</v>
      </c>
      <c r="D5" s="27" t="str">
        <f>LEFT(C5,1)</f>
        <v>H</v>
      </c>
      <c r="F5" s="12">
        <v>2021</v>
      </c>
      <c r="G5" s="27">
        <f>F5-B5+1</f>
        <v>15</v>
      </c>
      <c r="I5" s="30" t="s">
        <v>20</v>
      </c>
      <c r="J5" s="12" t="str">
        <f>C5&amp;I5</f>
        <v>H19-R3</v>
      </c>
      <c r="K5" s="12" t="str">
        <f>$G$1&amp;G5&amp;$H$1&amp;$I$1</f>
        <v>(15年間）</v>
      </c>
      <c r="L5" s="12" t="str">
        <f>$G$1&amp;$J$1&amp;H13&amp;$I$1</f>
        <v>(n=52）</v>
      </c>
    </row>
    <row r="6" spans="1:29" x14ac:dyDescent="0.4">
      <c r="B6" s="27">
        <f>VALUE(B5)</f>
        <v>2007</v>
      </c>
      <c r="C6" s="27">
        <f>VALUE(RIGHT(C5,2))</f>
        <v>19</v>
      </c>
      <c r="D6" s="12">
        <f>C6-1</f>
        <v>18</v>
      </c>
      <c r="J6" s="12" t="str">
        <f>A23&amp;J4&amp;K4&amp;L4</f>
        <v>地区計画策定前S46-H18(36年間）(n=331）</v>
      </c>
      <c r="K6" s="12" t="str">
        <f>A23&amp;J4&amp;K4</f>
        <v>地区計画策定前S46-H18(36年間）</v>
      </c>
    </row>
    <row r="7" spans="1:29" x14ac:dyDescent="0.4">
      <c r="D7" s="12" t="str">
        <f>D5&amp;D6</f>
        <v>H18</v>
      </c>
      <c r="J7" s="12" t="str">
        <f>A24&amp;J5&amp;K5&amp;L5</f>
        <v>地区計画策定後H19-R3(15年間）(n=52）</v>
      </c>
      <c r="K7" s="12" t="str">
        <f>A24&amp;J5&amp;K5</f>
        <v>地区計画策定後H19-R3(15年間）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30</v>
      </c>
      <c r="C12" s="24">
        <f>VLOOKUP($B$1,データベース!$A:$CV,データベース!F1,FALSE)</f>
        <v>15</v>
      </c>
      <c r="D12" s="24">
        <f>VLOOKUP($B$1,データベース!$A:$CV,データベース!G1,FALSE)</f>
        <v>148</v>
      </c>
      <c r="E12" s="24">
        <f>VLOOKUP($B$1,データベース!$A:$CV,データベース!H1,FALSE)</f>
        <v>112</v>
      </c>
      <c r="F12" s="24">
        <f>VLOOKUP($B$1,データベース!$A:$CV,データベース!I1,FALSE)</f>
        <v>16</v>
      </c>
      <c r="G12" s="24">
        <f>VLOOKUP($B$1,データベース!$A:$CV,データベース!J1,FALSE)</f>
        <v>10</v>
      </c>
      <c r="H12" s="27">
        <f>SUM(B12:G12)</f>
        <v>331</v>
      </c>
      <c r="J12" s="20" t="s">
        <v>5</v>
      </c>
      <c r="K12" s="24">
        <f>VLOOKUP($B$1,データベース!$A:$CV,データベース!Q1,FALSE)</f>
        <v>5768.17</v>
      </c>
      <c r="L12" s="24">
        <f>VLOOKUP($B$1,データベース!$A:$CV,データベース!R1,FALSE)</f>
        <v>11483.089999999998</v>
      </c>
      <c r="M12" s="24">
        <f>VLOOKUP($B$1,データベース!$A:$CV,データベース!S1,FALSE)</f>
        <v>88759.410000000018</v>
      </c>
      <c r="N12" s="24">
        <f>VLOOKUP($B$1,データベース!$A:$CV,データベース!T1,FALSE)</f>
        <v>116092.87000000002</v>
      </c>
      <c r="O12" s="24">
        <f>VLOOKUP($B$1,データベース!$A:$CV,データベース!U1,FALSE)</f>
        <v>6873.94</v>
      </c>
      <c r="P12" s="24">
        <f>VLOOKUP($B$1,データベース!$A:$CV,データベース!V1,FALSE)</f>
        <v>16408.099999999999</v>
      </c>
      <c r="Q12" s="27">
        <f>SUM(K12:P12)</f>
        <v>245385.58000000005</v>
      </c>
      <c r="S12" s="76" t="s">
        <v>5</v>
      </c>
      <c r="T12" s="14" t="s">
        <v>7</v>
      </c>
      <c r="U12" s="24">
        <f>VLOOKUP($B$1,データベース!$A:$CV,データベース!AC1,FALSE)</f>
        <v>1</v>
      </c>
      <c r="V12" s="24">
        <f>VLOOKUP($B$1,データベース!$A:$CV,データベース!AD1,FALSE)</f>
        <v>6</v>
      </c>
      <c r="W12" s="24">
        <f>VLOOKUP($B$1,データベース!$A:$CV,データベース!AE1,FALSE)</f>
        <v>2</v>
      </c>
      <c r="X12" s="24">
        <f>VLOOKUP($B$1,データベース!$A:$CV,データベース!AF1,FALSE)</f>
        <v>11</v>
      </c>
      <c r="Y12" s="24">
        <f>VLOOKUP($B$1,データベース!$A:$CV,データベース!AG1,FALSE)</f>
        <v>9</v>
      </c>
      <c r="Z12" s="24">
        <f>VLOOKUP($B$1,データベース!$A:$CV,データベース!AH1,FALSE)</f>
        <v>1</v>
      </c>
      <c r="AA12" s="27">
        <f>SUM(U12:Z12)</f>
        <v>30</v>
      </c>
      <c r="AC12" s="12" t="str">
        <f>$G$1&amp;$J$1&amp;AA12&amp;$I$1</f>
        <v>(n=30）</v>
      </c>
    </row>
    <row r="13" spans="1:29" x14ac:dyDescent="0.4">
      <c r="A13" s="21" t="s">
        <v>13</v>
      </c>
      <c r="B13" s="24">
        <f>VLOOKUP($B$1,データベース!$A:$CV,データベース!K1,FALSE)</f>
        <v>5</v>
      </c>
      <c r="C13" s="24">
        <f>VLOOKUP($B$1,データベース!$A:$CV,データベース!L1,FALSE)</f>
        <v>14</v>
      </c>
      <c r="D13" s="24">
        <f>VLOOKUP($B$1,データベース!$A:$CV,データベース!M1,FALSE)</f>
        <v>13</v>
      </c>
      <c r="E13" s="24">
        <f>VLOOKUP($B$1,データベース!$A:$CV,データベース!N1,FALSE)</f>
        <v>5</v>
      </c>
      <c r="F13" s="24">
        <f>VLOOKUP($B$1,データベース!$A:$CV,データベース!O1,FALSE)</f>
        <v>12</v>
      </c>
      <c r="G13" s="24">
        <f>VLOOKUP($B$1,データベース!$A:$CV,データベース!P1,FALSE)</f>
        <v>3</v>
      </c>
      <c r="H13" s="27">
        <f>SUM(B13:G13)</f>
        <v>52</v>
      </c>
      <c r="J13" s="21" t="s">
        <v>13</v>
      </c>
      <c r="K13" s="24">
        <f>VLOOKUP($B$1,データベース!$A:$CV,データベース!W1,FALSE)</f>
        <v>672.85</v>
      </c>
      <c r="L13" s="24">
        <f>VLOOKUP($B$1,データベース!$A:$CV,データベース!X1,FALSE)</f>
        <v>18830.22</v>
      </c>
      <c r="M13" s="24">
        <f>VLOOKUP($B$1,データベース!$A:$CV,データベース!Y1,FALSE)</f>
        <v>18843.919999999998</v>
      </c>
      <c r="N13" s="24">
        <f>VLOOKUP($B$1,データベース!$A:$CV,データベース!Z1,FALSE)</f>
        <v>39537.24</v>
      </c>
      <c r="O13" s="24">
        <f>VLOOKUP($B$1,データベース!$A:$CV,データベース!AA1,FALSE)</f>
        <v>7792.0300000000007</v>
      </c>
      <c r="P13" s="24">
        <f>VLOOKUP($B$1,データベース!$A:$CV,データベース!AB1,FALSE)</f>
        <v>687.46</v>
      </c>
      <c r="Q13" s="27">
        <f>SUM(K13:P13)</f>
        <v>86363.72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3</v>
      </c>
      <c r="W13" s="24">
        <f>VLOOKUP($B$1,データベース!$A:$CV,データベース!AK1,FALSE)</f>
        <v>5</v>
      </c>
      <c r="X13" s="24">
        <f>VLOOKUP($B$1,データベース!$A:$CV,データベース!AL1,FALSE)</f>
        <v>2</v>
      </c>
      <c r="Y13" s="24">
        <f>VLOOKUP($B$1,データベース!$A:$CV,データベース!AM1,FALSE)</f>
        <v>5</v>
      </c>
      <c r="Z13" s="24">
        <f>VLOOKUP($B$1,データベース!$A:$CV,データベース!AN1,FALSE)</f>
        <v>0</v>
      </c>
      <c r="AA13" s="27">
        <f t="shared" ref="AA13:AA25" si="0">SUM(U13:Z13)</f>
        <v>15</v>
      </c>
      <c r="AC13" s="12" t="str">
        <f t="shared" ref="AC13:AC24" si="1">$G$1&amp;$J$1&amp;AA13&amp;$I$1</f>
        <v>(n=15）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3</v>
      </c>
      <c r="V14" s="24">
        <f>VLOOKUP($B$1,データベース!$A:$CV,データベース!AP1,FALSE)</f>
        <v>7</v>
      </c>
      <c r="W14" s="24">
        <f>VLOOKUP($B$1,データベース!$A:$CV,データベース!AQ1,FALSE)</f>
        <v>9</v>
      </c>
      <c r="X14" s="24">
        <f>VLOOKUP($B$1,データベース!$A:$CV,データベース!AR1,FALSE)</f>
        <v>45</v>
      </c>
      <c r="Y14" s="24">
        <f>VLOOKUP($B$1,データベース!$A:$CV,データベース!AS1,FALSE)</f>
        <v>79</v>
      </c>
      <c r="Z14" s="24">
        <f>VLOOKUP($B$1,データベース!$A:$CV,データベース!AT1,FALSE)</f>
        <v>5</v>
      </c>
      <c r="AA14" s="27">
        <f t="shared" si="0"/>
        <v>148</v>
      </c>
      <c r="AC14" s="12" t="str">
        <f t="shared" si="1"/>
        <v>(n=148）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4</v>
      </c>
      <c r="V15" s="24">
        <f>VLOOKUP($B$1,データベース!$A:$CV,データベース!AV1,FALSE)</f>
        <v>4</v>
      </c>
      <c r="W15" s="24">
        <f>VLOOKUP($B$1,データベース!$A:$CV,データベース!AW1,FALSE)</f>
        <v>9</v>
      </c>
      <c r="X15" s="24">
        <f>VLOOKUP($B$1,データベース!$A:$CV,データベース!AX1,FALSE)</f>
        <v>28</v>
      </c>
      <c r="Y15" s="24">
        <f>VLOOKUP($B$1,データベース!$A:$CV,データベース!AY1,FALSE)</f>
        <v>66</v>
      </c>
      <c r="Z15" s="24">
        <f>VLOOKUP($B$1,データベース!$A:$CV,データベース!AZ1,FALSE)</f>
        <v>1</v>
      </c>
      <c r="AA15" s="27">
        <f t="shared" si="0"/>
        <v>112</v>
      </c>
      <c r="AC15" s="12" t="str">
        <f t="shared" si="1"/>
        <v>(n=112）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1</v>
      </c>
      <c r="V16" s="24">
        <f>VLOOKUP($B$1,データベース!$A:$CV,データベース!BB1,FALSE)</f>
        <v>0</v>
      </c>
      <c r="W16" s="24">
        <f>VLOOKUP($B$1,データベース!$A:$CV,データベース!BC1,FALSE)</f>
        <v>3</v>
      </c>
      <c r="X16" s="24">
        <f>VLOOKUP($B$1,データベース!$A:$CV,データベース!BD1,FALSE)</f>
        <v>4</v>
      </c>
      <c r="Y16" s="24">
        <f>VLOOKUP($B$1,データベース!$A:$CV,データベース!BE1,FALSE)</f>
        <v>7</v>
      </c>
      <c r="Z16" s="24">
        <f>VLOOKUP($B$1,データベース!$A:$CV,データベース!BF1,FALSE)</f>
        <v>1</v>
      </c>
      <c r="AA16" s="27">
        <f t="shared" si="0"/>
        <v>16</v>
      </c>
      <c r="AC16" s="12" t="str">
        <f t="shared" si="1"/>
        <v>(n=16）</v>
      </c>
    </row>
    <row r="17" spans="1:29" x14ac:dyDescent="0.4">
      <c r="A17" s="20" t="s">
        <v>5</v>
      </c>
      <c r="B17" s="28">
        <f t="shared" ref="B17:H18" si="2">B12/$H12</f>
        <v>9.0634441087613288E-2</v>
      </c>
      <c r="C17" s="28">
        <f t="shared" si="2"/>
        <v>4.5317220543806644E-2</v>
      </c>
      <c r="D17" s="28">
        <f t="shared" si="2"/>
        <v>0.44712990936555891</v>
      </c>
      <c r="E17" s="28">
        <f t="shared" si="2"/>
        <v>0.33836858006042297</v>
      </c>
      <c r="F17" s="28">
        <f t="shared" si="2"/>
        <v>4.8338368580060423E-2</v>
      </c>
      <c r="G17" s="28">
        <f t="shared" si="2"/>
        <v>3.0211480362537766E-2</v>
      </c>
      <c r="H17" s="29">
        <f t="shared" si="2"/>
        <v>1</v>
      </c>
      <c r="J17" s="20" t="s">
        <v>5</v>
      </c>
      <c r="K17" s="28">
        <f>K12/$Q12</f>
        <v>2.3506556497737148E-2</v>
      </c>
      <c r="L17" s="28">
        <f t="shared" ref="L17:P18" si="3">L12/$Q12</f>
        <v>4.6796107578937589E-2</v>
      </c>
      <c r="M17" s="28">
        <f t="shared" si="3"/>
        <v>0.36171404203947111</v>
      </c>
      <c r="N17" s="28">
        <f t="shared" si="3"/>
        <v>0.47310388002424592</v>
      </c>
      <c r="O17" s="28">
        <f t="shared" si="3"/>
        <v>2.8012811510766029E-2</v>
      </c>
      <c r="P17" s="28">
        <f t="shared" si="3"/>
        <v>6.6866602348842161E-2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4</v>
      </c>
      <c r="V17" s="24">
        <f>VLOOKUP($B$1,データベース!$A:$CV,データベース!BH1,FALSE)</f>
        <v>0</v>
      </c>
      <c r="W17" s="24">
        <f>VLOOKUP($B$1,データベース!$A:$CV,データベース!BI1,FALSE)</f>
        <v>1</v>
      </c>
      <c r="X17" s="24">
        <f>VLOOKUP($B$1,データベース!$A:$CV,データベース!BJ1,FALSE)</f>
        <v>2</v>
      </c>
      <c r="Y17" s="24">
        <f>VLOOKUP($B$1,データベース!$A:$CV,データベース!BK1,FALSE)</f>
        <v>3</v>
      </c>
      <c r="Z17" s="24">
        <f>VLOOKUP($B$1,データベース!$A:$CV,データベース!BL1,FALSE)</f>
        <v>0</v>
      </c>
      <c r="AA17" s="27">
        <f t="shared" si="0"/>
        <v>10</v>
      </c>
      <c r="AC17" s="12" t="str">
        <f t="shared" si="1"/>
        <v>(n=10）</v>
      </c>
    </row>
    <row r="18" spans="1:29" x14ac:dyDescent="0.4">
      <c r="A18" s="21" t="s">
        <v>13</v>
      </c>
      <c r="B18" s="28">
        <f t="shared" si="2"/>
        <v>9.6153846153846159E-2</v>
      </c>
      <c r="C18" s="28">
        <f t="shared" si="2"/>
        <v>0.26923076923076922</v>
      </c>
      <c r="D18" s="28">
        <f t="shared" si="2"/>
        <v>0.25</v>
      </c>
      <c r="E18" s="28">
        <f t="shared" si="2"/>
        <v>9.6153846153846159E-2</v>
      </c>
      <c r="F18" s="28">
        <f t="shared" si="2"/>
        <v>0.23076923076923078</v>
      </c>
      <c r="G18" s="28">
        <f t="shared" si="2"/>
        <v>5.7692307692307696E-2</v>
      </c>
      <c r="H18" s="29">
        <f t="shared" si="2"/>
        <v>1</v>
      </c>
      <c r="J18" s="21" t="s">
        <v>13</v>
      </c>
      <c r="K18" s="28">
        <f>K13/$Q13</f>
        <v>7.7908871919829302E-3</v>
      </c>
      <c r="L18" s="28">
        <f t="shared" si="3"/>
        <v>0.21803391516715584</v>
      </c>
      <c r="M18" s="28">
        <f t="shared" si="3"/>
        <v>0.21819254659248116</v>
      </c>
      <c r="N18" s="28">
        <f t="shared" si="3"/>
        <v>0.45779917771026996</v>
      </c>
      <c r="O18" s="28">
        <f t="shared" si="3"/>
        <v>9.0223417888900578E-2</v>
      </c>
      <c r="P18" s="28">
        <f t="shared" si="3"/>
        <v>7.9600554492094602E-3</v>
      </c>
      <c r="Q18" s="28">
        <f>Q13/$Q13</f>
        <v>1</v>
      </c>
      <c r="S18" s="76"/>
      <c r="T18" s="12" t="s">
        <v>34</v>
      </c>
      <c r="U18" s="27">
        <f t="shared" ref="U18:Z18" si="4">SUM(U12:U17)</f>
        <v>13</v>
      </c>
      <c r="V18" s="27">
        <f t="shared" si="4"/>
        <v>20</v>
      </c>
      <c r="W18" s="27">
        <f t="shared" si="4"/>
        <v>29</v>
      </c>
      <c r="X18" s="27">
        <f t="shared" si="4"/>
        <v>92</v>
      </c>
      <c r="Y18" s="27">
        <f t="shared" si="4"/>
        <v>169</v>
      </c>
      <c r="Z18" s="27">
        <f t="shared" si="4"/>
        <v>8</v>
      </c>
      <c r="AA18" s="27">
        <f t="shared" si="0"/>
        <v>331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1</v>
      </c>
      <c r="X19" s="24">
        <f>VLOOKUP($B$1,データベース!$A:$CV,データベース!BP1,FALSE)</f>
        <v>3</v>
      </c>
      <c r="Y19" s="24">
        <f>VLOOKUP($B$1,データベース!$A:$CV,データベース!BQ1,FALSE)</f>
        <v>0</v>
      </c>
      <c r="Z19" s="24">
        <f>VLOOKUP($B$1,データベース!$A:$CV,データベース!BR1,FALSE)</f>
        <v>1</v>
      </c>
      <c r="AA19" s="27">
        <f t="shared" si="0"/>
        <v>5</v>
      </c>
      <c r="AC19" s="12" t="str">
        <f t="shared" si="1"/>
        <v>(n=5）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0</v>
      </c>
      <c r="V20" s="24">
        <f>VLOOKUP($B$1,データベース!$A:$CV,データベース!BT1,FALSE)</f>
        <v>0</v>
      </c>
      <c r="W20" s="24">
        <f>VLOOKUP($B$1,データベース!$A:$CV,データベース!BU1,FALSE)</f>
        <v>3</v>
      </c>
      <c r="X20" s="24">
        <f>VLOOKUP($B$1,データベース!$A:$CV,データベース!BV1,FALSE)</f>
        <v>10</v>
      </c>
      <c r="Y20" s="24">
        <f>VLOOKUP($B$1,データベース!$A:$CV,データベース!BW1,FALSE)</f>
        <v>1</v>
      </c>
      <c r="Z20" s="24">
        <f>VLOOKUP($B$1,データベース!$A:$CV,データベース!BX1,FALSE)</f>
        <v>0</v>
      </c>
      <c r="AA20" s="27">
        <f t="shared" si="0"/>
        <v>14</v>
      </c>
      <c r="AC20" s="12" t="str">
        <f t="shared" si="1"/>
        <v>(n=14）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1</v>
      </c>
      <c r="W21" s="24">
        <f>VLOOKUP($B$1,データベース!$A:$CV,データベース!CA1,FALSE)</f>
        <v>1</v>
      </c>
      <c r="X21" s="24">
        <f>VLOOKUP($B$1,データベース!$A:$CV,データベース!CB1,FALSE)</f>
        <v>4</v>
      </c>
      <c r="Y21" s="24">
        <f>VLOOKUP($B$1,データベース!$A:$CV,データベース!CC1,FALSE)</f>
        <v>7</v>
      </c>
      <c r="Z21" s="24">
        <f>VLOOKUP($B$1,データベース!$A:$CV,データベース!CD1,FALSE)</f>
        <v>0</v>
      </c>
      <c r="AA21" s="27">
        <f t="shared" si="0"/>
        <v>13</v>
      </c>
      <c r="AC21" s="12" t="str">
        <f t="shared" si="1"/>
        <v>(n=13）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1</v>
      </c>
      <c r="W22" s="24">
        <f>VLOOKUP($B$1,データベース!$A:$CV,データベース!CG1,FALSE)</f>
        <v>1</v>
      </c>
      <c r="X22" s="24">
        <f>VLOOKUP($B$1,データベース!$A:$CV,データベース!CH1,FALSE)</f>
        <v>2</v>
      </c>
      <c r="Y22" s="24">
        <f>VLOOKUP($B$1,データベース!$A:$CV,データベース!CI1,FALSE)</f>
        <v>1</v>
      </c>
      <c r="Z22" s="24">
        <f>VLOOKUP($B$1,データベース!$A:$CV,データベース!CJ1,FALSE)</f>
        <v>0</v>
      </c>
      <c r="AA22" s="27">
        <f t="shared" si="0"/>
        <v>5</v>
      </c>
      <c r="AC22" s="12" t="str">
        <f t="shared" si="1"/>
        <v>(n=5）</v>
      </c>
    </row>
    <row r="23" spans="1:29" x14ac:dyDescent="0.4">
      <c r="A23" s="20" t="s">
        <v>5</v>
      </c>
      <c r="B23" s="28">
        <f>ROUND(B17,3)</f>
        <v>9.0999999999999998E-2</v>
      </c>
      <c r="C23" s="28">
        <f t="shared" ref="C23:G24" si="5">ROUND(C17,3)</f>
        <v>4.4999999999999998E-2</v>
      </c>
      <c r="D23" s="28">
        <f>ROUND(D17,3)+0.001</f>
        <v>0.44800000000000001</v>
      </c>
      <c r="E23" s="28">
        <f t="shared" si="5"/>
        <v>0.33800000000000002</v>
      </c>
      <c r="F23" s="28">
        <f t="shared" si="5"/>
        <v>4.8000000000000001E-2</v>
      </c>
      <c r="G23" s="28">
        <f t="shared" si="5"/>
        <v>0.03</v>
      </c>
      <c r="H23" s="28">
        <f>SUM(B23:G23)</f>
        <v>1.0000000000000002</v>
      </c>
      <c r="J23" s="20" t="s">
        <v>5</v>
      </c>
      <c r="K23" s="28">
        <f>ROUND(K17,3)</f>
        <v>2.4E-2</v>
      </c>
      <c r="L23" s="28">
        <f t="shared" ref="L23:P24" si="6">ROUND(L17,3)</f>
        <v>4.7E-2</v>
      </c>
      <c r="M23" s="28">
        <f t="shared" si="6"/>
        <v>0.36199999999999999</v>
      </c>
      <c r="N23" s="28">
        <f>ROUND(N17,3)-0.001</f>
        <v>0.47199999999999998</v>
      </c>
      <c r="O23" s="28">
        <f t="shared" si="6"/>
        <v>2.8000000000000001E-2</v>
      </c>
      <c r="P23" s="28">
        <f t="shared" si="6"/>
        <v>6.7000000000000004E-2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4</v>
      </c>
      <c r="X23" s="24">
        <f>VLOOKUP($B$1,データベース!$A:$CV,データベース!CN1,FALSE)</f>
        <v>7</v>
      </c>
      <c r="Y23" s="24">
        <f>VLOOKUP($B$1,データベース!$A:$CV,データベース!CO1,FALSE)</f>
        <v>1</v>
      </c>
      <c r="Z23" s="24">
        <f>VLOOKUP($B$1,データベース!$A:$CV,データベース!CP1,FALSE)</f>
        <v>0</v>
      </c>
      <c r="AA23" s="27">
        <f t="shared" si="0"/>
        <v>12</v>
      </c>
      <c r="AC23" s="12" t="str">
        <f t="shared" si="1"/>
        <v>(n=12）</v>
      </c>
    </row>
    <row r="24" spans="1:29" x14ac:dyDescent="0.4">
      <c r="A24" s="21" t="s">
        <v>13</v>
      </c>
      <c r="B24" s="28">
        <f>ROUND(B18,3)</f>
        <v>9.6000000000000002E-2</v>
      </c>
      <c r="C24" s="28">
        <f t="shared" si="5"/>
        <v>0.26900000000000002</v>
      </c>
      <c r="D24" s="28">
        <f t="shared" si="5"/>
        <v>0.25</v>
      </c>
      <c r="E24" s="28">
        <f t="shared" si="5"/>
        <v>9.6000000000000002E-2</v>
      </c>
      <c r="F24" s="28">
        <f t="shared" si="5"/>
        <v>0.23100000000000001</v>
      </c>
      <c r="G24" s="28">
        <f t="shared" si="5"/>
        <v>5.8000000000000003E-2</v>
      </c>
      <c r="H24" s="28">
        <f>SUM(B24:G24)</f>
        <v>1</v>
      </c>
      <c r="J24" s="21" t="s">
        <v>13</v>
      </c>
      <c r="K24" s="28">
        <f>ROUND(K18,3)</f>
        <v>8.0000000000000002E-3</v>
      </c>
      <c r="L24" s="28">
        <f t="shared" si="6"/>
        <v>0.218</v>
      </c>
      <c r="M24" s="28">
        <f t="shared" si="6"/>
        <v>0.218</v>
      </c>
      <c r="N24" s="28">
        <f t="shared" si="6"/>
        <v>0.45800000000000002</v>
      </c>
      <c r="O24" s="28">
        <f t="shared" si="6"/>
        <v>0.09</v>
      </c>
      <c r="P24" s="28">
        <f t="shared" si="6"/>
        <v>8.0000000000000002E-3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0</v>
      </c>
      <c r="V24" s="24">
        <f>VLOOKUP($B$1,データベース!$A:$CV,データベース!CR1,FALSE)</f>
        <v>0</v>
      </c>
      <c r="W24" s="24">
        <f>VLOOKUP($B$1,データベース!$A:$CV,データベース!CS1,FALSE)</f>
        <v>0</v>
      </c>
      <c r="X24" s="24">
        <f>VLOOKUP($B$1,データベース!$A:$CV,データベース!CT1,FALSE)</f>
        <v>3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3</v>
      </c>
      <c r="AC24" s="12" t="str">
        <f t="shared" si="1"/>
        <v>(n=3）</v>
      </c>
    </row>
    <row r="25" spans="1:29" x14ac:dyDescent="0.4">
      <c r="S25" s="77"/>
      <c r="T25" s="12" t="s">
        <v>34</v>
      </c>
      <c r="U25" s="27">
        <f t="shared" ref="U25:Z25" si="7">SUM(U19:U24)</f>
        <v>0</v>
      </c>
      <c r="V25" s="27">
        <f t="shared" si="7"/>
        <v>2</v>
      </c>
      <c r="W25" s="27">
        <f t="shared" si="7"/>
        <v>10</v>
      </c>
      <c r="X25" s="27">
        <f t="shared" si="7"/>
        <v>29</v>
      </c>
      <c r="Y25" s="27">
        <f t="shared" si="7"/>
        <v>10</v>
      </c>
      <c r="Z25" s="27">
        <f t="shared" si="7"/>
        <v>1</v>
      </c>
      <c r="AA25" s="27">
        <f t="shared" si="0"/>
        <v>52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S46-H18(36年間）(n=331）</v>
      </c>
      <c r="B27" s="28">
        <f>B23</f>
        <v>9.0999999999999998E-2</v>
      </c>
      <c r="C27" s="28">
        <f t="shared" ref="C27:G28" si="8">C23</f>
        <v>4.4999999999999998E-2</v>
      </c>
      <c r="D27" s="28">
        <f t="shared" si="8"/>
        <v>0.44800000000000001</v>
      </c>
      <c r="E27" s="28">
        <f t="shared" si="8"/>
        <v>0.33800000000000002</v>
      </c>
      <c r="F27" s="28">
        <f t="shared" si="8"/>
        <v>4.8000000000000001E-2</v>
      </c>
      <c r="G27" s="28">
        <f t="shared" si="8"/>
        <v>0.03</v>
      </c>
      <c r="J27" s="27" t="str">
        <f>REPLACE(K6,8,0,CHAR(10))</f>
        <v>地区計画策定前
S46-H18(36年間）</v>
      </c>
      <c r="K27" s="28">
        <f>K23</f>
        <v>2.4E-2</v>
      </c>
      <c r="L27" s="28">
        <f t="shared" ref="L27:P28" si="9">L23</f>
        <v>4.7E-2</v>
      </c>
      <c r="M27" s="28">
        <f t="shared" si="9"/>
        <v>0.36199999999999999</v>
      </c>
      <c r="N27" s="28">
        <f t="shared" si="9"/>
        <v>0.47199999999999998</v>
      </c>
      <c r="O27" s="28">
        <f t="shared" si="9"/>
        <v>2.8000000000000001E-2</v>
      </c>
      <c r="P27" s="28">
        <f t="shared" si="9"/>
        <v>6.7000000000000004E-2</v>
      </c>
    </row>
    <row r="28" spans="1:29" x14ac:dyDescent="0.4">
      <c r="A28" s="27" t="str">
        <f>REPLACE(J7,8,0,CHAR(10))</f>
        <v>地区計画策定後
H19-R3(15年間）(n=52）</v>
      </c>
      <c r="B28" s="28">
        <f>B24</f>
        <v>9.6000000000000002E-2</v>
      </c>
      <c r="C28" s="28">
        <f t="shared" si="8"/>
        <v>0.26900000000000002</v>
      </c>
      <c r="D28" s="28">
        <f t="shared" si="8"/>
        <v>0.25</v>
      </c>
      <c r="E28" s="28">
        <f t="shared" si="8"/>
        <v>9.6000000000000002E-2</v>
      </c>
      <c r="F28" s="28">
        <f t="shared" si="8"/>
        <v>0.23100000000000001</v>
      </c>
      <c r="G28" s="28">
        <f t="shared" si="8"/>
        <v>5.8000000000000003E-2</v>
      </c>
      <c r="J28" s="27" t="str">
        <f>REPLACE(K7,8,0,CHAR(10))</f>
        <v>地区計画策定後
H19-R3(15年間）</v>
      </c>
      <c r="K28" s="28">
        <f>K24</f>
        <v>8.0000000000000002E-3</v>
      </c>
      <c r="L28" s="28">
        <f t="shared" si="9"/>
        <v>0.218</v>
      </c>
      <c r="M28" s="28">
        <f t="shared" si="9"/>
        <v>0.218</v>
      </c>
      <c r="N28" s="28">
        <f t="shared" si="9"/>
        <v>0.45800000000000002</v>
      </c>
      <c r="O28" s="28">
        <f t="shared" si="9"/>
        <v>0.09</v>
      </c>
      <c r="P28" s="28">
        <f t="shared" si="9"/>
        <v>8.0000000000000002E-3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3.3333333333333333E-2</v>
      </c>
      <c r="V30" s="28">
        <f t="shared" ref="V30:AA30" si="10">V12/$AA12</f>
        <v>0.2</v>
      </c>
      <c r="W30" s="28">
        <f t="shared" si="10"/>
        <v>6.6666666666666666E-2</v>
      </c>
      <c r="X30" s="28">
        <f t="shared" si="10"/>
        <v>0.36666666666666664</v>
      </c>
      <c r="Y30" s="28">
        <f t="shared" si="10"/>
        <v>0.3</v>
      </c>
      <c r="Z30" s="28">
        <f t="shared" si="10"/>
        <v>3.3333333333333333E-2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0.2</v>
      </c>
      <c r="W31" s="28">
        <f t="shared" si="11"/>
        <v>0.33333333333333331</v>
      </c>
      <c r="X31" s="28">
        <f t="shared" si="11"/>
        <v>0.13333333333333333</v>
      </c>
      <c r="Y31" s="28">
        <f t="shared" si="11"/>
        <v>0.33333333333333331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7.1000000000000008E-2</v>
      </c>
      <c r="L32" s="28">
        <f>M27</f>
        <v>0.36199999999999999</v>
      </c>
      <c r="M32" s="28">
        <f>SUM(K27:M27)</f>
        <v>0.433</v>
      </c>
      <c r="N32" s="28">
        <f>N27</f>
        <v>0.47199999999999998</v>
      </c>
      <c r="O32" s="28">
        <f>O27</f>
        <v>2.8000000000000001E-2</v>
      </c>
      <c r="S32" s="76"/>
      <c r="T32" s="16" t="s">
        <v>9</v>
      </c>
      <c r="U32" s="28">
        <f t="shared" si="11"/>
        <v>2.0270270270270271E-2</v>
      </c>
      <c r="V32" s="28">
        <f t="shared" si="11"/>
        <v>4.72972972972973E-2</v>
      </c>
      <c r="W32" s="28">
        <f t="shared" si="11"/>
        <v>6.0810810810810814E-2</v>
      </c>
      <c r="X32" s="28">
        <f t="shared" si="11"/>
        <v>0.30405405405405406</v>
      </c>
      <c r="Y32" s="28">
        <f t="shared" si="11"/>
        <v>0.53378378378378377</v>
      </c>
      <c r="Z32" s="28">
        <f t="shared" si="11"/>
        <v>3.3783783783783786E-2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0.22600000000000001</v>
      </c>
      <c r="L33" s="28">
        <f>M28</f>
        <v>0.218</v>
      </c>
      <c r="M33" s="28">
        <f>SUM(K28:M28)</f>
        <v>0.44400000000000001</v>
      </c>
      <c r="N33" s="28">
        <f>N28</f>
        <v>0.45800000000000002</v>
      </c>
      <c r="O33" s="28">
        <f>O28</f>
        <v>0.09</v>
      </c>
      <c r="S33" s="76"/>
      <c r="T33" s="17" t="s">
        <v>10</v>
      </c>
      <c r="U33" s="28">
        <f t="shared" si="11"/>
        <v>3.5714285714285712E-2</v>
      </c>
      <c r="V33" s="28">
        <f t="shared" si="11"/>
        <v>3.5714285714285712E-2</v>
      </c>
      <c r="W33" s="28">
        <f t="shared" si="11"/>
        <v>8.0357142857142863E-2</v>
      </c>
      <c r="X33" s="28">
        <f t="shared" si="11"/>
        <v>0.25</v>
      </c>
      <c r="Y33" s="28">
        <f t="shared" si="11"/>
        <v>0.5892857142857143</v>
      </c>
      <c r="Z33" s="28">
        <f t="shared" si="11"/>
        <v>8.9285714285714281E-3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6.25E-2</v>
      </c>
      <c r="V34" s="28">
        <f t="shared" si="11"/>
        <v>0</v>
      </c>
      <c r="W34" s="28">
        <f t="shared" si="11"/>
        <v>0.1875</v>
      </c>
      <c r="X34" s="28">
        <f t="shared" si="11"/>
        <v>0.25</v>
      </c>
      <c r="Y34" s="28">
        <f t="shared" si="11"/>
        <v>0.4375</v>
      </c>
      <c r="Z34" s="28">
        <f t="shared" si="11"/>
        <v>6.25E-2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0.4</v>
      </c>
      <c r="V35" s="28">
        <f t="shared" si="11"/>
        <v>0</v>
      </c>
      <c r="W35" s="28">
        <f t="shared" si="11"/>
        <v>0.1</v>
      </c>
      <c r="X35" s="28">
        <f t="shared" si="11"/>
        <v>0.2</v>
      </c>
      <c r="Y35" s="28">
        <f t="shared" si="11"/>
        <v>0.3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3.9274924471299093E-2</v>
      </c>
      <c r="V36" s="28">
        <f t="shared" si="11"/>
        <v>6.0422960725075532E-2</v>
      </c>
      <c r="W36" s="28">
        <f t="shared" si="11"/>
        <v>8.7613293051359523E-2</v>
      </c>
      <c r="X36" s="28">
        <f t="shared" si="11"/>
        <v>0.27794561933534745</v>
      </c>
      <c r="Y36" s="28">
        <f t="shared" si="11"/>
        <v>0.51057401812688818</v>
      </c>
      <c r="Z36" s="28">
        <f t="shared" si="11"/>
        <v>2.4169184290030211E-2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</v>
      </c>
      <c r="W37" s="28">
        <f t="shared" si="11"/>
        <v>0.2</v>
      </c>
      <c r="X37" s="28">
        <f t="shared" si="11"/>
        <v>0.6</v>
      </c>
      <c r="Y37" s="28">
        <f t="shared" si="11"/>
        <v>0</v>
      </c>
      <c r="Z37" s="28">
        <f t="shared" si="11"/>
        <v>0.2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</v>
      </c>
      <c r="V38" s="28">
        <f t="shared" si="11"/>
        <v>0</v>
      </c>
      <c r="W38" s="28">
        <f t="shared" si="11"/>
        <v>0.21428571428571427</v>
      </c>
      <c r="X38" s="28">
        <f t="shared" si="11"/>
        <v>0.7142857142857143</v>
      </c>
      <c r="Y38" s="28">
        <f t="shared" si="11"/>
        <v>7.1428571428571425E-2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7.6923076923076927E-2</v>
      </c>
      <c r="W39" s="28">
        <f t="shared" si="11"/>
        <v>7.6923076923076927E-2</v>
      </c>
      <c r="X39" s="28">
        <f t="shared" si="11"/>
        <v>0.30769230769230771</v>
      </c>
      <c r="Y39" s="28">
        <f t="shared" si="11"/>
        <v>0.53846153846153844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0.2</v>
      </c>
      <c r="W40" s="28">
        <f t="shared" si="11"/>
        <v>0.2</v>
      </c>
      <c r="X40" s="28">
        <f t="shared" si="11"/>
        <v>0.4</v>
      </c>
      <c r="Y40" s="28">
        <f t="shared" si="11"/>
        <v>0.2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0.33333333333333331</v>
      </c>
      <c r="X41" s="28">
        <f t="shared" si="11"/>
        <v>0.58333333333333337</v>
      </c>
      <c r="Y41" s="28">
        <f t="shared" si="11"/>
        <v>8.3333333333333329E-2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</v>
      </c>
      <c r="V42" s="28">
        <f t="shared" si="11"/>
        <v>0</v>
      </c>
      <c r="W42" s="28">
        <f t="shared" si="11"/>
        <v>0</v>
      </c>
      <c r="X42" s="28">
        <f t="shared" si="11"/>
        <v>1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0</v>
      </c>
      <c r="V43" s="28">
        <f t="shared" si="11"/>
        <v>3.8461538461538464E-2</v>
      </c>
      <c r="W43" s="28">
        <f t="shared" si="11"/>
        <v>0.19230769230769232</v>
      </c>
      <c r="X43" s="28">
        <f t="shared" si="11"/>
        <v>0.55769230769230771</v>
      </c>
      <c r="Y43" s="28">
        <f t="shared" si="11"/>
        <v>0.19230769230769232</v>
      </c>
      <c r="Z43" s="28">
        <f t="shared" si="11"/>
        <v>1.9230769230769232E-2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3.3000000000000002E-2</v>
      </c>
      <c r="V48" s="28">
        <f t="shared" si="12"/>
        <v>0.2</v>
      </c>
      <c r="W48" s="28">
        <f t="shared" si="12"/>
        <v>6.7000000000000004E-2</v>
      </c>
      <c r="X48" s="28">
        <f t="shared" si="12"/>
        <v>0.36699999999999999</v>
      </c>
      <c r="Y48" s="28">
        <f t="shared" si="12"/>
        <v>0.3</v>
      </c>
      <c r="Z48" s="28">
        <f t="shared" si="12"/>
        <v>3.3000000000000002E-2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</v>
      </c>
      <c r="V49" s="28">
        <f t="shared" si="13"/>
        <v>0.2</v>
      </c>
      <c r="W49" s="28">
        <f>ROUND(W31,3)+0.001</f>
        <v>0.33400000000000002</v>
      </c>
      <c r="X49" s="28">
        <f t="shared" si="13"/>
        <v>0.13300000000000001</v>
      </c>
      <c r="Y49" s="28">
        <f t="shared" si="13"/>
        <v>0.33300000000000002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0.02</v>
      </c>
      <c r="V50" s="28">
        <f t="shared" si="13"/>
        <v>4.7E-2</v>
      </c>
      <c r="W50" s="28">
        <f t="shared" si="13"/>
        <v>6.0999999999999999E-2</v>
      </c>
      <c r="X50" s="28">
        <f t="shared" si="13"/>
        <v>0.30399999999999999</v>
      </c>
      <c r="Y50" s="28">
        <f t="shared" si="13"/>
        <v>0.53400000000000003</v>
      </c>
      <c r="Z50" s="28">
        <f t="shared" si="13"/>
        <v>3.4000000000000002E-2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3.5999999999999997E-2</v>
      </c>
      <c r="V51" s="28">
        <f t="shared" si="13"/>
        <v>3.5999999999999997E-2</v>
      </c>
      <c r="W51" s="28">
        <f t="shared" si="13"/>
        <v>0.08</v>
      </c>
      <c r="X51" s="28">
        <f t="shared" si="13"/>
        <v>0.25</v>
      </c>
      <c r="Y51" s="28">
        <f t="shared" si="13"/>
        <v>0.58899999999999997</v>
      </c>
      <c r="Z51" s="28">
        <f t="shared" si="13"/>
        <v>8.9999999999999993E-3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6.3E-2</v>
      </c>
      <c r="V52" s="28">
        <f t="shared" si="13"/>
        <v>0</v>
      </c>
      <c r="W52" s="28">
        <f t="shared" si="13"/>
        <v>0.188</v>
      </c>
      <c r="X52" s="28">
        <f t="shared" si="13"/>
        <v>0.25</v>
      </c>
      <c r="Y52" s="28">
        <f>ROUND(Y34,3)-0.002</f>
        <v>0.436</v>
      </c>
      <c r="Z52" s="28">
        <f t="shared" si="13"/>
        <v>6.3E-2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0.4</v>
      </c>
      <c r="V53" s="28">
        <f t="shared" si="13"/>
        <v>0</v>
      </c>
      <c r="W53" s="28">
        <f t="shared" si="13"/>
        <v>0.1</v>
      </c>
      <c r="X53" s="28">
        <f t="shared" si="13"/>
        <v>0.2</v>
      </c>
      <c r="Y53" s="28">
        <f t="shared" si="13"/>
        <v>0.3</v>
      </c>
      <c r="Z53" s="28">
        <f t="shared" si="13"/>
        <v>0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3.9E-2</v>
      </c>
      <c r="V54" s="28">
        <f t="shared" si="13"/>
        <v>0.06</v>
      </c>
      <c r="W54" s="28">
        <f t="shared" si="13"/>
        <v>8.7999999999999995E-2</v>
      </c>
      <c r="X54" s="28">
        <f t="shared" si="13"/>
        <v>0.27800000000000002</v>
      </c>
      <c r="Y54" s="28">
        <f t="shared" si="13"/>
        <v>0.51100000000000001</v>
      </c>
      <c r="Z54" s="28">
        <f t="shared" si="13"/>
        <v>2.4E-2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0</v>
      </c>
      <c r="W55" s="28">
        <f t="shared" si="13"/>
        <v>0.2</v>
      </c>
      <c r="X55" s="28">
        <f t="shared" si="13"/>
        <v>0.6</v>
      </c>
      <c r="Y55" s="28">
        <f t="shared" si="13"/>
        <v>0</v>
      </c>
      <c r="Z55" s="28">
        <f t="shared" si="13"/>
        <v>0.2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0</v>
      </c>
      <c r="V56" s="28">
        <f t="shared" si="13"/>
        <v>0</v>
      </c>
      <c r="W56" s="28">
        <f t="shared" si="13"/>
        <v>0.214</v>
      </c>
      <c r="X56" s="28">
        <f>ROUND(X38,3)+0.001</f>
        <v>0.71499999999999997</v>
      </c>
      <c r="Y56" s="28">
        <f t="shared" si="13"/>
        <v>7.0999999999999994E-2</v>
      </c>
      <c r="Z56" s="28">
        <f t="shared" si="13"/>
        <v>0</v>
      </c>
      <c r="AA56" s="28">
        <f t="shared" si="14"/>
        <v>0.99999999999999989</v>
      </c>
    </row>
    <row r="57" spans="19:27" x14ac:dyDescent="0.4">
      <c r="S57" s="77"/>
      <c r="T57" s="16" t="s">
        <v>9</v>
      </c>
      <c r="U57" s="28">
        <f t="shared" si="13"/>
        <v>0</v>
      </c>
      <c r="V57" s="28">
        <f t="shared" si="13"/>
        <v>7.6999999999999999E-2</v>
      </c>
      <c r="W57" s="28">
        <f t="shared" si="13"/>
        <v>7.6999999999999999E-2</v>
      </c>
      <c r="X57" s="28">
        <f t="shared" si="13"/>
        <v>0.308</v>
      </c>
      <c r="Y57" s="28">
        <f t="shared" si="13"/>
        <v>0.53800000000000003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</v>
      </c>
      <c r="V58" s="28">
        <f t="shared" si="13"/>
        <v>0.2</v>
      </c>
      <c r="W58" s="28">
        <f t="shared" si="13"/>
        <v>0.2</v>
      </c>
      <c r="X58" s="28">
        <f t="shared" si="13"/>
        <v>0.4</v>
      </c>
      <c r="Y58" s="28">
        <f t="shared" si="13"/>
        <v>0.2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</v>
      </c>
      <c r="W59" s="28">
        <f t="shared" si="13"/>
        <v>0.33300000000000002</v>
      </c>
      <c r="X59" s="28">
        <f>ROUND(X41,3)+0.001</f>
        <v>0.58399999999999996</v>
      </c>
      <c r="Y59" s="28">
        <f t="shared" si="13"/>
        <v>8.3000000000000004E-2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 t="shared" si="13"/>
        <v>0</v>
      </c>
      <c r="V60" s="28">
        <f t="shared" si="13"/>
        <v>0</v>
      </c>
      <c r="W60" s="28">
        <f t="shared" si="13"/>
        <v>0</v>
      </c>
      <c r="X60" s="28">
        <f t="shared" si="13"/>
        <v>1</v>
      </c>
      <c r="Y60" s="28">
        <f t="shared" si="13"/>
        <v>0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0</v>
      </c>
      <c r="V61" s="28">
        <f t="shared" si="13"/>
        <v>3.7999999999999999E-2</v>
      </c>
      <c r="W61" s="28">
        <f t="shared" si="13"/>
        <v>0.192</v>
      </c>
      <c r="X61" s="28">
        <f>ROUND(X43,3)+0.001</f>
        <v>0.55900000000000005</v>
      </c>
      <c r="Y61" s="28">
        <f t="shared" si="13"/>
        <v>0.192</v>
      </c>
      <c r="Z61" s="28">
        <f t="shared" si="13"/>
        <v>1.9E-2</v>
      </c>
      <c r="AA61" s="28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S46-H18(36年間）(n=331）</v>
      </c>
      <c r="U66" s="28">
        <f t="shared" ref="U66:Z66" si="15">U54</f>
        <v>3.9E-2</v>
      </c>
      <c r="V66" s="28">
        <f t="shared" si="15"/>
        <v>0.06</v>
      </c>
      <c r="W66" s="28">
        <f t="shared" si="15"/>
        <v>8.7999999999999995E-2</v>
      </c>
      <c r="X66" s="28">
        <f t="shared" si="15"/>
        <v>0.27800000000000002</v>
      </c>
      <c r="Y66" s="28">
        <f t="shared" si="15"/>
        <v>0.51100000000000001</v>
      </c>
      <c r="Z66" s="28">
        <f t="shared" si="15"/>
        <v>2.4E-2</v>
      </c>
      <c r="AA66" s="45"/>
      <c r="AB66" s="20" t="s">
        <v>5</v>
      </c>
      <c r="AC66" s="45">
        <f>SUM(Y66:Z66)</f>
        <v>0.53500000000000003</v>
      </c>
      <c r="AD66" s="45">
        <f>SUM(W66:X66)</f>
        <v>0.36599999999999999</v>
      </c>
    </row>
    <row r="67" spans="19:30" x14ac:dyDescent="0.4">
      <c r="T67" s="27" t="str">
        <f>REPLACE(J7,8,0,CHAR(10))</f>
        <v>地区計画策定後
H19-R3(15年間）(n=52）</v>
      </c>
      <c r="U67" s="28">
        <f t="shared" ref="U67:Z67" si="16">U61</f>
        <v>0</v>
      </c>
      <c r="V67" s="28">
        <f t="shared" si="16"/>
        <v>3.7999999999999999E-2</v>
      </c>
      <c r="W67" s="28">
        <f t="shared" si="16"/>
        <v>0.192</v>
      </c>
      <c r="X67" s="28">
        <f t="shared" si="16"/>
        <v>0.55900000000000005</v>
      </c>
      <c r="Y67" s="28">
        <f t="shared" si="16"/>
        <v>0.192</v>
      </c>
      <c r="Z67" s="28">
        <f t="shared" si="16"/>
        <v>1.9E-2</v>
      </c>
      <c r="AA67" s="45"/>
      <c r="AB67" s="21" t="s">
        <v>13</v>
      </c>
      <c r="AC67" s="45">
        <f>SUM(Y67:Z67)</f>
        <v>0.21099999999999999</v>
      </c>
      <c r="AD67" s="45">
        <f>SUM(W67:X67)</f>
        <v>0.75100000000000011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S46-H18(36年間）</v>
      </c>
      <c r="T71" s="38" t="str">
        <f t="shared" ref="T71:T76" si="17">T48&amp;AC12</f>
        <v>独立住宅(n=30）</v>
      </c>
      <c r="U71" s="28">
        <f t="shared" ref="U71:Z76" si="18">U48</f>
        <v>3.3000000000000002E-2</v>
      </c>
      <c r="V71" s="28">
        <f t="shared" si="18"/>
        <v>0.2</v>
      </c>
      <c r="W71" s="28">
        <f t="shared" si="18"/>
        <v>6.7000000000000004E-2</v>
      </c>
      <c r="X71" s="28">
        <f t="shared" si="18"/>
        <v>0.36699999999999999</v>
      </c>
      <c r="Y71" s="28">
        <f t="shared" si="18"/>
        <v>0.3</v>
      </c>
      <c r="Z71" s="28">
        <f t="shared" si="18"/>
        <v>3.3000000000000002E-2</v>
      </c>
    </row>
    <row r="72" spans="19:30" x14ac:dyDescent="0.4">
      <c r="S72" s="75"/>
      <c r="T72" s="38" t="str">
        <f t="shared" si="17"/>
        <v>集合住宅(n=15）</v>
      </c>
      <c r="U72" s="28">
        <f t="shared" si="18"/>
        <v>0</v>
      </c>
      <c r="V72" s="28">
        <f t="shared" si="18"/>
        <v>0.2</v>
      </c>
      <c r="W72" s="28">
        <f t="shared" si="18"/>
        <v>0.33400000000000002</v>
      </c>
      <c r="X72" s="28">
        <f t="shared" si="18"/>
        <v>0.13300000000000001</v>
      </c>
      <c r="Y72" s="28">
        <f t="shared" si="18"/>
        <v>0.33300000000000002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住商併用(n=148）</v>
      </c>
      <c r="U73" s="28">
        <f t="shared" si="18"/>
        <v>0.02</v>
      </c>
      <c r="V73" s="28">
        <f t="shared" si="18"/>
        <v>4.7E-2</v>
      </c>
      <c r="W73" s="28">
        <f t="shared" si="18"/>
        <v>6.0999999999999999E-2</v>
      </c>
      <c r="X73" s="28">
        <f t="shared" si="18"/>
        <v>0.30399999999999999</v>
      </c>
      <c r="Y73" s="28">
        <f t="shared" si="18"/>
        <v>0.53400000000000003</v>
      </c>
      <c r="Z73" s="28">
        <f t="shared" si="18"/>
        <v>3.4000000000000002E-2</v>
      </c>
    </row>
    <row r="74" spans="19:30" x14ac:dyDescent="0.4">
      <c r="S74" s="75"/>
      <c r="T74" s="38" t="str">
        <f t="shared" si="17"/>
        <v>事務所(n=112）</v>
      </c>
      <c r="U74" s="28">
        <f t="shared" si="18"/>
        <v>3.5999999999999997E-2</v>
      </c>
      <c r="V74" s="28">
        <f t="shared" si="18"/>
        <v>3.5999999999999997E-2</v>
      </c>
      <c r="W74" s="28">
        <f t="shared" si="18"/>
        <v>0.08</v>
      </c>
      <c r="X74" s="28">
        <f t="shared" si="18"/>
        <v>0.25</v>
      </c>
      <c r="Y74" s="28">
        <f t="shared" si="18"/>
        <v>0.58899999999999997</v>
      </c>
      <c r="Z74" s="28">
        <f t="shared" si="18"/>
        <v>8.9999999999999993E-3</v>
      </c>
    </row>
    <row r="75" spans="19:30" x14ac:dyDescent="0.4">
      <c r="S75" s="75"/>
      <c r="T75" s="38" t="str">
        <f t="shared" si="17"/>
        <v>専用商業(n=16）</v>
      </c>
      <c r="U75" s="28">
        <f t="shared" si="18"/>
        <v>6.3E-2</v>
      </c>
      <c r="V75" s="28">
        <f t="shared" si="18"/>
        <v>0</v>
      </c>
      <c r="W75" s="28">
        <f t="shared" si="18"/>
        <v>0.188</v>
      </c>
      <c r="X75" s="28">
        <f t="shared" si="18"/>
        <v>0.25</v>
      </c>
      <c r="Y75" s="28">
        <f t="shared" si="18"/>
        <v>0.436</v>
      </c>
      <c r="Z75" s="28">
        <f t="shared" si="18"/>
        <v>6.3E-2</v>
      </c>
    </row>
    <row r="76" spans="19:30" x14ac:dyDescent="0.4">
      <c r="S76" s="75"/>
      <c r="T76" s="38" t="str">
        <f t="shared" si="17"/>
        <v>その他(n=10）</v>
      </c>
      <c r="U76" s="28">
        <f t="shared" si="18"/>
        <v>0.4</v>
      </c>
      <c r="V76" s="28">
        <f t="shared" si="18"/>
        <v>0</v>
      </c>
      <c r="W76" s="28">
        <f t="shared" si="18"/>
        <v>0.1</v>
      </c>
      <c r="X76" s="28">
        <f t="shared" si="18"/>
        <v>0.2</v>
      </c>
      <c r="Y76" s="28">
        <f t="shared" si="18"/>
        <v>0.3</v>
      </c>
      <c r="Z76" s="28">
        <f t="shared" si="18"/>
        <v>0</v>
      </c>
    </row>
    <row r="77" spans="19:30" x14ac:dyDescent="0.4">
      <c r="S77" s="75" t="str">
        <f>REPLACE(K7,8,0,CHAR(10))</f>
        <v>地区計画策定後
H19-R3(15年間）</v>
      </c>
      <c r="T77" s="38" t="str">
        <f t="shared" ref="T77:T82" si="19">T55&amp;AC19</f>
        <v>独立住宅(n=5）</v>
      </c>
      <c r="U77" s="28">
        <f t="shared" ref="U77:Z82" si="20">U55</f>
        <v>0</v>
      </c>
      <c r="V77" s="28">
        <f t="shared" si="20"/>
        <v>0</v>
      </c>
      <c r="W77" s="28">
        <f t="shared" si="20"/>
        <v>0.2</v>
      </c>
      <c r="X77" s="28">
        <f t="shared" si="20"/>
        <v>0.6</v>
      </c>
      <c r="Y77" s="28">
        <f t="shared" si="20"/>
        <v>0</v>
      </c>
      <c r="Z77" s="28">
        <f t="shared" si="20"/>
        <v>0.2</v>
      </c>
    </row>
    <row r="78" spans="19:30" x14ac:dyDescent="0.4">
      <c r="S78" s="75"/>
      <c r="T78" s="38" t="str">
        <f t="shared" si="19"/>
        <v>集合住宅(n=14）</v>
      </c>
      <c r="U78" s="28">
        <f t="shared" si="20"/>
        <v>0</v>
      </c>
      <c r="V78" s="28">
        <f t="shared" si="20"/>
        <v>0</v>
      </c>
      <c r="W78" s="28">
        <f t="shared" si="20"/>
        <v>0.214</v>
      </c>
      <c r="X78" s="28">
        <f t="shared" si="20"/>
        <v>0.71499999999999997</v>
      </c>
      <c r="Y78" s="28">
        <f t="shared" si="20"/>
        <v>7.0999999999999994E-2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住商併用(n=13）</v>
      </c>
      <c r="U79" s="28">
        <f t="shared" si="20"/>
        <v>0</v>
      </c>
      <c r="V79" s="28">
        <f t="shared" si="20"/>
        <v>7.6999999999999999E-2</v>
      </c>
      <c r="W79" s="28">
        <f t="shared" si="20"/>
        <v>7.6999999999999999E-2</v>
      </c>
      <c r="X79" s="28">
        <f t="shared" si="20"/>
        <v>0.308</v>
      </c>
      <c r="Y79" s="28">
        <f t="shared" si="20"/>
        <v>0.53800000000000003</v>
      </c>
      <c r="Z79" s="28">
        <f t="shared" si="20"/>
        <v>0</v>
      </c>
    </row>
    <row r="80" spans="19:30" x14ac:dyDescent="0.4">
      <c r="S80" s="75"/>
      <c r="T80" s="38" t="str">
        <f t="shared" si="19"/>
        <v>事務所(n=5）</v>
      </c>
      <c r="U80" s="28">
        <f t="shared" si="20"/>
        <v>0</v>
      </c>
      <c r="V80" s="28">
        <f t="shared" si="20"/>
        <v>0.2</v>
      </c>
      <c r="W80" s="28">
        <f t="shared" si="20"/>
        <v>0.2</v>
      </c>
      <c r="X80" s="28">
        <f t="shared" si="20"/>
        <v>0.4</v>
      </c>
      <c r="Y80" s="28">
        <f t="shared" si="20"/>
        <v>0.2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専用商業(n=12）</v>
      </c>
      <c r="U81" s="28">
        <f t="shared" si="20"/>
        <v>0</v>
      </c>
      <c r="V81" s="28">
        <f t="shared" si="20"/>
        <v>0</v>
      </c>
      <c r="W81" s="28">
        <f t="shared" si="20"/>
        <v>0.33300000000000002</v>
      </c>
      <c r="X81" s="28">
        <f t="shared" si="20"/>
        <v>0.58399999999999996</v>
      </c>
      <c r="Y81" s="28">
        <f t="shared" si="20"/>
        <v>8.3000000000000004E-2</v>
      </c>
      <c r="Z81" s="28">
        <f t="shared" si="20"/>
        <v>0</v>
      </c>
    </row>
    <row r="82" spans="19:26" x14ac:dyDescent="0.4">
      <c r="S82" s="75"/>
      <c r="T82" s="38" t="str">
        <f t="shared" si="19"/>
        <v>その他(n=3）</v>
      </c>
      <c r="U82" s="28">
        <f t="shared" si="20"/>
        <v>0</v>
      </c>
      <c r="V82" s="28">
        <f t="shared" si="20"/>
        <v>0</v>
      </c>
      <c r="W82" s="28">
        <f t="shared" si="20"/>
        <v>0</v>
      </c>
      <c r="X82" s="28">
        <f t="shared" si="20"/>
        <v>1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CFFCC"/>
  </sheetPr>
  <dimension ref="A1:AD82"/>
  <sheetViews>
    <sheetView zoomScale="115" zoomScaleNormal="115" workbookViewId="0">
      <selection activeCell="C8" sqref="C8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26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外神田五･六丁目地区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一般型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39401</v>
      </c>
      <c r="C4" s="26">
        <f>VLOOKUP($B$1,データベース!$A:$CV,データベース!D1,FALSE)</f>
        <v>39401</v>
      </c>
      <c r="F4" s="12">
        <v>1971</v>
      </c>
      <c r="G4" s="27">
        <f>B5-F4</f>
        <v>36</v>
      </c>
      <c r="I4" s="12" t="s">
        <v>19</v>
      </c>
      <c r="J4" s="12" t="str">
        <f>I4&amp;D7</f>
        <v>S46-H18</v>
      </c>
      <c r="K4" s="12" t="str">
        <f>$G$1&amp;G4&amp;$H$1&amp;$I$1</f>
        <v>(36年間）</v>
      </c>
      <c r="L4" s="12" t="str">
        <f>$G$1&amp;$J$1&amp;H12&amp;$I$1</f>
        <v>(n=233）</v>
      </c>
    </row>
    <row r="5" spans="1:29" x14ac:dyDescent="0.4">
      <c r="B5" s="27" t="str">
        <f>TEXT(B4,"yyyy")</f>
        <v>2007</v>
      </c>
      <c r="C5" s="27" t="str">
        <f>TEXT(C4,"ge")</f>
        <v>H19</v>
      </c>
      <c r="D5" s="27" t="str">
        <f>LEFT(C5,1)</f>
        <v>H</v>
      </c>
      <c r="F5" s="12">
        <v>2021</v>
      </c>
      <c r="G5" s="27">
        <f>F5-B5+1</f>
        <v>15</v>
      </c>
      <c r="I5" s="30" t="s">
        <v>20</v>
      </c>
      <c r="J5" s="12" t="str">
        <f>C5&amp;I5</f>
        <v>H19-R3</v>
      </c>
      <c r="K5" s="12" t="str">
        <f>$G$1&amp;G5&amp;$H$1&amp;$I$1</f>
        <v>(15年間）</v>
      </c>
      <c r="L5" s="12" t="str">
        <f>$G$1&amp;$J$1&amp;H13&amp;$I$1</f>
        <v>(n=40）</v>
      </c>
    </row>
    <row r="6" spans="1:29" x14ac:dyDescent="0.4">
      <c r="B6" s="27">
        <f>VALUE(B5)</f>
        <v>2007</v>
      </c>
      <c r="C6" s="27">
        <f>VALUE(RIGHT(C5,2))</f>
        <v>19</v>
      </c>
      <c r="D6" s="12">
        <f>C6-1</f>
        <v>18</v>
      </c>
      <c r="J6" s="12" t="str">
        <f>A23&amp;J4&amp;K4&amp;L4</f>
        <v>地区計画策定前S46-H18(36年間）(n=233）</v>
      </c>
      <c r="K6" s="12" t="str">
        <f>A23&amp;J4&amp;K4</f>
        <v>地区計画策定前S46-H18(36年間）</v>
      </c>
    </row>
    <row r="7" spans="1:29" x14ac:dyDescent="0.4">
      <c r="D7" s="12" t="str">
        <f>D5&amp;D6</f>
        <v>H18</v>
      </c>
      <c r="J7" s="12" t="str">
        <f>A24&amp;J5&amp;K5&amp;L5</f>
        <v>地区計画策定後H19-R3(15年間）(n=40）</v>
      </c>
      <c r="K7" s="12" t="str">
        <f>A24&amp;J5&amp;K5</f>
        <v>地区計画策定後H19-R3(15年間）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24</v>
      </c>
      <c r="C12" s="24">
        <f>VLOOKUP($B$1,データベース!$A:$CV,データベース!F1,FALSE)</f>
        <v>8</v>
      </c>
      <c r="D12" s="24">
        <f>VLOOKUP($B$1,データベース!$A:$CV,データベース!G1,FALSE)</f>
        <v>116</v>
      </c>
      <c r="E12" s="24">
        <f>VLOOKUP($B$1,データベース!$A:$CV,データベース!H1,FALSE)</f>
        <v>74</v>
      </c>
      <c r="F12" s="24">
        <f>VLOOKUP($B$1,データベース!$A:$CV,データベース!I1,FALSE)</f>
        <v>2</v>
      </c>
      <c r="G12" s="24">
        <f>VLOOKUP($B$1,データベース!$A:$CV,データベース!J1,FALSE)</f>
        <v>9</v>
      </c>
      <c r="H12" s="27">
        <f>SUM(B12:G12)</f>
        <v>233</v>
      </c>
      <c r="J12" s="20" t="s">
        <v>5</v>
      </c>
      <c r="K12" s="24">
        <f>VLOOKUP($B$1,データベース!$A:$CV,データベース!Q1,FALSE)</f>
        <v>3808.47</v>
      </c>
      <c r="L12" s="24">
        <f>VLOOKUP($B$1,データベース!$A:$CV,データベース!R1,FALSE)</f>
        <v>9244.43</v>
      </c>
      <c r="M12" s="24">
        <f>VLOOKUP($B$1,データベース!$A:$CV,データベース!S1,FALSE)</f>
        <v>56588.9</v>
      </c>
      <c r="N12" s="24">
        <f>VLOOKUP($B$1,データベース!$A:$CV,データベース!T1,FALSE)</f>
        <v>70159.589999999982</v>
      </c>
      <c r="O12" s="24">
        <f>VLOOKUP($B$1,データベース!$A:$CV,データベース!U1,FALSE)</f>
        <v>271.02</v>
      </c>
      <c r="P12" s="24">
        <f>VLOOKUP($B$1,データベース!$A:$CV,データベース!V1,FALSE)</f>
        <v>2090.4100000000003</v>
      </c>
      <c r="Q12" s="27">
        <f>SUM(K12:P12)</f>
        <v>142162.81999999998</v>
      </c>
      <c r="S12" s="76" t="s">
        <v>5</v>
      </c>
      <c r="T12" s="14" t="s">
        <v>7</v>
      </c>
      <c r="U12" s="24">
        <f>VLOOKUP($B$1,データベース!$A:$CV,データベース!AC1,FALSE)</f>
        <v>1</v>
      </c>
      <c r="V12" s="24">
        <f>VLOOKUP($B$1,データベース!$A:$CV,データベース!AD1,FALSE)</f>
        <v>0</v>
      </c>
      <c r="W12" s="24">
        <f>VLOOKUP($B$1,データベース!$A:$CV,データベース!AE1,FALSE)</f>
        <v>4</v>
      </c>
      <c r="X12" s="24">
        <f>VLOOKUP($B$1,データベース!$A:$CV,データベース!AF1,FALSE)</f>
        <v>14</v>
      </c>
      <c r="Y12" s="24">
        <f>VLOOKUP($B$1,データベース!$A:$CV,データベース!AG1,FALSE)</f>
        <v>4</v>
      </c>
      <c r="Z12" s="24">
        <f>VLOOKUP($B$1,データベース!$A:$CV,データベース!AH1,FALSE)</f>
        <v>1</v>
      </c>
      <c r="AA12" s="27">
        <f>SUM(U12:Z12)</f>
        <v>24</v>
      </c>
      <c r="AC12" s="12" t="str">
        <f>$G$1&amp;$J$1&amp;AA12&amp;$I$1</f>
        <v>(n=24）</v>
      </c>
    </row>
    <row r="13" spans="1:29" x14ac:dyDescent="0.4">
      <c r="A13" s="21" t="s">
        <v>13</v>
      </c>
      <c r="B13" s="24">
        <f>VLOOKUP($B$1,データベース!$A:$CV,データベース!K1,FALSE)</f>
        <v>10</v>
      </c>
      <c r="C13" s="24">
        <f>VLOOKUP($B$1,データベース!$A:$CV,データベース!L1,FALSE)</f>
        <v>4</v>
      </c>
      <c r="D13" s="24">
        <f>VLOOKUP($B$1,データベース!$A:$CV,データベース!M1,FALSE)</f>
        <v>11</v>
      </c>
      <c r="E13" s="24">
        <f>VLOOKUP($B$1,データベース!$A:$CV,データベース!N1,FALSE)</f>
        <v>9</v>
      </c>
      <c r="F13" s="24">
        <f>VLOOKUP($B$1,データベース!$A:$CV,データベース!O1,FALSE)</f>
        <v>6</v>
      </c>
      <c r="G13" s="24">
        <f>VLOOKUP($B$1,データベース!$A:$CV,データベース!P1,FALSE)</f>
        <v>0</v>
      </c>
      <c r="H13" s="27">
        <f>SUM(B13:G13)</f>
        <v>40</v>
      </c>
      <c r="J13" s="21" t="s">
        <v>13</v>
      </c>
      <c r="K13" s="24">
        <f>VLOOKUP($B$1,データベース!$A:$CV,データベース!W1,FALSE)</f>
        <v>1366.99</v>
      </c>
      <c r="L13" s="24">
        <f>VLOOKUP($B$1,データベース!$A:$CV,データベース!X1,FALSE)</f>
        <v>11674.490000000002</v>
      </c>
      <c r="M13" s="24">
        <f>VLOOKUP($B$1,データベース!$A:$CV,データベース!Y1,FALSE)</f>
        <v>5139.9699999999993</v>
      </c>
      <c r="N13" s="24">
        <f>VLOOKUP($B$1,データベース!$A:$CV,データベース!Z1,FALSE)</f>
        <v>9720.1299999999992</v>
      </c>
      <c r="O13" s="24">
        <f>VLOOKUP($B$1,データベース!$A:$CV,データベース!AA1,FALSE)</f>
        <v>5827.56</v>
      </c>
      <c r="P13" s="24">
        <f>VLOOKUP($B$1,データベース!$A:$CV,データベース!AB1,FALSE)</f>
        <v>0</v>
      </c>
      <c r="Q13" s="27">
        <f>SUM(K13:P13)</f>
        <v>33729.14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0</v>
      </c>
      <c r="W13" s="24">
        <f>VLOOKUP($B$1,データベース!$A:$CV,データベース!AK1,FALSE)</f>
        <v>3</v>
      </c>
      <c r="X13" s="24">
        <f>VLOOKUP($B$1,データベース!$A:$CV,データベース!AL1,FALSE)</f>
        <v>4</v>
      </c>
      <c r="Y13" s="24">
        <f>VLOOKUP($B$1,データベース!$A:$CV,データベース!AM1,FALSE)</f>
        <v>1</v>
      </c>
      <c r="Z13" s="24">
        <f>VLOOKUP($B$1,データベース!$A:$CV,データベース!AN1,FALSE)</f>
        <v>0</v>
      </c>
      <c r="AA13" s="27">
        <f t="shared" ref="AA13:AA25" si="0">SUM(U13:Z13)</f>
        <v>8</v>
      </c>
      <c r="AC13" s="12" t="str">
        <f t="shared" ref="AC13:AC24" si="1">$G$1&amp;$J$1&amp;AA13&amp;$I$1</f>
        <v>(n=8）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0</v>
      </c>
      <c r="V14" s="24">
        <f>VLOOKUP($B$1,データベース!$A:$CV,データベース!AP1,FALSE)</f>
        <v>2</v>
      </c>
      <c r="W14" s="24">
        <f>VLOOKUP($B$1,データベース!$A:$CV,データベース!AQ1,FALSE)</f>
        <v>4</v>
      </c>
      <c r="X14" s="24">
        <f>VLOOKUP($B$1,データベース!$A:$CV,データベース!AR1,FALSE)</f>
        <v>36</v>
      </c>
      <c r="Y14" s="24">
        <f>VLOOKUP($B$1,データベース!$A:$CV,データベース!AS1,FALSE)</f>
        <v>71</v>
      </c>
      <c r="Z14" s="24">
        <f>VLOOKUP($B$1,データベース!$A:$CV,データベース!AT1,FALSE)</f>
        <v>3</v>
      </c>
      <c r="AA14" s="27">
        <f t="shared" si="0"/>
        <v>116</v>
      </c>
      <c r="AC14" s="12" t="str">
        <f t="shared" si="1"/>
        <v>(n=116）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3</v>
      </c>
      <c r="V15" s="24">
        <f>VLOOKUP($B$1,データベース!$A:$CV,データベース!AV1,FALSE)</f>
        <v>1</v>
      </c>
      <c r="W15" s="24">
        <f>VLOOKUP($B$1,データベース!$A:$CV,データベース!AW1,FALSE)</f>
        <v>5</v>
      </c>
      <c r="X15" s="24">
        <f>VLOOKUP($B$1,データベース!$A:$CV,データベース!AX1,FALSE)</f>
        <v>13</v>
      </c>
      <c r="Y15" s="24">
        <f>VLOOKUP($B$1,データベース!$A:$CV,データベース!AY1,FALSE)</f>
        <v>48</v>
      </c>
      <c r="Z15" s="24">
        <f>VLOOKUP($B$1,データベース!$A:$CV,データベース!AZ1,FALSE)</f>
        <v>4</v>
      </c>
      <c r="AA15" s="27">
        <f t="shared" si="0"/>
        <v>74</v>
      </c>
      <c r="AC15" s="12" t="str">
        <f t="shared" si="1"/>
        <v>(n=74）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0</v>
      </c>
      <c r="X16" s="24">
        <f>VLOOKUP($B$1,データベース!$A:$CV,データベース!BD1,FALSE)</f>
        <v>1</v>
      </c>
      <c r="Y16" s="24">
        <f>VLOOKUP($B$1,データベース!$A:$CV,データベース!BE1,FALSE)</f>
        <v>1</v>
      </c>
      <c r="Z16" s="24">
        <f>VLOOKUP($B$1,データベース!$A:$CV,データベース!BF1,FALSE)</f>
        <v>0</v>
      </c>
      <c r="AA16" s="27">
        <f t="shared" si="0"/>
        <v>2</v>
      </c>
      <c r="AC16" s="12" t="str">
        <f t="shared" si="1"/>
        <v>(n=2）</v>
      </c>
    </row>
    <row r="17" spans="1:29" x14ac:dyDescent="0.4">
      <c r="A17" s="20" t="s">
        <v>5</v>
      </c>
      <c r="B17" s="28">
        <f t="shared" ref="B17:H18" si="2">B12/$H12</f>
        <v>0.10300429184549356</v>
      </c>
      <c r="C17" s="28">
        <f t="shared" si="2"/>
        <v>3.4334763948497854E-2</v>
      </c>
      <c r="D17" s="28">
        <f t="shared" si="2"/>
        <v>0.4978540772532189</v>
      </c>
      <c r="E17" s="28">
        <f t="shared" si="2"/>
        <v>0.31759656652360513</v>
      </c>
      <c r="F17" s="28">
        <f t="shared" si="2"/>
        <v>8.5836909871244635E-3</v>
      </c>
      <c r="G17" s="28">
        <f t="shared" si="2"/>
        <v>3.8626609442060089E-2</v>
      </c>
      <c r="H17" s="29">
        <f t="shared" si="2"/>
        <v>1</v>
      </c>
      <c r="J17" s="20" t="s">
        <v>5</v>
      </c>
      <c r="K17" s="28">
        <f>K12/$Q12</f>
        <v>2.6789493905649876E-2</v>
      </c>
      <c r="L17" s="28">
        <f t="shared" ref="L17:P18" si="3">L12/$Q12</f>
        <v>6.5027058410912233E-2</v>
      </c>
      <c r="M17" s="28">
        <f t="shared" si="3"/>
        <v>0.39805696032197457</v>
      </c>
      <c r="N17" s="28">
        <f t="shared" si="3"/>
        <v>0.4935157448339868</v>
      </c>
      <c r="O17" s="28">
        <f t="shared" si="3"/>
        <v>1.9064056270127452E-3</v>
      </c>
      <c r="P17" s="28">
        <f t="shared" si="3"/>
        <v>1.4704336900463853E-2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4</v>
      </c>
      <c r="V17" s="24">
        <f>VLOOKUP($B$1,データベース!$A:$CV,データベース!BH1,FALSE)</f>
        <v>1</v>
      </c>
      <c r="W17" s="24">
        <f>VLOOKUP($B$1,データベース!$A:$CV,データベース!BI1,FALSE)</f>
        <v>1</v>
      </c>
      <c r="X17" s="24">
        <f>VLOOKUP($B$1,データベース!$A:$CV,データベース!BJ1,FALSE)</f>
        <v>2</v>
      </c>
      <c r="Y17" s="24">
        <f>VLOOKUP($B$1,データベース!$A:$CV,データベース!BK1,FALSE)</f>
        <v>1</v>
      </c>
      <c r="Z17" s="24">
        <f>VLOOKUP($B$1,データベース!$A:$CV,データベース!BL1,FALSE)</f>
        <v>0</v>
      </c>
      <c r="AA17" s="27">
        <f t="shared" si="0"/>
        <v>9</v>
      </c>
      <c r="AC17" s="12" t="str">
        <f t="shared" si="1"/>
        <v>(n=9）</v>
      </c>
    </row>
    <row r="18" spans="1:29" x14ac:dyDescent="0.4">
      <c r="A18" s="21" t="s">
        <v>13</v>
      </c>
      <c r="B18" s="28">
        <f t="shared" si="2"/>
        <v>0.25</v>
      </c>
      <c r="C18" s="28">
        <f t="shared" si="2"/>
        <v>0.1</v>
      </c>
      <c r="D18" s="28">
        <f t="shared" si="2"/>
        <v>0.27500000000000002</v>
      </c>
      <c r="E18" s="28">
        <f t="shared" si="2"/>
        <v>0.22500000000000001</v>
      </c>
      <c r="F18" s="28">
        <f t="shared" si="2"/>
        <v>0.15</v>
      </c>
      <c r="G18" s="28">
        <f t="shared" si="2"/>
        <v>0</v>
      </c>
      <c r="H18" s="29">
        <f t="shared" si="2"/>
        <v>1</v>
      </c>
      <c r="J18" s="21" t="s">
        <v>13</v>
      </c>
      <c r="K18" s="28">
        <f>K13/$Q13</f>
        <v>4.0528456995938822E-2</v>
      </c>
      <c r="L18" s="28">
        <f t="shared" si="3"/>
        <v>0.34612474554643258</v>
      </c>
      <c r="M18" s="28">
        <f t="shared" si="3"/>
        <v>0.15238959546552328</v>
      </c>
      <c r="N18" s="28">
        <f t="shared" si="3"/>
        <v>0.28818196965591175</v>
      </c>
      <c r="O18" s="28">
        <f t="shared" si="3"/>
        <v>0.17277523233619357</v>
      </c>
      <c r="P18" s="28">
        <f t="shared" si="3"/>
        <v>0</v>
      </c>
      <c r="Q18" s="28">
        <f>Q13/$Q13</f>
        <v>1</v>
      </c>
      <c r="S18" s="76"/>
      <c r="T18" s="12" t="s">
        <v>34</v>
      </c>
      <c r="U18" s="27">
        <f t="shared" ref="U18:Z18" si="4">SUM(U12:U17)</f>
        <v>8</v>
      </c>
      <c r="V18" s="27">
        <f t="shared" si="4"/>
        <v>4</v>
      </c>
      <c r="W18" s="27">
        <f t="shared" si="4"/>
        <v>17</v>
      </c>
      <c r="X18" s="27">
        <f t="shared" si="4"/>
        <v>70</v>
      </c>
      <c r="Y18" s="27">
        <f t="shared" si="4"/>
        <v>126</v>
      </c>
      <c r="Z18" s="27">
        <f t="shared" si="4"/>
        <v>8</v>
      </c>
      <c r="AA18" s="27">
        <f t="shared" si="0"/>
        <v>233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1</v>
      </c>
      <c r="V19" s="24">
        <f>VLOOKUP($B$1,データベース!$A:$CV,データベース!BN1,FALSE)</f>
        <v>1</v>
      </c>
      <c r="W19" s="24">
        <f>VLOOKUP($B$1,データベース!$A:$CV,データベース!BO1,FALSE)</f>
        <v>3</v>
      </c>
      <c r="X19" s="24">
        <f>VLOOKUP($B$1,データベース!$A:$CV,データベース!BP1,FALSE)</f>
        <v>5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10</v>
      </c>
      <c r="AC19" s="12" t="str">
        <f t="shared" si="1"/>
        <v>(n=10）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0</v>
      </c>
      <c r="V20" s="24">
        <f>VLOOKUP($B$1,データベース!$A:$CV,データベース!BT1,FALSE)</f>
        <v>0</v>
      </c>
      <c r="W20" s="24">
        <f>VLOOKUP($B$1,データベース!$A:$CV,データベース!BU1,FALSE)</f>
        <v>0</v>
      </c>
      <c r="X20" s="24">
        <f>VLOOKUP($B$1,データベース!$A:$CV,データベース!BV1,FALSE)</f>
        <v>1</v>
      </c>
      <c r="Y20" s="24">
        <f>VLOOKUP($B$1,データベース!$A:$CV,データベース!BW1,FALSE)</f>
        <v>3</v>
      </c>
      <c r="Z20" s="24">
        <f>VLOOKUP($B$1,データベース!$A:$CV,データベース!BX1,FALSE)</f>
        <v>0</v>
      </c>
      <c r="AA20" s="27">
        <f t="shared" si="0"/>
        <v>4</v>
      </c>
      <c r="AC20" s="12" t="str">
        <f t="shared" si="1"/>
        <v>(n=4）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1</v>
      </c>
      <c r="W21" s="24">
        <f>VLOOKUP($B$1,データベース!$A:$CV,データベース!CA1,FALSE)</f>
        <v>2</v>
      </c>
      <c r="X21" s="24">
        <f>VLOOKUP($B$1,データベース!$A:$CV,データベース!CB1,FALSE)</f>
        <v>7</v>
      </c>
      <c r="Y21" s="24">
        <f>VLOOKUP($B$1,データベース!$A:$CV,データベース!CC1,FALSE)</f>
        <v>1</v>
      </c>
      <c r="Z21" s="24">
        <f>VLOOKUP($B$1,データベース!$A:$CV,データベース!CD1,FALSE)</f>
        <v>0</v>
      </c>
      <c r="AA21" s="27">
        <f t="shared" si="0"/>
        <v>11</v>
      </c>
      <c r="AC21" s="12" t="str">
        <f t="shared" si="1"/>
        <v>(n=11）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0</v>
      </c>
      <c r="W22" s="24">
        <f>VLOOKUP($B$1,データベース!$A:$CV,データベース!CG1,FALSE)</f>
        <v>2</v>
      </c>
      <c r="X22" s="24">
        <f>VLOOKUP($B$1,データベース!$A:$CV,データベース!CH1,FALSE)</f>
        <v>4</v>
      </c>
      <c r="Y22" s="24">
        <f>VLOOKUP($B$1,データベース!$A:$CV,データベース!CI1,FALSE)</f>
        <v>3</v>
      </c>
      <c r="Z22" s="24">
        <f>VLOOKUP($B$1,データベース!$A:$CV,データベース!CJ1,FALSE)</f>
        <v>0</v>
      </c>
      <c r="AA22" s="27">
        <f t="shared" si="0"/>
        <v>9</v>
      </c>
      <c r="AC22" s="12" t="str">
        <f t="shared" si="1"/>
        <v>(n=9）</v>
      </c>
    </row>
    <row r="23" spans="1:29" x14ac:dyDescent="0.4">
      <c r="A23" s="20" t="s">
        <v>5</v>
      </c>
      <c r="B23" s="28">
        <f>ROUND(B17,3)</f>
        <v>0.10299999999999999</v>
      </c>
      <c r="C23" s="28">
        <f t="shared" ref="C23:G24" si="5">ROUND(C17,3)</f>
        <v>3.4000000000000002E-2</v>
      </c>
      <c r="D23" s="28">
        <f>ROUND(D17,3)-0.001</f>
        <v>0.497</v>
      </c>
      <c r="E23" s="28">
        <f t="shared" si="5"/>
        <v>0.318</v>
      </c>
      <c r="F23" s="28">
        <f t="shared" si="5"/>
        <v>8.9999999999999993E-3</v>
      </c>
      <c r="G23" s="28">
        <f t="shared" si="5"/>
        <v>3.9E-2</v>
      </c>
      <c r="H23" s="28">
        <f>SUM(B23:G23)</f>
        <v>1</v>
      </c>
      <c r="J23" s="20" t="s">
        <v>5</v>
      </c>
      <c r="K23" s="28">
        <f>ROUND(K17,3)</f>
        <v>2.7E-2</v>
      </c>
      <c r="L23" s="28">
        <f t="shared" ref="L23:P24" si="6">ROUND(L17,3)</f>
        <v>6.5000000000000002E-2</v>
      </c>
      <c r="M23" s="28">
        <f t="shared" si="6"/>
        <v>0.39800000000000002</v>
      </c>
      <c r="N23" s="28">
        <f>ROUND(N17,3)-0.001</f>
        <v>0.49299999999999999</v>
      </c>
      <c r="O23" s="28">
        <f t="shared" si="6"/>
        <v>2E-3</v>
      </c>
      <c r="P23" s="28">
        <f t="shared" si="6"/>
        <v>1.4999999999999999E-2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1</v>
      </c>
      <c r="X23" s="24">
        <f>VLOOKUP($B$1,データベース!$A:$CV,データベース!CN1,FALSE)</f>
        <v>2</v>
      </c>
      <c r="Y23" s="24">
        <f>VLOOKUP($B$1,データベース!$A:$CV,データベース!CO1,FALSE)</f>
        <v>3</v>
      </c>
      <c r="Z23" s="24">
        <f>VLOOKUP($B$1,データベース!$A:$CV,データベース!CP1,FALSE)</f>
        <v>0</v>
      </c>
      <c r="AA23" s="27">
        <f t="shared" si="0"/>
        <v>6</v>
      </c>
      <c r="AC23" s="12" t="str">
        <f t="shared" si="1"/>
        <v>(n=6）</v>
      </c>
    </row>
    <row r="24" spans="1:29" x14ac:dyDescent="0.4">
      <c r="A24" s="21" t="s">
        <v>13</v>
      </c>
      <c r="B24" s="28">
        <f>ROUND(B18,3)</f>
        <v>0.25</v>
      </c>
      <c r="C24" s="28">
        <f t="shared" si="5"/>
        <v>0.1</v>
      </c>
      <c r="D24" s="28">
        <f t="shared" si="5"/>
        <v>0.27500000000000002</v>
      </c>
      <c r="E24" s="28">
        <f t="shared" si="5"/>
        <v>0.22500000000000001</v>
      </c>
      <c r="F24" s="28">
        <f t="shared" si="5"/>
        <v>0.15</v>
      </c>
      <c r="G24" s="28">
        <f t="shared" si="5"/>
        <v>0</v>
      </c>
      <c r="H24" s="28">
        <f>SUM(B24:G24)</f>
        <v>1</v>
      </c>
      <c r="J24" s="21" t="s">
        <v>13</v>
      </c>
      <c r="K24" s="28">
        <f>ROUND(K18,3)</f>
        <v>4.1000000000000002E-2</v>
      </c>
      <c r="L24" s="28">
        <f t="shared" si="6"/>
        <v>0.34599999999999997</v>
      </c>
      <c r="M24" s="28">
        <f t="shared" si="6"/>
        <v>0.152</v>
      </c>
      <c r="N24" s="28">
        <f t="shared" si="6"/>
        <v>0.28799999999999998</v>
      </c>
      <c r="O24" s="28">
        <f t="shared" si="6"/>
        <v>0.17299999999999999</v>
      </c>
      <c r="P24" s="28">
        <f t="shared" si="6"/>
        <v>0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0</v>
      </c>
      <c r="V24" s="24">
        <f>VLOOKUP($B$1,データベース!$A:$CV,データベース!CR1,FALSE)</f>
        <v>0</v>
      </c>
      <c r="W24" s="24">
        <f>VLOOKUP($B$1,データベース!$A:$CV,データベース!CS1,FALSE)</f>
        <v>0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0</v>
      </c>
      <c r="AC24" s="12" t="str">
        <f t="shared" si="1"/>
        <v>(n=0）</v>
      </c>
    </row>
    <row r="25" spans="1:29" x14ac:dyDescent="0.4">
      <c r="S25" s="77"/>
      <c r="T25" s="12" t="s">
        <v>34</v>
      </c>
      <c r="U25" s="27">
        <f t="shared" ref="U25:Z25" si="7">SUM(U19:U24)</f>
        <v>1</v>
      </c>
      <c r="V25" s="27">
        <f t="shared" si="7"/>
        <v>2</v>
      </c>
      <c r="W25" s="27">
        <f t="shared" si="7"/>
        <v>8</v>
      </c>
      <c r="X25" s="27">
        <f t="shared" si="7"/>
        <v>19</v>
      </c>
      <c r="Y25" s="27">
        <f t="shared" si="7"/>
        <v>10</v>
      </c>
      <c r="Z25" s="27">
        <f t="shared" si="7"/>
        <v>0</v>
      </c>
      <c r="AA25" s="27">
        <f t="shared" si="0"/>
        <v>40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S46-H18(36年間）(n=233）</v>
      </c>
      <c r="B27" s="28">
        <f>B23</f>
        <v>0.10299999999999999</v>
      </c>
      <c r="C27" s="28">
        <f t="shared" ref="C27:G28" si="8">C23</f>
        <v>3.4000000000000002E-2</v>
      </c>
      <c r="D27" s="28">
        <f t="shared" si="8"/>
        <v>0.497</v>
      </c>
      <c r="E27" s="28">
        <f t="shared" si="8"/>
        <v>0.318</v>
      </c>
      <c r="F27" s="28">
        <f t="shared" si="8"/>
        <v>8.9999999999999993E-3</v>
      </c>
      <c r="G27" s="28">
        <f t="shared" si="8"/>
        <v>3.9E-2</v>
      </c>
      <c r="J27" s="27" t="str">
        <f>REPLACE(K6,8,0,CHAR(10))</f>
        <v>地区計画策定前
S46-H18(36年間）</v>
      </c>
      <c r="K27" s="28">
        <f>K23</f>
        <v>2.7E-2</v>
      </c>
      <c r="L27" s="28">
        <f t="shared" ref="L27:P28" si="9">L23</f>
        <v>6.5000000000000002E-2</v>
      </c>
      <c r="M27" s="28">
        <f t="shared" si="9"/>
        <v>0.39800000000000002</v>
      </c>
      <c r="N27" s="28">
        <f t="shared" si="9"/>
        <v>0.49299999999999999</v>
      </c>
      <c r="O27" s="28">
        <f t="shared" si="9"/>
        <v>2E-3</v>
      </c>
      <c r="P27" s="28">
        <f t="shared" si="9"/>
        <v>1.4999999999999999E-2</v>
      </c>
    </row>
    <row r="28" spans="1:29" x14ac:dyDescent="0.4">
      <c r="A28" s="27" t="str">
        <f>REPLACE(J7,8,0,CHAR(10))</f>
        <v>地区計画策定後
H19-R3(15年間）(n=40）</v>
      </c>
      <c r="B28" s="28">
        <f>B24</f>
        <v>0.25</v>
      </c>
      <c r="C28" s="28">
        <f t="shared" si="8"/>
        <v>0.1</v>
      </c>
      <c r="D28" s="28">
        <f t="shared" si="8"/>
        <v>0.27500000000000002</v>
      </c>
      <c r="E28" s="28">
        <f t="shared" si="8"/>
        <v>0.22500000000000001</v>
      </c>
      <c r="F28" s="28">
        <f t="shared" si="8"/>
        <v>0.15</v>
      </c>
      <c r="G28" s="28">
        <f t="shared" si="8"/>
        <v>0</v>
      </c>
      <c r="J28" s="27" t="str">
        <f>REPLACE(K7,8,0,CHAR(10))</f>
        <v>地区計画策定後
H19-R3(15年間）</v>
      </c>
      <c r="K28" s="28">
        <f>K24</f>
        <v>4.1000000000000002E-2</v>
      </c>
      <c r="L28" s="28">
        <f t="shared" si="9"/>
        <v>0.34599999999999997</v>
      </c>
      <c r="M28" s="28">
        <f t="shared" si="9"/>
        <v>0.152</v>
      </c>
      <c r="N28" s="28">
        <f t="shared" si="9"/>
        <v>0.28799999999999998</v>
      </c>
      <c r="O28" s="28">
        <f t="shared" si="9"/>
        <v>0.17299999999999999</v>
      </c>
      <c r="P28" s="28">
        <f t="shared" si="9"/>
        <v>0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4.1666666666666664E-2</v>
      </c>
      <c r="V30" s="28">
        <f t="shared" ref="V30:AA30" si="10">V12/$AA12</f>
        <v>0</v>
      </c>
      <c r="W30" s="28">
        <f t="shared" si="10"/>
        <v>0.16666666666666666</v>
      </c>
      <c r="X30" s="28">
        <f t="shared" si="10"/>
        <v>0.58333333333333337</v>
      </c>
      <c r="Y30" s="28">
        <f t="shared" si="10"/>
        <v>0.16666666666666666</v>
      </c>
      <c r="Z30" s="28">
        <f t="shared" si="10"/>
        <v>4.1666666666666664E-2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</v>
      </c>
      <c r="W31" s="28">
        <f t="shared" si="11"/>
        <v>0.375</v>
      </c>
      <c r="X31" s="28">
        <f t="shared" si="11"/>
        <v>0.5</v>
      </c>
      <c r="Y31" s="28">
        <f t="shared" si="11"/>
        <v>0.125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9.1999999999999998E-2</v>
      </c>
      <c r="L32" s="28">
        <f>M27</f>
        <v>0.39800000000000002</v>
      </c>
      <c r="M32" s="28">
        <f>SUM(K27:M27)</f>
        <v>0.49</v>
      </c>
      <c r="N32" s="28">
        <f>N27</f>
        <v>0.49299999999999999</v>
      </c>
      <c r="O32" s="28">
        <f>O27</f>
        <v>2E-3</v>
      </c>
      <c r="S32" s="76"/>
      <c r="T32" s="16" t="s">
        <v>9</v>
      </c>
      <c r="U32" s="28">
        <f t="shared" si="11"/>
        <v>0</v>
      </c>
      <c r="V32" s="28">
        <f t="shared" si="11"/>
        <v>1.7241379310344827E-2</v>
      </c>
      <c r="W32" s="28">
        <f t="shared" si="11"/>
        <v>3.4482758620689655E-2</v>
      </c>
      <c r="X32" s="28">
        <f t="shared" si="11"/>
        <v>0.31034482758620691</v>
      </c>
      <c r="Y32" s="28">
        <f t="shared" si="11"/>
        <v>0.61206896551724133</v>
      </c>
      <c r="Z32" s="28">
        <f t="shared" si="11"/>
        <v>2.5862068965517241E-2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0.38699999999999996</v>
      </c>
      <c r="L33" s="28">
        <f>M28</f>
        <v>0.152</v>
      </c>
      <c r="M33" s="28">
        <f>SUM(K28:M28)</f>
        <v>0.53899999999999992</v>
      </c>
      <c r="N33" s="28">
        <f>N28</f>
        <v>0.28799999999999998</v>
      </c>
      <c r="O33" s="28">
        <f>O28</f>
        <v>0.17299999999999999</v>
      </c>
      <c r="S33" s="76"/>
      <c r="T33" s="17" t="s">
        <v>10</v>
      </c>
      <c r="U33" s="28">
        <f t="shared" si="11"/>
        <v>4.0540540540540543E-2</v>
      </c>
      <c r="V33" s="28">
        <f t="shared" si="11"/>
        <v>1.3513513513513514E-2</v>
      </c>
      <c r="W33" s="28">
        <f t="shared" si="11"/>
        <v>6.7567567567567571E-2</v>
      </c>
      <c r="X33" s="28">
        <f t="shared" si="11"/>
        <v>0.17567567567567569</v>
      </c>
      <c r="Y33" s="28">
        <f t="shared" si="11"/>
        <v>0.64864864864864868</v>
      </c>
      <c r="Z33" s="28">
        <f t="shared" si="11"/>
        <v>5.4054054054054057E-2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0</v>
      </c>
      <c r="X34" s="28">
        <f t="shared" si="11"/>
        <v>0.5</v>
      </c>
      <c r="Y34" s="28">
        <f t="shared" si="11"/>
        <v>0.5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0.44444444444444442</v>
      </c>
      <c r="V35" s="28">
        <f t="shared" si="11"/>
        <v>0.1111111111111111</v>
      </c>
      <c r="W35" s="28">
        <f t="shared" si="11"/>
        <v>0.1111111111111111</v>
      </c>
      <c r="X35" s="28">
        <f t="shared" si="11"/>
        <v>0.22222222222222221</v>
      </c>
      <c r="Y35" s="28">
        <f t="shared" si="11"/>
        <v>0.1111111111111111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3.4334763948497854E-2</v>
      </c>
      <c r="V36" s="28">
        <f t="shared" si="11"/>
        <v>1.7167381974248927E-2</v>
      </c>
      <c r="W36" s="28">
        <f t="shared" si="11"/>
        <v>7.2961373390557943E-2</v>
      </c>
      <c r="X36" s="28">
        <f t="shared" si="11"/>
        <v>0.30042918454935624</v>
      </c>
      <c r="Y36" s="28">
        <f t="shared" si="11"/>
        <v>0.54077253218884125</v>
      </c>
      <c r="Z36" s="28">
        <f t="shared" si="11"/>
        <v>3.4334763948497854E-2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0.1</v>
      </c>
      <c r="V37" s="28">
        <f t="shared" si="11"/>
        <v>0.1</v>
      </c>
      <c r="W37" s="28">
        <f t="shared" si="11"/>
        <v>0.3</v>
      </c>
      <c r="X37" s="28">
        <f t="shared" si="11"/>
        <v>0.5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</v>
      </c>
      <c r="V38" s="28">
        <f t="shared" si="11"/>
        <v>0</v>
      </c>
      <c r="W38" s="28">
        <f t="shared" si="11"/>
        <v>0</v>
      </c>
      <c r="X38" s="28">
        <f t="shared" si="11"/>
        <v>0.25</v>
      </c>
      <c r="Y38" s="28">
        <f t="shared" si="11"/>
        <v>0.75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9.0909090909090912E-2</v>
      </c>
      <c r="W39" s="28">
        <f t="shared" si="11"/>
        <v>0.18181818181818182</v>
      </c>
      <c r="X39" s="28">
        <f t="shared" si="11"/>
        <v>0.63636363636363635</v>
      </c>
      <c r="Y39" s="28">
        <f t="shared" si="11"/>
        <v>9.0909090909090912E-2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</v>
      </c>
      <c r="W40" s="28">
        <f t="shared" si="11"/>
        <v>0.22222222222222221</v>
      </c>
      <c r="X40" s="28">
        <f t="shared" si="11"/>
        <v>0.44444444444444442</v>
      </c>
      <c r="Y40" s="28">
        <f t="shared" si="11"/>
        <v>0.33333333333333331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0.16666666666666666</v>
      </c>
      <c r="X41" s="28">
        <f t="shared" si="11"/>
        <v>0.33333333333333331</v>
      </c>
      <c r="Y41" s="28">
        <f t="shared" si="11"/>
        <v>0.5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0:27" x14ac:dyDescent="0.4">
      <c r="S43" s="77"/>
      <c r="T43" s="12" t="s">
        <v>34</v>
      </c>
      <c r="U43" s="28">
        <f t="shared" si="11"/>
        <v>2.5000000000000001E-2</v>
      </c>
      <c r="V43" s="28">
        <f t="shared" si="11"/>
        <v>0.05</v>
      </c>
      <c r="W43" s="28">
        <f t="shared" si="11"/>
        <v>0.2</v>
      </c>
      <c r="X43" s="28">
        <f t="shared" si="11"/>
        <v>0.47499999999999998</v>
      </c>
      <c r="Y43" s="28">
        <f t="shared" si="11"/>
        <v>0.25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>ROUND(U30,3)</f>
        <v>4.2000000000000003E-2</v>
      </c>
      <c r="V48" s="28">
        <f>ROUND(V30,3)</f>
        <v>0</v>
      </c>
      <c r="W48" s="28">
        <f>ROUND(W30,3)</f>
        <v>0.16700000000000001</v>
      </c>
      <c r="X48" s="28">
        <f>ROUND(X30,3)-0.001</f>
        <v>0.58199999999999996</v>
      </c>
      <c r="Y48" s="28">
        <f>ROUND(Y30,3)</f>
        <v>0.16700000000000001</v>
      </c>
      <c r="Z48" s="28">
        <f>ROUND(Z30,3)</f>
        <v>4.2000000000000003E-2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2">ROUND(U31,3)</f>
        <v>0</v>
      </c>
      <c r="V49" s="28">
        <f t="shared" si="12"/>
        <v>0</v>
      </c>
      <c r="W49" s="28">
        <f t="shared" si="12"/>
        <v>0.375</v>
      </c>
      <c r="X49" s="28">
        <f t="shared" si="12"/>
        <v>0.5</v>
      </c>
      <c r="Y49" s="28">
        <f t="shared" si="12"/>
        <v>0.125</v>
      </c>
      <c r="Z49" s="28">
        <f t="shared" si="12"/>
        <v>0</v>
      </c>
      <c r="AA49" s="28">
        <f t="shared" ref="AA49:AA61" si="13">SUM(U49:Z49)</f>
        <v>1</v>
      </c>
    </row>
    <row r="50" spans="19:27" x14ac:dyDescent="0.4">
      <c r="S50" s="76"/>
      <c r="T50" s="16" t="s">
        <v>9</v>
      </c>
      <c r="U50" s="28">
        <f t="shared" si="12"/>
        <v>0</v>
      </c>
      <c r="V50" s="28">
        <f t="shared" si="12"/>
        <v>1.7000000000000001E-2</v>
      </c>
      <c r="W50" s="28">
        <f t="shared" si="12"/>
        <v>3.4000000000000002E-2</v>
      </c>
      <c r="X50" s="28">
        <f t="shared" si="12"/>
        <v>0.31</v>
      </c>
      <c r="Y50" s="28">
        <f>ROUND(Y32,3)+0.001</f>
        <v>0.61299999999999999</v>
      </c>
      <c r="Z50" s="28">
        <f t="shared" si="12"/>
        <v>2.5999999999999999E-2</v>
      </c>
      <c r="AA50" s="28">
        <f t="shared" si="13"/>
        <v>1</v>
      </c>
    </row>
    <row r="51" spans="19:27" x14ac:dyDescent="0.4">
      <c r="S51" s="76"/>
      <c r="T51" s="17" t="s">
        <v>10</v>
      </c>
      <c r="U51" s="28">
        <f t="shared" si="12"/>
        <v>4.1000000000000002E-2</v>
      </c>
      <c r="V51" s="28">
        <f t="shared" si="12"/>
        <v>1.4E-2</v>
      </c>
      <c r="W51" s="28">
        <f t="shared" si="12"/>
        <v>6.8000000000000005E-2</v>
      </c>
      <c r="X51" s="28">
        <f t="shared" si="12"/>
        <v>0.17599999999999999</v>
      </c>
      <c r="Y51" s="28">
        <f>ROUND(Y33,3)-0.002</f>
        <v>0.64700000000000002</v>
      </c>
      <c r="Z51" s="28">
        <f t="shared" si="12"/>
        <v>5.3999999999999999E-2</v>
      </c>
      <c r="AA51" s="28">
        <f t="shared" si="13"/>
        <v>1</v>
      </c>
    </row>
    <row r="52" spans="19:27" x14ac:dyDescent="0.4">
      <c r="S52" s="76"/>
      <c r="T52" s="18" t="s">
        <v>11</v>
      </c>
      <c r="U52" s="28">
        <f t="shared" si="12"/>
        <v>0</v>
      </c>
      <c r="V52" s="28">
        <f t="shared" si="12"/>
        <v>0</v>
      </c>
      <c r="W52" s="28">
        <f t="shared" si="12"/>
        <v>0</v>
      </c>
      <c r="X52" s="28">
        <f t="shared" si="12"/>
        <v>0.5</v>
      </c>
      <c r="Y52" s="28">
        <f t="shared" si="12"/>
        <v>0.5</v>
      </c>
      <c r="Z52" s="28">
        <f t="shared" si="12"/>
        <v>0</v>
      </c>
      <c r="AA52" s="28">
        <f t="shared" si="13"/>
        <v>1</v>
      </c>
    </row>
    <row r="53" spans="19:27" x14ac:dyDescent="0.4">
      <c r="S53" s="76"/>
      <c r="T53" s="19" t="s">
        <v>12</v>
      </c>
      <c r="U53" s="28">
        <f>ROUND(U35,3)+0.001</f>
        <v>0.44500000000000001</v>
      </c>
      <c r="V53" s="28">
        <f t="shared" si="12"/>
        <v>0.111</v>
      </c>
      <c r="W53" s="28">
        <f t="shared" si="12"/>
        <v>0.111</v>
      </c>
      <c r="X53" s="28">
        <f t="shared" si="12"/>
        <v>0.222</v>
      </c>
      <c r="Y53" s="28">
        <f t="shared" si="12"/>
        <v>0.111</v>
      </c>
      <c r="Z53" s="28">
        <f t="shared" si="12"/>
        <v>0</v>
      </c>
      <c r="AA53" s="28">
        <f t="shared" si="13"/>
        <v>1</v>
      </c>
    </row>
    <row r="54" spans="19:27" x14ac:dyDescent="0.4">
      <c r="S54" s="76"/>
      <c r="T54" s="12" t="s">
        <v>34</v>
      </c>
      <c r="U54" s="28">
        <f t="shared" si="12"/>
        <v>3.4000000000000002E-2</v>
      </c>
      <c r="V54" s="28">
        <f t="shared" si="12"/>
        <v>1.7000000000000001E-2</v>
      </c>
      <c r="W54" s="28">
        <f t="shared" si="12"/>
        <v>7.2999999999999995E-2</v>
      </c>
      <c r="X54" s="28">
        <f t="shared" si="12"/>
        <v>0.3</v>
      </c>
      <c r="Y54" s="28">
        <f>ROUND(Y36,3)+0.001</f>
        <v>0.54200000000000004</v>
      </c>
      <c r="Z54" s="28">
        <f t="shared" si="12"/>
        <v>3.4000000000000002E-2</v>
      </c>
      <c r="AA54" s="28">
        <f t="shared" si="13"/>
        <v>1</v>
      </c>
    </row>
    <row r="55" spans="19:27" x14ac:dyDescent="0.4">
      <c r="S55" s="77" t="s">
        <v>13</v>
      </c>
      <c r="T55" s="14" t="s">
        <v>7</v>
      </c>
      <c r="U55" s="28">
        <f t="shared" si="12"/>
        <v>0.1</v>
      </c>
      <c r="V55" s="28">
        <f t="shared" si="12"/>
        <v>0.1</v>
      </c>
      <c r="W55" s="28">
        <f t="shared" si="12"/>
        <v>0.3</v>
      </c>
      <c r="X55" s="28">
        <f t="shared" si="12"/>
        <v>0.5</v>
      </c>
      <c r="Y55" s="28">
        <f t="shared" si="12"/>
        <v>0</v>
      </c>
      <c r="Z55" s="28">
        <f t="shared" si="12"/>
        <v>0</v>
      </c>
      <c r="AA55" s="28">
        <f t="shared" si="13"/>
        <v>1</v>
      </c>
    </row>
    <row r="56" spans="19:27" x14ac:dyDescent="0.4">
      <c r="S56" s="77"/>
      <c r="T56" s="15" t="s">
        <v>8</v>
      </c>
      <c r="U56" s="28">
        <f t="shared" si="12"/>
        <v>0</v>
      </c>
      <c r="V56" s="28">
        <f t="shared" si="12"/>
        <v>0</v>
      </c>
      <c r="W56" s="28">
        <f t="shared" si="12"/>
        <v>0</v>
      </c>
      <c r="X56" s="28">
        <f t="shared" si="12"/>
        <v>0.25</v>
      </c>
      <c r="Y56" s="28">
        <f t="shared" si="12"/>
        <v>0.75</v>
      </c>
      <c r="Z56" s="28">
        <f t="shared" si="12"/>
        <v>0</v>
      </c>
      <c r="AA56" s="28">
        <f t="shared" si="13"/>
        <v>1</v>
      </c>
    </row>
    <row r="57" spans="19:27" x14ac:dyDescent="0.4">
      <c r="S57" s="77"/>
      <c r="T57" s="16" t="s">
        <v>9</v>
      </c>
      <c r="U57" s="28">
        <f t="shared" si="12"/>
        <v>0</v>
      </c>
      <c r="V57" s="28">
        <f t="shared" si="12"/>
        <v>9.0999999999999998E-2</v>
      </c>
      <c r="W57" s="28">
        <f t="shared" si="12"/>
        <v>0.182</v>
      </c>
      <c r="X57" s="28">
        <f t="shared" si="12"/>
        <v>0.63600000000000001</v>
      </c>
      <c r="Y57" s="28">
        <f t="shared" si="12"/>
        <v>9.0999999999999998E-2</v>
      </c>
      <c r="Z57" s="28">
        <f t="shared" si="12"/>
        <v>0</v>
      </c>
      <c r="AA57" s="28">
        <f t="shared" si="13"/>
        <v>1</v>
      </c>
    </row>
    <row r="58" spans="19:27" x14ac:dyDescent="0.4">
      <c r="S58" s="77"/>
      <c r="T58" s="17" t="s">
        <v>10</v>
      </c>
      <c r="U58" s="28">
        <f t="shared" si="12"/>
        <v>0</v>
      </c>
      <c r="V58" s="28">
        <f t="shared" si="12"/>
        <v>0</v>
      </c>
      <c r="W58" s="28">
        <f t="shared" si="12"/>
        <v>0.222</v>
      </c>
      <c r="X58" s="28">
        <f>ROUND(X40,3)+0.001</f>
        <v>0.44500000000000001</v>
      </c>
      <c r="Y58" s="28">
        <f t="shared" si="12"/>
        <v>0.33300000000000002</v>
      </c>
      <c r="Z58" s="28">
        <f t="shared" si="12"/>
        <v>0</v>
      </c>
      <c r="AA58" s="28">
        <f t="shared" si="13"/>
        <v>1</v>
      </c>
    </row>
    <row r="59" spans="19:27" x14ac:dyDescent="0.4">
      <c r="S59" s="77"/>
      <c r="T59" s="18" t="s">
        <v>11</v>
      </c>
      <c r="U59" s="28">
        <f t="shared" si="12"/>
        <v>0</v>
      </c>
      <c r="V59" s="28">
        <f t="shared" si="12"/>
        <v>0</v>
      </c>
      <c r="W59" s="28">
        <f t="shared" si="12"/>
        <v>0.16700000000000001</v>
      </c>
      <c r="X59" s="28">
        <f t="shared" si="12"/>
        <v>0.33300000000000002</v>
      </c>
      <c r="Y59" s="28">
        <f t="shared" si="12"/>
        <v>0.5</v>
      </c>
      <c r="Z59" s="28">
        <f t="shared" si="12"/>
        <v>0</v>
      </c>
      <c r="AA59" s="28">
        <f t="shared" si="13"/>
        <v>1</v>
      </c>
    </row>
    <row r="60" spans="19:27" x14ac:dyDescent="0.4">
      <c r="S60" s="77"/>
      <c r="T60" s="19" t="s">
        <v>12</v>
      </c>
      <c r="U60" s="28">
        <f t="shared" si="12"/>
        <v>0</v>
      </c>
      <c r="V60" s="28">
        <f t="shared" si="12"/>
        <v>0</v>
      </c>
      <c r="W60" s="28">
        <f t="shared" si="12"/>
        <v>0</v>
      </c>
      <c r="X60" s="28">
        <f t="shared" si="12"/>
        <v>0</v>
      </c>
      <c r="Y60" s="28">
        <f t="shared" si="12"/>
        <v>0</v>
      </c>
      <c r="Z60" s="28">
        <f t="shared" si="12"/>
        <v>0</v>
      </c>
      <c r="AA60" s="28">
        <f t="shared" si="13"/>
        <v>0</v>
      </c>
    </row>
    <row r="61" spans="19:27" x14ac:dyDescent="0.4">
      <c r="S61" s="77"/>
      <c r="T61" s="12" t="s">
        <v>34</v>
      </c>
      <c r="U61" s="28">
        <f>ROUND(U43,3)</f>
        <v>2.5000000000000001E-2</v>
      </c>
      <c r="V61" s="28">
        <f t="shared" si="12"/>
        <v>0.05</v>
      </c>
      <c r="W61" s="28">
        <f t="shared" si="12"/>
        <v>0.2</v>
      </c>
      <c r="X61" s="28">
        <f t="shared" si="12"/>
        <v>0.47499999999999998</v>
      </c>
      <c r="Y61" s="28">
        <f t="shared" si="12"/>
        <v>0.25</v>
      </c>
      <c r="Z61" s="28">
        <f t="shared" si="12"/>
        <v>0</v>
      </c>
      <c r="AA61" s="28">
        <f t="shared" si="13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S46-H18(36年間）(n=233）</v>
      </c>
      <c r="U66" s="28">
        <f t="shared" ref="U66:Z66" si="14">U54</f>
        <v>3.4000000000000002E-2</v>
      </c>
      <c r="V66" s="28">
        <f t="shared" si="14"/>
        <v>1.7000000000000001E-2</v>
      </c>
      <c r="W66" s="28">
        <f t="shared" si="14"/>
        <v>7.2999999999999995E-2</v>
      </c>
      <c r="X66" s="28">
        <f t="shared" si="14"/>
        <v>0.3</v>
      </c>
      <c r="Y66" s="28">
        <f t="shared" si="14"/>
        <v>0.54200000000000004</v>
      </c>
      <c r="Z66" s="28">
        <f t="shared" si="14"/>
        <v>3.4000000000000002E-2</v>
      </c>
      <c r="AA66" s="45"/>
      <c r="AB66" s="20" t="s">
        <v>5</v>
      </c>
      <c r="AC66" s="45">
        <f>SUM(Y66:Z66)</f>
        <v>0.57600000000000007</v>
      </c>
      <c r="AD66" s="45">
        <f>SUM(W66:X66)</f>
        <v>0.373</v>
      </c>
    </row>
    <row r="67" spans="19:30" x14ac:dyDescent="0.4">
      <c r="T67" s="27" t="str">
        <f>REPLACE(J7,8,0,CHAR(10))</f>
        <v>地区計画策定後
H19-R3(15年間）(n=40）</v>
      </c>
      <c r="U67" s="28">
        <f t="shared" ref="U67:Z67" si="15">U61</f>
        <v>2.5000000000000001E-2</v>
      </c>
      <c r="V67" s="28">
        <f t="shared" si="15"/>
        <v>0.05</v>
      </c>
      <c r="W67" s="28">
        <f t="shared" si="15"/>
        <v>0.2</v>
      </c>
      <c r="X67" s="28">
        <f t="shared" si="15"/>
        <v>0.47499999999999998</v>
      </c>
      <c r="Y67" s="28">
        <f t="shared" si="15"/>
        <v>0.25</v>
      </c>
      <c r="Z67" s="28">
        <f t="shared" si="15"/>
        <v>0</v>
      </c>
      <c r="AA67" s="45"/>
      <c r="AB67" s="21" t="s">
        <v>13</v>
      </c>
      <c r="AC67" s="45">
        <f>SUM(Y67:Z67)</f>
        <v>0.25</v>
      </c>
      <c r="AD67" s="45">
        <f>SUM(W67:X67)</f>
        <v>0.67500000000000004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S46-H18(36年間）</v>
      </c>
      <c r="T71" s="38" t="str">
        <f t="shared" ref="T71:T76" si="16">T48&amp;AC12</f>
        <v>独立住宅(n=24）</v>
      </c>
      <c r="U71" s="28">
        <f t="shared" ref="U71:Z76" si="17">U48</f>
        <v>4.2000000000000003E-2</v>
      </c>
      <c r="V71" s="28">
        <f t="shared" si="17"/>
        <v>0</v>
      </c>
      <c r="W71" s="28">
        <f t="shared" si="17"/>
        <v>0.16700000000000001</v>
      </c>
      <c r="X71" s="28">
        <f t="shared" si="17"/>
        <v>0.58199999999999996</v>
      </c>
      <c r="Y71" s="28">
        <f t="shared" si="17"/>
        <v>0.16700000000000001</v>
      </c>
      <c r="Z71" s="28">
        <f t="shared" si="17"/>
        <v>4.2000000000000003E-2</v>
      </c>
    </row>
    <row r="72" spans="19:30" x14ac:dyDescent="0.4">
      <c r="S72" s="75"/>
      <c r="T72" s="38" t="str">
        <f t="shared" si="16"/>
        <v>集合住宅(n=8）</v>
      </c>
      <c r="U72" s="28">
        <f t="shared" si="17"/>
        <v>0</v>
      </c>
      <c r="V72" s="28">
        <f t="shared" si="17"/>
        <v>0</v>
      </c>
      <c r="W72" s="28">
        <f t="shared" si="17"/>
        <v>0.375</v>
      </c>
      <c r="X72" s="28">
        <f t="shared" si="17"/>
        <v>0.5</v>
      </c>
      <c r="Y72" s="28">
        <f t="shared" si="17"/>
        <v>0.125</v>
      </c>
      <c r="Z72" s="28">
        <f t="shared" si="17"/>
        <v>0</v>
      </c>
    </row>
    <row r="73" spans="19:30" x14ac:dyDescent="0.4">
      <c r="S73" s="75"/>
      <c r="T73" s="38" t="str">
        <f t="shared" si="16"/>
        <v>住商併用(n=116）</v>
      </c>
      <c r="U73" s="28">
        <f t="shared" si="17"/>
        <v>0</v>
      </c>
      <c r="V73" s="28">
        <f t="shared" si="17"/>
        <v>1.7000000000000001E-2</v>
      </c>
      <c r="W73" s="28">
        <f t="shared" si="17"/>
        <v>3.4000000000000002E-2</v>
      </c>
      <c r="X73" s="28">
        <f t="shared" si="17"/>
        <v>0.31</v>
      </c>
      <c r="Y73" s="28">
        <f t="shared" si="17"/>
        <v>0.61299999999999999</v>
      </c>
      <c r="Z73" s="28">
        <f t="shared" si="17"/>
        <v>2.5999999999999999E-2</v>
      </c>
    </row>
    <row r="74" spans="19:30" x14ac:dyDescent="0.4">
      <c r="S74" s="75"/>
      <c r="T74" s="38" t="str">
        <f t="shared" si="16"/>
        <v>事務所(n=74）</v>
      </c>
      <c r="U74" s="28">
        <f t="shared" si="17"/>
        <v>4.1000000000000002E-2</v>
      </c>
      <c r="V74" s="28">
        <f t="shared" si="17"/>
        <v>1.4E-2</v>
      </c>
      <c r="W74" s="28">
        <f t="shared" si="17"/>
        <v>6.8000000000000005E-2</v>
      </c>
      <c r="X74" s="28">
        <f t="shared" si="17"/>
        <v>0.17599999999999999</v>
      </c>
      <c r="Y74" s="28">
        <f t="shared" si="17"/>
        <v>0.64700000000000002</v>
      </c>
      <c r="Z74" s="28">
        <f t="shared" si="17"/>
        <v>5.3999999999999999E-2</v>
      </c>
    </row>
    <row r="75" spans="19:30" x14ac:dyDescent="0.4">
      <c r="S75" s="75"/>
      <c r="T75" s="38" t="str">
        <f t="shared" si="16"/>
        <v>専用商業(n=2）</v>
      </c>
      <c r="U75" s="28">
        <f t="shared" si="17"/>
        <v>0</v>
      </c>
      <c r="V75" s="28">
        <f t="shared" si="17"/>
        <v>0</v>
      </c>
      <c r="W75" s="28">
        <f t="shared" si="17"/>
        <v>0</v>
      </c>
      <c r="X75" s="28">
        <f t="shared" si="17"/>
        <v>0.5</v>
      </c>
      <c r="Y75" s="28">
        <f t="shared" si="17"/>
        <v>0.5</v>
      </c>
      <c r="Z75" s="28">
        <f t="shared" si="17"/>
        <v>0</v>
      </c>
    </row>
    <row r="76" spans="19:30" x14ac:dyDescent="0.4">
      <c r="S76" s="75"/>
      <c r="T76" s="38" t="str">
        <f t="shared" si="16"/>
        <v>その他(n=9）</v>
      </c>
      <c r="U76" s="28">
        <f t="shared" si="17"/>
        <v>0.44500000000000001</v>
      </c>
      <c r="V76" s="28">
        <f t="shared" si="17"/>
        <v>0.111</v>
      </c>
      <c r="W76" s="28">
        <f t="shared" si="17"/>
        <v>0.111</v>
      </c>
      <c r="X76" s="28">
        <f t="shared" si="17"/>
        <v>0.222</v>
      </c>
      <c r="Y76" s="28">
        <f t="shared" si="17"/>
        <v>0.111</v>
      </c>
      <c r="Z76" s="28">
        <f t="shared" si="17"/>
        <v>0</v>
      </c>
    </row>
    <row r="77" spans="19:30" x14ac:dyDescent="0.4">
      <c r="S77" s="75" t="str">
        <f>REPLACE(K7,8,0,CHAR(10))</f>
        <v>地区計画策定後
H19-R3(15年間）</v>
      </c>
      <c r="T77" s="38" t="str">
        <f t="shared" ref="T77:T82" si="18">T55&amp;AC19</f>
        <v>独立住宅(n=10）</v>
      </c>
      <c r="U77" s="28">
        <f t="shared" ref="U77:Z82" si="19">U55</f>
        <v>0.1</v>
      </c>
      <c r="V77" s="28">
        <f t="shared" si="19"/>
        <v>0.1</v>
      </c>
      <c r="W77" s="28">
        <f t="shared" si="19"/>
        <v>0.3</v>
      </c>
      <c r="X77" s="28">
        <f t="shared" si="19"/>
        <v>0.5</v>
      </c>
      <c r="Y77" s="28">
        <f t="shared" si="19"/>
        <v>0</v>
      </c>
      <c r="Z77" s="28">
        <f t="shared" si="19"/>
        <v>0</v>
      </c>
    </row>
    <row r="78" spans="19:30" x14ac:dyDescent="0.4">
      <c r="S78" s="75"/>
      <c r="T78" s="38" t="str">
        <f t="shared" si="18"/>
        <v>集合住宅(n=4）</v>
      </c>
      <c r="U78" s="28">
        <f t="shared" si="19"/>
        <v>0</v>
      </c>
      <c r="V78" s="28">
        <f t="shared" si="19"/>
        <v>0</v>
      </c>
      <c r="W78" s="28">
        <f t="shared" si="19"/>
        <v>0</v>
      </c>
      <c r="X78" s="28">
        <f t="shared" si="19"/>
        <v>0.25</v>
      </c>
      <c r="Y78" s="28">
        <f t="shared" si="19"/>
        <v>0.75</v>
      </c>
      <c r="Z78" s="28">
        <f t="shared" si="19"/>
        <v>0</v>
      </c>
    </row>
    <row r="79" spans="19:30" x14ac:dyDescent="0.4">
      <c r="S79" s="75"/>
      <c r="T79" s="38" t="str">
        <f t="shared" si="18"/>
        <v>住商併用(n=11）</v>
      </c>
      <c r="U79" s="28">
        <f t="shared" si="19"/>
        <v>0</v>
      </c>
      <c r="V79" s="28">
        <f t="shared" si="19"/>
        <v>9.0999999999999998E-2</v>
      </c>
      <c r="W79" s="28">
        <f t="shared" si="19"/>
        <v>0.182</v>
      </c>
      <c r="X79" s="28">
        <f t="shared" si="19"/>
        <v>0.63600000000000001</v>
      </c>
      <c r="Y79" s="28">
        <f t="shared" si="19"/>
        <v>9.0999999999999998E-2</v>
      </c>
      <c r="Z79" s="28">
        <f t="shared" si="19"/>
        <v>0</v>
      </c>
    </row>
    <row r="80" spans="19:30" x14ac:dyDescent="0.4">
      <c r="S80" s="75"/>
      <c r="T80" s="38" t="str">
        <f t="shared" si="18"/>
        <v>事務所(n=9）</v>
      </c>
      <c r="U80" s="28">
        <f t="shared" si="19"/>
        <v>0</v>
      </c>
      <c r="V80" s="28">
        <f t="shared" si="19"/>
        <v>0</v>
      </c>
      <c r="W80" s="28">
        <f t="shared" si="19"/>
        <v>0.222</v>
      </c>
      <c r="X80" s="28">
        <f t="shared" si="19"/>
        <v>0.44500000000000001</v>
      </c>
      <c r="Y80" s="28">
        <f t="shared" si="19"/>
        <v>0.33300000000000002</v>
      </c>
      <c r="Z80" s="28">
        <f t="shared" si="19"/>
        <v>0</v>
      </c>
    </row>
    <row r="81" spans="19:26" x14ac:dyDescent="0.4">
      <c r="S81" s="75"/>
      <c r="T81" s="38" t="str">
        <f t="shared" si="18"/>
        <v>専用商業(n=6）</v>
      </c>
      <c r="U81" s="28">
        <f t="shared" si="19"/>
        <v>0</v>
      </c>
      <c r="V81" s="28">
        <f t="shared" si="19"/>
        <v>0</v>
      </c>
      <c r="W81" s="28">
        <f t="shared" si="19"/>
        <v>0.16700000000000001</v>
      </c>
      <c r="X81" s="28">
        <f t="shared" si="19"/>
        <v>0.33300000000000002</v>
      </c>
      <c r="Y81" s="28">
        <f t="shared" si="19"/>
        <v>0.5</v>
      </c>
      <c r="Z81" s="28">
        <f t="shared" si="19"/>
        <v>0</v>
      </c>
    </row>
    <row r="82" spans="19:26" x14ac:dyDescent="0.4">
      <c r="S82" s="75"/>
      <c r="T82" s="38" t="str">
        <f t="shared" si="18"/>
        <v>その他(n=0）</v>
      </c>
      <c r="U82" s="28">
        <f t="shared" si="19"/>
        <v>0</v>
      </c>
      <c r="V82" s="28">
        <f t="shared" si="19"/>
        <v>0</v>
      </c>
      <c r="W82" s="28">
        <f t="shared" si="19"/>
        <v>0</v>
      </c>
      <c r="X82" s="28">
        <f t="shared" si="19"/>
        <v>0</v>
      </c>
      <c r="Y82" s="28">
        <f t="shared" si="19"/>
        <v>0</v>
      </c>
      <c r="Z82" s="28">
        <f t="shared" si="19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CFFCC"/>
  </sheetPr>
  <dimension ref="A1:AD82"/>
  <sheetViews>
    <sheetView zoomScaleNormal="100" workbookViewId="0">
      <selection activeCell="AC39" sqref="AC39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27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四番町地区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一般型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39401</v>
      </c>
      <c r="C4" s="26">
        <f>VLOOKUP($B$1,データベース!$A:$CV,データベース!D1,FALSE)</f>
        <v>39401</v>
      </c>
      <c r="F4" s="12">
        <v>1971</v>
      </c>
      <c r="G4" s="27">
        <f>B5-F4</f>
        <v>36</v>
      </c>
      <c r="I4" s="12" t="s">
        <v>19</v>
      </c>
      <c r="J4" s="12" t="str">
        <f>I4&amp;D7</f>
        <v>S46-H18</v>
      </c>
      <c r="K4" s="12" t="str">
        <f>$G$1&amp;G4&amp;$H$1&amp;$I$1</f>
        <v>(36年間）</v>
      </c>
      <c r="L4" s="12" t="str">
        <f>$G$1&amp;$J$1&amp;H12&amp;$I$1</f>
        <v>(n=68）</v>
      </c>
    </row>
    <row r="5" spans="1:29" x14ac:dyDescent="0.4">
      <c r="B5" s="27" t="str">
        <f>TEXT(B4,"yyyy")</f>
        <v>2007</v>
      </c>
      <c r="C5" s="27" t="str">
        <f>TEXT(C4,"ge")</f>
        <v>H19</v>
      </c>
      <c r="D5" s="27" t="str">
        <f>LEFT(C5,1)</f>
        <v>H</v>
      </c>
      <c r="F5" s="12">
        <v>2021</v>
      </c>
      <c r="G5" s="27">
        <f>F5-B5+1</f>
        <v>15</v>
      </c>
      <c r="I5" s="30" t="s">
        <v>20</v>
      </c>
      <c r="J5" s="12" t="str">
        <f>C5&amp;I5</f>
        <v>H19-R3</v>
      </c>
      <c r="K5" s="12" t="str">
        <f>$G$1&amp;G5&amp;$H$1&amp;$I$1</f>
        <v>(15年間）</v>
      </c>
      <c r="L5" s="12" t="str">
        <f>$G$1&amp;$J$1&amp;H13&amp;$I$1</f>
        <v>(n=15）</v>
      </c>
    </row>
    <row r="6" spans="1:29" x14ac:dyDescent="0.4">
      <c r="B6" s="27">
        <f>VALUE(B5)</f>
        <v>2007</v>
      </c>
      <c r="C6" s="27">
        <f>VALUE(RIGHT(C5,2))</f>
        <v>19</v>
      </c>
      <c r="D6" s="12">
        <f>C6-1</f>
        <v>18</v>
      </c>
      <c r="J6" s="12" t="str">
        <f>A23&amp;J4&amp;K4&amp;L4</f>
        <v>地区計画策定前S46-H18(36年間）(n=68）</v>
      </c>
      <c r="K6" s="12" t="str">
        <f>A23&amp;J4&amp;K4</f>
        <v>地区計画策定前S46-H18(36年間）</v>
      </c>
    </row>
    <row r="7" spans="1:29" x14ac:dyDescent="0.4">
      <c r="D7" s="12" t="str">
        <f>D5&amp;D6</f>
        <v>H18</v>
      </c>
      <c r="J7" s="12" t="str">
        <f>A24&amp;J5&amp;K5&amp;L5</f>
        <v>地区計画策定後H19-R3(15年間）(n=15）</v>
      </c>
      <c r="K7" s="12" t="str">
        <f>A24&amp;J5&amp;K5</f>
        <v>地区計画策定後H19-R3(15年間）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7</v>
      </c>
      <c r="C12" s="24">
        <f>VLOOKUP($B$1,データベース!$A:$CV,データベース!F1,FALSE)</f>
        <v>21</v>
      </c>
      <c r="D12" s="24">
        <f>VLOOKUP($B$1,データベース!$A:$CV,データベース!G1,FALSE)</f>
        <v>21</v>
      </c>
      <c r="E12" s="24">
        <f>VLOOKUP($B$1,データベース!$A:$CV,データベース!H1,FALSE)</f>
        <v>15</v>
      </c>
      <c r="F12" s="24">
        <f>VLOOKUP($B$1,データベース!$A:$CV,データベース!I1,FALSE)</f>
        <v>2</v>
      </c>
      <c r="G12" s="24">
        <f>VLOOKUP($B$1,データベース!$A:$CV,データベース!J1,FALSE)</f>
        <v>2</v>
      </c>
      <c r="H12" s="27">
        <f>SUM(B12:G12)</f>
        <v>68</v>
      </c>
      <c r="J12" s="20" t="s">
        <v>5</v>
      </c>
      <c r="K12" s="24">
        <f>VLOOKUP($B$1,データベース!$A:$CV,データベース!Q1,FALSE)</f>
        <v>1175.94</v>
      </c>
      <c r="L12" s="24">
        <f>VLOOKUP($B$1,データベース!$A:$CV,データベース!R1,FALSE)</f>
        <v>91917.41</v>
      </c>
      <c r="M12" s="24">
        <f>VLOOKUP($B$1,データベース!$A:$CV,データベース!S1,FALSE)</f>
        <v>70935.3</v>
      </c>
      <c r="N12" s="24">
        <f>VLOOKUP($B$1,データベース!$A:$CV,データベース!T1,FALSE)</f>
        <v>39315.14</v>
      </c>
      <c r="O12" s="24">
        <f>VLOOKUP($B$1,データベース!$A:$CV,データベース!U1,FALSE)</f>
        <v>15129.470000000001</v>
      </c>
      <c r="P12" s="24">
        <f>VLOOKUP($B$1,データベース!$A:$CV,データベース!V1,FALSE)</f>
        <v>12546.6</v>
      </c>
      <c r="Q12" s="27">
        <f>SUM(K12:P12)</f>
        <v>231019.86000000004</v>
      </c>
      <c r="S12" s="76" t="s">
        <v>5</v>
      </c>
      <c r="T12" s="14" t="s">
        <v>7</v>
      </c>
      <c r="U12" s="24">
        <f>VLOOKUP($B$1,データベース!$A:$CV,データベース!AC1,FALSE)</f>
        <v>6</v>
      </c>
      <c r="V12" s="24">
        <f>VLOOKUP($B$1,データベース!$A:$CV,データベース!AD1,FALSE)</f>
        <v>1</v>
      </c>
      <c r="W12" s="24">
        <f>VLOOKUP($B$1,データベース!$A:$CV,データベース!AE1,FALSE)</f>
        <v>0</v>
      </c>
      <c r="X12" s="24">
        <f>VLOOKUP($B$1,データベース!$A:$CV,データベース!AF1,FALSE)</f>
        <v>0</v>
      </c>
      <c r="Y12" s="24">
        <f>VLOOKUP($B$1,データベース!$A:$CV,データベース!AG1,FALSE)</f>
        <v>0</v>
      </c>
      <c r="Z12" s="24">
        <f>VLOOKUP($B$1,データベース!$A:$CV,データベース!AH1,FALSE)</f>
        <v>0</v>
      </c>
      <c r="AA12" s="27">
        <f>SUM(U12:Z12)</f>
        <v>7</v>
      </c>
      <c r="AC12" s="12" t="str">
        <f>$G$1&amp;$J$1&amp;AA12&amp;$I$1</f>
        <v>(n=7）</v>
      </c>
    </row>
    <row r="13" spans="1:29" x14ac:dyDescent="0.4">
      <c r="A13" s="21" t="s">
        <v>13</v>
      </c>
      <c r="B13" s="24">
        <f>VLOOKUP($B$1,データベース!$A:$CV,データベース!K1,FALSE)</f>
        <v>0</v>
      </c>
      <c r="C13" s="24">
        <f>VLOOKUP($B$1,データベース!$A:$CV,データベース!L1,FALSE)</f>
        <v>6</v>
      </c>
      <c r="D13" s="24">
        <f>VLOOKUP($B$1,データベース!$A:$CV,データベース!M1,FALSE)</f>
        <v>1</v>
      </c>
      <c r="E13" s="24">
        <f>VLOOKUP($B$1,データベース!$A:$CV,データベース!N1,FALSE)</f>
        <v>6</v>
      </c>
      <c r="F13" s="24">
        <f>VLOOKUP($B$1,データベース!$A:$CV,データベース!O1,FALSE)</f>
        <v>1</v>
      </c>
      <c r="G13" s="24">
        <f>VLOOKUP($B$1,データベース!$A:$CV,データベース!P1,FALSE)</f>
        <v>1</v>
      </c>
      <c r="H13" s="27">
        <f>SUM(B13:G13)</f>
        <v>15</v>
      </c>
      <c r="J13" s="21" t="s">
        <v>13</v>
      </c>
      <c r="K13" s="24">
        <f>VLOOKUP($B$1,データベース!$A:$CV,データベース!W1,FALSE)</f>
        <v>0</v>
      </c>
      <c r="L13" s="24">
        <f>VLOOKUP($B$1,データベース!$A:$CV,データベース!X1,FALSE)</f>
        <v>58467.100000000006</v>
      </c>
      <c r="M13" s="24">
        <f>VLOOKUP($B$1,データベース!$A:$CV,データベース!Y1,FALSE)</f>
        <v>2791.49</v>
      </c>
      <c r="N13" s="24">
        <f>VLOOKUP($B$1,データベース!$A:$CV,データベース!Z1,FALSE)</f>
        <v>23469.18</v>
      </c>
      <c r="O13" s="24">
        <f>VLOOKUP($B$1,データベース!$A:$CV,データベース!AA1,FALSE)</f>
        <v>199.57</v>
      </c>
      <c r="P13" s="24">
        <f>VLOOKUP($B$1,データベース!$A:$CV,データベース!AB1,FALSE)</f>
        <v>1690.74</v>
      </c>
      <c r="Q13" s="27">
        <f>SUM(K13:P13)</f>
        <v>86618.080000000016</v>
      </c>
      <c r="S13" s="76"/>
      <c r="T13" s="15" t="s">
        <v>8</v>
      </c>
      <c r="U13" s="24">
        <f>VLOOKUP($B$1,データベース!$A:$CV,データベース!AI1,FALSE)</f>
        <v>5</v>
      </c>
      <c r="V13" s="24">
        <f>VLOOKUP($B$1,データベース!$A:$CV,データベース!AJ1,FALSE)</f>
        <v>6</v>
      </c>
      <c r="W13" s="24">
        <f>VLOOKUP($B$1,データベース!$A:$CV,データベース!AK1,FALSE)</f>
        <v>6</v>
      </c>
      <c r="X13" s="24">
        <f>VLOOKUP($B$1,データベース!$A:$CV,データベース!AL1,FALSE)</f>
        <v>3</v>
      </c>
      <c r="Y13" s="24">
        <f>VLOOKUP($B$1,データベース!$A:$CV,データベース!AM1,FALSE)</f>
        <v>1</v>
      </c>
      <c r="Z13" s="24">
        <f>VLOOKUP($B$1,データベース!$A:$CV,データベース!AN1,FALSE)</f>
        <v>0</v>
      </c>
      <c r="AA13" s="27">
        <f t="shared" ref="AA13:AA25" si="0">SUM(U13:Z13)</f>
        <v>21</v>
      </c>
      <c r="AC13" s="12" t="str">
        <f t="shared" ref="AC13:AC24" si="1">$G$1&amp;$J$1&amp;AA13&amp;$I$1</f>
        <v>(n=21）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2</v>
      </c>
      <c r="V14" s="24">
        <f>VLOOKUP($B$1,データベース!$A:$CV,データベース!AP1,FALSE)</f>
        <v>3</v>
      </c>
      <c r="W14" s="24">
        <f>VLOOKUP($B$1,データベース!$A:$CV,データベース!AQ1,FALSE)</f>
        <v>8</v>
      </c>
      <c r="X14" s="24">
        <f>VLOOKUP($B$1,データベース!$A:$CV,データベース!AR1,FALSE)</f>
        <v>4</v>
      </c>
      <c r="Y14" s="24">
        <f>VLOOKUP($B$1,データベース!$A:$CV,データベース!AS1,FALSE)</f>
        <v>4</v>
      </c>
      <c r="Z14" s="24">
        <f>VLOOKUP($B$1,データベース!$A:$CV,データベース!AT1,FALSE)</f>
        <v>0</v>
      </c>
      <c r="AA14" s="27">
        <f t="shared" si="0"/>
        <v>21</v>
      </c>
      <c r="AC14" s="12" t="str">
        <f t="shared" si="1"/>
        <v>(n=21）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6</v>
      </c>
      <c r="V15" s="24">
        <f>VLOOKUP($B$1,データベース!$A:$CV,データベース!AV1,FALSE)</f>
        <v>2</v>
      </c>
      <c r="W15" s="24">
        <f>VLOOKUP($B$1,データベース!$A:$CV,データベース!AW1,FALSE)</f>
        <v>3</v>
      </c>
      <c r="X15" s="24">
        <f>VLOOKUP($B$1,データベース!$A:$CV,データベース!AX1,FALSE)</f>
        <v>3</v>
      </c>
      <c r="Y15" s="24">
        <f>VLOOKUP($B$1,データベース!$A:$CV,データベース!AY1,FALSE)</f>
        <v>1</v>
      </c>
      <c r="Z15" s="24">
        <f>VLOOKUP($B$1,データベース!$A:$CV,データベース!AZ1,FALSE)</f>
        <v>0</v>
      </c>
      <c r="AA15" s="27">
        <f t="shared" si="0"/>
        <v>15</v>
      </c>
      <c r="AC15" s="12" t="str">
        <f t="shared" si="1"/>
        <v>(n=15）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1</v>
      </c>
      <c r="X16" s="24">
        <f>VLOOKUP($B$1,データベース!$A:$CV,データベース!BD1,FALSE)</f>
        <v>0</v>
      </c>
      <c r="Y16" s="24">
        <f>VLOOKUP($B$1,データベース!$A:$CV,データベース!BE1,FALSE)</f>
        <v>1</v>
      </c>
      <c r="Z16" s="24">
        <f>VLOOKUP($B$1,データベース!$A:$CV,データベース!BF1,FALSE)</f>
        <v>0</v>
      </c>
      <c r="AA16" s="27">
        <f t="shared" si="0"/>
        <v>2</v>
      </c>
      <c r="AC16" s="12" t="str">
        <f t="shared" si="1"/>
        <v>(n=2）</v>
      </c>
    </row>
    <row r="17" spans="1:29" x14ac:dyDescent="0.4">
      <c r="A17" s="20" t="s">
        <v>5</v>
      </c>
      <c r="B17" s="28">
        <f t="shared" ref="B17:H18" si="2">B12/$H12</f>
        <v>0.10294117647058823</v>
      </c>
      <c r="C17" s="28">
        <f t="shared" si="2"/>
        <v>0.30882352941176472</v>
      </c>
      <c r="D17" s="28">
        <f t="shared" si="2"/>
        <v>0.30882352941176472</v>
      </c>
      <c r="E17" s="28">
        <f t="shared" si="2"/>
        <v>0.22058823529411764</v>
      </c>
      <c r="F17" s="28">
        <f t="shared" si="2"/>
        <v>2.9411764705882353E-2</v>
      </c>
      <c r="G17" s="28">
        <f t="shared" si="2"/>
        <v>2.9411764705882353E-2</v>
      </c>
      <c r="H17" s="29">
        <f t="shared" si="2"/>
        <v>1</v>
      </c>
      <c r="J17" s="20" t="s">
        <v>5</v>
      </c>
      <c r="K17" s="28">
        <f>K12/$Q12</f>
        <v>5.0902117246543208E-3</v>
      </c>
      <c r="L17" s="28">
        <f t="shared" ref="L17:P18" si="3">L12/$Q12</f>
        <v>0.39787665874267253</v>
      </c>
      <c r="M17" s="28">
        <f t="shared" si="3"/>
        <v>0.30705282221190849</v>
      </c>
      <c r="N17" s="28">
        <f t="shared" si="3"/>
        <v>0.17018078012860016</v>
      </c>
      <c r="O17" s="28">
        <f t="shared" si="3"/>
        <v>6.5489910694258052E-2</v>
      </c>
      <c r="P17" s="28">
        <f t="shared" si="3"/>
        <v>5.4309616497906277E-2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1</v>
      </c>
      <c r="V17" s="24">
        <f>VLOOKUP($B$1,データベース!$A:$CV,データベース!BH1,FALSE)</f>
        <v>0</v>
      </c>
      <c r="W17" s="24">
        <f>VLOOKUP($B$1,データベース!$A:$CV,データベース!BI1,FALSE)</f>
        <v>1</v>
      </c>
      <c r="X17" s="24">
        <f>VLOOKUP($B$1,データベース!$A:$CV,データベース!BJ1,FALSE)</f>
        <v>0</v>
      </c>
      <c r="Y17" s="24">
        <f>VLOOKUP($B$1,データベース!$A:$CV,データベース!BK1,FALSE)</f>
        <v>0</v>
      </c>
      <c r="Z17" s="24">
        <f>VLOOKUP($B$1,データベース!$A:$CV,データベース!BL1,FALSE)</f>
        <v>0</v>
      </c>
      <c r="AA17" s="27">
        <f t="shared" si="0"/>
        <v>2</v>
      </c>
      <c r="AC17" s="12" t="str">
        <f t="shared" si="1"/>
        <v>(n=2）</v>
      </c>
    </row>
    <row r="18" spans="1:29" x14ac:dyDescent="0.4">
      <c r="A18" s="21" t="s">
        <v>13</v>
      </c>
      <c r="B18" s="28">
        <f t="shared" si="2"/>
        <v>0</v>
      </c>
      <c r="C18" s="28">
        <f t="shared" si="2"/>
        <v>0.4</v>
      </c>
      <c r="D18" s="28">
        <f t="shared" si="2"/>
        <v>6.6666666666666666E-2</v>
      </c>
      <c r="E18" s="28">
        <f t="shared" si="2"/>
        <v>0.4</v>
      </c>
      <c r="F18" s="28">
        <f t="shared" si="2"/>
        <v>6.6666666666666666E-2</v>
      </c>
      <c r="G18" s="28">
        <f t="shared" si="2"/>
        <v>6.6666666666666666E-2</v>
      </c>
      <c r="H18" s="29">
        <f t="shared" si="2"/>
        <v>1</v>
      </c>
      <c r="J18" s="21" t="s">
        <v>13</v>
      </c>
      <c r="K18" s="28">
        <f>K13/$Q13</f>
        <v>0</v>
      </c>
      <c r="L18" s="28">
        <f t="shared" si="3"/>
        <v>0.67499879932688411</v>
      </c>
      <c r="M18" s="28">
        <f t="shared" si="3"/>
        <v>3.2227567270020289E-2</v>
      </c>
      <c r="N18" s="28">
        <f t="shared" si="3"/>
        <v>0.27095012958033698</v>
      </c>
      <c r="O18" s="28">
        <f t="shared" si="3"/>
        <v>2.3040224396569395E-3</v>
      </c>
      <c r="P18" s="28">
        <f t="shared" si="3"/>
        <v>1.9519481383101538E-2</v>
      </c>
      <c r="Q18" s="28">
        <f>Q13/$Q13</f>
        <v>1</v>
      </c>
      <c r="S18" s="76"/>
      <c r="T18" s="12" t="s">
        <v>34</v>
      </c>
      <c r="U18" s="27">
        <f t="shared" ref="U18:Z18" si="4">SUM(U12:U17)</f>
        <v>20</v>
      </c>
      <c r="V18" s="27">
        <f t="shared" si="4"/>
        <v>12</v>
      </c>
      <c r="W18" s="27">
        <f t="shared" si="4"/>
        <v>19</v>
      </c>
      <c r="X18" s="27">
        <f t="shared" si="4"/>
        <v>10</v>
      </c>
      <c r="Y18" s="27">
        <f t="shared" si="4"/>
        <v>7</v>
      </c>
      <c r="Z18" s="27">
        <f t="shared" si="4"/>
        <v>0</v>
      </c>
      <c r="AA18" s="27">
        <f t="shared" si="0"/>
        <v>68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0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0</v>
      </c>
      <c r="AC19" s="12" t="str">
        <f t="shared" si="1"/>
        <v>(n=0）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2</v>
      </c>
      <c r="V20" s="24">
        <f>VLOOKUP($B$1,データベース!$A:$CV,データベース!BT1,FALSE)</f>
        <v>3</v>
      </c>
      <c r="W20" s="24">
        <f>VLOOKUP($B$1,データベース!$A:$CV,データベース!BU1,FALSE)</f>
        <v>1</v>
      </c>
      <c r="X20" s="24">
        <f>VLOOKUP($B$1,データベース!$A:$CV,データベース!BV1,FALSE)</f>
        <v>0</v>
      </c>
      <c r="Y20" s="24">
        <f>VLOOKUP($B$1,データベース!$A:$CV,データベース!BW1,FALSE)</f>
        <v>0</v>
      </c>
      <c r="Z20" s="24">
        <f>VLOOKUP($B$1,データベース!$A:$CV,データベース!BX1,FALSE)</f>
        <v>0</v>
      </c>
      <c r="AA20" s="27">
        <f t="shared" si="0"/>
        <v>6</v>
      </c>
      <c r="AC20" s="12" t="str">
        <f t="shared" si="1"/>
        <v>(n=6）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0</v>
      </c>
      <c r="W21" s="24">
        <f>VLOOKUP($B$1,データベース!$A:$CV,データベース!CA1,FALSE)</f>
        <v>1</v>
      </c>
      <c r="X21" s="24">
        <f>VLOOKUP($B$1,データベース!$A:$CV,データベース!CB1,FALSE)</f>
        <v>0</v>
      </c>
      <c r="Y21" s="24">
        <f>VLOOKUP($B$1,データベース!$A:$CV,データベース!CC1,FALSE)</f>
        <v>0</v>
      </c>
      <c r="Z21" s="24">
        <f>VLOOKUP($B$1,データベース!$A:$CV,データベース!CD1,FALSE)</f>
        <v>0</v>
      </c>
      <c r="AA21" s="27">
        <f t="shared" si="0"/>
        <v>1</v>
      </c>
      <c r="AC21" s="12" t="str">
        <f t="shared" si="1"/>
        <v>(n=1）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1</v>
      </c>
      <c r="V22" s="24">
        <f>VLOOKUP($B$1,データベース!$A:$CV,データベース!CF1,FALSE)</f>
        <v>3</v>
      </c>
      <c r="W22" s="24">
        <f>VLOOKUP($B$1,データベース!$A:$CV,データベース!CG1,FALSE)</f>
        <v>1</v>
      </c>
      <c r="X22" s="24">
        <f>VLOOKUP($B$1,データベース!$A:$CV,データベース!CH1,FALSE)</f>
        <v>1</v>
      </c>
      <c r="Y22" s="24">
        <f>VLOOKUP($B$1,データベース!$A:$CV,データベース!CI1,FALSE)</f>
        <v>0</v>
      </c>
      <c r="Z22" s="24">
        <f>VLOOKUP($B$1,データベース!$A:$CV,データベース!CJ1,FALSE)</f>
        <v>0</v>
      </c>
      <c r="AA22" s="27">
        <f t="shared" si="0"/>
        <v>6</v>
      </c>
      <c r="AC22" s="12" t="str">
        <f t="shared" si="1"/>
        <v>(n=6）</v>
      </c>
    </row>
    <row r="23" spans="1:29" x14ac:dyDescent="0.4">
      <c r="A23" s="20" t="s">
        <v>5</v>
      </c>
      <c r="B23" s="28">
        <f>ROUND(B17,3)</f>
        <v>0.10299999999999999</v>
      </c>
      <c r="C23" s="28">
        <f t="shared" ref="C23:G24" si="5">ROUND(C17,3)</f>
        <v>0.309</v>
      </c>
      <c r="D23" s="28">
        <f>ROUND(D17,3)</f>
        <v>0.309</v>
      </c>
      <c r="E23" s="28">
        <f t="shared" si="5"/>
        <v>0.221</v>
      </c>
      <c r="F23" s="28">
        <f t="shared" si="5"/>
        <v>2.9000000000000001E-2</v>
      </c>
      <c r="G23" s="28">
        <f t="shared" si="5"/>
        <v>2.9000000000000001E-2</v>
      </c>
      <c r="H23" s="28">
        <f>SUM(B23:G23)</f>
        <v>1</v>
      </c>
      <c r="J23" s="20" t="s">
        <v>5</v>
      </c>
      <c r="K23" s="28">
        <f>ROUND(K17,3)</f>
        <v>5.0000000000000001E-3</v>
      </c>
      <c r="L23" s="28">
        <f>ROUND(L17,3)+0.001</f>
        <v>0.39900000000000002</v>
      </c>
      <c r="M23" s="28">
        <f t="shared" ref="L23:P24" si="6">ROUND(M17,3)</f>
        <v>0.307</v>
      </c>
      <c r="N23" s="28">
        <f t="shared" si="6"/>
        <v>0.17</v>
      </c>
      <c r="O23" s="28">
        <f t="shared" si="6"/>
        <v>6.5000000000000002E-2</v>
      </c>
      <c r="P23" s="28">
        <f t="shared" si="6"/>
        <v>5.3999999999999999E-2</v>
      </c>
      <c r="Q23" s="28">
        <f>SUM(K23:P23)</f>
        <v>1.0000000000000002</v>
      </c>
      <c r="S23" s="77"/>
      <c r="T23" s="18" t="s">
        <v>11</v>
      </c>
      <c r="U23" s="24">
        <f>VLOOKUP($B$1,データベース!$A:$CV,データベース!CK1,FALSE)</f>
        <v>1</v>
      </c>
      <c r="V23" s="24">
        <f>VLOOKUP($B$1,データベース!$A:$CV,データベース!CL1,FALSE)</f>
        <v>0</v>
      </c>
      <c r="W23" s="24">
        <f>VLOOKUP($B$1,データベース!$A:$CV,データベース!CM1,FALSE)</f>
        <v>0</v>
      </c>
      <c r="X23" s="24">
        <f>VLOOKUP($B$1,データベース!$A:$CV,データベース!CN1,FALSE)</f>
        <v>0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1</v>
      </c>
      <c r="AC23" s="12" t="str">
        <f t="shared" si="1"/>
        <v>(n=1）</v>
      </c>
    </row>
    <row r="24" spans="1:29" x14ac:dyDescent="0.4">
      <c r="A24" s="21" t="s">
        <v>13</v>
      </c>
      <c r="B24" s="28">
        <f>ROUND(B18,3)</f>
        <v>0</v>
      </c>
      <c r="C24" s="28">
        <f>ROUND(C18,3)-0.001</f>
        <v>0.39900000000000002</v>
      </c>
      <c r="D24" s="28">
        <f t="shared" si="5"/>
        <v>6.7000000000000004E-2</v>
      </c>
      <c r="E24" s="28">
        <f t="shared" si="5"/>
        <v>0.4</v>
      </c>
      <c r="F24" s="28">
        <f t="shared" si="5"/>
        <v>6.7000000000000004E-2</v>
      </c>
      <c r="G24" s="28">
        <f t="shared" si="5"/>
        <v>6.7000000000000004E-2</v>
      </c>
      <c r="H24" s="28">
        <f>SUM(B24:G24)</f>
        <v>1</v>
      </c>
      <c r="J24" s="21" t="s">
        <v>13</v>
      </c>
      <c r="K24" s="28">
        <f>ROUND(K18,3)</f>
        <v>0</v>
      </c>
      <c r="L24" s="28">
        <f t="shared" si="6"/>
        <v>0.67500000000000004</v>
      </c>
      <c r="M24" s="28">
        <f t="shared" si="6"/>
        <v>3.2000000000000001E-2</v>
      </c>
      <c r="N24" s="28">
        <f t="shared" si="6"/>
        <v>0.27100000000000002</v>
      </c>
      <c r="O24" s="28">
        <f t="shared" si="6"/>
        <v>2E-3</v>
      </c>
      <c r="P24" s="28">
        <f t="shared" si="6"/>
        <v>0.02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0</v>
      </c>
      <c r="V24" s="24">
        <f>VLOOKUP($B$1,データベース!$A:$CV,データベース!CR1,FALSE)</f>
        <v>1</v>
      </c>
      <c r="W24" s="24">
        <f>VLOOKUP($B$1,データベース!$A:$CV,データベース!CS1,FALSE)</f>
        <v>0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1</v>
      </c>
      <c r="AC24" s="12" t="str">
        <f t="shared" si="1"/>
        <v>(n=1）</v>
      </c>
    </row>
    <row r="25" spans="1:29" x14ac:dyDescent="0.4">
      <c r="S25" s="77"/>
      <c r="T25" s="12" t="s">
        <v>34</v>
      </c>
      <c r="U25" s="27">
        <f t="shared" ref="U25:Z25" si="7">SUM(U19:U24)</f>
        <v>4</v>
      </c>
      <c r="V25" s="27">
        <f t="shared" si="7"/>
        <v>7</v>
      </c>
      <c r="W25" s="27">
        <f t="shared" si="7"/>
        <v>3</v>
      </c>
      <c r="X25" s="27">
        <f t="shared" si="7"/>
        <v>1</v>
      </c>
      <c r="Y25" s="27">
        <f t="shared" si="7"/>
        <v>0</v>
      </c>
      <c r="Z25" s="27">
        <f t="shared" si="7"/>
        <v>0</v>
      </c>
      <c r="AA25" s="27">
        <f t="shared" si="0"/>
        <v>15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S46-H18(36年間）(n=68）</v>
      </c>
      <c r="B27" s="28">
        <f>B23</f>
        <v>0.10299999999999999</v>
      </c>
      <c r="C27" s="28">
        <f t="shared" ref="C27:G28" si="8">C23</f>
        <v>0.309</v>
      </c>
      <c r="D27" s="28">
        <f t="shared" si="8"/>
        <v>0.309</v>
      </c>
      <c r="E27" s="28">
        <f t="shared" si="8"/>
        <v>0.221</v>
      </c>
      <c r="F27" s="28">
        <f t="shared" si="8"/>
        <v>2.9000000000000001E-2</v>
      </c>
      <c r="G27" s="28">
        <f t="shared" si="8"/>
        <v>2.9000000000000001E-2</v>
      </c>
      <c r="J27" s="27" t="str">
        <f>REPLACE(K6,8,0,CHAR(10))</f>
        <v>地区計画策定前
S46-H18(36年間）</v>
      </c>
      <c r="K27" s="28">
        <f>K23</f>
        <v>5.0000000000000001E-3</v>
      </c>
      <c r="L27" s="28">
        <f t="shared" ref="L27:P28" si="9">L23</f>
        <v>0.39900000000000002</v>
      </c>
      <c r="M27" s="28">
        <f t="shared" si="9"/>
        <v>0.307</v>
      </c>
      <c r="N27" s="28">
        <f t="shared" si="9"/>
        <v>0.17</v>
      </c>
      <c r="O27" s="28">
        <f t="shared" si="9"/>
        <v>6.5000000000000002E-2</v>
      </c>
      <c r="P27" s="28">
        <f t="shared" si="9"/>
        <v>5.3999999999999999E-2</v>
      </c>
    </row>
    <row r="28" spans="1:29" x14ac:dyDescent="0.4">
      <c r="A28" s="27" t="str">
        <f>REPLACE(J7,8,0,CHAR(10))</f>
        <v>地区計画策定後
H19-R3(15年間）(n=15）</v>
      </c>
      <c r="B28" s="28">
        <f>B24</f>
        <v>0</v>
      </c>
      <c r="C28" s="28">
        <f t="shared" si="8"/>
        <v>0.39900000000000002</v>
      </c>
      <c r="D28" s="28">
        <f t="shared" si="8"/>
        <v>6.7000000000000004E-2</v>
      </c>
      <c r="E28" s="28">
        <f t="shared" si="8"/>
        <v>0.4</v>
      </c>
      <c r="F28" s="28">
        <f t="shared" si="8"/>
        <v>6.7000000000000004E-2</v>
      </c>
      <c r="G28" s="28">
        <f t="shared" si="8"/>
        <v>6.7000000000000004E-2</v>
      </c>
      <c r="J28" s="27" t="str">
        <f>REPLACE(K7,8,0,CHAR(10))</f>
        <v>地区計画策定後
H19-R3(15年間）</v>
      </c>
      <c r="K28" s="28">
        <f>K24</f>
        <v>0</v>
      </c>
      <c r="L28" s="28">
        <f t="shared" si="9"/>
        <v>0.67500000000000004</v>
      </c>
      <c r="M28" s="28">
        <f t="shared" si="9"/>
        <v>3.2000000000000001E-2</v>
      </c>
      <c r="N28" s="28">
        <f t="shared" si="9"/>
        <v>0.27100000000000002</v>
      </c>
      <c r="O28" s="28">
        <f t="shared" si="9"/>
        <v>2E-3</v>
      </c>
      <c r="P28" s="28">
        <f t="shared" si="9"/>
        <v>0.02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0.8571428571428571</v>
      </c>
      <c r="V30" s="28">
        <f t="shared" ref="V30:AA30" si="10">V12/$AA12</f>
        <v>0.14285714285714285</v>
      </c>
      <c r="W30" s="28">
        <f t="shared" si="10"/>
        <v>0</v>
      </c>
      <c r="X30" s="28">
        <f t="shared" si="10"/>
        <v>0</v>
      </c>
      <c r="Y30" s="28">
        <f t="shared" si="10"/>
        <v>0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0.23809523809523808</v>
      </c>
      <c r="V31" s="28">
        <f t="shared" si="11"/>
        <v>0.2857142857142857</v>
      </c>
      <c r="W31" s="28">
        <f t="shared" si="11"/>
        <v>0.2857142857142857</v>
      </c>
      <c r="X31" s="28">
        <f t="shared" si="11"/>
        <v>0.14285714285714285</v>
      </c>
      <c r="Y31" s="28">
        <f t="shared" si="11"/>
        <v>4.7619047619047616E-2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0.40400000000000003</v>
      </c>
      <c r="L32" s="28">
        <f>M27</f>
        <v>0.307</v>
      </c>
      <c r="M32" s="28">
        <f>SUM(K27:M27)</f>
        <v>0.71100000000000008</v>
      </c>
      <c r="N32" s="28">
        <f>N27</f>
        <v>0.17</v>
      </c>
      <c r="O32" s="28">
        <f>O27</f>
        <v>6.5000000000000002E-2</v>
      </c>
      <c r="S32" s="76"/>
      <c r="T32" s="16" t="s">
        <v>9</v>
      </c>
      <c r="U32" s="28">
        <f t="shared" si="11"/>
        <v>9.5238095238095233E-2</v>
      </c>
      <c r="V32" s="28">
        <f t="shared" si="11"/>
        <v>0.14285714285714285</v>
      </c>
      <c r="W32" s="28">
        <f t="shared" si="11"/>
        <v>0.38095238095238093</v>
      </c>
      <c r="X32" s="28">
        <f t="shared" si="11"/>
        <v>0.19047619047619047</v>
      </c>
      <c r="Y32" s="28">
        <f t="shared" si="11"/>
        <v>0.19047619047619047</v>
      </c>
      <c r="Z32" s="28">
        <f t="shared" si="11"/>
        <v>0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0.67500000000000004</v>
      </c>
      <c r="L33" s="28">
        <f>M28</f>
        <v>3.2000000000000001E-2</v>
      </c>
      <c r="M33" s="28">
        <f>SUM(K28:M28)</f>
        <v>0.70700000000000007</v>
      </c>
      <c r="N33" s="28">
        <f>N28</f>
        <v>0.27100000000000002</v>
      </c>
      <c r="O33" s="28">
        <f>O28</f>
        <v>2E-3</v>
      </c>
      <c r="S33" s="76"/>
      <c r="T33" s="17" t="s">
        <v>10</v>
      </c>
      <c r="U33" s="28">
        <f t="shared" si="11"/>
        <v>0.4</v>
      </c>
      <c r="V33" s="28">
        <f t="shared" si="11"/>
        <v>0.13333333333333333</v>
      </c>
      <c r="W33" s="28">
        <f t="shared" si="11"/>
        <v>0.2</v>
      </c>
      <c r="X33" s="28">
        <f t="shared" si="11"/>
        <v>0.2</v>
      </c>
      <c r="Y33" s="28">
        <f t="shared" si="11"/>
        <v>6.6666666666666666E-2</v>
      </c>
      <c r="Z33" s="28">
        <f t="shared" si="11"/>
        <v>0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0.5</v>
      </c>
      <c r="X34" s="28">
        <f t="shared" si="11"/>
        <v>0</v>
      </c>
      <c r="Y34" s="28">
        <f t="shared" si="11"/>
        <v>0.5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0.5</v>
      </c>
      <c r="V35" s="28">
        <f t="shared" si="11"/>
        <v>0</v>
      </c>
      <c r="W35" s="28">
        <f t="shared" si="11"/>
        <v>0.5</v>
      </c>
      <c r="X35" s="28">
        <f t="shared" si="11"/>
        <v>0</v>
      </c>
      <c r="Y35" s="28">
        <f t="shared" si="11"/>
        <v>0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0.29411764705882354</v>
      </c>
      <c r="V36" s="28">
        <f t="shared" si="11"/>
        <v>0.17647058823529413</v>
      </c>
      <c r="W36" s="28">
        <f t="shared" si="11"/>
        <v>0.27941176470588236</v>
      </c>
      <c r="X36" s="28">
        <f t="shared" si="11"/>
        <v>0.14705882352941177</v>
      </c>
      <c r="Y36" s="28">
        <f t="shared" si="11"/>
        <v>0.10294117647058823</v>
      </c>
      <c r="Z36" s="28">
        <f t="shared" si="11"/>
        <v>0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0:27" x14ac:dyDescent="0.4">
      <c r="S38" s="77"/>
      <c r="T38" s="15" t="s">
        <v>8</v>
      </c>
      <c r="U38" s="28">
        <f t="shared" si="11"/>
        <v>0.33333333333333331</v>
      </c>
      <c r="V38" s="28">
        <f t="shared" si="11"/>
        <v>0.5</v>
      </c>
      <c r="W38" s="28">
        <f t="shared" si="11"/>
        <v>0.16666666666666666</v>
      </c>
      <c r="X38" s="28">
        <f t="shared" si="11"/>
        <v>0</v>
      </c>
      <c r="Y38" s="28">
        <f t="shared" si="11"/>
        <v>0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</v>
      </c>
      <c r="W39" s="28">
        <f t="shared" si="11"/>
        <v>1</v>
      </c>
      <c r="X39" s="28">
        <f t="shared" si="11"/>
        <v>0</v>
      </c>
      <c r="Y39" s="28">
        <f t="shared" si="11"/>
        <v>0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0.16666666666666666</v>
      </c>
      <c r="V40" s="28">
        <f t="shared" si="11"/>
        <v>0.5</v>
      </c>
      <c r="W40" s="28">
        <f t="shared" si="11"/>
        <v>0.16666666666666666</v>
      </c>
      <c r="X40" s="28">
        <f t="shared" si="11"/>
        <v>0.16666666666666666</v>
      </c>
      <c r="Y40" s="28">
        <f t="shared" si="11"/>
        <v>0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1</v>
      </c>
      <c r="V41" s="28">
        <f t="shared" si="11"/>
        <v>0</v>
      </c>
      <c r="W41" s="28">
        <f t="shared" si="11"/>
        <v>0</v>
      </c>
      <c r="X41" s="28">
        <f t="shared" si="11"/>
        <v>0</v>
      </c>
      <c r="Y41" s="28">
        <f t="shared" si="11"/>
        <v>0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</v>
      </c>
      <c r="V42" s="28">
        <f t="shared" si="11"/>
        <v>1</v>
      </c>
      <c r="W42" s="28">
        <f t="shared" si="11"/>
        <v>0</v>
      </c>
      <c r="X42" s="28">
        <f t="shared" si="11"/>
        <v>0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0.26666666666666666</v>
      </c>
      <c r="V43" s="28">
        <f t="shared" si="11"/>
        <v>0.46666666666666667</v>
      </c>
      <c r="W43" s="28">
        <f t="shared" si="11"/>
        <v>0.2</v>
      </c>
      <c r="X43" s="28">
        <f t="shared" si="11"/>
        <v>6.6666666666666666E-2</v>
      </c>
      <c r="Y43" s="28">
        <f t="shared" si="11"/>
        <v>0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0.85699999999999998</v>
      </c>
      <c r="V48" s="28">
        <f t="shared" si="12"/>
        <v>0.14299999999999999</v>
      </c>
      <c r="W48" s="28">
        <f t="shared" si="12"/>
        <v>0</v>
      </c>
      <c r="X48" s="28">
        <f t="shared" si="12"/>
        <v>0</v>
      </c>
      <c r="Y48" s="28">
        <f t="shared" si="12"/>
        <v>0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0.23799999999999999</v>
      </c>
      <c r="V49" s="28">
        <f t="shared" si="13"/>
        <v>0.28599999999999998</v>
      </c>
      <c r="W49" s="28">
        <f>ROUND(W31,3)-0.001</f>
        <v>0.28499999999999998</v>
      </c>
      <c r="X49" s="28">
        <f t="shared" si="13"/>
        <v>0.14299999999999999</v>
      </c>
      <c r="Y49" s="28">
        <f t="shared" si="13"/>
        <v>4.8000000000000001E-2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9.5000000000000001E-2</v>
      </c>
      <c r="V50" s="28">
        <f t="shared" si="13"/>
        <v>0.14299999999999999</v>
      </c>
      <c r="W50" s="28">
        <f>ROUND(W32,3)+0.001</f>
        <v>0.38200000000000001</v>
      </c>
      <c r="X50" s="28">
        <f t="shared" si="13"/>
        <v>0.19</v>
      </c>
      <c r="Y50" s="28">
        <f t="shared" si="13"/>
        <v>0.19</v>
      </c>
      <c r="Z50" s="28">
        <f t="shared" si="13"/>
        <v>0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0.4</v>
      </c>
      <c r="V51" s="28">
        <f t="shared" si="13"/>
        <v>0.13300000000000001</v>
      </c>
      <c r="W51" s="28">
        <f t="shared" si="13"/>
        <v>0.2</v>
      </c>
      <c r="X51" s="28">
        <f t="shared" si="13"/>
        <v>0.2</v>
      </c>
      <c r="Y51" s="28">
        <f t="shared" si="13"/>
        <v>6.7000000000000004E-2</v>
      </c>
      <c r="Z51" s="28">
        <f t="shared" si="13"/>
        <v>0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</v>
      </c>
      <c r="W52" s="28">
        <f t="shared" si="13"/>
        <v>0.5</v>
      </c>
      <c r="X52" s="28">
        <f t="shared" si="13"/>
        <v>0</v>
      </c>
      <c r="Y52" s="28">
        <f t="shared" si="13"/>
        <v>0.5</v>
      </c>
      <c r="Z52" s="28">
        <f t="shared" si="13"/>
        <v>0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0.5</v>
      </c>
      <c r="V53" s="28">
        <f t="shared" si="13"/>
        <v>0</v>
      </c>
      <c r="W53" s="28">
        <f t="shared" si="13"/>
        <v>0.5</v>
      </c>
      <c r="X53" s="28">
        <f t="shared" si="13"/>
        <v>0</v>
      </c>
      <c r="Y53" s="28">
        <f t="shared" si="13"/>
        <v>0</v>
      </c>
      <c r="Z53" s="28">
        <f t="shared" si="13"/>
        <v>0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>ROUND(U36,3)+0.001</f>
        <v>0.29499999999999998</v>
      </c>
      <c r="V54" s="28">
        <f t="shared" si="13"/>
        <v>0.17599999999999999</v>
      </c>
      <c r="W54" s="28">
        <f t="shared" si="13"/>
        <v>0.27900000000000003</v>
      </c>
      <c r="X54" s="28">
        <f t="shared" si="13"/>
        <v>0.14699999999999999</v>
      </c>
      <c r="Y54" s="28">
        <f t="shared" si="13"/>
        <v>0.10299999999999999</v>
      </c>
      <c r="Z54" s="28">
        <f t="shared" si="13"/>
        <v>0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0</v>
      </c>
      <c r="W55" s="28">
        <f t="shared" si="13"/>
        <v>0</v>
      </c>
      <c r="X55" s="28">
        <f t="shared" si="13"/>
        <v>0</v>
      </c>
      <c r="Y55" s="28">
        <f t="shared" si="13"/>
        <v>0</v>
      </c>
      <c r="Z55" s="28">
        <f t="shared" si="13"/>
        <v>0</v>
      </c>
      <c r="AA55" s="28">
        <f t="shared" si="14"/>
        <v>0</v>
      </c>
    </row>
    <row r="56" spans="19:27" x14ac:dyDescent="0.4">
      <c r="S56" s="77"/>
      <c r="T56" s="15" t="s">
        <v>8</v>
      </c>
      <c r="U56" s="28">
        <f t="shared" si="13"/>
        <v>0.33300000000000002</v>
      </c>
      <c r="V56" s="28">
        <f t="shared" si="13"/>
        <v>0.5</v>
      </c>
      <c r="W56" s="28">
        <f t="shared" si="13"/>
        <v>0.16700000000000001</v>
      </c>
      <c r="X56" s="28">
        <f t="shared" si="13"/>
        <v>0</v>
      </c>
      <c r="Y56" s="28">
        <f t="shared" si="13"/>
        <v>0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</v>
      </c>
      <c r="V57" s="28">
        <f t="shared" si="13"/>
        <v>0</v>
      </c>
      <c r="W57" s="28">
        <f t="shared" si="13"/>
        <v>1</v>
      </c>
      <c r="X57" s="28">
        <f t="shared" si="13"/>
        <v>0</v>
      </c>
      <c r="Y57" s="28">
        <f t="shared" si="13"/>
        <v>0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0.16700000000000001</v>
      </c>
      <c r="V58" s="28">
        <f>ROUND(V40,3)-0.001</f>
        <v>0.499</v>
      </c>
      <c r="W58" s="28">
        <f t="shared" si="13"/>
        <v>0.16700000000000001</v>
      </c>
      <c r="X58" s="28">
        <f t="shared" si="13"/>
        <v>0.16700000000000001</v>
      </c>
      <c r="Y58" s="28">
        <f t="shared" si="13"/>
        <v>0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1</v>
      </c>
      <c r="V59" s="28">
        <f t="shared" si="13"/>
        <v>0</v>
      </c>
      <c r="W59" s="28">
        <f t="shared" si="13"/>
        <v>0</v>
      </c>
      <c r="X59" s="28">
        <f t="shared" si="13"/>
        <v>0</v>
      </c>
      <c r="Y59" s="28">
        <f t="shared" si="13"/>
        <v>0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 t="shared" si="13"/>
        <v>0</v>
      </c>
      <c r="V60" s="28">
        <f t="shared" si="13"/>
        <v>1</v>
      </c>
      <c r="W60" s="28">
        <f t="shared" si="13"/>
        <v>0</v>
      </c>
      <c r="X60" s="28">
        <f t="shared" si="13"/>
        <v>0</v>
      </c>
      <c r="Y60" s="28">
        <f t="shared" si="13"/>
        <v>0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0.26700000000000002</v>
      </c>
      <c r="V61" s="28">
        <f>ROUND(V43,3)-0.001</f>
        <v>0.46600000000000003</v>
      </c>
      <c r="W61" s="28">
        <f t="shared" si="13"/>
        <v>0.2</v>
      </c>
      <c r="X61" s="28">
        <f t="shared" si="13"/>
        <v>6.7000000000000004E-2</v>
      </c>
      <c r="Y61" s="28">
        <f t="shared" si="13"/>
        <v>0</v>
      </c>
      <c r="Z61" s="28">
        <f t="shared" si="13"/>
        <v>0</v>
      </c>
      <c r="AA61" s="28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S46-H18(36年間）(n=68）</v>
      </c>
      <c r="U66" s="28">
        <f t="shared" ref="U66:Z66" si="15">U54</f>
        <v>0.29499999999999998</v>
      </c>
      <c r="V66" s="28">
        <f t="shared" si="15"/>
        <v>0.17599999999999999</v>
      </c>
      <c r="W66" s="28">
        <f t="shared" si="15"/>
        <v>0.27900000000000003</v>
      </c>
      <c r="X66" s="28">
        <f t="shared" si="15"/>
        <v>0.14699999999999999</v>
      </c>
      <c r="Y66" s="28">
        <f t="shared" si="15"/>
        <v>0.10299999999999999</v>
      </c>
      <c r="Z66" s="28">
        <f t="shared" si="15"/>
        <v>0</v>
      </c>
      <c r="AA66" s="45"/>
      <c r="AB66" s="20" t="s">
        <v>5</v>
      </c>
      <c r="AC66" s="45">
        <f>SUM(Y66:Z66)</f>
        <v>0.10299999999999999</v>
      </c>
      <c r="AD66" s="45">
        <f>SUM(W66:X66)</f>
        <v>0.42600000000000005</v>
      </c>
    </row>
    <row r="67" spans="19:30" x14ac:dyDescent="0.4">
      <c r="T67" s="27" t="str">
        <f>REPLACE(J7,8,0,CHAR(10))</f>
        <v>地区計画策定後
H19-R3(15年間）(n=15）</v>
      </c>
      <c r="U67" s="28">
        <f t="shared" ref="U67:Z67" si="16">U61</f>
        <v>0.26700000000000002</v>
      </c>
      <c r="V67" s="28">
        <f t="shared" si="16"/>
        <v>0.46600000000000003</v>
      </c>
      <c r="W67" s="28">
        <f t="shared" si="16"/>
        <v>0.2</v>
      </c>
      <c r="X67" s="28">
        <f t="shared" si="16"/>
        <v>6.7000000000000004E-2</v>
      </c>
      <c r="Y67" s="28">
        <f t="shared" si="16"/>
        <v>0</v>
      </c>
      <c r="Z67" s="28">
        <f t="shared" si="16"/>
        <v>0</v>
      </c>
      <c r="AA67" s="45"/>
      <c r="AB67" s="21" t="s">
        <v>13</v>
      </c>
      <c r="AC67" s="45">
        <f>SUM(Y67:Z67)</f>
        <v>0</v>
      </c>
      <c r="AD67" s="45">
        <f>SUM(W67:X67)</f>
        <v>0.26700000000000002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S46-H18(36年間）</v>
      </c>
      <c r="T71" s="38" t="str">
        <f t="shared" ref="T71:T76" si="17">T48&amp;AC12</f>
        <v>独立住宅(n=7）</v>
      </c>
      <c r="U71" s="28">
        <f t="shared" ref="U71:Z76" si="18">U48</f>
        <v>0.85699999999999998</v>
      </c>
      <c r="V71" s="28">
        <f t="shared" si="18"/>
        <v>0.14299999999999999</v>
      </c>
      <c r="W71" s="28">
        <f t="shared" si="18"/>
        <v>0</v>
      </c>
      <c r="X71" s="28">
        <f t="shared" si="18"/>
        <v>0</v>
      </c>
      <c r="Y71" s="28">
        <f t="shared" si="18"/>
        <v>0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集合住宅(n=21）</v>
      </c>
      <c r="U72" s="28">
        <f t="shared" si="18"/>
        <v>0.23799999999999999</v>
      </c>
      <c r="V72" s="28">
        <f t="shared" si="18"/>
        <v>0.28599999999999998</v>
      </c>
      <c r="W72" s="28">
        <f t="shared" si="18"/>
        <v>0.28499999999999998</v>
      </c>
      <c r="X72" s="28">
        <f t="shared" si="18"/>
        <v>0.14299999999999999</v>
      </c>
      <c r="Y72" s="28">
        <f t="shared" si="18"/>
        <v>4.8000000000000001E-2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住商併用(n=21）</v>
      </c>
      <c r="U73" s="28">
        <f t="shared" si="18"/>
        <v>9.5000000000000001E-2</v>
      </c>
      <c r="V73" s="28">
        <f t="shared" si="18"/>
        <v>0.14299999999999999</v>
      </c>
      <c r="W73" s="28">
        <f t="shared" si="18"/>
        <v>0.38200000000000001</v>
      </c>
      <c r="X73" s="28">
        <f t="shared" si="18"/>
        <v>0.19</v>
      </c>
      <c r="Y73" s="28">
        <f t="shared" si="18"/>
        <v>0.19</v>
      </c>
      <c r="Z73" s="28">
        <f t="shared" si="18"/>
        <v>0</v>
      </c>
    </row>
    <row r="74" spans="19:30" x14ac:dyDescent="0.4">
      <c r="S74" s="75"/>
      <c r="T74" s="38" t="str">
        <f t="shared" si="17"/>
        <v>事務所(n=15）</v>
      </c>
      <c r="U74" s="28">
        <f t="shared" si="18"/>
        <v>0.4</v>
      </c>
      <c r="V74" s="28">
        <f t="shared" si="18"/>
        <v>0.13300000000000001</v>
      </c>
      <c r="W74" s="28">
        <f t="shared" si="18"/>
        <v>0.2</v>
      </c>
      <c r="X74" s="28">
        <f t="shared" si="18"/>
        <v>0.2</v>
      </c>
      <c r="Y74" s="28">
        <f t="shared" si="18"/>
        <v>6.7000000000000004E-2</v>
      </c>
      <c r="Z74" s="28">
        <f t="shared" si="18"/>
        <v>0</v>
      </c>
    </row>
    <row r="75" spans="19:30" x14ac:dyDescent="0.4">
      <c r="S75" s="75"/>
      <c r="T75" s="38" t="str">
        <f t="shared" si="17"/>
        <v>専用商業(n=2）</v>
      </c>
      <c r="U75" s="28">
        <f t="shared" si="18"/>
        <v>0</v>
      </c>
      <c r="V75" s="28">
        <f t="shared" si="18"/>
        <v>0</v>
      </c>
      <c r="W75" s="28">
        <f t="shared" si="18"/>
        <v>0.5</v>
      </c>
      <c r="X75" s="28">
        <f t="shared" si="18"/>
        <v>0</v>
      </c>
      <c r="Y75" s="28">
        <f t="shared" si="18"/>
        <v>0.5</v>
      </c>
      <c r="Z75" s="28">
        <f t="shared" si="18"/>
        <v>0</v>
      </c>
    </row>
    <row r="76" spans="19:30" x14ac:dyDescent="0.4">
      <c r="S76" s="75"/>
      <c r="T76" s="38" t="str">
        <f t="shared" si="17"/>
        <v>その他(n=2）</v>
      </c>
      <c r="U76" s="28">
        <f t="shared" si="18"/>
        <v>0.5</v>
      </c>
      <c r="V76" s="28">
        <f t="shared" si="18"/>
        <v>0</v>
      </c>
      <c r="W76" s="28">
        <f t="shared" si="18"/>
        <v>0.5</v>
      </c>
      <c r="X76" s="28">
        <f t="shared" si="18"/>
        <v>0</v>
      </c>
      <c r="Y76" s="28">
        <f t="shared" si="18"/>
        <v>0</v>
      </c>
      <c r="Z76" s="28">
        <f t="shared" si="18"/>
        <v>0</v>
      </c>
    </row>
    <row r="77" spans="19:30" x14ac:dyDescent="0.4">
      <c r="S77" s="75" t="str">
        <f>REPLACE(K7,8,0,CHAR(10))</f>
        <v>地区計画策定後
H19-R3(15年間）</v>
      </c>
      <c r="T77" s="38" t="str">
        <f t="shared" ref="T77:T82" si="19">T55&amp;AC19</f>
        <v>独立住宅(n=0）</v>
      </c>
      <c r="U77" s="28">
        <f t="shared" ref="U77:Z82" si="20">U55</f>
        <v>0</v>
      </c>
      <c r="V77" s="28">
        <f t="shared" si="20"/>
        <v>0</v>
      </c>
      <c r="W77" s="28">
        <f t="shared" si="20"/>
        <v>0</v>
      </c>
      <c r="X77" s="28">
        <f t="shared" si="20"/>
        <v>0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集合住宅(n=6）</v>
      </c>
      <c r="U78" s="28">
        <f t="shared" si="20"/>
        <v>0.33300000000000002</v>
      </c>
      <c r="V78" s="28">
        <f t="shared" si="20"/>
        <v>0.5</v>
      </c>
      <c r="W78" s="28">
        <f t="shared" si="20"/>
        <v>0.16700000000000001</v>
      </c>
      <c r="X78" s="28">
        <f t="shared" si="20"/>
        <v>0</v>
      </c>
      <c r="Y78" s="28">
        <f t="shared" si="20"/>
        <v>0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住商併用(n=1）</v>
      </c>
      <c r="U79" s="28">
        <f t="shared" si="20"/>
        <v>0</v>
      </c>
      <c r="V79" s="28">
        <f t="shared" si="20"/>
        <v>0</v>
      </c>
      <c r="W79" s="28">
        <f t="shared" si="20"/>
        <v>1</v>
      </c>
      <c r="X79" s="28">
        <f t="shared" si="20"/>
        <v>0</v>
      </c>
      <c r="Y79" s="28">
        <f t="shared" si="20"/>
        <v>0</v>
      </c>
      <c r="Z79" s="28">
        <f t="shared" si="20"/>
        <v>0</v>
      </c>
    </row>
    <row r="80" spans="19:30" x14ac:dyDescent="0.4">
      <c r="S80" s="75"/>
      <c r="T80" s="38" t="str">
        <f t="shared" si="19"/>
        <v>事務所(n=6）</v>
      </c>
      <c r="U80" s="28">
        <f t="shared" si="20"/>
        <v>0.16700000000000001</v>
      </c>
      <c r="V80" s="28">
        <f t="shared" si="20"/>
        <v>0.499</v>
      </c>
      <c r="W80" s="28">
        <f t="shared" si="20"/>
        <v>0.16700000000000001</v>
      </c>
      <c r="X80" s="28">
        <f t="shared" si="20"/>
        <v>0.16700000000000001</v>
      </c>
      <c r="Y80" s="28">
        <f t="shared" si="20"/>
        <v>0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専用商業(n=1）</v>
      </c>
      <c r="U81" s="28">
        <f t="shared" si="20"/>
        <v>1</v>
      </c>
      <c r="V81" s="28">
        <f t="shared" si="20"/>
        <v>0</v>
      </c>
      <c r="W81" s="28">
        <f t="shared" si="20"/>
        <v>0</v>
      </c>
      <c r="X81" s="28">
        <f t="shared" si="20"/>
        <v>0</v>
      </c>
      <c r="Y81" s="28">
        <f t="shared" si="20"/>
        <v>0</v>
      </c>
      <c r="Z81" s="28">
        <f t="shared" si="20"/>
        <v>0</v>
      </c>
    </row>
    <row r="82" spans="19:26" x14ac:dyDescent="0.4">
      <c r="S82" s="75"/>
      <c r="T82" s="38" t="str">
        <f t="shared" si="19"/>
        <v>その他(n=1）</v>
      </c>
      <c r="U82" s="28">
        <f t="shared" si="20"/>
        <v>0</v>
      </c>
      <c r="V82" s="28">
        <f t="shared" si="20"/>
        <v>1</v>
      </c>
      <c r="W82" s="28">
        <f t="shared" si="20"/>
        <v>0</v>
      </c>
      <c r="X82" s="28">
        <f t="shared" si="20"/>
        <v>0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FFCC"/>
  </sheetPr>
  <dimension ref="A1:AD82"/>
  <sheetViews>
    <sheetView zoomScaleNormal="100" workbookViewId="0">
      <selection activeCell="L9" sqref="L9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10" t="s">
        <v>2</v>
      </c>
      <c r="B1" s="61">
        <v>5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10" t="s">
        <v>0</v>
      </c>
      <c r="B2" s="24" t="str">
        <f>VLOOKUP($B$1,データベース!$A:$CV,データベース!B1,FALSE)</f>
        <v>神田和泉町地区</v>
      </c>
      <c r="N2" s="27" t="s">
        <v>76</v>
      </c>
    </row>
    <row r="3" spans="1:29" x14ac:dyDescent="0.4">
      <c r="A3" s="10" t="s">
        <v>4</v>
      </c>
      <c r="B3" s="24" t="str">
        <f>VLOOKUP($B$1,データベース!$A:$CV,データベース!C1,FALSE)</f>
        <v>千代田区型</v>
      </c>
      <c r="N3" s="40"/>
    </row>
    <row r="4" spans="1:29" x14ac:dyDescent="0.4">
      <c r="A4" s="10" t="s">
        <v>15</v>
      </c>
      <c r="B4" s="25">
        <f>VLOOKUP($B$1,データベース!$A:$CV,データベース!D1,FALSE)</f>
        <v>35520</v>
      </c>
      <c r="C4" s="26">
        <f>VLOOKUP($B$1,データベース!$A:$CV,データベース!D1,FALSE)</f>
        <v>35520</v>
      </c>
      <c r="F4" s="12">
        <v>1971</v>
      </c>
      <c r="G4" s="27">
        <f>B5-F4</f>
        <v>26</v>
      </c>
      <c r="I4" s="12" t="s">
        <v>19</v>
      </c>
      <c r="J4" s="12" t="str">
        <f>I4&amp;D7</f>
        <v>S46-H8</v>
      </c>
      <c r="K4" s="12" t="str">
        <f>$G$1&amp;G4&amp;$H$1&amp;$I$1</f>
        <v>(26年間）</v>
      </c>
      <c r="L4" s="12" t="str">
        <f>$G$1&amp;$J$1&amp;H12&amp;$I$1</f>
        <v>(n=123）</v>
      </c>
    </row>
    <row r="5" spans="1:29" x14ac:dyDescent="0.4">
      <c r="B5" s="27" t="str">
        <f>TEXT(B4,"yyyy")</f>
        <v>1997</v>
      </c>
      <c r="C5" s="27" t="str">
        <f>TEXT(C4,"ge")</f>
        <v>H9</v>
      </c>
      <c r="D5" s="27" t="str">
        <f>LEFT(C5,1)</f>
        <v>H</v>
      </c>
      <c r="F5" s="12">
        <v>2021</v>
      </c>
      <c r="G5" s="27">
        <f>F5-B5+1</f>
        <v>25</v>
      </c>
      <c r="I5" s="30" t="s">
        <v>20</v>
      </c>
      <c r="J5" s="12" t="str">
        <f>C5&amp;I5</f>
        <v>H9-R3</v>
      </c>
      <c r="K5" s="12" t="str">
        <f>$G$1&amp;G5&amp;$H$1&amp;$I$1</f>
        <v>(25年間）</v>
      </c>
      <c r="L5" s="12" t="str">
        <f>$G$1&amp;$J$1&amp;H13&amp;$I$1</f>
        <v>(n=46）</v>
      </c>
    </row>
    <row r="6" spans="1:29" x14ac:dyDescent="0.4">
      <c r="B6" s="27">
        <f>VALUE(B5)</f>
        <v>1997</v>
      </c>
      <c r="C6" s="27">
        <f>VALUE(RIGHT(C5,1))</f>
        <v>9</v>
      </c>
      <c r="D6" s="12">
        <f>C6-1</f>
        <v>8</v>
      </c>
      <c r="J6" s="12" t="str">
        <f>A23&amp;J4&amp;K4&amp;L4</f>
        <v>地区計画策定前S46-H8(26年間）(n=123）</v>
      </c>
      <c r="K6" s="12" t="str">
        <f>A23&amp;J4&amp;K4</f>
        <v>地区計画策定前S46-H8(26年間）</v>
      </c>
    </row>
    <row r="7" spans="1:29" x14ac:dyDescent="0.4">
      <c r="D7" s="12" t="str">
        <f>D5&amp;D6</f>
        <v>H8</v>
      </c>
      <c r="J7" s="12" t="str">
        <f>A24&amp;J5&amp;K5&amp;L5</f>
        <v>地区計画策定後H9-R3(25年間）(n=46）</v>
      </c>
      <c r="K7" s="12" t="str">
        <f>A24&amp;J5&amp;K5</f>
        <v>地区計画策定後H9-R3(25年間）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9</v>
      </c>
      <c r="C12" s="24">
        <f>VLOOKUP($B$1,データベース!$A:$CV,データベース!F1,FALSE)</f>
        <v>1</v>
      </c>
      <c r="D12" s="24">
        <f>VLOOKUP($B$1,データベース!$A:$CV,データベース!G1,FALSE)</f>
        <v>64</v>
      </c>
      <c r="E12" s="24">
        <f>VLOOKUP($B$1,データベース!$A:$CV,データベース!H1,FALSE)</f>
        <v>43</v>
      </c>
      <c r="F12" s="24">
        <f>VLOOKUP($B$1,データベース!$A:$CV,データベース!I1,FALSE)</f>
        <v>2</v>
      </c>
      <c r="G12" s="24">
        <f>VLOOKUP($B$1,データベース!$A:$CV,データベース!J1,FALSE)</f>
        <v>4</v>
      </c>
      <c r="H12" s="27">
        <f>SUM(B12:G12)</f>
        <v>123</v>
      </c>
      <c r="J12" s="20" t="s">
        <v>5</v>
      </c>
      <c r="K12" s="24">
        <f>VLOOKUP($B$1,データベース!$A:$CV,データベース!Q1,FALSE)</f>
        <v>1447.25</v>
      </c>
      <c r="L12" s="24">
        <f>VLOOKUP($B$1,データベース!$A:$CV,データベース!R1,FALSE)</f>
        <v>194.43</v>
      </c>
      <c r="M12" s="24">
        <f>VLOOKUP($B$1,データベース!$A:$CV,データベース!S1,FALSE)</f>
        <v>35249.379999999997</v>
      </c>
      <c r="N12" s="24">
        <f>VLOOKUP($B$1,データベース!$A:$CV,データベース!T1,FALSE)</f>
        <v>54621.650000000016</v>
      </c>
      <c r="O12" s="24">
        <f>VLOOKUP($B$1,データベース!$A:$CV,データベース!U1,FALSE)</f>
        <v>215.06</v>
      </c>
      <c r="P12" s="24">
        <f>VLOOKUP($B$1,データベース!$A:$CV,データベース!V1,FALSE)</f>
        <v>12972.099999999999</v>
      </c>
      <c r="Q12" s="27">
        <f>SUM(K12:P12)</f>
        <v>104699.87000000002</v>
      </c>
      <c r="S12" s="76" t="s">
        <v>5</v>
      </c>
      <c r="T12" s="14" t="s">
        <v>7</v>
      </c>
      <c r="U12" s="24">
        <f>VLOOKUP($B$1,データベース!$A:$CV,データベース!AC1,FALSE)</f>
        <v>0</v>
      </c>
      <c r="V12" s="24">
        <f>VLOOKUP($B$1,データベース!$A:$CV,データベース!AD1,FALSE)</f>
        <v>0</v>
      </c>
      <c r="W12" s="24">
        <f>VLOOKUP($B$1,データベース!$A:$CV,データベース!AE1,FALSE)</f>
        <v>0</v>
      </c>
      <c r="X12" s="24">
        <f>VLOOKUP($B$1,データベース!$A:$CV,データベース!AF1,FALSE)</f>
        <v>3</v>
      </c>
      <c r="Y12" s="24">
        <f>VLOOKUP($B$1,データベース!$A:$CV,データベース!AG1,FALSE)</f>
        <v>5</v>
      </c>
      <c r="Z12" s="24">
        <f>VLOOKUP($B$1,データベース!$A:$CV,データベース!AH1,FALSE)</f>
        <v>1</v>
      </c>
      <c r="AA12" s="27">
        <f>SUM(U12:Z12)</f>
        <v>9</v>
      </c>
      <c r="AC12" s="12" t="str">
        <f>$G$1&amp;$J$1&amp;AA12&amp;$I$1</f>
        <v>(n=9）</v>
      </c>
    </row>
    <row r="13" spans="1:29" x14ac:dyDescent="0.4">
      <c r="A13" s="21" t="s">
        <v>13</v>
      </c>
      <c r="B13" s="24">
        <f>VLOOKUP($B$1,データベース!$A:$CV,データベース!K1,FALSE)</f>
        <v>1</v>
      </c>
      <c r="C13" s="24">
        <f>VLOOKUP($B$1,データベース!$A:$CV,データベース!L1,FALSE)</f>
        <v>16</v>
      </c>
      <c r="D13" s="24">
        <f>VLOOKUP($B$1,データベース!$A:$CV,データベース!M1,FALSE)</f>
        <v>13</v>
      </c>
      <c r="E13" s="24">
        <f>VLOOKUP($B$1,データベース!$A:$CV,データベース!N1,FALSE)</f>
        <v>10</v>
      </c>
      <c r="F13" s="24">
        <f>VLOOKUP($B$1,データベース!$A:$CV,データベース!O1,FALSE)</f>
        <v>1</v>
      </c>
      <c r="G13" s="24">
        <f>VLOOKUP($B$1,データベース!$A:$CV,データベース!P1,FALSE)</f>
        <v>5</v>
      </c>
      <c r="H13" s="27">
        <f>SUM(B13:G13)</f>
        <v>46</v>
      </c>
      <c r="J13" s="21" t="s">
        <v>13</v>
      </c>
      <c r="K13" s="24">
        <f>VLOOKUP($B$1,データベース!$A:$CV,データベース!W1,FALSE)</f>
        <v>53.47</v>
      </c>
      <c r="L13" s="24">
        <f>VLOOKUP($B$1,データベース!$A:$CV,データベース!X1,FALSE)</f>
        <v>16450.96</v>
      </c>
      <c r="M13" s="24">
        <f>VLOOKUP($B$1,データベース!$A:$CV,データベース!Y1,FALSE)</f>
        <v>8820.0700000000033</v>
      </c>
      <c r="N13" s="24">
        <f>VLOOKUP($B$1,データベース!$A:$CV,データベース!Z1,FALSE)</f>
        <v>78145.26999999999</v>
      </c>
      <c r="O13" s="24">
        <f>VLOOKUP($B$1,データベース!$A:$CV,データベース!AA1,FALSE)</f>
        <v>4516.24</v>
      </c>
      <c r="P13" s="24">
        <f>VLOOKUP($B$1,データベース!$A:$CV,データベース!AB1,FALSE)</f>
        <v>39008.5</v>
      </c>
      <c r="Q13" s="27">
        <f>SUM(K13:P13)</f>
        <v>146994.51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0</v>
      </c>
      <c r="W13" s="24">
        <f>VLOOKUP($B$1,データベース!$A:$CV,データベース!AK1,FALSE)</f>
        <v>0</v>
      </c>
      <c r="X13" s="24">
        <f>VLOOKUP($B$1,データベース!$A:$CV,データベース!AL1,FALSE)</f>
        <v>1</v>
      </c>
      <c r="Y13" s="24">
        <f>VLOOKUP($B$1,データベース!$A:$CV,データベース!AM1,FALSE)</f>
        <v>0</v>
      </c>
      <c r="Z13" s="24">
        <f>VLOOKUP($B$1,データベース!$A:$CV,データベース!AN1,FALSE)</f>
        <v>0</v>
      </c>
      <c r="AA13" s="27">
        <f t="shared" ref="AA13:AA25" si="0">SUM(U13:Z13)</f>
        <v>1</v>
      </c>
      <c r="AC13" s="12" t="str">
        <f t="shared" ref="AC13:AC24" si="1">$G$1&amp;$J$1&amp;AA13&amp;$I$1</f>
        <v>(n=1）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1</v>
      </c>
      <c r="V14" s="24">
        <f>VLOOKUP($B$1,データベース!$A:$CV,データベース!AP1,FALSE)</f>
        <v>2</v>
      </c>
      <c r="W14" s="24">
        <f>VLOOKUP($B$1,データベース!$A:$CV,データベース!AQ1,FALSE)</f>
        <v>5</v>
      </c>
      <c r="X14" s="24">
        <f>VLOOKUP($B$1,データベース!$A:$CV,データベース!AR1,FALSE)</f>
        <v>13</v>
      </c>
      <c r="Y14" s="24">
        <f>VLOOKUP($B$1,データベース!$A:$CV,データベース!AS1,FALSE)</f>
        <v>39</v>
      </c>
      <c r="Z14" s="24">
        <f>VLOOKUP($B$1,データベース!$A:$CV,データベース!AT1,FALSE)</f>
        <v>4</v>
      </c>
      <c r="AA14" s="27">
        <f t="shared" si="0"/>
        <v>64</v>
      </c>
      <c r="AC14" s="12" t="str">
        <f t="shared" si="1"/>
        <v>(n=64）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3</v>
      </c>
      <c r="V15" s="24">
        <f>VLOOKUP($B$1,データベース!$A:$CV,データベース!AV1,FALSE)</f>
        <v>0</v>
      </c>
      <c r="W15" s="24">
        <f>VLOOKUP($B$1,データベース!$A:$CV,データベース!AW1,FALSE)</f>
        <v>3</v>
      </c>
      <c r="X15" s="24">
        <f>VLOOKUP($B$1,データベース!$A:$CV,データベース!AX1,FALSE)</f>
        <v>17</v>
      </c>
      <c r="Y15" s="24">
        <f>VLOOKUP($B$1,データベース!$A:$CV,データベース!AY1,FALSE)</f>
        <v>17</v>
      </c>
      <c r="Z15" s="24">
        <f>VLOOKUP($B$1,データベース!$A:$CV,データベース!AZ1,FALSE)</f>
        <v>3</v>
      </c>
      <c r="AA15" s="27">
        <f t="shared" si="0"/>
        <v>43</v>
      </c>
      <c r="AC15" s="12" t="str">
        <f t="shared" si="1"/>
        <v>(n=43）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1</v>
      </c>
      <c r="V16" s="24">
        <f>VLOOKUP($B$1,データベース!$A:$CV,データベース!BB1,FALSE)</f>
        <v>0</v>
      </c>
      <c r="W16" s="24">
        <f>VLOOKUP($B$1,データベース!$A:$CV,データベース!BC1,FALSE)</f>
        <v>0</v>
      </c>
      <c r="X16" s="24">
        <f>VLOOKUP($B$1,データベース!$A:$CV,データベース!BD1,FALSE)</f>
        <v>0</v>
      </c>
      <c r="Y16" s="24">
        <f>VLOOKUP($B$1,データベース!$A:$CV,データベース!BE1,FALSE)</f>
        <v>1</v>
      </c>
      <c r="Z16" s="24">
        <f>VLOOKUP($B$1,データベース!$A:$CV,データベース!BF1,FALSE)</f>
        <v>0</v>
      </c>
      <c r="AA16" s="27">
        <f t="shared" si="0"/>
        <v>2</v>
      </c>
      <c r="AC16" s="12" t="str">
        <f t="shared" si="1"/>
        <v>(n=2）</v>
      </c>
    </row>
    <row r="17" spans="1:29" x14ac:dyDescent="0.4">
      <c r="A17" s="20" t="s">
        <v>5</v>
      </c>
      <c r="B17" s="28">
        <f t="shared" ref="B17:H18" si="2">B12/$H12</f>
        <v>7.3170731707317069E-2</v>
      </c>
      <c r="C17" s="28">
        <f t="shared" si="2"/>
        <v>8.130081300813009E-3</v>
      </c>
      <c r="D17" s="28">
        <f t="shared" si="2"/>
        <v>0.52032520325203258</v>
      </c>
      <c r="E17" s="28">
        <f t="shared" si="2"/>
        <v>0.34959349593495936</v>
      </c>
      <c r="F17" s="28">
        <f t="shared" si="2"/>
        <v>1.6260162601626018E-2</v>
      </c>
      <c r="G17" s="28">
        <f t="shared" si="2"/>
        <v>3.2520325203252036E-2</v>
      </c>
      <c r="H17" s="29">
        <f t="shared" si="2"/>
        <v>1</v>
      </c>
      <c r="J17" s="20" t="s">
        <v>5</v>
      </c>
      <c r="K17" s="28">
        <f>K12/$Q12</f>
        <v>1.3822844288154319E-2</v>
      </c>
      <c r="L17" s="28">
        <f t="shared" ref="L17:P18" si="3">L12/$Q12</f>
        <v>1.8570223630650158E-3</v>
      </c>
      <c r="M17" s="28">
        <f t="shared" si="3"/>
        <v>0.336670714108814</v>
      </c>
      <c r="N17" s="28">
        <f t="shared" si="3"/>
        <v>0.52169740038836732</v>
      </c>
      <c r="O17" s="28">
        <f t="shared" si="3"/>
        <v>2.0540617672209138E-3</v>
      </c>
      <c r="P17" s="28">
        <f t="shared" si="3"/>
        <v>0.12389795708437838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2</v>
      </c>
      <c r="V17" s="24">
        <f>VLOOKUP($B$1,データベース!$A:$CV,データベース!BH1,FALSE)</f>
        <v>0</v>
      </c>
      <c r="W17" s="24">
        <f>VLOOKUP($B$1,データベース!$A:$CV,データベース!BI1,FALSE)</f>
        <v>0</v>
      </c>
      <c r="X17" s="24">
        <f>VLOOKUP($B$1,データベース!$A:$CV,データベース!BJ1,FALSE)</f>
        <v>0</v>
      </c>
      <c r="Y17" s="24">
        <f>VLOOKUP($B$1,データベース!$A:$CV,データベース!BK1,FALSE)</f>
        <v>2</v>
      </c>
      <c r="Z17" s="24">
        <f>VLOOKUP($B$1,データベース!$A:$CV,データベース!BL1,FALSE)</f>
        <v>0</v>
      </c>
      <c r="AA17" s="27">
        <f t="shared" si="0"/>
        <v>4</v>
      </c>
      <c r="AC17" s="12" t="str">
        <f t="shared" si="1"/>
        <v>(n=4）</v>
      </c>
    </row>
    <row r="18" spans="1:29" x14ac:dyDescent="0.4">
      <c r="A18" s="21" t="s">
        <v>13</v>
      </c>
      <c r="B18" s="28">
        <f t="shared" si="2"/>
        <v>2.1739130434782608E-2</v>
      </c>
      <c r="C18" s="28">
        <f t="shared" si="2"/>
        <v>0.34782608695652173</v>
      </c>
      <c r="D18" s="28">
        <f t="shared" si="2"/>
        <v>0.28260869565217389</v>
      </c>
      <c r="E18" s="28">
        <f t="shared" si="2"/>
        <v>0.21739130434782608</v>
      </c>
      <c r="F18" s="28">
        <f t="shared" si="2"/>
        <v>2.1739130434782608E-2</v>
      </c>
      <c r="G18" s="28">
        <f t="shared" si="2"/>
        <v>0.10869565217391304</v>
      </c>
      <c r="H18" s="29">
        <f t="shared" si="2"/>
        <v>1</v>
      </c>
      <c r="J18" s="21" t="s">
        <v>13</v>
      </c>
      <c r="K18" s="28">
        <f>K13/$Q13</f>
        <v>3.6375508173740634E-4</v>
      </c>
      <c r="L18" s="28">
        <f t="shared" si="3"/>
        <v>0.11191547221729573</v>
      </c>
      <c r="M18" s="28">
        <f t="shared" si="3"/>
        <v>6.0002717108278418E-2</v>
      </c>
      <c r="N18" s="28">
        <f t="shared" si="3"/>
        <v>0.5316203305824142</v>
      </c>
      <c r="O18" s="28">
        <f t="shared" si="3"/>
        <v>3.0723868530872341E-2</v>
      </c>
      <c r="P18" s="28">
        <f t="shared" si="3"/>
        <v>0.26537385647940182</v>
      </c>
      <c r="Q18" s="28">
        <f>Q13/$Q13</f>
        <v>1</v>
      </c>
      <c r="S18" s="76"/>
      <c r="T18" s="12" t="s">
        <v>34</v>
      </c>
      <c r="U18" s="27">
        <f t="shared" ref="U18:Z18" si="4">SUM(U12:U17)</f>
        <v>7</v>
      </c>
      <c r="V18" s="27">
        <f t="shared" si="4"/>
        <v>2</v>
      </c>
      <c r="W18" s="27">
        <f t="shared" si="4"/>
        <v>8</v>
      </c>
      <c r="X18" s="27">
        <f t="shared" si="4"/>
        <v>34</v>
      </c>
      <c r="Y18" s="27">
        <f t="shared" si="4"/>
        <v>64</v>
      </c>
      <c r="Z18" s="27">
        <f t="shared" si="4"/>
        <v>8</v>
      </c>
      <c r="AA18" s="27">
        <f t="shared" si="0"/>
        <v>123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1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1</v>
      </c>
      <c r="AC19" s="12" t="str">
        <f t="shared" si="1"/>
        <v>(n=1）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0</v>
      </c>
      <c r="V20" s="24">
        <f>VLOOKUP($B$1,データベース!$A:$CV,データベース!BT1,FALSE)</f>
        <v>1</v>
      </c>
      <c r="W20" s="24">
        <f>VLOOKUP($B$1,データベース!$A:$CV,データベース!BU1,FALSE)</f>
        <v>7</v>
      </c>
      <c r="X20" s="24">
        <f>VLOOKUP($B$1,データベース!$A:$CV,データベース!BV1,FALSE)</f>
        <v>6</v>
      </c>
      <c r="Y20" s="24">
        <f>VLOOKUP($B$1,データベース!$A:$CV,データベース!BW1,FALSE)</f>
        <v>2</v>
      </c>
      <c r="Z20" s="24">
        <f>VLOOKUP($B$1,データベース!$A:$CV,データベース!BX1,FALSE)</f>
        <v>0</v>
      </c>
      <c r="AA20" s="27">
        <f t="shared" si="0"/>
        <v>16</v>
      </c>
      <c r="AC20" s="12" t="str">
        <f t="shared" si="1"/>
        <v>(n=16）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1</v>
      </c>
      <c r="V21" s="24">
        <f>VLOOKUP($B$1,データベース!$A:$CV,データベース!BZ1,FALSE)</f>
        <v>0</v>
      </c>
      <c r="W21" s="24">
        <f>VLOOKUP($B$1,データベース!$A:$CV,データベース!CA1,FALSE)</f>
        <v>3</v>
      </c>
      <c r="X21" s="24">
        <f>VLOOKUP($B$1,データベース!$A:$CV,データベース!CB1,FALSE)</f>
        <v>8</v>
      </c>
      <c r="Y21" s="24">
        <f>VLOOKUP($B$1,データベース!$A:$CV,データベース!CC1,FALSE)</f>
        <v>1</v>
      </c>
      <c r="Z21" s="24">
        <f>VLOOKUP($B$1,データベース!$A:$CV,データベース!CD1,FALSE)</f>
        <v>0</v>
      </c>
      <c r="AA21" s="27">
        <f t="shared" si="0"/>
        <v>13</v>
      </c>
      <c r="AC21" s="12" t="str">
        <f t="shared" si="1"/>
        <v>(n=13）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2</v>
      </c>
      <c r="V22" s="24">
        <f>VLOOKUP($B$1,データベース!$A:$CV,データベース!CF1,FALSE)</f>
        <v>0</v>
      </c>
      <c r="W22" s="24">
        <f>VLOOKUP($B$1,データベース!$A:$CV,データベース!CG1,FALSE)</f>
        <v>0</v>
      </c>
      <c r="X22" s="24">
        <f>VLOOKUP($B$1,データベース!$A:$CV,データベース!CH1,FALSE)</f>
        <v>6</v>
      </c>
      <c r="Y22" s="24">
        <f>VLOOKUP($B$1,データベース!$A:$CV,データベース!CI1,FALSE)</f>
        <v>2</v>
      </c>
      <c r="Z22" s="24">
        <f>VLOOKUP($B$1,データベース!$A:$CV,データベース!CJ1,FALSE)</f>
        <v>0</v>
      </c>
      <c r="AA22" s="27">
        <f t="shared" si="0"/>
        <v>10</v>
      </c>
      <c r="AC22" s="12" t="str">
        <f t="shared" si="1"/>
        <v>(n=10）</v>
      </c>
    </row>
    <row r="23" spans="1:29" x14ac:dyDescent="0.4">
      <c r="A23" s="20" t="s">
        <v>5</v>
      </c>
      <c r="B23" s="28">
        <f>ROUND(B17,3)</f>
        <v>7.2999999999999995E-2</v>
      </c>
      <c r="C23" s="28">
        <f t="shared" ref="C23:G24" si="5">ROUND(C17,3)</f>
        <v>8.0000000000000002E-3</v>
      </c>
      <c r="D23" s="28">
        <f t="shared" si="5"/>
        <v>0.52</v>
      </c>
      <c r="E23" s="28">
        <f t="shared" si="5"/>
        <v>0.35</v>
      </c>
      <c r="F23" s="28">
        <f t="shared" si="5"/>
        <v>1.6E-2</v>
      </c>
      <c r="G23" s="28">
        <f t="shared" si="5"/>
        <v>3.3000000000000002E-2</v>
      </c>
      <c r="H23" s="28">
        <f>SUM(B23:G23)</f>
        <v>1</v>
      </c>
      <c r="J23" s="20" t="s">
        <v>5</v>
      </c>
      <c r="K23" s="28">
        <f>ROUND(K17,3)</f>
        <v>1.4E-2</v>
      </c>
      <c r="L23" s="28">
        <f t="shared" ref="L23:P24" si="6">ROUND(L17,3)</f>
        <v>2E-3</v>
      </c>
      <c r="M23" s="28">
        <f t="shared" si="6"/>
        <v>0.33700000000000002</v>
      </c>
      <c r="N23" s="28">
        <f>ROUND(N17,3)-0.001</f>
        <v>0.52100000000000002</v>
      </c>
      <c r="O23" s="28">
        <f t="shared" si="6"/>
        <v>2E-3</v>
      </c>
      <c r="P23" s="28">
        <f t="shared" si="6"/>
        <v>0.124</v>
      </c>
      <c r="Q23" s="39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0</v>
      </c>
      <c r="X23" s="24">
        <f>VLOOKUP($B$1,データベース!$A:$CV,データベース!CN1,FALSE)</f>
        <v>0</v>
      </c>
      <c r="Y23" s="24">
        <f>VLOOKUP($B$1,データベース!$A:$CV,データベース!CO1,FALSE)</f>
        <v>1</v>
      </c>
      <c r="Z23" s="24">
        <f>VLOOKUP($B$1,データベース!$A:$CV,データベース!CP1,FALSE)</f>
        <v>0</v>
      </c>
      <c r="AA23" s="27">
        <f t="shared" si="0"/>
        <v>1</v>
      </c>
      <c r="AC23" s="12" t="str">
        <f t="shared" si="1"/>
        <v>(n=1）</v>
      </c>
    </row>
    <row r="24" spans="1:29" x14ac:dyDescent="0.4">
      <c r="A24" s="21" t="s">
        <v>13</v>
      </c>
      <c r="B24" s="28">
        <f>ROUND(B18,3)</f>
        <v>2.1999999999999999E-2</v>
      </c>
      <c r="C24" s="37">
        <f>ROUND(C18,3)-0.001</f>
        <v>0.34699999999999998</v>
      </c>
      <c r="D24" s="28">
        <f t="shared" si="5"/>
        <v>0.28299999999999997</v>
      </c>
      <c r="E24" s="28">
        <f t="shared" si="5"/>
        <v>0.217</v>
      </c>
      <c r="F24" s="28">
        <f t="shared" si="5"/>
        <v>2.1999999999999999E-2</v>
      </c>
      <c r="G24" s="28">
        <f t="shared" si="5"/>
        <v>0.109</v>
      </c>
      <c r="H24" s="37">
        <f>SUM(B24:G24)</f>
        <v>0.99999999999999989</v>
      </c>
      <c r="J24" s="21" t="s">
        <v>13</v>
      </c>
      <c r="K24" s="28">
        <f>ROUND(K18,3)</f>
        <v>0</v>
      </c>
      <c r="L24" s="28">
        <f t="shared" si="6"/>
        <v>0.112</v>
      </c>
      <c r="M24" s="28">
        <f t="shared" si="6"/>
        <v>0.06</v>
      </c>
      <c r="N24" s="28">
        <f t="shared" si="6"/>
        <v>0.53200000000000003</v>
      </c>
      <c r="O24" s="28">
        <f t="shared" si="6"/>
        <v>3.1E-2</v>
      </c>
      <c r="P24" s="28">
        <f t="shared" si="6"/>
        <v>0.26500000000000001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1</v>
      </c>
      <c r="V24" s="24">
        <f>VLOOKUP($B$1,データベース!$A:$CV,データベース!CR1,FALSE)</f>
        <v>1</v>
      </c>
      <c r="W24" s="24">
        <f>VLOOKUP($B$1,データベース!$A:$CV,データベース!CS1,FALSE)</f>
        <v>1</v>
      </c>
      <c r="X24" s="24">
        <f>VLOOKUP($B$1,データベース!$A:$CV,データベース!CT1,FALSE)</f>
        <v>2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5</v>
      </c>
      <c r="AC24" s="12" t="str">
        <f t="shared" si="1"/>
        <v>(n=5）</v>
      </c>
    </row>
    <row r="25" spans="1:29" x14ac:dyDescent="0.4">
      <c r="H25" s="42"/>
      <c r="S25" s="77"/>
      <c r="T25" s="12" t="s">
        <v>34</v>
      </c>
      <c r="U25" s="27">
        <f t="shared" ref="U25:Z25" si="7">SUM(U19:U24)</f>
        <v>4</v>
      </c>
      <c r="V25" s="27">
        <f t="shared" si="7"/>
        <v>2</v>
      </c>
      <c r="W25" s="27">
        <f t="shared" si="7"/>
        <v>12</v>
      </c>
      <c r="X25" s="27">
        <f t="shared" si="7"/>
        <v>22</v>
      </c>
      <c r="Y25" s="27">
        <f t="shared" si="7"/>
        <v>6</v>
      </c>
      <c r="Z25" s="27">
        <f t="shared" si="7"/>
        <v>0</v>
      </c>
      <c r="AA25" s="27">
        <f t="shared" si="0"/>
        <v>46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S46-H8(26年間）(n=123）</v>
      </c>
      <c r="B27" s="28">
        <f>B23</f>
        <v>7.2999999999999995E-2</v>
      </c>
      <c r="C27" s="28">
        <f t="shared" ref="C27:G28" si="8">C23</f>
        <v>8.0000000000000002E-3</v>
      </c>
      <c r="D27" s="28">
        <f t="shared" si="8"/>
        <v>0.52</v>
      </c>
      <c r="E27" s="28">
        <f t="shared" si="8"/>
        <v>0.35</v>
      </c>
      <c r="F27" s="28">
        <f t="shared" si="8"/>
        <v>1.6E-2</v>
      </c>
      <c r="G27" s="28">
        <f t="shared" si="8"/>
        <v>3.3000000000000002E-2</v>
      </c>
      <c r="J27" s="27" t="str">
        <f>REPLACE(K6,8,0,CHAR(10))</f>
        <v>地区計画策定前
S46-H8(26年間）</v>
      </c>
      <c r="K27" s="28">
        <f>K23</f>
        <v>1.4E-2</v>
      </c>
      <c r="L27" s="28">
        <f t="shared" ref="L27:P28" si="9">L23</f>
        <v>2E-3</v>
      </c>
      <c r="M27" s="28">
        <f t="shared" si="9"/>
        <v>0.33700000000000002</v>
      </c>
      <c r="N27" s="28">
        <f t="shared" si="9"/>
        <v>0.52100000000000002</v>
      </c>
      <c r="O27" s="28">
        <f t="shared" si="9"/>
        <v>2E-3</v>
      </c>
      <c r="P27" s="28">
        <f t="shared" si="9"/>
        <v>0.124</v>
      </c>
    </row>
    <row r="28" spans="1:29" x14ac:dyDescent="0.4">
      <c r="A28" s="27" t="str">
        <f>REPLACE(J7,8,0,CHAR(10))</f>
        <v>地区計画策定後
H9-R3(25年間）(n=46）</v>
      </c>
      <c r="B28" s="28">
        <f>B24</f>
        <v>2.1999999999999999E-2</v>
      </c>
      <c r="C28" s="28">
        <f t="shared" si="8"/>
        <v>0.34699999999999998</v>
      </c>
      <c r="D28" s="28">
        <f t="shared" si="8"/>
        <v>0.28299999999999997</v>
      </c>
      <c r="E28" s="28">
        <f t="shared" si="8"/>
        <v>0.217</v>
      </c>
      <c r="F28" s="28">
        <f t="shared" si="8"/>
        <v>2.1999999999999999E-2</v>
      </c>
      <c r="G28" s="28">
        <f t="shared" si="8"/>
        <v>0.109</v>
      </c>
      <c r="J28" s="27" t="str">
        <f>REPLACE(K7,8,0,CHAR(10))</f>
        <v>地区計画策定後
H9-R3(25年間）</v>
      </c>
      <c r="K28" s="28">
        <f>K24</f>
        <v>0</v>
      </c>
      <c r="L28" s="28">
        <f t="shared" si="9"/>
        <v>0.112</v>
      </c>
      <c r="M28" s="28">
        <f t="shared" si="9"/>
        <v>0.06</v>
      </c>
      <c r="N28" s="28">
        <f t="shared" si="9"/>
        <v>0.53200000000000003</v>
      </c>
      <c r="O28" s="28">
        <f t="shared" si="9"/>
        <v>3.1E-2</v>
      </c>
      <c r="P28" s="28">
        <f t="shared" si="9"/>
        <v>0.26500000000000001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</v>
      </c>
      <c r="V30" s="28">
        <f t="shared" ref="V30:AA30" si="10">V12/$AA12</f>
        <v>0</v>
      </c>
      <c r="W30" s="28">
        <f t="shared" si="10"/>
        <v>0</v>
      </c>
      <c r="X30" s="28">
        <f t="shared" si="10"/>
        <v>0.33333333333333331</v>
      </c>
      <c r="Y30" s="28">
        <f t="shared" si="10"/>
        <v>0.55555555555555558</v>
      </c>
      <c r="Z30" s="28">
        <f t="shared" si="10"/>
        <v>0.1111111111111111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</v>
      </c>
      <c r="W31" s="28">
        <f t="shared" si="11"/>
        <v>0</v>
      </c>
      <c r="X31" s="28">
        <f t="shared" si="11"/>
        <v>1</v>
      </c>
      <c r="Y31" s="28">
        <f t="shared" si="11"/>
        <v>0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1.6E-2</v>
      </c>
      <c r="L32" s="28">
        <f>M27</f>
        <v>0.33700000000000002</v>
      </c>
      <c r="M32" s="28">
        <f>SUM(K27:M27)</f>
        <v>0.35300000000000004</v>
      </c>
      <c r="N32" s="28">
        <f>N27</f>
        <v>0.52100000000000002</v>
      </c>
      <c r="O32" s="28">
        <f>O27</f>
        <v>2E-3</v>
      </c>
      <c r="S32" s="76"/>
      <c r="T32" s="16" t="s">
        <v>9</v>
      </c>
      <c r="U32" s="28">
        <f t="shared" si="11"/>
        <v>1.5625E-2</v>
      </c>
      <c r="V32" s="28">
        <f t="shared" si="11"/>
        <v>3.125E-2</v>
      </c>
      <c r="W32" s="28">
        <f t="shared" si="11"/>
        <v>7.8125E-2</v>
      </c>
      <c r="X32" s="28">
        <f t="shared" si="11"/>
        <v>0.203125</v>
      </c>
      <c r="Y32" s="28">
        <f t="shared" si="11"/>
        <v>0.609375</v>
      </c>
      <c r="Z32" s="28">
        <f t="shared" si="11"/>
        <v>6.25E-2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0.112</v>
      </c>
      <c r="L33" s="28">
        <f>M28</f>
        <v>0.06</v>
      </c>
      <c r="M33" s="28">
        <f>SUM(K28:M28)</f>
        <v>0.17199999999999999</v>
      </c>
      <c r="N33" s="28">
        <f>N28</f>
        <v>0.53200000000000003</v>
      </c>
      <c r="O33" s="28">
        <f>O28</f>
        <v>3.1E-2</v>
      </c>
      <c r="S33" s="76"/>
      <c r="T33" s="17" t="s">
        <v>10</v>
      </c>
      <c r="U33" s="28">
        <f t="shared" si="11"/>
        <v>6.9767441860465115E-2</v>
      </c>
      <c r="V33" s="28">
        <f t="shared" si="11"/>
        <v>0</v>
      </c>
      <c r="W33" s="28">
        <f t="shared" si="11"/>
        <v>6.9767441860465115E-2</v>
      </c>
      <c r="X33" s="28">
        <f t="shared" si="11"/>
        <v>0.39534883720930231</v>
      </c>
      <c r="Y33" s="28">
        <f t="shared" si="11"/>
        <v>0.39534883720930231</v>
      </c>
      <c r="Z33" s="28">
        <f t="shared" si="11"/>
        <v>6.9767441860465115E-2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0.5</v>
      </c>
      <c r="V34" s="28">
        <f t="shared" si="11"/>
        <v>0</v>
      </c>
      <c r="W34" s="28">
        <f t="shared" si="11"/>
        <v>0</v>
      </c>
      <c r="X34" s="28">
        <f t="shared" si="11"/>
        <v>0</v>
      </c>
      <c r="Y34" s="28">
        <f t="shared" si="11"/>
        <v>0.5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0.5</v>
      </c>
      <c r="V35" s="28">
        <f t="shared" si="11"/>
        <v>0</v>
      </c>
      <c r="W35" s="28">
        <f t="shared" si="11"/>
        <v>0</v>
      </c>
      <c r="X35" s="28">
        <f t="shared" si="11"/>
        <v>0</v>
      </c>
      <c r="Y35" s="28">
        <f t="shared" si="11"/>
        <v>0.5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5.6910569105691054E-2</v>
      </c>
      <c r="V36" s="28">
        <f t="shared" si="11"/>
        <v>1.6260162601626018E-2</v>
      </c>
      <c r="W36" s="28">
        <f t="shared" si="11"/>
        <v>6.5040650406504072E-2</v>
      </c>
      <c r="X36" s="28">
        <f t="shared" si="11"/>
        <v>0.27642276422764228</v>
      </c>
      <c r="Y36" s="28">
        <f t="shared" si="11"/>
        <v>0.52032520325203258</v>
      </c>
      <c r="Z36" s="28">
        <f t="shared" si="11"/>
        <v>6.5040650406504072E-2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</v>
      </c>
      <c r="W37" s="28">
        <f t="shared" si="11"/>
        <v>1</v>
      </c>
      <c r="X37" s="28">
        <f t="shared" si="11"/>
        <v>0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</v>
      </c>
      <c r="V38" s="28">
        <f t="shared" si="11"/>
        <v>6.25E-2</v>
      </c>
      <c r="W38" s="28">
        <f t="shared" si="11"/>
        <v>0.4375</v>
      </c>
      <c r="X38" s="28">
        <f t="shared" si="11"/>
        <v>0.375</v>
      </c>
      <c r="Y38" s="28">
        <f t="shared" si="11"/>
        <v>0.125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7.6923076923076927E-2</v>
      </c>
      <c r="V39" s="28">
        <f t="shared" si="11"/>
        <v>0</v>
      </c>
      <c r="W39" s="28">
        <f t="shared" si="11"/>
        <v>0.23076923076923078</v>
      </c>
      <c r="X39" s="28">
        <f t="shared" si="11"/>
        <v>0.61538461538461542</v>
      </c>
      <c r="Y39" s="28">
        <f t="shared" si="11"/>
        <v>7.6923076923076927E-2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0.2</v>
      </c>
      <c r="V40" s="28">
        <f t="shared" si="11"/>
        <v>0</v>
      </c>
      <c r="W40" s="28">
        <f t="shared" si="11"/>
        <v>0</v>
      </c>
      <c r="X40" s="28">
        <f t="shared" si="11"/>
        <v>0.6</v>
      </c>
      <c r="Y40" s="28">
        <f t="shared" si="11"/>
        <v>0.2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</v>
      </c>
      <c r="X41" s="28">
        <f t="shared" si="11"/>
        <v>0</v>
      </c>
      <c r="Y41" s="28">
        <f t="shared" si="11"/>
        <v>1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0.2</v>
      </c>
      <c r="V42" s="28">
        <f t="shared" si="11"/>
        <v>0.2</v>
      </c>
      <c r="W42" s="28">
        <f t="shared" si="11"/>
        <v>0.2</v>
      </c>
      <c r="X42" s="28">
        <f t="shared" si="11"/>
        <v>0.4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8.6956521739130432E-2</v>
      </c>
      <c r="V43" s="28">
        <f t="shared" si="11"/>
        <v>4.3478260869565216E-2</v>
      </c>
      <c r="W43" s="28">
        <f t="shared" si="11"/>
        <v>0.2608695652173913</v>
      </c>
      <c r="X43" s="28">
        <f t="shared" si="11"/>
        <v>0.47826086956521741</v>
      </c>
      <c r="Y43" s="28">
        <f t="shared" si="11"/>
        <v>0.13043478260869565</v>
      </c>
      <c r="Z43" s="28">
        <f t="shared" si="11"/>
        <v>0</v>
      </c>
      <c r="AA43" s="28">
        <f t="shared" si="11"/>
        <v>1</v>
      </c>
    </row>
    <row r="46" spans="10:27" x14ac:dyDescent="0.4">
      <c r="S46" s="1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  <c r="AA47" s="48"/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</v>
      </c>
      <c r="V48" s="28">
        <f t="shared" si="12"/>
        <v>0</v>
      </c>
      <c r="W48" s="28">
        <f t="shared" si="12"/>
        <v>0</v>
      </c>
      <c r="X48" s="28">
        <f t="shared" si="12"/>
        <v>0.33300000000000002</v>
      </c>
      <c r="Y48" s="28">
        <f t="shared" si="12"/>
        <v>0.55600000000000005</v>
      </c>
      <c r="Z48" s="28">
        <f t="shared" si="12"/>
        <v>0.111</v>
      </c>
      <c r="AA48" s="39">
        <f>SUM(U48:Z48)</f>
        <v>1</v>
      </c>
    </row>
    <row r="49" spans="19:27" x14ac:dyDescent="0.4">
      <c r="S49" s="76"/>
      <c r="T49" s="15" t="s">
        <v>8</v>
      </c>
      <c r="U49" s="39">
        <f t="shared" ref="U49:Z61" si="13">ROUND(U31,3)</f>
        <v>0</v>
      </c>
      <c r="V49" s="39">
        <f t="shared" si="13"/>
        <v>0</v>
      </c>
      <c r="W49" s="39">
        <f t="shared" si="13"/>
        <v>0</v>
      </c>
      <c r="X49" s="39">
        <f t="shared" si="13"/>
        <v>1</v>
      </c>
      <c r="Y49" s="39">
        <f t="shared" si="13"/>
        <v>0</v>
      </c>
      <c r="Z49" s="39">
        <f t="shared" si="13"/>
        <v>0</v>
      </c>
      <c r="AA49" s="39">
        <f t="shared" ref="AA49:AA61" si="14">SUM(U49:Z49)</f>
        <v>1</v>
      </c>
    </row>
    <row r="50" spans="19:27" x14ac:dyDescent="0.4">
      <c r="S50" s="76"/>
      <c r="T50" s="16" t="s">
        <v>9</v>
      </c>
      <c r="U50" s="39">
        <f t="shared" si="13"/>
        <v>1.6E-2</v>
      </c>
      <c r="V50" s="39">
        <f t="shared" si="13"/>
        <v>3.1E-2</v>
      </c>
      <c r="W50" s="39">
        <f t="shared" si="13"/>
        <v>7.8E-2</v>
      </c>
      <c r="X50" s="39">
        <f t="shared" si="13"/>
        <v>0.20300000000000001</v>
      </c>
      <c r="Y50" s="39">
        <f t="shared" si="13"/>
        <v>0.60899999999999999</v>
      </c>
      <c r="Z50" s="39">
        <f t="shared" si="13"/>
        <v>6.3E-2</v>
      </c>
      <c r="AA50" s="39">
        <f t="shared" si="14"/>
        <v>1</v>
      </c>
    </row>
    <row r="51" spans="19:27" x14ac:dyDescent="0.4">
      <c r="S51" s="76"/>
      <c r="T51" s="17" t="s">
        <v>10</v>
      </c>
      <c r="U51" s="39">
        <f t="shared" si="13"/>
        <v>7.0000000000000007E-2</v>
      </c>
      <c r="V51" s="39">
        <f t="shared" si="13"/>
        <v>0</v>
      </c>
      <c r="W51" s="39">
        <f t="shared" si="13"/>
        <v>7.0000000000000007E-2</v>
      </c>
      <c r="X51" s="39">
        <f t="shared" si="13"/>
        <v>0.39500000000000002</v>
      </c>
      <c r="Y51" s="39">
        <f t="shared" si="13"/>
        <v>0.39500000000000002</v>
      </c>
      <c r="Z51" s="39">
        <f t="shared" si="13"/>
        <v>7.0000000000000007E-2</v>
      </c>
      <c r="AA51" s="39">
        <f t="shared" si="14"/>
        <v>1</v>
      </c>
    </row>
    <row r="52" spans="19:27" x14ac:dyDescent="0.4">
      <c r="S52" s="76"/>
      <c r="T52" s="18" t="s">
        <v>11</v>
      </c>
      <c r="U52" s="39">
        <f t="shared" si="13"/>
        <v>0.5</v>
      </c>
      <c r="V52" s="39">
        <f t="shared" si="13"/>
        <v>0</v>
      </c>
      <c r="W52" s="39">
        <f t="shared" si="13"/>
        <v>0</v>
      </c>
      <c r="X52" s="39">
        <f t="shared" si="13"/>
        <v>0</v>
      </c>
      <c r="Y52" s="39">
        <f t="shared" si="13"/>
        <v>0.5</v>
      </c>
      <c r="Z52" s="39">
        <f t="shared" si="13"/>
        <v>0</v>
      </c>
      <c r="AA52" s="39">
        <f t="shared" si="14"/>
        <v>1</v>
      </c>
    </row>
    <row r="53" spans="19:27" x14ac:dyDescent="0.4">
      <c r="S53" s="76"/>
      <c r="T53" s="19" t="s">
        <v>12</v>
      </c>
      <c r="U53" s="39">
        <f t="shared" si="13"/>
        <v>0.5</v>
      </c>
      <c r="V53" s="39">
        <f t="shared" si="13"/>
        <v>0</v>
      </c>
      <c r="W53" s="39">
        <f t="shared" si="13"/>
        <v>0</v>
      </c>
      <c r="X53" s="39">
        <f t="shared" si="13"/>
        <v>0</v>
      </c>
      <c r="Y53" s="39">
        <f t="shared" si="13"/>
        <v>0.5</v>
      </c>
      <c r="Z53" s="39">
        <f t="shared" si="13"/>
        <v>0</v>
      </c>
      <c r="AA53" s="39">
        <f t="shared" si="14"/>
        <v>1</v>
      </c>
    </row>
    <row r="54" spans="19:27" x14ac:dyDescent="0.4">
      <c r="S54" s="76"/>
      <c r="T54" s="12" t="s">
        <v>34</v>
      </c>
      <c r="U54" s="39">
        <f t="shared" si="13"/>
        <v>5.7000000000000002E-2</v>
      </c>
      <c r="V54" s="39">
        <f t="shared" si="13"/>
        <v>1.6E-2</v>
      </c>
      <c r="W54" s="39">
        <f t="shared" si="13"/>
        <v>6.5000000000000002E-2</v>
      </c>
      <c r="X54" s="39">
        <f t="shared" si="13"/>
        <v>0.27600000000000002</v>
      </c>
      <c r="Y54" s="39">
        <f>ROUND(Y36,3)+0.001</f>
        <v>0.52100000000000002</v>
      </c>
      <c r="Z54" s="39">
        <f t="shared" si="13"/>
        <v>6.5000000000000002E-2</v>
      </c>
      <c r="AA54" s="39">
        <f t="shared" si="14"/>
        <v>1</v>
      </c>
    </row>
    <row r="55" spans="19:27" x14ac:dyDescent="0.4">
      <c r="S55" s="77" t="s">
        <v>13</v>
      </c>
      <c r="T55" s="14" t="s">
        <v>7</v>
      </c>
      <c r="U55" s="39">
        <f t="shared" si="13"/>
        <v>0</v>
      </c>
      <c r="V55" s="39">
        <f t="shared" si="13"/>
        <v>0</v>
      </c>
      <c r="W55" s="39">
        <f t="shared" si="13"/>
        <v>1</v>
      </c>
      <c r="X55" s="39">
        <f t="shared" si="13"/>
        <v>0</v>
      </c>
      <c r="Y55" s="39">
        <f t="shared" si="13"/>
        <v>0</v>
      </c>
      <c r="Z55" s="39">
        <f t="shared" si="13"/>
        <v>0</v>
      </c>
      <c r="AA55" s="39">
        <f t="shared" si="14"/>
        <v>1</v>
      </c>
    </row>
    <row r="56" spans="19:27" x14ac:dyDescent="0.4">
      <c r="S56" s="77"/>
      <c r="T56" s="15" t="s">
        <v>8</v>
      </c>
      <c r="U56" s="39">
        <f t="shared" si="13"/>
        <v>0</v>
      </c>
      <c r="V56" s="39">
        <f t="shared" si="13"/>
        <v>6.3E-2</v>
      </c>
      <c r="W56" s="39">
        <f>ROUND(W38,3)-0.001</f>
        <v>0.437</v>
      </c>
      <c r="X56" s="39">
        <f t="shared" si="13"/>
        <v>0.375</v>
      </c>
      <c r="Y56" s="39">
        <f t="shared" si="13"/>
        <v>0.125</v>
      </c>
      <c r="Z56" s="39">
        <f t="shared" si="13"/>
        <v>0</v>
      </c>
      <c r="AA56" s="39">
        <f t="shared" si="14"/>
        <v>1</v>
      </c>
    </row>
    <row r="57" spans="19:27" x14ac:dyDescent="0.4">
      <c r="S57" s="77"/>
      <c r="T57" s="16" t="s">
        <v>9</v>
      </c>
      <c r="U57" s="39">
        <f t="shared" si="13"/>
        <v>7.6999999999999999E-2</v>
      </c>
      <c r="V57" s="39">
        <f t="shared" si="13"/>
        <v>0</v>
      </c>
      <c r="W57" s="39">
        <f t="shared" si="13"/>
        <v>0.23100000000000001</v>
      </c>
      <c r="X57" s="39">
        <f t="shared" si="13"/>
        <v>0.61499999999999999</v>
      </c>
      <c r="Y57" s="39">
        <f t="shared" si="13"/>
        <v>7.6999999999999999E-2</v>
      </c>
      <c r="Z57" s="39">
        <f t="shared" si="13"/>
        <v>0</v>
      </c>
      <c r="AA57" s="39">
        <f t="shared" si="14"/>
        <v>1</v>
      </c>
    </row>
    <row r="58" spans="19:27" x14ac:dyDescent="0.4">
      <c r="S58" s="77"/>
      <c r="T58" s="17" t="s">
        <v>10</v>
      </c>
      <c r="U58" s="39">
        <f t="shared" si="13"/>
        <v>0.2</v>
      </c>
      <c r="V58" s="39">
        <f t="shared" si="13"/>
        <v>0</v>
      </c>
      <c r="W58" s="39">
        <f t="shared" si="13"/>
        <v>0</v>
      </c>
      <c r="X58" s="39">
        <f t="shared" si="13"/>
        <v>0.6</v>
      </c>
      <c r="Y58" s="39">
        <f t="shared" si="13"/>
        <v>0.2</v>
      </c>
      <c r="Z58" s="39">
        <f t="shared" si="13"/>
        <v>0</v>
      </c>
      <c r="AA58" s="39">
        <f t="shared" si="14"/>
        <v>1</v>
      </c>
    </row>
    <row r="59" spans="19:27" x14ac:dyDescent="0.4">
      <c r="S59" s="77"/>
      <c r="T59" s="18" t="s">
        <v>11</v>
      </c>
      <c r="U59" s="39">
        <f t="shared" si="13"/>
        <v>0</v>
      </c>
      <c r="V59" s="39">
        <f t="shared" si="13"/>
        <v>0</v>
      </c>
      <c r="W59" s="39">
        <f t="shared" si="13"/>
        <v>0</v>
      </c>
      <c r="X59" s="39">
        <f t="shared" si="13"/>
        <v>0</v>
      </c>
      <c r="Y59" s="39">
        <f t="shared" si="13"/>
        <v>1</v>
      </c>
      <c r="Z59" s="39">
        <f t="shared" si="13"/>
        <v>0</v>
      </c>
      <c r="AA59" s="39">
        <f t="shared" si="14"/>
        <v>1</v>
      </c>
    </row>
    <row r="60" spans="19:27" x14ac:dyDescent="0.4">
      <c r="S60" s="77"/>
      <c r="T60" s="19" t="s">
        <v>12</v>
      </c>
      <c r="U60" s="39">
        <f t="shared" si="13"/>
        <v>0.2</v>
      </c>
      <c r="V60" s="39">
        <f t="shared" si="13"/>
        <v>0.2</v>
      </c>
      <c r="W60" s="39">
        <f t="shared" si="13"/>
        <v>0.2</v>
      </c>
      <c r="X60" s="39">
        <f t="shared" si="13"/>
        <v>0.4</v>
      </c>
      <c r="Y60" s="39">
        <f t="shared" si="13"/>
        <v>0</v>
      </c>
      <c r="Z60" s="39">
        <f t="shared" si="13"/>
        <v>0</v>
      </c>
      <c r="AA60" s="39">
        <f t="shared" si="14"/>
        <v>1</v>
      </c>
    </row>
    <row r="61" spans="19:27" x14ac:dyDescent="0.4">
      <c r="S61" s="77"/>
      <c r="T61" s="12" t="s">
        <v>34</v>
      </c>
      <c r="U61" s="39">
        <f>ROUND(U43,3)</f>
        <v>8.6999999999999994E-2</v>
      </c>
      <c r="V61" s="39">
        <f t="shared" si="13"/>
        <v>4.2999999999999997E-2</v>
      </c>
      <c r="W61" s="39">
        <f t="shared" si="13"/>
        <v>0.26100000000000001</v>
      </c>
      <c r="X61" s="39">
        <f>ROUND(X43,3)+0.001</f>
        <v>0.47899999999999998</v>
      </c>
      <c r="Y61" s="39">
        <f t="shared" si="13"/>
        <v>0.13</v>
      </c>
      <c r="Z61" s="39">
        <f t="shared" si="13"/>
        <v>0</v>
      </c>
      <c r="AA61" s="39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S46-H8(26年間）(n=123）</v>
      </c>
      <c r="U66" s="28">
        <f t="shared" ref="U66:Z66" si="15">U54</f>
        <v>5.7000000000000002E-2</v>
      </c>
      <c r="V66" s="28">
        <f t="shared" si="15"/>
        <v>1.6E-2</v>
      </c>
      <c r="W66" s="28">
        <f t="shared" si="15"/>
        <v>6.5000000000000002E-2</v>
      </c>
      <c r="X66" s="28">
        <f t="shared" si="15"/>
        <v>0.27600000000000002</v>
      </c>
      <c r="Y66" s="28">
        <f t="shared" si="15"/>
        <v>0.52100000000000002</v>
      </c>
      <c r="Z66" s="28">
        <f t="shared" si="15"/>
        <v>6.5000000000000002E-2</v>
      </c>
      <c r="AA66" s="46"/>
      <c r="AB66" s="20" t="s">
        <v>5</v>
      </c>
      <c r="AC66" s="45">
        <f>SUM(Y66:Z66)</f>
        <v>0.58600000000000008</v>
      </c>
      <c r="AD66" s="45">
        <f>SUM(W66:X66)</f>
        <v>0.34100000000000003</v>
      </c>
    </row>
    <row r="67" spans="19:30" x14ac:dyDescent="0.4">
      <c r="T67" s="27" t="str">
        <f>REPLACE(J7,8,0,CHAR(10))</f>
        <v>地区計画策定後
H9-R3(25年間）(n=46）</v>
      </c>
      <c r="U67" s="28">
        <f t="shared" ref="U67:Z67" si="16">U61</f>
        <v>8.6999999999999994E-2</v>
      </c>
      <c r="V67" s="28">
        <f t="shared" si="16"/>
        <v>4.2999999999999997E-2</v>
      </c>
      <c r="W67" s="28">
        <f t="shared" si="16"/>
        <v>0.26100000000000001</v>
      </c>
      <c r="X67" s="28">
        <f t="shared" si="16"/>
        <v>0.47899999999999998</v>
      </c>
      <c r="Y67" s="28">
        <f t="shared" si="16"/>
        <v>0.13</v>
      </c>
      <c r="Z67" s="28">
        <f t="shared" si="16"/>
        <v>0</v>
      </c>
      <c r="AA67" s="46"/>
      <c r="AB67" s="21" t="s">
        <v>13</v>
      </c>
      <c r="AC67" s="45">
        <f>SUM(Y67:Z67)</f>
        <v>0.13</v>
      </c>
      <c r="AD67" s="45">
        <f>SUM(W67:X67)</f>
        <v>0.74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S46-H8(26年間）</v>
      </c>
      <c r="T71" s="38" t="str">
        <f t="shared" ref="T71:T76" si="17">T48&amp;AC12</f>
        <v>独立住宅(n=9）</v>
      </c>
      <c r="U71" s="28">
        <f t="shared" ref="U71:Z76" si="18">U48</f>
        <v>0</v>
      </c>
      <c r="V71" s="28">
        <f t="shared" si="18"/>
        <v>0</v>
      </c>
      <c r="W71" s="28">
        <f t="shared" si="18"/>
        <v>0</v>
      </c>
      <c r="X71" s="28">
        <f t="shared" si="18"/>
        <v>0.33300000000000002</v>
      </c>
      <c r="Y71" s="28">
        <f t="shared" si="18"/>
        <v>0.55600000000000005</v>
      </c>
      <c r="Z71" s="28">
        <f t="shared" si="18"/>
        <v>0.111</v>
      </c>
    </row>
    <row r="72" spans="19:30" x14ac:dyDescent="0.4">
      <c r="S72" s="75"/>
      <c r="T72" s="38" t="str">
        <f t="shared" si="17"/>
        <v>集合住宅(n=1）</v>
      </c>
      <c r="U72" s="28">
        <f t="shared" si="18"/>
        <v>0</v>
      </c>
      <c r="V72" s="28">
        <f t="shared" si="18"/>
        <v>0</v>
      </c>
      <c r="W72" s="28">
        <f t="shared" si="18"/>
        <v>0</v>
      </c>
      <c r="X72" s="28">
        <f t="shared" si="18"/>
        <v>1</v>
      </c>
      <c r="Y72" s="28">
        <f t="shared" si="18"/>
        <v>0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住商併用(n=64）</v>
      </c>
      <c r="U73" s="28">
        <f t="shared" si="18"/>
        <v>1.6E-2</v>
      </c>
      <c r="V73" s="28">
        <f t="shared" si="18"/>
        <v>3.1E-2</v>
      </c>
      <c r="W73" s="28">
        <f t="shared" si="18"/>
        <v>7.8E-2</v>
      </c>
      <c r="X73" s="28">
        <f t="shared" si="18"/>
        <v>0.20300000000000001</v>
      </c>
      <c r="Y73" s="28">
        <f t="shared" si="18"/>
        <v>0.60899999999999999</v>
      </c>
      <c r="Z73" s="28">
        <f t="shared" si="18"/>
        <v>6.3E-2</v>
      </c>
    </row>
    <row r="74" spans="19:30" x14ac:dyDescent="0.4">
      <c r="S74" s="75"/>
      <c r="T74" s="38" t="str">
        <f t="shared" si="17"/>
        <v>事務所(n=43）</v>
      </c>
      <c r="U74" s="28">
        <f t="shared" si="18"/>
        <v>7.0000000000000007E-2</v>
      </c>
      <c r="V74" s="28">
        <f t="shared" si="18"/>
        <v>0</v>
      </c>
      <c r="W74" s="28">
        <f t="shared" si="18"/>
        <v>7.0000000000000007E-2</v>
      </c>
      <c r="X74" s="28">
        <f t="shared" si="18"/>
        <v>0.39500000000000002</v>
      </c>
      <c r="Y74" s="28">
        <f t="shared" si="18"/>
        <v>0.39500000000000002</v>
      </c>
      <c r="Z74" s="28">
        <f t="shared" si="18"/>
        <v>7.0000000000000007E-2</v>
      </c>
    </row>
    <row r="75" spans="19:30" x14ac:dyDescent="0.4">
      <c r="S75" s="75"/>
      <c r="T75" s="38" t="str">
        <f t="shared" si="17"/>
        <v>専用商業(n=2）</v>
      </c>
      <c r="U75" s="28">
        <f t="shared" si="18"/>
        <v>0.5</v>
      </c>
      <c r="V75" s="28">
        <f t="shared" si="18"/>
        <v>0</v>
      </c>
      <c r="W75" s="28">
        <f t="shared" si="18"/>
        <v>0</v>
      </c>
      <c r="X75" s="28">
        <f t="shared" si="18"/>
        <v>0</v>
      </c>
      <c r="Y75" s="28">
        <f t="shared" si="18"/>
        <v>0.5</v>
      </c>
      <c r="Z75" s="28">
        <f t="shared" si="18"/>
        <v>0</v>
      </c>
    </row>
    <row r="76" spans="19:30" x14ac:dyDescent="0.4">
      <c r="S76" s="75"/>
      <c r="T76" s="38" t="str">
        <f t="shared" si="17"/>
        <v>その他(n=4）</v>
      </c>
      <c r="U76" s="28">
        <f t="shared" si="18"/>
        <v>0.5</v>
      </c>
      <c r="V76" s="28">
        <f t="shared" si="18"/>
        <v>0</v>
      </c>
      <c r="W76" s="28">
        <f t="shared" si="18"/>
        <v>0</v>
      </c>
      <c r="X76" s="28">
        <f t="shared" si="18"/>
        <v>0</v>
      </c>
      <c r="Y76" s="28">
        <f t="shared" si="18"/>
        <v>0.5</v>
      </c>
      <c r="Z76" s="28">
        <f t="shared" si="18"/>
        <v>0</v>
      </c>
    </row>
    <row r="77" spans="19:30" x14ac:dyDescent="0.4">
      <c r="S77" s="75" t="str">
        <f>REPLACE(K7,8,0,CHAR(10))</f>
        <v>地区計画策定後
H9-R3(25年間）</v>
      </c>
      <c r="T77" s="38" t="str">
        <f t="shared" ref="T77:T82" si="19">T55&amp;AC19</f>
        <v>独立住宅(n=1）</v>
      </c>
      <c r="U77" s="28">
        <f t="shared" ref="U77:Z82" si="20">U55</f>
        <v>0</v>
      </c>
      <c r="V77" s="28">
        <f t="shared" si="20"/>
        <v>0</v>
      </c>
      <c r="W77" s="28">
        <f t="shared" si="20"/>
        <v>1</v>
      </c>
      <c r="X77" s="28">
        <f t="shared" si="20"/>
        <v>0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集合住宅(n=16）</v>
      </c>
      <c r="U78" s="28">
        <f t="shared" si="20"/>
        <v>0</v>
      </c>
      <c r="V78" s="28">
        <f t="shared" si="20"/>
        <v>6.3E-2</v>
      </c>
      <c r="W78" s="28">
        <f t="shared" si="20"/>
        <v>0.437</v>
      </c>
      <c r="X78" s="28">
        <f t="shared" si="20"/>
        <v>0.375</v>
      </c>
      <c r="Y78" s="28">
        <f t="shared" si="20"/>
        <v>0.125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住商併用(n=13）</v>
      </c>
      <c r="U79" s="28">
        <f t="shared" si="20"/>
        <v>7.6999999999999999E-2</v>
      </c>
      <c r="V79" s="28">
        <f t="shared" si="20"/>
        <v>0</v>
      </c>
      <c r="W79" s="28">
        <f t="shared" si="20"/>
        <v>0.23100000000000001</v>
      </c>
      <c r="X79" s="28">
        <f t="shared" si="20"/>
        <v>0.61499999999999999</v>
      </c>
      <c r="Y79" s="28">
        <f t="shared" si="20"/>
        <v>7.6999999999999999E-2</v>
      </c>
      <c r="Z79" s="28">
        <f t="shared" si="20"/>
        <v>0</v>
      </c>
    </row>
    <row r="80" spans="19:30" x14ac:dyDescent="0.4">
      <c r="S80" s="75"/>
      <c r="T80" s="38" t="str">
        <f t="shared" si="19"/>
        <v>事務所(n=10）</v>
      </c>
      <c r="U80" s="28">
        <f t="shared" si="20"/>
        <v>0.2</v>
      </c>
      <c r="V80" s="28">
        <f t="shared" si="20"/>
        <v>0</v>
      </c>
      <c r="W80" s="28">
        <f t="shared" si="20"/>
        <v>0</v>
      </c>
      <c r="X80" s="28">
        <f t="shared" si="20"/>
        <v>0.6</v>
      </c>
      <c r="Y80" s="28">
        <f t="shared" si="20"/>
        <v>0.2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専用商業(n=1）</v>
      </c>
      <c r="U81" s="28">
        <f t="shared" si="20"/>
        <v>0</v>
      </c>
      <c r="V81" s="28">
        <f t="shared" si="20"/>
        <v>0</v>
      </c>
      <c r="W81" s="28">
        <f t="shared" si="20"/>
        <v>0</v>
      </c>
      <c r="X81" s="28">
        <f t="shared" si="20"/>
        <v>0</v>
      </c>
      <c r="Y81" s="28">
        <f t="shared" si="20"/>
        <v>1</v>
      </c>
      <c r="Z81" s="28">
        <f t="shared" si="20"/>
        <v>0</v>
      </c>
    </row>
    <row r="82" spans="19:26" x14ac:dyDescent="0.4">
      <c r="S82" s="75"/>
      <c r="T82" s="38" t="str">
        <f t="shared" si="19"/>
        <v>その他(n=5）</v>
      </c>
      <c r="U82" s="28">
        <f t="shared" si="20"/>
        <v>0.2</v>
      </c>
      <c r="V82" s="28">
        <f t="shared" si="20"/>
        <v>0.2</v>
      </c>
      <c r="W82" s="28">
        <f t="shared" si="20"/>
        <v>0.2</v>
      </c>
      <c r="X82" s="28">
        <f t="shared" si="20"/>
        <v>0.4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CFFCC"/>
  </sheetPr>
  <dimension ref="A1:AD82"/>
  <sheetViews>
    <sheetView zoomScaleNormal="100" workbookViewId="0">
      <selection activeCell="H11" sqref="H11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28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神田美土代町周辺地区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千代田区型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39514</v>
      </c>
      <c r="C4" s="26">
        <f>VLOOKUP($B$1,データベース!$A:$CV,データベース!D1,FALSE)</f>
        <v>39514</v>
      </c>
      <c r="F4" s="12">
        <v>1971</v>
      </c>
      <c r="G4" s="27">
        <f>B5-F4</f>
        <v>37</v>
      </c>
      <c r="I4" s="12" t="s">
        <v>19</v>
      </c>
      <c r="J4" s="12" t="str">
        <f>I4&amp;D7</f>
        <v>S46-H19</v>
      </c>
      <c r="K4" s="12" t="str">
        <f>$G$1&amp;G4&amp;$H$1&amp;$I$1</f>
        <v>(37年間）</v>
      </c>
      <c r="L4" s="12" t="str">
        <f>$G$1&amp;$J$1&amp;H12&amp;$I$1</f>
        <v>(n=85）</v>
      </c>
    </row>
    <row r="5" spans="1:29" x14ac:dyDescent="0.4">
      <c r="B5" s="27" t="str">
        <f>TEXT(B4,"yyyy")</f>
        <v>2008</v>
      </c>
      <c r="C5" s="27" t="str">
        <f>TEXT(C4,"ge")</f>
        <v>H20</v>
      </c>
      <c r="D5" s="27" t="str">
        <f>LEFT(C5,1)</f>
        <v>H</v>
      </c>
      <c r="F5" s="12">
        <v>2021</v>
      </c>
      <c r="G5" s="27">
        <f>F5-B5+1</f>
        <v>14</v>
      </c>
      <c r="I5" s="30" t="s">
        <v>20</v>
      </c>
      <c r="J5" s="12" t="str">
        <f>C5&amp;I5</f>
        <v>H20-R3</v>
      </c>
      <c r="K5" s="12" t="str">
        <f>$G$1&amp;G5&amp;$H$1&amp;$I$1</f>
        <v>(14年間）</v>
      </c>
      <c r="L5" s="12" t="str">
        <f>$G$1&amp;$J$1&amp;H13&amp;$I$1</f>
        <v>(n=13）</v>
      </c>
    </row>
    <row r="6" spans="1:29" x14ac:dyDescent="0.4">
      <c r="B6" s="27">
        <f>VALUE(B5)</f>
        <v>2008</v>
      </c>
      <c r="C6" s="27">
        <f>VALUE(RIGHT(C5,2))</f>
        <v>20</v>
      </c>
      <c r="D6" s="12">
        <f>C6-1</f>
        <v>19</v>
      </c>
      <c r="J6" s="12" t="str">
        <f>A23&amp;J4&amp;K4&amp;L4</f>
        <v>地区計画策定前S46-H19(37年間）(n=85）</v>
      </c>
      <c r="K6" s="12" t="str">
        <f>A23&amp;J4&amp;K4</f>
        <v>地区計画策定前S46-H19(37年間）</v>
      </c>
    </row>
    <row r="7" spans="1:29" x14ac:dyDescent="0.4">
      <c r="D7" s="12" t="str">
        <f>D5&amp;D6</f>
        <v>H19</v>
      </c>
      <c r="J7" s="12" t="str">
        <f>A24&amp;J5&amp;K5&amp;L5</f>
        <v>地区計画策定後H20-R3(14年間）(n=13）</v>
      </c>
      <c r="K7" s="12" t="str">
        <f>A24&amp;J5&amp;K5</f>
        <v>地区計画策定後H20-R3(14年間）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2</v>
      </c>
      <c r="C12" s="24">
        <f>VLOOKUP($B$1,データベース!$A:$CV,データベース!F1,FALSE)</f>
        <v>1</v>
      </c>
      <c r="D12" s="24">
        <f>VLOOKUP($B$1,データベース!$A:$CV,データベース!G1,FALSE)</f>
        <v>34</v>
      </c>
      <c r="E12" s="24">
        <f>VLOOKUP($B$1,データベース!$A:$CV,データベース!H1,FALSE)</f>
        <v>42</v>
      </c>
      <c r="F12" s="24">
        <f>VLOOKUP($B$1,データベース!$A:$CV,データベース!I1,FALSE)</f>
        <v>4</v>
      </c>
      <c r="G12" s="24">
        <f>VLOOKUP($B$1,データベース!$A:$CV,データベース!J1,FALSE)</f>
        <v>2</v>
      </c>
      <c r="H12" s="27">
        <f>SUM(B12:G12)</f>
        <v>85</v>
      </c>
      <c r="J12" s="20" t="s">
        <v>5</v>
      </c>
      <c r="K12" s="24">
        <f>VLOOKUP($B$1,データベース!$A:$CV,データベース!Q1,FALSE)</f>
        <v>116.9</v>
      </c>
      <c r="L12" s="24">
        <f>VLOOKUP($B$1,データベース!$A:$CV,データベース!R1,FALSE)</f>
        <v>792.31</v>
      </c>
      <c r="M12" s="24">
        <f>VLOOKUP($B$1,データベース!$A:$CV,データベース!S1,FALSE)</f>
        <v>18792.539999999997</v>
      </c>
      <c r="N12" s="24">
        <f>VLOOKUP($B$1,データベース!$A:$CV,データベース!T1,FALSE)</f>
        <v>106834.57</v>
      </c>
      <c r="O12" s="24">
        <f>VLOOKUP($B$1,データベース!$A:$CV,データベース!U1,FALSE)</f>
        <v>1076.76</v>
      </c>
      <c r="P12" s="24">
        <f>VLOOKUP($B$1,データベース!$A:$CV,データベース!V1,FALSE)</f>
        <v>21979.26</v>
      </c>
      <c r="Q12" s="27">
        <f>SUM(K12:P12)</f>
        <v>149592.34</v>
      </c>
      <c r="S12" s="76" t="s">
        <v>5</v>
      </c>
      <c r="T12" s="14" t="s">
        <v>7</v>
      </c>
      <c r="U12" s="24">
        <f>VLOOKUP($B$1,データベース!$A:$CV,データベース!AC1,FALSE)</f>
        <v>0</v>
      </c>
      <c r="V12" s="24">
        <f>VLOOKUP($B$1,データベース!$A:$CV,データベース!AD1,FALSE)</f>
        <v>0</v>
      </c>
      <c r="W12" s="24">
        <f>VLOOKUP($B$1,データベース!$A:$CV,データベース!AE1,FALSE)</f>
        <v>1</v>
      </c>
      <c r="X12" s="24">
        <f>VLOOKUP($B$1,データベース!$A:$CV,データベース!AF1,FALSE)</f>
        <v>1</v>
      </c>
      <c r="Y12" s="24">
        <f>VLOOKUP($B$1,データベース!$A:$CV,データベース!AG1,FALSE)</f>
        <v>0</v>
      </c>
      <c r="Z12" s="24">
        <f>VLOOKUP($B$1,データベース!$A:$CV,データベース!AH1,FALSE)</f>
        <v>0</v>
      </c>
      <c r="AA12" s="27">
        <f>SUM(U12:Z12)</f>
        <v>2</v>
      </c>
      <c r="AC12" s="12" t="str">
        <f>$G$1&amp;$J$1&amp;AA12&amp;$I$1</f>
        <v>(n=2）</v>
      </c>
    </row>
    <row r="13" spans="1:29" x14ac:dyDescent="0.4">
      <c r="A13" s="21" t="s">
        <v>13</v>
      </c>
      <c r="B13" s="24">
        <f>VLOOKUP($B$1,データベース!$A:$CV,データベース!K1,FALSE)</f>
        <v>1</v>
      </c>
      <c r="C13" s="24">
        <f>VLOOKUP($B$1,データベース!$A:$CV,データベース!L1,FALSE)</f>
        <v>3</v>
      </c>
      <c r="D13" s="24">
        <f>VLOOKUP($B$1,データベース!$A:$CV,データベース!M1,FALSE)</f>
        <v>2</v>
      </c>
      <c r="E13" s="24">
        <f>VLOOKUP($B$1,データベース!$A:$CV,データベース!N1,FALSE)</f>
        <v>4</v>
      </c>
      <c r="F13" s="24">
        <f>VLOOKUP($B$1,データベース!$A:$CV,データベース!O1,FALSE)</f>
        <v>3</v>
      </c>
      <c r="G13" s="24">
        <f>VLOOKUP($B$1,データベース!$A:$CV,データベース!P1,FALSE)</f>
        <v>0</v>
      </c>
      <c r="H13" s="27">
        <f>SUM(B13:G13)</f>
        <v>13</v>
      </c>
      <c r="J13" s="21" t="s">
        <v>13</v>
      </c>
      <c r="K13" s="24">
        <f>VLOOKUP($B$1,データベース!$A:$CV,データベース!W1,FALSE)</f>
        <v>110.28</v>
      </c>
      <c r="L13" s="24">
        <f>VLOOKUP($B$1,データベース!$A:$CV,データベース!X1,FALSE)</f>
        <v>5541.0800000000008</v>
      </c>
      <c r="M13" s="24">
        <f>VLOOKUP($B$1,データベース!$A:$CV,データベース!Y1,FALSE)</f>
        <v>9099.86</v>
      </c>
      <c r="N13" s="24">
        <f>VLOOKUP($B$1,データベース!$A:$CV,データベース!Z1,FALSE)</f>
        <v>21121.55</v>
      </c>
      <c r="O13" s="24">
        <f>VLOOKUP($B$1,データベース!$A:$CV,データベース!AA1,FALSE)</f>
        <v>416.44000000000005</v>
      </c>
      <c r="P13" s="24">
        <f>VLOOKUP($B$1,データベース!$A:$CV,データベース!AB1,FALSE)</f>
        <v>0</v>
      </c>
      <c r="Q13" s="27">
        <f>SUM(K13:P13)</f>
        <v>36289.210000000006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0</v>
      </c>
      <c r="W13" s="24">
        <f>VLOOKUP($B$1,データベース!$A:$CV,データベース!AK1,FALSE)</f>
        <v>0</v>
      </c>
      <c r="X13" s="24">
        <f>VLOOKUP($B$1,データベース!$A:$CV,データベース!AL1,FALSE)</f>
        <v>1</v>
      </c>
      <c r="Y13" s="24">
        <f>VLOOKUP($B$1,データベース!$A:$CV,データベース!AM1,FALSE)</f>
        <v>0</v>
      </c>
      <c r="Z13" s="24">
        <f>VLOOKUP($B$1,データベース!$A:$CV,データベース!AN1,FALSE)</f>
        <v>0</v>
      </c>
      <c r="AA13" s="27">
        <f t="shared" ref="AA13:AA25" si="0">SUM(U13:Z13)</f>
        <v>1</v>
      </c>
      <c r="AC13" s="12" t="str">
        <f t="shared" ref="AC13:AC24" si="1">$G$1&amp;$J$1&amp;AA13&amp;$I$1</f>
        <v>(n=1）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0</v>
      </c>
      <c r="V14" s="24">
        <f>VLOOKUP($B$1,データベース!$A:$CV,データベース!AP1,FALSE)</f>
        <v>0</v>
      </c>
      <c r="W14" s="24">
        <f>VLOOKUP($B$1,データベース!$A:$CV,データベース!AQ1,FALSE)</f>
        <v>1</v>
      </c>
      <c r="X14" s="24">
        <f>VLOOKUP($B$1,データベース!$A:$CV,データベース!AR1,FALSE)</f>
        <v>10</v>
      </c>
      <c r="Y14" s="24">
        <f>VLOOKUP($B$1,データベース!$A:$CV,データベース!AS1,FALSE)</f>
        <v>22</v>
      </c>
      <c r="Z14" s="24">
        <f>VLOOKUP($B$1,データベース!$A:$CV,データベース!AT1,FALSE)</f>
        <v>1</v>
      </c>
      <c r="AA14" s="27">
        <f t="shared" si="0"/>
        <v>34</v>
      </c>
      <c r="AC14" s="12" t="str">
        <f t="shared" si="1"/>
        <v>(n=34）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1</v>
      </c>
      <c r="V15" s="24">
        <f>VLOOKUP($B$1,データベース!$A:$CV,データベース!AV1,FALSE)</f>
        <v>0</v>
      </c>
      <c r="W15" s="24">
        <f>VLOOKUP($B$1,データベース!$A:$CV,データベース!AW1,FALSE)</f>
        <v>3</v>
      </c>
      <c r="X15" s="24">
        <f>VLOOKUP($B$1,データベース!$A:$CV,データベース!AX1,FALSE)</f>
        <v>14</v>
      </c>
      <c r="Y15" s="24">
        <f>VLOOKUP($B$1,データベース!$A:$CV,データベース!AY1,FALSE)</f>
        <v>21</v>
      </c>
      <c r="Z15" s="24">
        <f>VLOOKUP($B$1,データベース!$A:$CV,データベース!AZ1,FALSE)</f>
        <v>3</v>
      </c>
      <c r="AA15" s="27">
        <f t="shared" si="0"/>
        <v>42</v>
      </c>
      <c r="AC15" s="12" t="str">
        <f t="shared" si="1"/>
        <v>(n=42）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1</v>
      </c>
      <c r="V16" s="24">
        <f>VLOOKUP($B$1,データベース!$A:$CV,データベース!BB1,FALSE)</f>
        <v>1</v>
      </c>
      <c r="W16" s="24">
        <f>VLOOKUP($B$1,データベース!$A:$CV,データベース!BC1,FALSE)</f>
        <v>0</v>
      </c>
      <c r="X16" s="24">
        <f>VLOOKUP($B$1,データベース!$A:$CV,データベース!BD1,FALSE)</f>
        <v>1</v>
      </c>
      <c r="Y16" s="24">
        <f>VLOOKUP($B$1,データベース!$A:$CV,データベース!BE1,FALSE)</f>
        <v>1</v>
      </c>
      <c r="Z16" s="24">
        <f>VLOOKUP($B$1,データベース!$A:$CV,データベース!BF1,FALSE)</f>
        <v>0</v>
      </c>
      <c r="AA16" s="27">
        <f t="shared" si="0"/>
        <v>4</v>
      </c>
      <c r="AC16" s="12" t="str">
        <f t="shared" si="1"/>
        <v>(n=4）</v>
      </c>
    </row>
    <row r="17" spans="1:29" x14ac:dyDescent="0.4">
      <c r="A17" s="20" t="s">
        <v>5</v>
      </c>
      <c r="B17" s="28">
        <f t="shared" ref="B17:H18" si="2">B12/$H12</f>
        <v>2.3529411764705882E-2</v>
      </c>
      <c r="C17" s="28">
        <f t="shared" si="2"/>
        <v>1.1764705882352941E-2</v>
      </c>
      <c r="D17" s="28">
        <f t="shared" si="2"/>
        <v>0.4</v>
      </c>
      <c r="E17" s="28">
        <f t="shared" si="2"/>
        <v>0.49411764705882355</v>
      </c>
      <c r="F17" s="28">
        <f t="shared" si="2"/>
        <v>4.7058823529411764E-2</v>
      </c>
      <c r="G17" s="28">
        <f t="shared" si="2"/>
        <v>2.3529411764705882E-2</v>
      </c>
      <c r="H17" s="29">
        <f t="shared" si="2"/>
        <v>1</v>
      </c>
      <c r="J17" s="20" t="s">
        <v>5</v>
      </c>
      <c r="K17" s="28">
        <f>K12/$Q12</f>
        <v>7.8145712541163545E-4</v>
      </c>
      <c r="L17" s="28">
        <f t="shared" ref="L17:P18" si="3">L12/$Q12</f>
        <v>5.2964610353711961E-3</v>
      </c>
      <c r="M17" s="28">
        <f t="shared" si="3"/>
        <v>0.12562501529155837</v>
      </c>
      <c r="N17" s="28">
        <f t="shared" si="3"/>
        <v>0.71417139407004404</v>
      </c>
      <c r="O17" s="28">
        <f t="shared" si="3"/>
        <v>7.1979621416444189E-3</v>
      </c>
      <c r="P17" s="28">
        <f t="shared" si="3"/>
        <v>0.14692771033597041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0</v>
      </c>
      <c r="V17" s="24">
        <f>VLOOKUP($B$1,データベース!$A:$CV,データベース!BH1,FALSE)</f>
        <v>0</v>
      </c>
      <c r="W17" s="24">
        <f>VLOOKUP($B$1,データベース!$A:$CV,データベース!BI1,FALSE)</f>
        <v>0</v>
      </c>
      <c r="X17" s="24">
        <f>VLOOKUP($B$1,データベース!$A:$CV,データベース!BJ1,FALSE)</f>
        <v>0</v>
      </c>
      <c r="Y17" s="24">
        <f>VLOOKUP($B$1,データベース!$A:$CV,データベース!BK1,FALSE)</f>
        <v>1</v>
      </c>
      <c r="Z17" s="24">
        <f>VLOOKUP($B$1,データベース!$A:$CV,データベース!BL1,FALSE)</f>
        <v>1</v>
      </c>
      <c r="AA17" s="27">
        <f t="shared" si="0"/>
        <v>2</v>
      </c>
      <c r="AC17" s="12" t="str">
        <f t="shared" si="1"/>
        <v>(n=2）</v>
      </c>
    </row>
    <row r="18" spans="1:29" x14ac:dyDescent="0.4">
      <c r="A18" s="21" t="s">
        <v>13</v>
      </c>
      <c r="B18" s="28">
        <f t="shared" si="2"/>
        <v>7.6923076923076927E-2</v>
      </c>
      <c r="C18" s="28">
        <f t="shared" si="2"/>
        <v>0.23076923076923078</v>
      </c>
      <c r="D18" s="28">
        <f t="shared" si="2"/>
        <v>0.15384615384615385</v>
      </c>
      <c r="E18" s="28">
        <f t="shared" si="2"/>
        <v>0.30769230769230771</v>
      </c>
      <c r="F18" s="28">
        <f t="shared" si="2"/>
        <v>0.23076923076923078</v>
      </c>
      <c r="G18" s="28">
        <f t="shared" si="2"/>
        <v>0</v>
      </c>
      <c r="H18" s="29">
        <f t="shared" si="2"/>
        <v>1</v>
      </c>
      <c r="J18" s="21" t="s">
        <v>13</v>
      </c>
      <c r="K18" s="28">
        <f>K13/$Q13</f>
        <v>3.0389198331955969E-3</v>
      </c>
      <c r="L18" s="28">
        <f t="shared" si="3"/>
        <v>0.15269221898189572</v>
      </c>
      <c r="M18" s="28">
        <f t="shared" si="3"/>
        <v>0.25075938550329419</v>
      </c>
      <c r="N18" s="28">
        <f t="shared" si="3"/>
        <v>0.58203388831005132</v>
      </c>
      <c r="O18" s="28">
        <f t="shared" si="3"/>
        <v>1.1475587371563062E-2</v>
      </c>
      <c r="P18" s="28">
        <f t="shared" si="3"/>
        <v>0</v>
      </c>
      <c r="Q18" s="28">
        <f>Q13/$Q13</f>
        <v>1</v>
      </c>
      <c r="S18" s="76"/>
      <c r="T18" s="12" t="s">
        <v>34</v>
      </c>
      <c r="U18" s="27">
        <f t="shared" ref="U18:Z18" si="4">SUM(U12:U17)</f>
        <v>2</v>
      </c>
      <c r="V18" s="27">
        <f t="shared" si="4"/>
        <v>1</v>
      </c>
      <c r="W18" s="27">
        <f t="shared" si="4"/>
        <v>5</v>
      </c>
      <c r="X18" s="27">
        <f t="shared" si="4"/>
        <v>27</v>
      </c>
      <c r="Y18" s="27">
        <f t="shared" si="4"/>
        <v>45</v>
      </c>
      <c r="Z18" s="27">
        <f t="shared" si="4"/>
        <v>5</v>
      </c>
      <c r="AA18" s="27">
        <f t="shared" si="0"/>
        <v>85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1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1</v>
      </c>
      <c r="AC19" s="12" t="str">
        <f t="shared" si="1"/>
        <v>(n=1）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0</v>
      </c>
      <c r="V20" s="24">
        <f>VLOOKUP($B$1,データベース!$A:$CV,データベース!BT1,FALSE)</f>
        <v>0</v>
      </c>
      <c r="W20" s="24">
        <f>VLOOKUP($B$1,データベース!$A:$CV,データベース!BU1,FALSE)</f>
        <v>0</v>
      </c>
      <c r="X20" s="24">
        <f>VLOOKUP($B$1,データベース!$A:$CV,データベース!BV1,FALSE)</f>
        <v>3</v>
      </c>
      <c r="Y20" s="24">
        <f>VLOOKUP($B$1,データベース!$A:$CV,データベース!BW1,FALSE)</f>
        <v>0</v>
      </c>
      <c r="Z20" s="24">
        <f>VLOOKUP($B$1,データベース!$A:$CV,データベース!BX1,FALSE)</f>
        <v>0</v>
      </c>
      <c r="AA20" s="27">
        <f t="shared" si="0"/>
        <v>3</v>
      </c>
      <c r="AC20" s="12" t="str">
        <f t="shared" si="1"/>
        <v>(n=3）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0</v>
      </c>
      <c r="W21" s="24">
        <f>VLOOKUP($B$1,データベース!$A:$CV,データベース!CA1,FALSE)</f>
        <v>1</v>
      </c>
      <c r="X21" s="24">
        <f>VLOOKUP($B$1,データベース!$A:$CV,データベース!CB1,FALSE)</f>
        <v>1</v>
      </c>
      <c r="Y21" s="24">
        <f>VLOOKUP($B$1,データベース!$A:$CV,データベース!CC1,FALSE)</f>
        <v>0</v>
      </c>
      <c r="Z21" s="24">
        <f>VLOOKUP($B$1,データベース!$A:$CV,データベース!CD1,FALSE)</f>
        <v>0</v>
      </c>
      <c r="AA21" s="27">
        <f t="shared" si="0"/>
        <v>2</v>
      </c>
      <c r="AC21" s="12" t="str">
        <f t="shared" si="1"/>
        <v>(n=2）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0</v>
      </c>
      <c r="W22" s="24">
        <f>VLOOKUP($B$1,データベース!$A:$CV,データベース!CG1,FALSE)</f>
        <v>1</v>
      </c>
      <c r="X22" s="24">
        <f>VLOOKUP($B$1,データベース!$A:$CV,データベース!CH1,FALSE)</f>
        <v>1</v>
      </c>
      <c r="Y22" s="24">
        <f>VLOOKUP($B$1,データベース!$A:$CV,データベース!CI1,FALSE)</f>
        <v>2</v>
      </c>
      <c r="Z22" s="24">
        <f>VLOOKUP($B$1,データベース!$A:$CV,データベース!CJ1,FALSE)</f>
        <v>0</v>
      </c>
      <c r="AA22" s="27">
        <f t="shared" si="0"/>
        <v>4</v>
      </c>
      <c r="AC22" s="12" t="str">
        <f t="shared" si="1"/>
        <v>(n=4）</v>
      </c>
    </row>
    <row r="23" spans="1:29" x14ac:dyDescent="0.4">
      <c r="A23" s="20" t="s">
        <v>5</v>
      </c>
      <c r="B23" s="28">
        <f>ROUND(B17,3)</f>
        <v>2.4E-2</v>
      </c>
      <c r="C23" s="28">
        <f t="shared" ref="C23:G24" si="5">ROUND(C17,3)</f>
        <v>1.2E-2</v>
      </c>
      <c r="D23" s="28">
        <f t="shared" si="5"/>
        <v>0.4</v>
      </c>
      <c r="E23" s="28">
        <f>ROUND(E17,3)-0.001</f>
        <v>0.49299999999999999</v>
      </c>
      <c r="F23" s="28">
        <f t="shared" si="5"/>
        <v>4.7E-2</v>
      </c>
      <c r="G23" s="28">
        <f t="shared" si="5"/>
        <v>2.4E-2</v>
      </c>
      <c r="H23" s="28">
        <f>SUM(B23:G23)</f>
        <v>1</v>
      </c>
      <c r="J23" s="20" t="s">
        <v>5</v>
      </c>
      <c r="K23" s="28">
        <f>ROUND(K17,3)</f>
        <v>1E-3</v>
      </c>
      <c r="L23" s="28">
        <f t="shared" ref="L23:P24" si="6">ROUND(L17,3)</f>
        <v>5.0000000000000001E-3</v>
      </c>
      <c r="M23" s="28">
        <f t="shared" si="6"/>
        <v>0.126</v>
      </c>
      <c r="N23" s="28">
        <f t="shared" si="6"/>
        <v>0.71399999999999997</v>
      </c>
      <c r="O23" s="28">
        <f t="shared" si="6"/>
        <v>7.0000000000000001E-3</v>
      </c>
      <c r="P23" s="28">
        <f t="shared" si="6"/>
        <v>0.14699999999999999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0</v>
      </c>
      <c r="X23" s="24">
        <f>VLOOKUP($B$1,データベース!$A:$CV,データベース!CN1,FALSE)</f>
        <v>2</v>
      </c>
      <c r="Y23" s="24">
        <f>VLOOKUP($B$1,データベース!$A:$CV,データベース!CO1,FALSE)</f>
        <v>1</v>
      </c>
      <c r="Z23" s="24">
        <f>VLOOKUP($B$1,データベース!$A:$CV,データベース!CP1,FALSE)</f>
        <v>0</v>
      </c>
      <c r="AA23" s="27">
        <f t="shared" si="0"/>
        <v>3</v>
      </c>
      <c r="AC23" s="12" t="str">
        <f t="shared" si="1"/>
        <v>(n=3）</v>
      </c>
    </row>
    <row r="24" spans="1:29" x14ac:dyDescent="0.4">
      <c r="A24" s="21" t="s">
        <v>13</v>
      </c>
      <c r="B24" s="28">
        <f>ROUND(B18,3)</f>
        <v>7.6999999999999999E-2</v>
      </c>
      <c r="C24" s="28">
        <f t="shared" si="5"/>
        <v>0.23100000000000001</v>
      </c>
      <c r="D24" s="28">
        <f t="shared" si="5"/>
        <v>0.154</v>
      </c>
      <c r="E24" s="28">
        <f>ROUND(E18,3)-0.001</f>
        <v>0.307</v>
      </c>
      <c r="F24" s="28">
        <f t="shared" si="5"/>
        <v>0.23100000000000001</v>
      </c>
      <c r="G24" s="28">
        <f t="shared" si="5"/>
        <v>0</v>
      </c>
      <c r="H24" s="28">
        <f>SUM(B24:G24)</f>
        <v>0.99999999999999989</v>
      </c>
      <c r="J24" s="21" t="s">
        <v>13</v>
      </c>
      <c r="K24" s="28">
        <f>ROUND(K18,3)</f>
        <v>3.0000000000000001E-3</v>
      </c>
      <c r="L24" s="28">
        <f t="shared" si="6"/>
        <v>0.153</v>
      </c>
      <c r="M24" s="28">
        <f t="shared" si="6"/>
        <v>0.251</v>
      </c>
      <c r="N24" s="28">
        <f t="shared" si="6"/>
        <v>0.58199999999999996</v>
      </c>
      <c r="O24" s="28">
        <f t="shared" si="6"/>
        <v>1.0999999999999999E-2</v>
      </c>
      <c r="P24" s="28">
        <f t="shared" si="6"/>
        <v>0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0</v>
      </c>
      <c r="V24" s="24">
        <f>VLOOKUP($B$1,データベース!$A:$CV,データベース!CR1,FALSE)</f>
        <v>0</v>
      </c>
      <c r="W24" s="24">
        <f>VLOOKUP($B$1,データベース!$A:$CV,データベース!CS1,FALSE)</f>
        <v>0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0</v>
      </c>
      <c r="AC24" s="12" t="str">
        <f t="shared" si="1"/>
        <v>(n=0）</v>
      </c>
    </row>
    <row r="25" spans="1:29" x14ac:dyDescent="0.4">
      <c r="S25" s="77"/>
      <c r="T25" s="12" t="s">
        <v>34</v>
      </c>
      <c r="U25" s="27">
        <f t="shared" ref="U25:Z25" si="7">SUM(U19:U24)</f>
        <v>0</v>
      </c>
      <c r="V25" s="27">
        <f t="shared" si="7"/>
        <v>0</v>
      </c>
      <c r="W25" s="27">
        <f t="shared" si="7"/>
        <v>3</v>
      </c>
      <c r="X25" s="27">
        <f t="shared" si="7"/>
        <v>7</v>
      </c>
      <c r="Y25" s="27">
        <f t="shared" si="7"/>
        <v>3</v>
      </c>
      <c r="Z25" s="27">
        <f t="shared" si="7"/>
        <v>0</v>
      </c>
      <c r="AA25" s="27">
        <f t="shared" si="0"/>
        <v>13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S46-H19(37年間）(n=85）</v>
      </c>
      <c r="B27" s="28">
        <f>B23</f>
        <v>2.4E-2</v>
      </c>
      <c r="C27" s="28">
        <f t="shared" ref="C27:G28" si="8">C23</f>
        <v>1.2E-2</v>
      </c>
      <c r="D27" s="28">
        <f t="shared" si="8"/>
        <v>0.4</v>
      </c>
      <c r="E27" s="28">
        <f t="shared" si="8"/>
        <v>0.49299999999999999</v>
      </c>
      <c r="F27" s="28">
        <f t="shared" si="8"/>
        <v>4.7E-2</v>
      </c>
      <c r="G27" s="28">
        <f t="shared" si="8"/>
        <v>2.4E-2</v>
      </c>
      <c r="J27" s="27" t="str">
        <f>REPLACE(K6,8,0,CHAR(10))</f>
        <v>地区計画策定前
S46-H19(37年間）</v>
      </c>
      <c r="K27" s="28">
        <f>K23</f>
        <v>1E-3</v>
      </c>
      <c r="L27" s="28">
        <f t="shared" ref="L27:P28" si="9">L23</f>
        <v>5.0000000000000001E-3</v>
      </c>
      <c r="M27" s="28">
        <f t="shared" si="9"/>
        <v>0.126</v>
      </c>
      <c r="N27" s="28">
        <f t="shared" si="9"/>
        <v>0.71399999999999997</v>
      </c>
      <c r="O27" s="28">
        <f t="shared" si="9"/>
        <v>7.0000000000000001E-3</v>
      </c>
      <c r="P27" s="28">
        <f t="shared" si="9"/>
        <v>0.14699999999999999</v>
      </c>
    </row>
    <row r="28" spans="1:29" x14ac:dyDescent="0.4">
      <c r="A28" s="27" t="str">
        <f>REPLACE(J7,8,0,CHAR(10))</f>
        <v>地区計画策定後
H20-R3(14年間）(n=13）</v>
      </c>
      <c r="B28" s="28">
        <f>B24</f>
        <v>7.6999999999999999E-2</v>
      </c>
      <c r="C28" s="28">
        <f t="shared" si="8"/>
        <v>0.23100000000000001</v>
      </c>
      <c r="D28" s="28">
        <f t="shared" si="8"/>
        <v>0.154</v>
      </c>
      <c r="E28" s="28">
        <f t="shared" si="8"/>
        <v>0.307</v>
      </c>
      <c r="F28" s="28">
        <f t="shared" si="8"/>
        <v>0.23100000000000001</v>
      </c>
      <c r="G28" s="28">
        <f t="shared" si="8"/>
        <v>0</v>
      </c>
      <c r="J28" s="27" t="str">
        <f>REPLACE(K7,8,0,CHAR(10))</f>
        <v>地区計画策定後
H20-R3(14年間）</v>
      </c>
      <c r="K28" s="28">
        <f>K24</f>
        <v>3.0000000000000001E-3</v>
      </c>
      <c r="L28" s="28">
        <f t="shared" si="9"/>
        <v>0.153</v>
      </c>
      <c r="M28" s="28">
        <f t="shared" si="9"/>
        <v>0.251</v>
      </c>
      <c r="N28" s="28">
        <f t="shared" si="9"/>
        <v>0.58199999999999996</v>
      </c>
      <c r="O28" s="28">
        <f t="shared" si="9"/>
        <v>1.0999999999999999E-2</v>
      </c>
      <c r="P28" s="28">
        <f t="shared" si="9"/>
        <v>0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</v>
      </c>
      <c r="V30" s="28">
        <f t="shared" ref="V30:AA30" si="10">V12/$AA12</f>
        <v>0</v>
      </c>
      <c r="W30" s="28">
        <f t="shared" si="10"/>
        <v>0.5</v>
      </c>
      <c r="X30" s="28">
        <f t="shared" si="10"/>
        <v>0.5</v>
      </c>
      <c r="Y30" s="28">
        <f t="shared" si="10"/>
        <v>0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</v>
      </c>
      <c r="W31" s="28">
        <f t="shared" si="11"/>
        <v>0</v>
      </c>
      <c r="X31" s="28">
        <f t="shared" si="11"/>
        <v>1</v>
      </c>
      <c r="Y31" s="28">
        <f t="shared" si="11"/>
        <v>0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6.0000000000000001E-3</v>
      </c>
      <c r="L32" s="28">
        <f>M27</f>
        <v>0.126</v>
      </c>
      <c r="M32" s="28">
        <f>SUM(K27:M27)</f>
        <v>0.13200000000000001</v>
      </c>
      <c r="N32" s="28">
        <f>N27</f>
        <v>0.71399999999999997</v>
      </c>
      <c r="O32" s="28">
        <f>O27</f>
        <v>7.0000000000000001E-3</v>
      </c>
      <c r="S32" s="76"/>
      <c r="T32" s="16" t="s">
        <v>9</v>
      </c>
      <c r="U32" s="28">
        <f t="shared" si="11"/>
        <v>0</v>
      </c>
      <c r="V32" s="28">
        <f t="shared" si="11"/>
        <v>0</v>
      </c>
      <c r="W32" s="28">
        <f t="shared" si="11"/>
        <v>2.9411764705882353E-2</v>
      </c>
      <c r="X32" s="28">
        <f t="shared" si="11"/>
        <v>0.29411764705882354</v>
      </c>
      <c r="Y32" s="28">
        <f t="shared" si="11"/>
        <v>0.6470588235294118</v>
      </c>
      <c r="Z32" s="28">
        <f t="shared" si="11"/>
        <v>2.9411764705882353E-2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0.156</v>
      </c>
      <c r="L33" s="28">
        <f>M28</f>
        <v>0.251</v>
      </c>
      <c r="M33" s="28">
        <f>SUM(K28:M28)</f>
        <v>0.40700000000000003</v>
      </c>
      <c r="N33" s="28">
        <f>N28</f>
        <v>0.58199999999999996</v>
      </c>
      <c r="O33" s="28">
        <f>O28</f>
        <v>1.0999999999999999E-2</v>
      </c>
      <c r="S33" s="76"/>
      <c r="T33" s="17" t="s">
        <v>10</v>
      </c>
      <c r="U33" s="28">
        <f t="shared" si="11"/>
        <v>2.3809523809523808E-2</v>
      </c>
      <c r="V33" s="28">
        <f t="shared" si="11"/>
        <v>0</v>
      </c>
      <c r="W33" s="28">
        <f t="shared" si="11"/>
        <v>7.1428571428571425E-2</v>
      </c>
      <c r="X33" s="28">
        <f t="shared" si="11"/>
        <v>0.33333333333333331</v>
      </c>
      <c r="Y33" s="28">
        <f t="shared" si="11"/>
        <v>0.5</v>
      </c>
      <c r="Z33" s="28">
        <f t="shared" si="11"/>
        <v>7.1428571428571425E-2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0.25</v>
      </c>
      <c r="V34" s="28">
        <f t="shared" si="11"/>
        <v>0.25</v>
      </c>
      <c r="W34" s="28">
        <f t="shared" si="11"/>
        <v>0</v>
      </c>
      <c r="X34" s="28">
        <f t="shared" si="11"/>
        <v>0.25</v>
      </c>
      <c r="Y34" s="28">
        <f t="shared" si="11"/>
        <v>0.25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</v>
      </c>
      <c r="V35" s="28">
        <f t="shared" si="11"/>
        <v>0</v>
      </c>
      <c r="W35" s="28">
        <f t="shared" si="11"/>
        <v>0</v>
      </c>
      <c r="X35" s="28">
        <f t="shared" si="11"/>
        <v>0</v>
      </c>
      <c r="Y35" s="28">
        <f t="shared" si="11"/>
        <v>0.5</v>
      </c>
      <c r="Z35" s="28">
        <f t="shared" si="11"/>
        <v>0.5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2.3529411764705882E-2</v>
      </c>
      <c r="V36" s="28">
        <f t="shared" si="11"/>
        <v>1.1764705882352941E-2</v>
      </c>
      <c r="W36" s="28">
        <f t="shared" si="11"/>
        <v>5.8823529411764705E-2</v>
      </c>
      <c r="X36" s="28">
        <f t="shared" si="11"/>
        <v>0.31764705882352939</v>
      </c>
      <c r="Y36" s="28">
        <f t="shared" si="11"/>
        <v>0.52941176470588236</v>
      </c>
      <c r="Z36" s="28">
        <f t="shared" si="11"/>
        <v>5.8823529411764705E-2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</v>
      </c>
      <c r="W37" s="28">
        <f t="shared" si="11"/>
        <v>1</v>
      </c>
      <c r="X37" s="28">
        <f t="shared" si="11"/>
        <v>0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</v>
      </c>
      <c r="V38" s="28">
        <f t="shared" si="11"/>
        <v>0</v>
      </c>
      <c r="W38" s="28">
        <f t="shared" si="11"/>
        <v>0</v>
      </c>
      <c r="X38" s="28">
        <f t="shared" si="11"/>
        <v>1</v>
      </c>
      <c r="Y38" s="28">
        <f t="shared" si="11"/>
        <v>0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</v>
      </c>
      <c r="W39" s="28">
        <f t="shared" si="11"/>
        <v>0.5</v>
      </c>
      <c r="X39" s="28">
        <f t="shared" si="11"/>
        <v>0.5</v>
      </c>
      <c r="Y39" s="28">
        <f t="shared" si="11"/>
        <v>0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</v>
      </c>
      <c r="W40" s="28">
        <f t="shared" si="11"/>
        <v>0.25</v>
      </c>
      <c r="X40" s="28">
        <f t="shared" si="11"/>
        <v>0.25</v>
      </c>
      <c r="Y40" s="28">
        <f t="shared" si="11"/>
        <v>0.5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</v>
      </c>
      <c r="X41" s="28">
        <f t="shared" si="11"/>
        <v>0.66666666666666663</v>
      </c>
      <c r="Y41" s="28">
        <f t="shared" si="11"/>
        <v>0.33333333333333331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</row>
    <row r="43" spans="10:27" x14ac:dyDescent="0.4">
      <c r="S43" s="77"/>
      <c r="T43" s="12" t="s">
        <v>34</v>
      </c>
      <c r="U43" s="28">
        <f t="shared" si="11"/>
        <v>0</v>
      </c>
      <c r="V43" s="28">
        <f t="shared" si="11"/>
        <v>0</v>
      </c>
      <c r="W43" s="28">
        <f t="shared" si="11"/>
        <v>0.23076923076923078</v>
      </c>
      <c r="X43" s="28">
        <f t="shared" si="11"/>
        <v>0.53846153846153844</v>
      </c>
      <c r="Y43" s="28">
        <f t="shared" si="11"/>
        <v>0.23076923076923078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</v>
      </c>
      <c r="V48" s="28">
        <f t="shared" si="12"/>
        <v>0</v>
      </c>
      <c r="W48" s="28">
        <f t="shared" si="12"/>
        <v>0.5</v>
      </c>
      <c r="X48" s="28">
        <f t="shared" si="12"/>
        <v>0.5</v>
      </c>
      <c r="Y48" s="28">
        <f t="shared" si="12"/>
        <v>0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</v>
      </c>
      <c r="V49" s="28">
        <f t="shared" si="13"/>
        <v>0</v>
      </c>
      <c r="W49" s="28">
        <f t="shared" si="13"/>
        <v>0</v>
      </c>
      <c r="X49" s="28">
        <f t="shared" si="13"/>
        <v>1</v>
      </c>
      <c r="Y49" s="28">
        <f t="shared" si="13"/>
        <v>0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0</v>
      </c>
      <c r="V50" s="28">
        <f t="shared" si="13"/>
        <v>0</v>
      </c>
      <c r="W50" s="28">
        <f t="shared" si="13"/>
        <v>2.9000000000000001E-2</v>
      </c>
      <c r="X50" s="28">
        <f t="shared" si="13"/>
        <v>0.29399999999999998</v>
      </c>
      <c r="Y50" s="28">
        <f>ROUND(Y32,3)+0.001</f>
        <v>0.64800000000000002</v>
      </c>
      <c r="Z50" s="28">
        <f t="shared" si="13"/>
        <v>2.9000000000000001E-2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2.4E-2</v>
      </c>
      <c r="V51" s="28">
        <f t="shared" si="13"/>
        <v>0</v>
      </c>
      <c r="W51" s="28">
        <f t="shared" si="13"/>
        <v>7.0999999999999994E-2</v>
      </c>
      <c r="X51" s="28">
        <f t="shared" si="13"/>
        <v>0.33300000000000002</v>
      </c>
      <c r="Y51" s="28">
        <f>ROUND(Y33,3)+0.001</f>
        <v>0.501</v>
      </c>
      <c r="Z51" s="28">
        <f t="shared" si="13"/>
        <v>7.0999999999999994E-2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0.25</v>
      </c>
      <c r="V52" s="28">
        <f t="shared" si="13"/>
        <v>0.25</v>
      </c>
      <c r="W52" s="28">
        <f t="shared" si="13"/>
        <v>0</v>
      </c>
      <c r="X52" s="28">
        <f t="shared" si="13"/>
        <v>0.25</v>
      </c>
      <c r="Y52" s="28">
        <f t="shared" si="13"/>
        <v>0.25</v>
      </c>
      <c r="Z52" s="28">
        <f t="shared" si="13"/>
        <v>0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</v>
      </c>
      <c r="V53" s="28">
        <f t="shared" si="13"/>
        <v>0</v>
      </c>
      <c r="W53" s="28">
        <f t="shared" si="13"/>
        <v>0</v>
      </c>
      <c r="X53" s="28">
        <f t="shared" si="13"/>
        <v>0</v>
      </c>
      <c r="Y53" s="28">
        <f t="shared" si="13"/>
        <v>0.5</v>
      </c>
      <c r="Z53" s="28">
        <f t="shared" si="13"/>
        <v>0.5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2.4E-2</v>
      </c>
      <c r="V54" s="28">
        <f t="shared" si="13"/>
        <v>1.2E-2</v>
      </c>
      <c r="W54" s="28">
        <f t="shared" si="13"/>
        <v>5.8999999999999997E-2</v>
      </c>
      <c r="X54" s="28">
        <f t="shared" si="13"/>
        <v>0.318</v>
      </c>
      <c r="Y54" s="28">
        <f>ROUND(Y36,3)-0.001</f>
        <v>0.52800000000000002</v>
      </c>
      <c r="Z54" s="28">
        <f t="shared" si="13"/>
        <v>5.8999999999999997E-2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0</v>
      </c>
      <c r="W55" s="28">
        <f t="shared" si="13"/>
        <v>1</v>
      </c>
      <c r="X55" s="28">
        <f t="shared" si="13"/>
        <v>0</v>
      </c>
      <c r="Y55" s="28">
        <f t="shared" si="13"/>
        <v>0</v>
      </c>
      <c r="Z55" s="28">
        <f t="shared" si="13"/>
        <v>0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0</v>
      </c>
      <c r="V56" s="28">
        <f t="shared" si="13"/>
        <v>0</v>
      </c>
      <c r="W56" s="28">
        <f t="shared" si="13"/>
        <v>0</v>
      </c>
      <c r="X56" s="28">
        <f t="shared" si="13"/>
        <v>1</v>
      </c>
      <c r="Y56" s="28">
        <f t="shared" si="13"/>
        <v>0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</v>
      </c>
      <c r="V57" s="28">
        <f t="shared" si="13"/>
        <v>0</v>
      </c>
      <c r="W57" s="28">
        <f t="shared" si="13"/>
        <v>0.5</v>
      </c>
      <c r="X57" s="28">
        <f t="shared" si="13"/>
        <v>0.5</v>
      </c>
      <c r="Y57" s="28">
        <f t="shared" si="13"/>
        <v>0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</v>
      </c>
      <c r="V58" s="28">
        <f t="shared" si="13"/>
        <v>0</v>
      </c>
      <c r="W58" s="28">
        <f t="shared" si="13"/>
        <v>0.25</v>
      </c>
      <c r="X58" s="28">
        <f t="shared" si="13"/>
        <v>0.25</v>
      </c>
      <c r="Y58" s="28">
        <f t="shared" si="13"/>
        <v>0.5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</v>
      </c>
      <c r="W59" s="28">
        <f t="shared" si="13"/>
        <v>0</v>
      </c>
      <c r="X59" s="28">
        <f t="shared" si="13"/>
        <v>0.66700000000000004</v>
      </c>
      <c r="Y59" s="28">
        <f t="shared" si="13"/>
        <v>0.33300000000000002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 t="shared" si="13"/>
        <v>0</v>
      </c>
      <c r="V60" s="28">
        <f t="shared" si="13"/>
        <v>0</v>
      </c>
      <c r="W60" s="28">
        <f t="shared" si="13"/>
        <v>0</v>
      </c>
      <c r="X60" s="28">
        <f t="shared" si="13"/>
        <v>0</v>
      </c>
      <c r="Y60" s="28">
        <f t="shared" si="13"/>
        <v>0</v>
      </c>
      <c r="Z60" s="28">
        <f t="shared" si="13"/>
        <v>0</v>
      </c>
      <c r="AA60" s="28">
        <f t="shared" si="14"/>
        <v>0</v>
      </c>
    </row>
    <row r="61" spans="19:27" x14ac:dyDescent="0.4">
      <c r="S61" s="77"/>
      <c r="T61" s="12" t="s">
        <v>34</v>
      </c>
      <c r="U61" s="28">
        <f>ROUND(U43,3)</f>
        <v>0</v>
      </c>
      <c r="V61" s="28">
        <f t="shared" si="13"/>
        <v>0</v>
      </c>
      <c r="W61" s="28">
        <f t="shared" si="13"/>
        <v>0.23100000000000001</v>
      </c>
      <c r="X61" s="28">
        <f t="shared" si="13"/>
        <v>0.53800000000000003</v>
      </c>
      <c r="Y61" s="28">
        <f t="shared" si="13"/>
        <v>0.23100000000000001</v>
      </c>
      <c r="Z61" s="28">
        <f t="shared" si="13"/>
        <v>0</v>
      </c>
      <c r="AA61" s="28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S46-H19(37年間）(n=85）</v>
      </c>
      <c r="U66" s="28">
        <f t="shared" ref="U66:Z66" si="15">U54</f>
        <v>2.4E-2</v>
      </c>
      <c r="V66" s="28">
        <f t="shared" si="15"/>
        <v>1.2E-2</v>
      </c>
      <c r="W66" s="28">
        <f t="shared" si="15"/>
        <v>5.8999999999999997E-2</v>
      </c>
      <c r="X66" s="28">
        <f t="shared" si="15"/>
        <v>0.318</v>
      </c>
      <c r="Y66" s="28">
        <f t="shared" si="15"/>
        <v>0.52800000000000002</v>
      </c>
      <c r="Z66" s="28">
        <f t="shared" si="15"/>
        <v>5.8999999999999997E-2</v>
      </c>
      <c r="AA66" s="45"/>
      <c r="AB66" s="20" t="s">
        <v>5</v>
      </c>
      <c r="AC66" s="45">
        <f>SUM(Y66:Z66)</f>
        <v>0.58699999999999997</v>
      </c>
      <c r="AD66" s="45">
        <f>SUM(W66:X66)</f>
        <v>0.377</v>
      </c>
    </row>
    <row r="67" spans="19:30" x14ac:dyDescent="0.4">
      <c r="T67" s="27" t="str">
        <f>REPLACE(J7,8,0,CHAR(10))</f>
        <v>地区計画策定後
H20-R3(14年間）(n=13）</v>
      </c>
      <c r="U67" s="28">
        <f t="shared" ref="U67:Z67" si="16">U61</f>
        <v>0</v>
      </c>
      <c r="V67" s="28">
        <f t="shared" si="16"/>
        <v>0</v>
      </c>
      <c r="W67" s="28">
        <f t="shared" si="16"/>
        <v>0.23100000000000001</v>
      </c>
      <c r="X67" s="28">
        <f t="shared" si="16"/>
        <v>0.53800000000000003</v>
      </c>
      <c r="Y67" s="28">
        <f t="shared" si="16"/>
        <v>0.23100000000000001</v>
      </c>
      <c r="Z67" s="28">
        <f t="shared" si="16"/>
        <v>0</v>
      </c>
      <c r="AA67" s="45"/>
      <c r="AB67" s="21" t="s">
        <v>13</v>
      </c>
      <c r="AC67" s="45">
        <f>SUM(Y67:Z67)</f>
        <v>0.23100000000000001</v>
      </c>
      <c r="AD67" s="45">
        <f>SUM(W67:X67)</f>
        <v>0.76900000000000002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S46-H19(37年間）</v>
      </c>
      <c r="T71" s="38" t="str">
        <f t="shared" ref="T71:T76" si="17">T48&amp;AC12</f>
        <v>独立住宅(n=2）</v>
      </c>
      <c r="U71" s="28">
        <f t="shared" ref="U71:Z76" si="18">U48</f>
        <v>0</v>
      </c>
      <c r="V71" s="28">
        <f t="shared" si="18"/>
        <v>0</v>
      </c>
      <c r="W71" s="28">
        <f t="shared" si="18"/>
        <v>0.5</v>
      </c>
      <c r="X71" s="28">
        <f t="shared" si="18"/>
        <v>0.5</v>
      </c>
      <c r="Y71" s="28">
        <f t="shared" si="18"/>
        <v>0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集合住宅(n=1）</v>
      </c>
      <c r="U72" s="28">
        <f t="shared" si="18"/>
        <v>0</v>
      </c>
      <c r="V72" s="28">
        <f t="shared" si="18"/>
        <v>0</v>
      </c>
      <c r="W72" s="28">
        <f t="shared" si="18"/>
        <v>0</v>
      </c>
      <c r="X72" s="28">
        <f t="shared" si="18"/>
        <v>1</v>
      </c>
      <c r="Y72" s="28">
        <f t="shared" si="18"/>
        <v>0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住商併用(n=34）</v>
      </c>
      <c r="U73" s="28">
        <f t="shared" si="18"/>
        <v>0</v>
      </c>
      <c r="V73" s="28">
        <f t="shared" si="18"/>
        <v>0</v>
      </c>
      <c r="W73" s="28">
        <f t="shared" si="18"/>
        <v>2.9000000000000001E-2</v>
      </c>
      <c r="X73" s="28">
        <f t="shared" si="18"/>
        <v>0.29399999999999998</v>
      </c>
      <c r="Y73" s="28">
        <f t="shared" si="18"/>
        <v>0.64800000000000002</v>
      </c>
      <c r="Z73" s="28">
        <f t="shared" si="18"/>
        <v>2.9000000000000001E-2</v>
      </c>
    </row>
    <row r="74" spans="19:30" x14ac:dyDescent="0.4">
      <c r="S74" s="75"/>
      <c r="T74" s="38" t="str">
        <f t="shared" si="17"/>
        <v>事務所(n=42）</v>
      </c>
      <c r="U74" s="28">
        <f t="shared" si="18"/>
        <v>2.4E-2</v>
      </c>
      <c r="V74" s="28">
        <f t="shared" si="18"/>
        <v>0</v>
      </c>
      <c r="W74" s="28">
        <f t="shared" si="18"/>
        <v>7.0999999999999994E-2</v>
      </c>
      <c r="X74" s="28">
        <f t="shared" si="18"/>
        <v>0.33300000000000002</v>
      </c>
      <c r="Y74" s="28">
        <f t="shared" si="18"/>
        <v>0.501</v>
      </c>
      <c r="Z74" s="28">
        <f t="shared" si="18"/>
        <v>7.0999999999999994E-2</v>
      </c>
    </row>
    <row r="75" spans="19:30" x14ac:dyDescent="0.4">
      <c r="S75" s="75"/>
      <c r="T75" s="38" t="str">
        <f t="shared" si="17"/>
        <v>専用商業(n=4）</v>
      </c>
      <c r="U75" s="28">
        <f t="shared" si="18"/>
        <v>0.25</v>
      </c>
      <c r="V75" s="28">
        <f t="shared" si="18"/>
        <v>0.25</v>
      </c>
      <c r="W75" s="28">
        <f t="shared" si="18"/>
        <v>0</v>
      </c>
      <c r="X75" s="28">
        <f t="shared" si="18"/>
        <v>0.25</v>
      </c>
      <c r="Y75" s="28">
        <f t="shared" si="18"/>
        <v>0.25</v>
      </c>
      <c r="Z75" s="28">
        <f t="shared" si="18"/>
        <v>0</v>
      </c>
    </row>
    <row r="76" spans="19:30" x14ac:dyDescent="0.4">
      <c r="S76" s="75"/>
      <c r="T76" s="38" t="str">
        <f t="shared" si="17"/>
        <v>その他(n=2）</v>
      </c>
      <c r="U76" s="28">
        <f t="shared" si="18"/>
        <v>0</v>
      </c>
      <c r="V76" s="28">
        <f t="shared" si="18"/>
        <v>0</v>
      </c>
      <c r="W76" s="28">
        <f t="shared" si="18"/>
        <v>0</v>
      </c>
      <c r="X76" s="28">
        <f t="shared" si="18"/>
        <v>0</v>
      </c>
      <c r="Y76" s="28">
        <f t="shared" si="18"/>
        <v>0.5</v>
      </c>
      <c r="Z76" s="28">
        <f t="shared" si="18"/>
        <v>0.5</v>
      </c>
    </row>
    <row r="77" spans="19:30" x14ac:dyDescent="0.4">
      <c r="S77" s="75" t="str">
        <f>REPLACE(K7,8,0,CHAR(10))</f>
        <v>地区計画策定後
H20-R3(14年間）</v>
      </c>
      <c r="T77" s="38" t="str">
        <f t="shared" ref="T77:T82" si="19">T55&amp;AC19</f>
        <v>独立住宅(n=1）</v>
      </c>
      <c r="U77" s="28">
        <f t="shared" ref="U77:Z82" si="20">U55</f>
        <v>0</v>
      </c>
      <c r="V77" s="28">
        <f t="shared" si="20"/>
        <v>0</v>
      </c>
      <c r="W77" s="28">
        <f t="shared" si="20"/>
        <v>1</v>
      </c>
      <c r="X77" s="28">
        <f t="shared" si="20"/>
        <v>0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集合住宅(n=3）</v>
      </c>
      <c r="U78" s="28">
        <f t="shared" si="20"/>
        <v>0</v>
      </c>
      <c r="V78" s="28">
        <f t="shared" si="20"/>
        <v>0</v>
      </c>
      <c r="W78" s="28">
        <f t="shared" si="20"/>
        <v>0</v>
      </c>
      <c r="X78" s="28">
        <f t="shared" si="20"/>
        <v>1</v>
      </c>
      <c r="Y78" s="28">
        <f t="shared" si="20"/>
        <v>0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住商併用(n=2）</v>
      </c>
      <c r="U79" s="28">
        <f t="shared" si="20"/>
        <v>0</v>
      </c>
      <c r="V79" s="28">
        <f t="shared" si="20"/>
        <v>0</v>
      </c>
      <c r="W79" s="28">
        <f t="shared" si="20"/>
        <v>0.5</v>
      </c>
      <c r="X79" s="28">
        <f t="shared" si="20"/>
        <v>0.5</v>
      </c>
      <c r="Y79" s="28">
        <f t="shared" si="20"/>
        <v>0</v>
      </c>
      <c r="Z79" s="28">
        <f t="shared" si="20"/>
        <v>0</v>
      </c>
    </row>
    <row r="80" spans="19:30" x14ac:dyDescent="0.4">
      <c r="S80" s="75"/>
      <c r="T80" s="38" t="str">
        <f t="shared" si="19"/>
        <v>事務所(n=4）</v>
      </c>
      <c r="U80" s="28">
        <f t="shared" si="20"/>
        <v>0</v>
      </c>
      <c r="V80" s="28">
        <f t="shared" si="20"/>
        <v>0</v>
      </c>
      <c r="W80" s="28">
        <f t="shared" si="20"/>
        <v>0.25</v>
      </c>
      <c r="X80" s="28">
        <f t="shared" si="20"/>
        <v>0.25</v>
      </c>
      <c r="Y80" s="28">
        <f t="shared" si="20"/>
        <v>0.5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専用商業(n=3）</v>
      </c>
      <c r="U81" s="28">
        <f t="shared" si="20"/>
        <v>0</v>
      </c>
      <c r="V81" s="28">
        <f t="shared" si="20"/>
        <v>0</v>
      </c>
      <c r="W81" s="28">
        <f t="shared" si="20"/>
        <v>0</v>
      </c>
      <c r="X81" s="28">
        <f t="shared" si="20"/>
        <v>0.66700000000000004</v>
      </c>
      <c r="Y81" s="28">
        <f t="shared" si="20"/>
        <v>0.33300000000000002</v>
      </c>
      <c r="Z81" s="28">
        <f t="shared" si="20"/>
        <v>0</v>
      </c>
    </row>
    <row r="82" spans="19:26" x14ac:dyDescent="0.4">
      <c r="S82" s="75"/>
      <c r="T82" s="38" t="str">
        <f t="shared" si="19"/>
        <v>その他(n=0）</v>
      </c>
      <c r="U82" s="28">
        <f t="shared" si="20"/>
        <v>0</v>
      </c>
      <c r="V82" s="28">
        <f t="shared" si="20"/>
        <v>0</v>
      </c>
      <c r="W82" s="28">
        <f t="shared" si="20"/>
        <v>0</v>
      </c>
      <c r="X82" s="28">
        <f t="shared" si="20"/>
        <v>0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CFFCC"/>
  </sheetPr>
  <dimension ref="A1:AD82"/>
  <sheetViews>
    <sheetView zoomScaleNormal="100" workbookViewId="0">
      <selection activeCell="Q35" sqref="Q35"/>
    </sheetView>
  </sheetViews>
  <sheetFormatPr defaultColWidth="9" defaultRowHeight="16.5" x14ac:dyDescent="0.4"/>
  <cols>
    <col min="1" max="1" width="12.625" style="12" customWidth="1"/>
    <col min="2" max="3" width="16.625" style="12" bestFit="1" customWidth="1"/>
    <col min="4" max="4" width="9.375" style="12" bestFit="1" customWidth="1"/>
    <col min="5" max="8" width="9.125" style="12" bestFit="1" customWidth="1"/>
    <col min="9" max="9" width="9" style="12"/>
    <col min="10" max="10" width="12.625" style="12" customWidth="1"/>
    <col min="11" max="16" width="9.125" style="12" bestFit="1" customWidth="1"/>
    <col min="17" max="17" width="9.375" style="12" bestFit="1" customWidth="1"/>
    <col min="18" max="20" width="9" style="12"/>
    <col min="21" max="27" width="9.125" style="12" bestFit="1" customWidth="1"/>
    <col min="28" max="28" width="9" style="12"/>
    <col min="29" max="30" width="9.125" style="12" bestFit="1" customWidth="1"/>
    <col min="31" max="16384" width="9" style="12"/>
  </cols>
  <sheetData>
    <row r="1" spans="1:29" x14ac:dyDescent="0.4">
      <c r="A1" s="62" t="s">
        <v>2</v>
      </c>
      <c r="B1" s="61">
        <v>29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神田錦町北部周辺地区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千代田区型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39514</v>
      </c>
      <c r="C4" s="26">
        <f>VLOOKUP($B$1,データベース!$A:$CV,データベース!D1,FALSE)</f>
        <v>39514</v>
      </c>
      <c r="F4" s="12">
        <v>1971</v>
      </c>
      <c r="G4" s="27">
        <f>B5-F4</f>
        <v>37</v>
      </c>
      <c r="I4" s="12" t="s">
        <v>19</v>
      </c>
      <c r="J4" s="12" t="str">
        <f>I4&amp;D7</f>
        <v>S46-H19</v>
      </c>
      <c r="K4" s="12" t="str">
        <f>$G$1&amp;G4&amp;$H$1&amp;$I$1</f>
        <v>(37年間）</v>
      </c>
      <c r="L4" s="12" t="str">
        <f>$G$1&amp;$J$1&amp;H12&amp;$I$1</f>
        <v>(n=440）</v>
      </c>
    </row>
    <row r="5" spans="1:29" x14ac:dyDescent="0.4">
      <c r="B5" s="27" t="str">
        <f>TEXT(B4,"yyyy")</f>
        <v>2008</v>
      </c>
      <c r="C5" s="27" t="str">
        <f>TEXT(C4,"ge")</f>
        <v>H20</v>
      </c>
      <c r="D5" s="27" t="str">
        <f>LEFT(C5,1)</f>
        <v>H</v>
      </c>
      <c r="F5" s="12">
        <v>2021</v>
      </c>
      <c r="G5" s="27">
        <f>F5-B5+1</f>
        <v>14</v>
      </c>
      <c r="I5" s="30" t="s">
        <v>20</v>
      </c>
      <c r="J5" s="12" t="str">
        <f>C5&amp;I5</f>
        <v>H20-R3</v>
      </c>
      <c r="K5" s="12" t="str">
        <f>$G$1&amp;G5&amp;$H$1&amp;$I$1</f>
        <v>(14年間）</v>
      </c>
      <c r="L5" s="12" t="str">
        <f>$G$1&amp;$J$1&amp;H13&amp;$I$1</f>
        <v>(n=65）</v>
      </c>
    </row>
    <row r="6" spans="1:29" x14ac:dyDescent="0.4">
      <c r="B6" s="27">
        <f>VALUE(B5)</f>
        <v>2008</v>
      </c>
      <c r="C6" s="27">
        <f>VALUE(RIGHT(C5,2))</f>
        <v>20</v>
      </c>
      <c r="D6" s="12">
        <f>C6-1</f>
        <v>19</v>
      </c>
      <c r="J6" s="12" t="str">
        <f>A23&amp;J4&amp;K4&amp;L4</f>
        <v>地区計画策定前S46-H19(37年間）(n=440）</v>
      </c>
      <c r="K6" s="12" t="str">
        <f>A23&amp;J4&amp;K4</f>
        <v>地区計画策定前S46-H19(37年間）</v>
      </c>
    </row>
    <row r="7" spans="1:29" x14ac:dyDescent="0.4">
      <c r="D7" s="12" t="str">
        <f>D5&amp;D6</f>
        <v>H19</v>
      </c>
      <c r="J7" s="12" t="str">
        <f>A24&amp;J5&amp;K5&amp;L5</f>
        <v>地区計画策定後H20-R3(14年間）(n=65）</v>
      </c>
      <c r="K7" s="12" t="str">
        <f>A24&amp;J5&amp;K5</f>
        <v>地区計画策定後H20-R3(14年間）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10</v>
      </c>
      <c r="C12" s="24">
        <f>VLOOKUP($B$1,データベース!$A:$CV,データベース!F1,FALSE)</f>
        <v>22</v>
      </c>
      <c r="D12" s="24">
        <f>VLOOKUP($B$1,データベース!$A:$CV,データベース!G1,FALSE)</f>
        <v>173</v>
      </c>
      <c r="E12" s="24">
        <f>VLOOKUP($B$1,データベース!$A:$CV,データベース!H1,FALSE)</f>
        <v>196</v>
      </c>
      <c r="F12" s="24">
        <f>VLOOKUP($B$1,データベース!$A:$CV,データベース!I1,FALSE)</f>
        <v>20</v>
      </c>
      <c r="G12" s="24">
        <f>VLOOKUP($B$1,データベース!$A:$CV,データベース!J1,FALSE)</f>
        <v>19</v>
      </c>
      <c r="H12" s="27">
        <f>SUM(B12:G12)</f>
        <v>440</v>
      </c>
      <c r="J12" s="20" t="s">
        <v>5</v>
      </c>
      <c r="K12" s="24">
        <f>VLOOKUP($B$1,データベース!$A:$CV,データベース!Q1,FALSE)</f>
        <v>2162.0300000000002</v>
      </c>
      <c r="L12" s="24">
        <f>VLOOKUP($B$1,データベース!$A:$CV,データベース!R1,FALSE)</f>
        <v>37796.629999999997</v>
      </c>
      <c r="M12" s="24">
        <f>VLOOKUP($B$1,データベース!$A:$CV,データベース!S1,FALSE)</f>
        <v>134047.82999999999</v>
      </c>
      <c r="N12" s="24">
        <f>VLOOKUP($B$1,データベース!$A:$CV,データベース!T1,FALSE)</f>
        <v>347411.60000000003</v>
      </c>
      <c r="O12" s="24">
        <f>VLOOKUP($B$1,データベース!$A:$CV,データベース!U1,FALSE)</f>
        <v>16701.399999999998</v>
      </c>
      <c r="P12" s="24">
        <f>VLOOKUP($B$1,データベース!$A:$CV,データベース!V1,FALSE)</f>
        <v>34507.46</v>
      </c>
      <c r="Q12" s="27">
        <f>SUM(K12:P12)</f>
        <v>572626.94999999995</v>
      </c>
      <c r="S12" s="76" t="s">
        <v>5</v>
      </c>
      <c r="T12" s="14" t="s">
        <v>7</v>
      </c>
      <c r="U12" s="24">
        <f>VLOOKUP($B$1,データベース!$A:$CV,データベース!AC1,FALSE)</f>
        <v>0</v>
      </c>
      <c r="V12" s="24">
        <f>VLOOKUP($B$1,データベース!$A:$CV,データベース!AD1,FALSE)</f>
        <v>1</v>
      </c>
      <c r="W12" s="24">
        <f>VLOOKUP($B$1,データベース!$A:$CV,データベース!AE1,FALSE)</f>
        <v>0</v>
      </c>
      <c r="X12" s="24">
        <f>VLOOKUP($B$1,データベース!$A:$CV,データベース!AF1,FALSE)</f>
        <v>4</v>
      </c>
      <c r="Y12" s="24">
        <f>VLOOKUP($B$1,データベース!$A:$CV,データベース!AG1,FALSE)</f>
        <v>5</v>
      </c>
      <c r="Z12" s="24">
        <f>VLOOKUP($B$1,データベース!$A:$CV,データベース!AH1,FALSE)</f>
        <v>0</v>
      </c>
      <c r="AA12" s="27">
        <f>SUM(U12:Z12)</f>
        <v>10</v>
      </c>
      <c r="AC12" s="12" t="str">
        <f>$G$1&amp;$J$1&amp;AA12&amp;$I$1</f>
        <v>(n=10）</v>
      </c>
    </row>
    <row r="13" spans="1:29" x14ac:dyDescent="0.4">
      <c r="A13" s="21" t="s">
        <v>13</v>
      </c>
      <c r="B13" s="24">
        <f>VLOOKUP($B$1,データベース!$A:$CV,データベース!K1,FALSE)</f>
        <v>8</v>
      </c>
      <c r="C13" s="24">
        <f>VLOOKUP($B$1,データベース!$A:$CV,データベース!L1,FALSE)</f>
        <v>15</v>
      </c>
      <c r="D13" s="24">
        <f>VLOOKUP($B$1,データベース!$A:$CV,データベース!M1,FALSE)</f>
        <v>10</v>
      </c>
      <c r="E13" s="24">
        <f>VLOOKUP($B$1,データベース!$A:$CV,データベース!N1,FALSE)</f>
        <v>20</v>
      </c>
      <c r="F13" s="24">
        <f>VLOOKUP($B$1,データベース!$A:$CV,データベース!O1,FALSE)</f>
        <v>6</v>
      </c>
      <c r="G13" s="24">
        <f>VLOOKUP($B$1,データベース!$A:$CV,データベース!P1,FALSE)</f>
        <v>6</v>
      </c>
      <c r="H13" s="27">
        <f>SUM(B13:G13)</f>
        <v>65</v>
      </c>
      <c r="J13" s="21" t="s">
        <v>13</v>
      </c>
      <c r="K13" s="24">
        <f>VLOOKUP($B$1,データベース!$A:$CV,データベース!W1,FALSE)</f>
        <v>939.06</v>
      </c>
      <c r="L13" s="24">
        <f>VLOOKUP($B$1,データベース!$A:$CV,データベース!X1,FALSE)</f>
        <v>23477.909999999996</v>
      </c>
      <c r="M13" s="24">
        <f>VLOOKUP($B$1,データベース!$A:$CV,データベース!Y1,FALSE)</f>
        <v>30493.260000000002</v>
      </c>
      <c r="N13" s="24">
        <f>VLOOKUP($B$1,データベース!$A:$CV,データベース!Z1,FALSE)</f>
        <v>192470.89000000004</v>
      </c>
      <c r="O13" s="24">
        <f>VLOOKUP($B$1,データベース!$A:$CV,データベース!AA1,FALSE)</f>
        <v>5163.16</v>
      </c>
      <c r="P13" s="24">
        <f>VLOOKUP($B$1,データベース!$A:$CV,データベース!AB1,FALSE)</f>
        <v>16615.34</v>
      </c>
      <c r="Q13" s="27">
        <f>SUM(K13:P13)</f>
        <v>269159.62000000005</v>
      </c>
      <c r="S13" s="76"/>
      <c r="T13" s="15" t="s">
        <v>8</v>
      </c>
      <c r="U13" s="24">
        <f>VLOOKUP($B$1,データベース!$A:$CV,データベース!AI1,FALSE)</f>
        <v>2</v>
      </c>
      <c r="V13" s="24">
        <f>VLOOKUP($B$1,データベース!$A:$CV,データベース!AJ1,FALSE)</f>
        <v>3</v>
      </c>
      <c r="W13" s="24">
        <f>VLOOKUP($B$1,データベース!$A:$CV,データベース!AK1,FALSE)</f>
        <v>4</v>
      </c>
      <c r="X13" s="24">
        <f>VLOOKUP($B$1,データベース!$A:$CV,データベース!AL1,FALSE)</f>
        <v>12</v>
      </c>
      <c r="Y13" s="24">
        <f>VLOOKUP($B$1,データベース!$A:$CV,データベース!AM1,FALSE)</f>
        <v>1</v>
      </c>
      <c r="Z13" s="24">
        <f>VLOOKUP($B$1,データベース!$A:$CV,データベース!AN1,FALSE)</f>
        <v>0</v>
      </c>
      <c r="AA13" s="27">
        <f t="shared" ref="AA13:AA25" si="0">SUM(U13:Z13)</f>
        <v>22</v>
      </c>
      <c r="AC13" s="12" t="str">
        <f t="shared" ref="AC13:AC24" si="1">$G$1&amp;$J$1&amp;AA13&amp;$I$1</f>
        <v>(n=22）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0</v>
      </c>
      <c r="V14" s="24">
        <f>VLOOKUP($B$1,データベース!$A:$CV,データベース!AP1,FALSE)</f>
        <v>0</v>
      </c>
      <c r="W14" s="24">
        <f>VLOOKUP($B$1,データベース!$A:$CV,データベース!AQ1,FALSE)</f>
        <v>12</v>
      </c>
      <c r="X14" s="24">
        <f>VLOOKUP($B$1,データベース!$A:$CV,データベース!AR1,FALSE)</f>
        <v>54</v>
      </c>
      <c r="Y14" s="24">
        <f>VLOOKUP($B$1,データベース!$A:$CV,データベース!AS1,FALSE)</f>
        <v>95</v>
      </c>
      <c r="Z14" s="24">
        <f>VLOOKUP($B$1,データベース!$A:$CV,データベース!AT1,FALSE)</f>
        <v>12</v>
      </c>
      <c r="AA14" s="27">
        <f t="shared" si="0"/>
        <v>173</v>
      </c>
      <c r="AC14" s="12" t="str">
        <f t="shared" si="1"/>
        <v>(n=173）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3</v>
      </c>
      <c r="V15" s="24">
        <f>VLOOKUP($B$1,データベース!$A:$CV,データベース!AV1,FALSE)</f>
        <v>1</v>
      </c>
      <c r="W15" s="24">
        <f>VLOOKUP($B$1,データベース!$A:$CV,データベース!AW1,FALSE)</f>
        <v>9</v>
      </c>
      <c r="X15" s="24">
        <f>VLOOKUP($B$1,データベース!$A:$CV,データベース!AX1,FALSE)</f>
        <v>45</v>
      </c>
      <c r="Y15" s="24">
        <f>VLOOKUP($B$1,データベース!$A:$CV,データベース!AY1,FALSE)</f>
        <v>123</v>
      </c>
      <c r="Z15" s="24">
        <f>VLOOKUP($B$1,データベース!$A:$CV,データベース!AZ1,FALSE)</f>
        <v>15</v>
      </c>
      <c r="AA15" s="27">
        <f t="shared" si="0"/>
        <v>196</v>
      </c>
      <c r="AC15" s="12" t="str">
        <f t="shared" si="1"/>
        <v>(n=196）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1</v>
      </c>
      <c r="X16" s="24">
        <f>VLOOKUP($B$1,データベース!$A:$CV,データベース!BD1,FALSE)</f>
        <v>5</v>
      </c>
      <c r="Y16" s="24">
        <f>VLOOKUP($B$1,データベース!$A:$CV,データベース!BE1,FALSE)</f>
        <v>8</v>
      </c>
      <c r="Z16" s="24">
        <f>VLOOKUP($B$1,データベース!$A:$CV,データベース!BF1,FALSE)</f>
        <v>6</v>
      </c>
      <c r="AA16" s="27">
        <f t="shared" si="0"/>
        <v>20</v>
      </c>
      <c r="AC16" s="12" t="str">
        <f t="shared" si="1"/>
        <v>(n=20）</v>
      </c>
    </row>
    <row r="17" spans="1:29" x14ac:dyDescent="0.4">
      <c r="A17" s="20" t="s">
        <v>5</v>
      </c>
      <c r="B17" s="28">
        <f t="shared" ref="B17:H18" si="2">B12/$H12</f>
        <v>2.2727272727272728E-2</v>
      </c>
      <c r="C17" s="28">
        <f t="shared" si="2"/>
        <v>0.05</v>
      </c>
      <c r="D17" s="28">
        <f t="shared" si="2"/>
        <v>0.39318181818181819</v>
      </c>
      <c r="E17" s="28">
        <f t="shared" si="2"/>
        <v>0.44545454545454544</v>
      </c>
      <c r="F17" s="28">
        <f t="shared" si="2"/>
        <v>4.5454545454545456E-2</v>
      </c>
      <c r="G17" s="28">
        <f t="shared" si="2"/>
        <v>4.3181818181818182E-2</v>
      </c>
      <c r="H17" s="29">
        <f t="shared" si="2"/>
        <v>1</v>
      </c>
      <c r="J17" s="20" t="s">
        <v>5</v>
      </c>
      <c r="K17" s="28">
        <f>K12/$Q12</f>
        <v>3.7756343811621166E-3</v>
      </c>
      <c r="L17" s="28">
        <f t="shared" ref="L17:P18" si="3">L12/$Q12</f>
        <v>6.6005677867589013E-2</v>
      </c>
      <c r="M17" s="28">
        <f t="shared" si="3"/>
        <v>0.23409277191721417</v>
      </c>
      <c r="N17" s="28">
        <f t="shared" si="3"/>
        <v>0.60669795579827335</v>
      </c>
      <c r="O17" s="28">
        <f t="shared" si="3"/>
        <v>2.9166283563845534E-2</v>
      </c>
      <c r="P17" s="28">
        <f t="shared" si="3"/>
        <v>6.0261676471915972E-2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4</v>
      </c>
      <c r="V17" s="24">
        <f>VLOOKUP($B$1,データベース!$A:$CV,データベース!BH1,FALSE)</f>
        <v>1</v>
      </c>
      <c r="W17" s="24">
        <f>VLOOKUP($B$1,データベース!$A:$CV,データベース!BI1,FALSE)</f>
        <v>7</v>
      </c>
      <c r="X17" s="24">
        <f>VLOOKUP($B$1,データベース!$A:$CV,データベース!BJ1,FALSE)</f>
        <v>3</v>
      </c>
      <c r="Y17" s="24">
        <f>VLOOKUP($B$1,データベース!$A:$CV,データベース!BK1,FALSE)</f>
        <v>4</v>
      </c>
      <c r="Z17" s="24">
        <f>VLOOKUP($B$1,データベース!$A:$CV,データベース!BL1,FALSE)</f>
        <v>0</v>
      </c>
      <c r="AA17" s="27">
        <f t="shared" si="0"/>
        <v>19</v>
      </c>
      <c r="AC17" s="12" t="str">
        <f t="shared" si="1"/>
        <v>(n=19）</v>
      </c>
    </row>
    <row r="18" spans="1:29" x14ac:dyDescent="0.4">
      <c r="A18" s="21" t="s">
        <v>13</v>
      </c>
      <c r="B18" s="28">
        <f t="shared" si="2"/>
        <v>0.12307692307692308</v>
      </c>
      <c r="C18" s="28">
        <f t="shared" si="2"/>
        <v>0.23076923076923078</v>
      </c>
      <c r="D18" s="28">
        <f t="shared" si="2"/>
        <v>0.15384615384615385</v>
      </c>
      <c r="E18" s="28">
        <f t="shared" si="2"/>
        <v>0.30769230769230771</v>
      </c>
      <c r="F18" s="28">
        <f t="shared" si="2"/>
        <v>9.2307692307692313E-2</v>
      </c>
      <c r="G18" s="28">
        <f t="shared" si="2"/>
        <v>9.2307692307692313E-2</v>
      </c>
      <c r="H18" s="29">
        <f t="shared" si="2"/>
        <v>1</v>
      </c>
      <c r="J18" s="21" t="s">
        <v>13</v>
      </c>
      <c r="K18" s="28">
        <f>K13/$Q13</f>
        <v>3.4888591386776358E-3</v>
      </c>
      <c r="L18" s="28">
        <f t="shared" si="3"/>
        <v>8.722671699417614E-2</v>
      </c>
      <c r="M18" s="28">
        <f t="shared" si="3"/>
        <v>0.11329061915007904</v>
      </c>
      <c r="N18" s="28">
        <f t="shared" si="3"/>
        <v>0.71508085053768466</v>
      </c>
      <c r="O18" s="28">
        <f t="shared" si="3"/>
        <v>1.9182520765930636E-2</v>
      </c>
      <c r="P18" s="28">
        <f t="shared" si="3"/>
        <v>6.173043341345183E-2</v>
      </c>
      <c r="Q18" s="28">
        <f>Q13/$Q13</f>
        <v>1</v>
      </c>
      <c r="S18" s="76"/>
      <c r="T18" s="12" t="s">
        <v>34</v>
      </c>
      <c r="U18" s="27">
        <f t="shared" ref="U18:Z18" si="4">SUM(U12:U17)</f>
        <v>9</v>
      </c>
      <c r="V18" s="27">
        <f t="shared" si="4"/>
        <v>6</v>
      </c>
      <c r="W18" s="27">
        <f t="shared" si="4"/>
        <v>33</v>
      </c>
      <c r="X18" s="27">
        <f t="shared" si="4"/>
        <v>123</v>
      </c>
      <c r="Y18" s="27">
        <f t="shared" si="4"/>
        <v>236</v>
      </c>
      <c r="Z18" s="27">
        <f t="shared" si="4"/>
        <v>33</v>
      </c>
      <c r="AA18" s="27">
        <f t="shared" si="0"/>
        <v>440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1</v>
      </c>
      <c r="W19" s="24">
        <f>VLOOKUP($B$1,データベース!$A:$CV,データベース!BO1,FALSE)</f>
        <v>3</v>
      </c>
      <c r="X19" s="24">
        <f>VLOOKUP($B$1,データベース!$A:$CV,データベース!BP1,FALSE)</f>
        <v>2</v>
      </c>
      <c r="Y19" s="24">
        <f>VLOOKUP($B$1,データベース!$A:$CV,データベース!BQ1,FALSE)</f>
        <v>2</v>
      </c>
      <c r="Z19" s="24">
        <f>VLOOKUP($B$1,データベース!$A:$CV,データベース!BR1,FALSE)</f>
        <v>0</v>
      </c>
      <c r="AA19" s="27">
        <f t="shared" si="0"/>
        <v>8</v>
      </c>
      <c r="AC19" s="12" t="str">
        <f t="shared" si="1"/>
        <v>(n=8）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1</v>
      </c>
      <c r="V20" s="24">
        <f>VLOOKUP($B$1,データベース!$A:$CV,データベース!BT1,FALSE)</f>
        <v>0</v>
      </c>
      <c r="W20" s="24">
        <f>VLOOKUP($B$1,データベース!$A:$CV,データベース!BU1,FALSE)</f>
        <v>3</v>
      </c>
      <c r="X20" s="24">
        <f>VLOOKUP($B$1,データベース!$A:$CV,データベース!BV1,FALSE)</f>
        <v>10</v>
      </c>
      <c r="Y20" s="24">
        <f>VLOOKUP($B$1,データベース!$A:$CV,データベース!BW1,FALSE)</f>
        <v>1</v>
      </c>
      <c r="Z20" s="24">
        <f>VLOOKUP($B$1,データベース!$A:$CV,データベース!BX1,FALSE)</f>
        <v>0</v>
      </c>
      <c r="AA20" s="27">
        <f t="shared" si="0"/>
        <v>15</v>
      </c>
      <c r="AC20" s="12" t="str">
        <f t="shared" si="1"/>
        <v>(n=15）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1</v>
      </c>
      <c r="V21" s="24">
        <f>VLOOKUP($B$1,データベース!$A:$CV,データベース!BZ1,FALSE)</f>
        <v>0</v>
      </c>
      <c r="W21" s="24">
        <f>VLOOKUP($B$1,データベース!$A:$CV,データベース!CA1,FALSE)</f>
        <v>2</v>
      </c>
      <c r="X21" s="24">
        <f>VLOOKUP($B$1,データベース!$A:$CV,データベース!CB1,FALSE)</f>
        <v>7</v>
      </c>
      <c r="Y21" s="24">
        <f>VLOOKUP($B$1,データベース!$A:$CV,データベース!CC1,FALSE)</f>
        <v>0</v>
      </c>
      <c r="Z21" s="24">
        <f>VLOOKUP($B$1,データベース!$A:$CV,データベース!CD1,FALSE)</f>
        <v>0</v>
      </c>
      <c r="AA21" s="27">
        <f t="shared" si="0"/>
        <v>10</v>
      </c>
      <c r="AC21" s="12" t="str">
        <f t="shared" si="1"/>
        <v>(n=10）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2</v>
      </c>
      <c r="V22" s="24">
        <f>VLOOKUP($B$1,データベース!$A:$CV,データベース!CF1,FALSE)</f>
        <v>2</v>
      </c>
      <c r="W22" s="24">
        <f>VLOOKUP($B$1,データベース!$A:$CV,データベース!CG1,FALSE)</f>
        <v>2</v>
      </c>
      <c r="X22" s="24">
        <f>VLOOKUP($B$1,データベース!$A:$CV,データベース!CH1,FALSE)</f>
        <v>6</v>
      </c>
      <c r="Y22" s="24">
        <f>VLOOKUP($B$1,データベース!$A:$CV,データベース!CI1,FALSE)</f>
        <v>7</v>
      </c>
      <c r="Z22" s="24">
        <f>VLOOKUP($B$1,データベース!$A:$CV,データベース!CJ1,FALSE)</f>
        <v>1</v>
      </c>
      <c r="AA22" s="27">
        <f t="shared" si="0"/>
        <v>20</v>
      </c>
      <c r="AC22" s="12" t="str">
        <f t="shared" si="1"/>
        <v>(n=20）</v>
      </c>
    </row>
    <row r="23" spans="1:29" x14ac:dyDescent="0.4">
      <c r="A23" s="20" t="s">
        <v>5</v>
      </c>
      <c r="B23" s="28">
        <f>ROUND(B17,3)</f>
        <v>2.3E-2</v>
      </c>
      <c r="C23" s="28">
        <f t="shared" ref="C23:G24" si="5">ROUND(C17,3)</f>
        <v>0.05</v>
      </c>
      <c r="D23" s="28">
        <f t="shared" si="5"/>
        <v>0.39300000000000002</v>
      </c>
      <c r="E23" s="28">
        <f>ROUND(E17,3)+0.001</f>
        <v>0.44600000000000001</v>
      </c>
      <c r="F23" s="28">
        <f t="shared" si="5"/>
        <v>4.4999999999999998E-2</v>
      </c>
      <c r="G23" s="28">
        <f t="shared" si="5"/>
        <v>4.2999999999999997E-2</v>
      </c>
      <c r="H23" s="28">
        <f>SUM(B23:G23)</f>
        <v>1</v>
      </c>
      <c r="J23" s="20" t="s">
        <v>5</v>
      </c>
      <c r="K23" s="28">
        <f>ROUND(K17,3)</f>
        <v>4.0000000000000001E-3</v>
      </c>
      <c r="L23" s="28">
        <f t="shared" ref="L23:P24" si="6">ROUND(L17,3)</f>
        <v>6.6000000000000003E-2</v>
      </c>
      <c r="M23" s="28">
        <f t="shared" si="6"/>
        <v>0.23400000000000001</v>
      </c>
      <c r="N23" s="28">
        <f t="shared" si="6"/>
        <v>0.60699999999999998</v>
      </c>
      <c r="O23" s="28">
        <f t="shared" si="6"/>
        <v>2.9000000000000001E-2</v>
      </c>
      <c r="P23" s="28">
        <f t="shared" si="6"/>
        <v>0.06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3</v>
      </c>
      <c r="X23" s="24">
        <f>VLOOKUP($B$1,データベース!$A:$CV,データベース!CN1,FALSE)</f>
        <v>2</v>
      </c>
      <c r="Y23" s="24">
        <f>VLOOKUP($B$1,データベース!$A:$CV,データベース!CO1,FALSE)</f>
        <v>1</v>
      </c>
      <c r="Z23" s="24">
        <f>VLOOKUP($B$1,データベース!$A:$CV,データベース!CP1,FALSE)</f>
        <v>0</v>
      </c>
      <c r="AA23" s="27">
        <f t="shared" si="0"/>
        <v>6</v>
      </c>
      <c r="AC23" s="12" t="str">
        <f t="shared" si="1"/>
        <v>(n=6）</v>
      </c>
    </row>
    <row r="24" spans="1:29" x14ac:dyDescent="0.4">
      <c r="A24" s="21" t="s">
        <v>13</v>
      </c>
      <c r="B24" s="28">
        <f>ROUND(B18,3)</f>
        <v>0.123</v>
      </c>
      <c r="C24" s="28">
        <f t="shared" si="5"/>
        <v>0.23100000000000001</v>
      </c>
      <c r="D24" s="28">
        <f t="shared" si="5"/>
        <v>0.154</v>
      </c>
      <c r="E24" s="28">
        <f t="shared" si="5"/>
        <v>0.308</v>
      </c>
      <c r="F24" s="28">
        <f t="shared" si="5"/>
        <v>9.1999999999999998E-2</v>
      </c>
      <c r="G24" s="28">
        <f t="shared" si="5"/>
        <v>9.1999999999999998E-2</v>
      </c>
      <c r="H24" s="28">
        <f>SUM(B24:G24)</f>
        <v>1</v>
      </c>
      <c r="J24" s="21" t="s">
        <v>13</v>
      </c>
      <c r="K24" s="28">
        <f>ROUND(K18,3)</f>
        <v>3.0000000000000001E-3</v>
      </c>
      <c r="L24" s="28">
        <f t="shared" si="6"/>
        <v>8.6999999999999994E-2</v>
      </c>
      <c r="M24" s="28">
        <f t="shared" si="6"/>
        <v>0.113</v>
      </c>
      <c r="N24" s="28">
        <f>ROUND(N18,3)+0.001</f>
        <v>0.71599999999999997</v>
      </c>
      <c r="O24" s="28">
        <f t="shared" si="6"/>
        <v>1.9E-2</v>
      </c>
      <c r="P24" s="28">
        <f t="shared" si="6"/>
        <v>6.2E-2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4</v>
      </c>
      <c r="V24" s="24">
        <f>VLOOKUP($B$1,データベース!$A:$CV,データベース!CR1,FALSE)</f>
        <v>0</v>
      </c>
      <c r="W24" s="24">
        <f>VLOOKUP($B$1,データベース!$A:$CV,データベース!CS1,FALSE)</f>
        <v>0</v>
      </c>
      <c r="X24" s="24">
        <f>VLOOKUP($B$1,データベース!$A:$CV,データベース!CT1,FALSE)</f>
        <v>1</v>
      </c>
      <c r="Y24" s="24">
        <f>VLOOKUP($B$1,データベース!$A:$CV,データベース!CU1,FALSE)</f>
        <v>1</v>
      </c>
      <c r="Z24" s="24">
        <f>VLOOKUP($B$1,データベース!$A:$CV,データベース!CV1,FALSE)</f>
        <v>0</v>
      </c>
      <c r="AA24" s="27">
        <f t="shared" si="0"/>
        <v>6</v>
      </c>
      <c r="AC24" s="12" t="str">
        <f t="shared" si="1"/>
        <v>(n=6）</v>
      </c>
    </row>
    <row r="25" spans="1:29" x14ac:dyDescent="0.4">
      <c r="S25" s="77"/>
      <c r="T25" s="12" t="s">
        <v>34</v>
      </c>
      <c r="U25" s="27">
        <f t="shared" ref="U25:Z25" si="7">SUM(U19:U24)</f>
        <v>8</v>
      </c>
      <c r="V25" s="27">
        <f t="shared" si="7"/>
        <v>3</v>
      </c>
      <c r="W25" s="27">
        <f t="shared" si="7"/>
        <v>13</v>
      </c>
      <c r="X25" s="27">
        <f t="shared" si="7"/>
        <v>28</v>
      </c>
      <c r="Y25" s="27">
        <f t="shared" si="7"/>
        <v>12</v>
      </c>
      <c r="Z25" s="27">
        <f t="shared" si="7"/>
        <v>1</v>
      </c>
      <c r="AA25" s="27">
        <f t="shared" si="0"/>
        <v>65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S46-H19(37年間）(n=440）</v>
      </c>
      <c r="B27" s="28">
        <f>B23</f>
        <v>2.3E-2</v>
      </c>
      <c r="C27" s="28">
        <f t="shared" ref="C27:G28" si="8">C23</f>
        <v>0.05</v>
      </c>
      <c r="D27" s="28">
        <f t="shared" si="8"/>
        <v>0.39300000000000002</v>
      </c>
      <c r="E27" s="28">
        <f t="shared" si="8"/>
        <v>0.44600000000000001</v>
      </c>
      <c r="F27" s="28">
        <f t="shared" si="8"/>
        <v>4.4999999999999998E-2</v>
      </c>
      <c r="G27" s="28">
        <f t="shared" si="8"/>
        <v>4.2999999999999997E-2</v>
      </c>
      <c r="J27" s="27" t="str">
        <f>REPLACE(K6,8,0,CHAR(10))</f>
        <v>地区計画策定前
S46-H19(37年間）</v>
      </c>
      <c r="K27" s="28">
        <f>K23</f>
        <v>4.0000000000000001E-3</v>
      </c>
      <c r="L27" s="28">
        <f t="shared" ref="L27:P28" si="9">L23</f>
        <v>6.6000000000000003E-2</v>
      </c>
      <c r="M27" s="28">
        <f t="shared" si="9"/>
        <v>0.23400000000000001</v>
      </c>
      <c r="N27" s="28">
        <f t="shared" si="9"/>
        <v>0.60699999999999998</v>
      </c>
      <c r="O27" s="28">
        <f t="shared" si="9"/>
        <v>2.9000000000000001E-2</v>
      </c>
      <c r="P27" s="28">
        <f t="shared" si="9"/>
        <v>0.06</v>
      </c>
    </row>
    <row r="28" spans="1:29" x14ac:dyDescent="0.4">
      <c r="A28" s="27" t="str">
        <f>REPLACE(J7,8,0,CHAR(10))</f>
        <v>地区計画策定後
H20-R3(14年間）(n=65）</v>
      </c>
      <c r="B28" s="28">
        <f>B24</f>
        <v>0.123</v>
      </c>
      <c r="C28" s="28">
        <f t="shared" si="8"/>
        <v>0.23100000000000001</v>
      </c>
      <c r="D28" s="28">
        <f t="shared" si="8"/>
        <v>0.154</v>
      </c>
      <c r="E28" s="28">
        <f t="shared" si="8"/>
        <v>0.308</v>
      </c>
      <c r="F28" s="28">
        <f t="shared" si="8"/>
        <v>9.1999999999999998E-2</v>
      </c>
      <c r="G28" s="28">
        <f t="shared" si="8"/>
        <v>9.1999999999999998E-2</v>
      </c>
      <c r="J28" s="27" t="str">
        <f>REPLACE(K7,8,0,CHAR(10))</f>
        <v>地区計画策定後
H20-R3(14年間）</v>
      </c>
      <c r="K28" s="28">
        <f>K24</f>
        <v>3.0000000000000001E-3</v>
      </c>
      <c r="L28" s="28">
        <f t="shared" si="9"/>
        <v>8.6999999999999994E-2</v>
      </c>
      <c r="M28" s="28">
        <f t="shared" si="9"/>
        <v>0.113</v>
      </c>
      <c r="N28" s="28">
        <f t="shared" si="9"/>
        <v>0.71599999999999997</v>
      </c>
      <c r="O28" s="28">
        <f t="shared" si="9"/>
        <v>1.9E-2</v>
      </c>
      <c r="P28" s="28">
        <f t="shared" si="9"/>
        <v>6.2E-2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</v>
      </c>
      <c r="V30" s="28">
        <f t="shared" ref="V30:AA30" si="10">V12/$AA12</f>
        <v>0.1</v>
      </c>
      <c r="W30" s="28">
        <f t="shared" si="10"/>
        <v>0</v>
      </c>
      <c r="X30" s="28">
        <f t="shared" si="10"/>
        <v>0.4</v>
      </c>
      <c r="Y30" s="28">
        <f t="shared" si="10"/>
        <v>0.5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9.0909090909090912E-2</v>
      </c>
      <c r="V31" s="28">
        <f t="shared" si="11"/>
        <v>0.13636363636363635</v>
      </c>
      <c r="W31" s="28">
        <f t="shared" si="11"/>
        <v>0.18181818181818182</v>
      </c>
      <c r="X31" s="28">
        <f t="shared" si="11"/>
        <v>0.54545454545454541</v>
      </c>
      <c r="Y31" s="28">
        <f t="shared" si="11"/>
        <v>4.5454545454545456E-2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7.0000000000000007E-2</v>
      </c>
      <c r="L32" s="28">
        <f>M27</f>
        <v>0.23400000000000001</v>
      </c>
      <c r="M32" s="28">
        <f>SUM(K27:M27)</f>
        <v>0.30400000000000005</v>
      </c>
      <c r="N32" s="28">
        <f>N27</f>
        <v>0.60699999999999998</v>
      </c>
      <c r="O32" s="28">
        <f>O27</f>
        <v>2.9000000000000001E-2</v>
      </c>
      <c r="S32" s="76"/>
      <c r="T32" s="16" t="s">
        <v>9</v>
      </c>
      <c r="U32" s="28">
        <f t="shared" si="11"/>
        <v>0</v>
      </c>
      <c r="V32" s="28">
        <f t="shared" si="11"/>
        <v>0</v>
      </c>
      <c r="W32" s="28">
        <f t="shared" si="11"/>
        <v>6.9364161849710976E-2</v>
      </c>
      <c r="X32" s="28">
        <f t="shared" si="11"/>
        <v>0.31213872832369943</v>
      </c>
      <c r="Y32" s="28">
        <f t="shared" si="11"/>
        <v>0.54913294797687862</v>
      </c>
      <c r="Z32" s="28">
        <f t="shared" si="11"/>
        <v>6.9364161849710976E-2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0.09</v>
      </c>
      <c r="L33" s="28">
        <f>M28</f>
        <v>0.113</v>
      </c>
      <c r="M33" s="28">
        <f>SUM(K28:M28)</f>
        <v>0.20300000000000001</v>
      </c>
      <c r="N33" s="28">
        <f>N28</f>
        <v>0.71599999999999997</v>
      </c>
      <c r="O33" s="28">
        <f>O28</f>
        <v>1.9E-2</v>
      </c>
      <c r="S33" s="76"/>
      <c r="T33" s="17" t="s">
        <v>10</v>
      </c>
      <c r="U33" s="28">
        <f t="shared" si="11"/>
        <v>1.5306122448979591E-2</v>
      </c>
      <c r="V33" s="28">
        <f t="shared" si="11"/>
        <v>5.1020408163265302E-3</v>
      </c>
      <c r="W33" s="28">
        <f t="shared" si="11"/>
        <v>4.5918367346938778E-2</v>
      </c>
      <c r="X33" s="28">
        <f t="shared" si="11"/>
        <v>0.22959183673469388</v>
      </c>
      <c r="Y33" s="28">
        <f t="shared" si="11"/>
        <v>0.62755102040816324</v>
      </c>
      <c r="Z33" s="28">
        <f t="shared" si="11"/>
        <v>7.6530612244897961E-2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0.05</v>
      </c>
      <c r="X34" s="28">
        <f t="shared" si="11"/>
        <v>0.25</v>
      </c>
      <c r="Y34" s="28">
        <f t="shared" si="11"/>
        <v>0.4</v>
      </c>
      <c r="Z34" s="28">
        <f t="shared" si="11"/>
        <v>0.3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0.21052631578947367</v>
      </c>
      <c r="V35" s="28">
        <f t="shared" si="11"/>
        <v>5.2631578947368418E-2</v>
      </c>
      <c r="W35" s="28">
        <f t="shared" si="11"/>
        <v>0.36842105263157893</v>
      </c>
      <c r="X35" s="28">
        <f t="shared" si="11"/>
        <v>0.15789473684210525</v>
      </c>
      <c r="Y35" s="28">
        <f t="shared" si="11"/>
        <v>0.21052631578947367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2.0454545454545454E-2</v>
      </c>
      <c r="V36" s="28">
        <f t="shared" si="11"/>
        <v>1.3636363636363636E-2</v>
      </c>
      <c r="W36" s="28">
        <f t="shared" si="11"/>
        <v>7.4999999999999997E-2</v>
      </c>
      <c r="X36" s="28">
        <f t="shared" si="11"/>
        <v>0.27954545454545454</v>
      </c>
      <c r="Y36" s="28">
        <f t="shared" si="11"/>
        <v>0.53636363636363638</v>
      </c>
      <c r="Z36" s="28">
        <f t="shared" si="11"/>
        <v>7.4999999999999997E-2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0.125</v>
      </c>
      <c r="W37" s="28">
        <f t="shared" si="11"/>
        <v>0.375</v>
      </c>
      <c r="X37" s="28">
        <f t="shared" si="11"/>
        <v>0.25</v>
      </c>
      <c r="Y37" s="28">
        <f t="shared" si="11"/>
        <v>0.25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6.6666666666666666E-2</v>
      </c>
      <c r="V38" s="28">
        <f t="shared" si="11"/>
        <v>0</v>
      </c>
      <c r="W38" s="28">
        <f t="shared" si="11"/>
        <v>0.2</v>
      </c>
      <c r="X38" s="28">
        <f t="shared" si="11"/>
        <v>0.66666666666666663</v>
      </c>
      <c r="Y38" s="28">
        <f t="shared" si="11"/>
        <v>6.6666666666666666E-2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0.1</v>
      </c>
      <c r="V39" s="28">
        <f t="shared" si="11"/>
        <v>0</v>
      </c>
      <c r="W39" s="28">
        <f t="shared" si="11"/>
        <v>0.2</v>
      </c>
      <c r="X39" s="28">
        <f t="shared" si="11"/>
        <v>0.7</v>
      </c>
      <c r="Y39" s="28">
        <f t="shared" si="11"/>
        <v>0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0.1</v>
      </c>
      <c r="V40" s="28">
        <f t="shared" si="11"/>
        <v>0.1</v>
      </c>
      <c r="W40" s="28">
        <f t="shared" si="11"/>
        <v>0.1</v>
      </c>
      <c r="X40" s="28">
        <f t="shared" si="11"/>
        <v>0.3</v>
      </c>
      <c r="Y40" s="28">
        <f t="shared" si="11"/>
        <v>0.35</v>
      </c>
      <c r="Z40" s="28">
        <f t="shared" si="11"/>
        <v>0.05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0.5</v>
      </c>
      <c r="X41" s="28">
        <f t="shared" si="11"/>
        <v>0.33333333333333331</v>
      </c>
      <c r="Y41" s="28">
        <f t="shared" si="11"/>
        <v>0.16666666666666666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0.66666666666666663</v>
      </c>
      <c r="V42" s="28">
        <f t="shared" si="11"/>
        <v>0</v>
      </c>
      <c r="W42" s="28">
        <f t="shared" si="11"/>
        <v>0</v>
      </c>
      <c r="X42" s="28">
        <f t="shared" si="11"/>
        <v>0.16666666666666666</v>
      </c>
      <c r="Y42" s="28">
        <f t="shared" si="11"/>
        <v>0.16666666666666666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0.12307692307692308</v>
      </c>
      <c r="V43" s="28">
        <f t="shared" si="11"/>
        <v>4.6153846153846156E-2</v>
      </c>
      <c r="W43" s="28">
        <f t="shared" si="11"/>
        <v>0.2</v>
      </c>
      <c r="X43" s="28">
        <f t="shared" si="11"/>
        <v>0.43076923076923079</v>
      </c>
      <c r="Y43" s="28">
        <f t="shared" si="11"/>
        <v>0.18461538461538463</v>
      </c>
      <c r="Z43" s="28">
        <f t="shared" si="11"/>
        <v>1.5384615384615385E-2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</v>
      </c>
      <c r="V48" s="28">
        <f t="shared" si="12"/>
        <v>0.1</v>
      </c>
      <c r="W48" s="28">
        <f t="shared" si="12"/>
        <v>0</v>
      </c>
      <c r="X48" s="28">
        <f t="shared" si="12"/>
        <v>0.4</v>
      </c>
      <c r="Y48" s="28">
        <f t="shared" si="12"/>
        <v>0.5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9.0999999999999998E-2</v>
      </c>
      <c r="V49" s="28">
        <f t="shared" si="13"/>
        <v>0.13600000000000001</v>
      </c>
      <c r="W49" s="28">
        <f t="shared" si="13"/>
        <v>0.182</v>
      </c>
      <c r="X49" s="28">
        <f>ROUND(X31,3)+0.001</f>
        <v>0.54600000000000004</v>
      </c>
      <c r="Y49" s="28">
        <f t="shared" si="13"/>
        <v>4.4999999999999998E-2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0</v>
      </c>
      <c r="V50" s="28">
        <f t="shared" si="13"/>
        <v>0</v>
      </c>
      <c r="W50" s="28">
        <f t="shared" si="13"/>
        <v>6.9000000000000006E-2</v>
      </c>
      <c r="X50" s="28">
        <f t="shared" si="13"/>
        <v>0.312</v>
      </c>
      <c r="Y50" s="28">
        <f>ROUND(Y32,3)+0.001</f>
        <v>0.55000000000000004</v>
      </c>
      <c r="Z50" s="28">
        <f t="shared" si="13"/>
        <v>6.9000000000000006E-2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1.4999999999999999E-2</v>
      </c>
      <c r="V51" s="28">
        <f t="shared" si="13"/>
        <v>5.0000000000000001E-3</v>
      </c>
      <c r="W51" s="28">
        <f t="shared" si="13"/>
        <v>4.5999999999999999E-2</v>
      </c>
      <c r="X51" s="28">
        <f t="shared" si="13"/>
        <v>0.23</v>
      </c>
      <c r="Y51" s="28">
        <f>ROUND(Y33,3)-0.001</f>
        <v>0.627</v>
      </c>
      <c r="Z51" s="28">
        <f t="shared" si="13"/>
        <v>7.6999999999999999E-2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</v>
      </c>
      <c r="W52" s="28">
        <f t="shared" si="13"/>
        <v>0.05</v>
      </c>
      <c r="X52" s="28">
        <f t="shared" si="13"/>
        <v>0.25</v>
      </c>
      <c r="Y52" s="28">
        <f t="shared" si="13"/>
        <v>0.4</v>
      </c>
      <c r="Z52" s="28">
        <f t="shared" si="13"/>
        <v>0.3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0.21099999999999999</v>
      </c>
      <c r="V53" s="28">
        <f t="shared" si="13"/>
        <v>5.2999999999999999E-2</v>
      </c>
      <c r="W53" s="28">
        <f>ROUND(W35,3)-0.001</f>
        <v>0.36699999999999999</v>
      </c>
      <c r="X53" s="28">
        <f t="shared" si="13"/>
        <v>0.158</v>
      </c>
      <c r="Y53" s="28">
        <f t="shared" si="13"/>
        <v>0.21099999999999999</v>
      </c>
      <c r="Z53" s="28">
        <f t="shared" si="13"/>
        <v>0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0.02</v>
      </c>
      <c r="V54" s="28">
        <f t="shared" si="13"/>
        <v>1.4E-2</v>
      </c>
      <c r="W54" s="28">
        <f t="shared" si="13"/>
        <v>7.4999999999999997E-2</v>
      </c>
      <c r="X54" s="28">
        <f t="shared" si="13"/>
        <v>0.28000000000000003</v>
      </c>
      <c r="Y54" s="28">
        <f t="shared" si="13"/>
        <v>0.53600000000000003</v>
      </c>
      <c r="Z54" s="28">
        <f t="shared" si="13"/>
        <v>7.4999999999999997E-2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0.125</v>
      </c>
      <c r="W55" s="28">
        <f t="shared" si="13"/>
        <v>0.375</v>
      </c>
      <c r="X55" s="28">
        <f t="shared" si="13"/>
        <v>0.25</v>
      </c>
      <c r="Y55" s="28">
        <f t="shared" si="13"/>
        <v>0.25</v>
      </c>
      <c r="Z55" s="28">
        <f t="shared" si="13"/>
        <v>0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6.7000000000000004E-2</v>
      </c>
      <c r="V56" s="28">
        <f t="shared" si="13"/>
        <v>0</v>
      </c>
      <c r="W56" s="28">
        <f t="shared" si="13"/>
        <v>0.2</v>
      </c>
      <c r="X56" s="28">
        <f>ROUND(X38,3)-0.001</f>
        <v>0.66600000000000004</v>
      </c>
      <c r="Y56" s="28">
        <f t="shared" si="13"/>
        <v>6.7000000000000004E-2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0.1</v>
      </c>
      <c r="V57" s="28">
        <f t="shared" si="13"/>
        <v>0</v>
      </c>
      <c r="W57" s="28">
        <f t="shared" si="13"/>
        <v>0.2</v>
      </c>
      <c r="X57" s="28">
        <f t="shared" si="13"/>
        <v>0.7</v>
      </c>
      <c r="Y57" s="28">
        <f t="shared" si="13"/>
        <v>0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0.1</v>
      </c>
      <c r="V58" s="28">
        <f t="shared" si="13"/>
        <v>0.1</v>
      </c>
      <c r="W58" s="28">
        <f t="shared" si="13"/>
        <v>0.1</v>
      </c>
      <c r="X58" s="28">
        <f t="shared" si="13"/>
        <v>0.3</v>
      </c>
      <c r="Y58" s="28">
        <f t="shared" si="13"/>
        <v>0.35</v>
      </c>
      <c r="Z58" s="28">
        <f t="shared" si="13"/>
        <v>0.05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</v>
      </c>
      <c r="W59" s="28">
        <f t="shared" si="13"/>
        <v>0.5</v>
      </c>
      <c r="X59" s="28">
        <f t="shared" si="13"/>
        <v>0.33300000000000002</v>
      </c>
      <c r="Y59" s="28">
        <f t="shared" si="13"/>
        <v>0.16700000000000001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>ROUND(U42,3)-0.001</f>
        <v>0.66600000000000004</v>
      </c>
      <c r="V60" s="28">
        <f t="shared" si="13"/>
        <v>0</v>
      </c>
      <c r="W60" s="28">
        <f t="shared" si="13"/>
        <v>0</v>
      </c>
      <c r="X60" s="28">
        <f t="shared" si="13"/>
        <v>0.16700000000000001</v>
      </c>
      <c r="Y60" s="28">
        <f t="shared" si="13"/>
        <v>0.16700000000000001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0.123</v>
      </c>
      <c r="V61" s="28">
        <f t="shared" si="13"/>
        <v>4.5999999999999999E-2</v>
      </c>
      <c r="W61" s="28">
        <f t="shared" si="13"/>
        <v>0.2</v>
      </c>
      <c r="X61" s="28">
        <f t="shared" si="13"/>
        <v>0.43099999999999999</v>
      </c>
      <c r="Y61" s="28">
        <f t="shared" si="13"/>
        <v>0.185</v>
      </c>
      <c r="Z61" s="28">
        <f t="shared" si="13"/>
        <v>1.4999999999999999E-2</v>
      </c>
      <c r="AA61" s="28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S46-H19(37年間）(n=440）</v>
      </c>
      <c r="U66" s="28">
        <f t="shared" ref="U66:Z66" si="15">U54</f>
        <v>0.02</v>
      </c>
      <c r="V66" s="28">
        <f t="shared" si="15"/>
        <v>1.4E-2</v>
      </c>
      <c r="W66" s="28">
        <f t="shared" si="15"/>
        <v>7.4999999999999997E-2</v>
      </c>
      <c r="X66" s="28">
        <f t="shared" si="15"/>
        <v>0.28000000000000003</v>
      </c>
      <c r="Y66" s="28">
        <f t="shared" si="15"/>
        <v>0.53600000000000003</v>
      </c>
      <c r="Z66" s="28">
        <f t="shared" si="15"/>
        <v>7.4999999999999997E-2</v>
      </c>
      <c r="AA66" s="45"/>
      <c r="AB66" s="20" t="s">
        <v>5</v>
      </c>
      <c r="AC66" s="45">
        <f>SUM(Y66:Z66)</f>
        <v>0.61099999999999999</v>
      </c>
      <c r="AD66" s="45">
        <f>SUM(W66:X66)</f>
        <v>0.35500000000000004</v>
      </c>
    </row>
    <row r="67" spans="19:30" x14ac:dyDescent="0.4">
      <c r="T67" s="27" t="str">
        <f>REPLACE(J7,8,0,CHAR(10))</f>
        <v>地区計画策定後
H20-R3(14年間）(n=65）</v>
      </c>
      <c r="U67" s="28">
        <f t="shared" ref="U67:Z67" si="16">U61</f>
        <v>0.123</v>
      </c>
      <c r="V67" s="28">
        <f t="shared" si="16"/>
        <v>4.5999999999999999E-2</v>
      </c>
      <c r="W67" s="28">
        <f t="shared" si="16"/>
        <v>0.2</v>
      </c>
      <c r="X67" s="28">
        <f t="shared" si="16"/>
        <v>0.43099999999999999</v>
      </c>
      <c r="Y67" s="28">
        <f t="shared" si="16"/>
        <v>0.185</v>
      </c>
      <c r="Z67" s="28">
        <f t="shared" si="16"/>
        <v>1.4999999999999999E-2</v>
      </c>
      <c r="AA67" s="45"/>
      <c r="AB67" s="21" t="s">
        <v>13</v>
      </c>
      <c r="AC67" s="45">
        <f>SUM(Y67:Z67)</f>
        <v>0.2</v>
      </c>
      <c r="AD67" s="45">
        <f>SUM(W67:X67)</f>
        <v>0.63100000000000001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S46-H19(37年間）</v>
      </c>
      <c r="T71" s="38" t="str">
        <f t="shared" ref="T71:T76" si="17">T48&amp;AC12</f>
        <v>独立住宅(n=10）</v>
      </c>
      <c r="U71" s="28">
        <f t="shared" ref="U71:Z76" si="18">U48</f>
        <v>0</v>
      </c>
      <c r="V71" s="28">
        <f t="shared" si="18"/>
        <v>0.1</v>
      </c>
      <c r="W71" s="28">
        <f t="shared" si="18"/>
        <v>0</v>
      </c>
      <c r="X71" s="28">
        <f t="shared" si="18"/>
        <v>0.4</v>
      </c>
      <c r="Y71" s="28">
        <f t="shared" si="18"/>
        <v>0.5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集合住宅(n=22）</v>
      </c>
      <c r="U72" s="28">
        <f t="shared" si="18"/>
        <v>9.0999999999999998E-2</v>
      </c>
      <c r="V72" s="28">
        <f t="shared" si="18"/>
        <v>0.13600000000000001</v>
      </c>
      <c r="W72" s="28">
        <f t="shared" si="18"/>
        <v>0.182</v>
      </c>
      <c r="X72" s="28">
        <f t="shared" si="18"/>
        <v>0.54600000000000004</v>
      </c>
      <c r="Y72" s="28">
        <f t="shared" si="18"/>
        <v>4.4999999999999998E-2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住商併用(n=173）</v>
      </c>
      <c r="U73" s="28">
        <f t="shared" si="18"/>
        <v>0</v>
      </c>
      <c r="V73" s="28">
        <f t="shared" si="18"/>
        <v>0</v>
      </c>
      <c r="W73" s="28">
        <f t="shared" si="18"/>
        <v>6.9000000000000006E-2</v>
      </c>
      <c r="X73" s="28">
        <f t="shared" si="18"/>
        <v>0.312</v>
      </c>
      <c r="Y73" s="28">
        <f t="shared" si="18"/>
        <v>0.55000000000000004</v>
      </c>
      <c r="Z73" s="28">
        <f t="shared" si="18"/>
        <v>6.9000000000000006E-2</v>
      </c>
    </row>
    <row r="74" spans="19:30" x14ac:dyDescent="0.4">
      <c r="S74" s="75"/>
      <c r="T74" s="38" t="str">
        <f t="shared" si="17"/>
        <v>事務所(n=196）</v>
      </c>
      <c r="U74" s="28">
        <f t="shared" si="18"/>
        <v>1.4999999999999999E-2</v>
      </c>
      <c r="V74" s="28">
        <f t="shared" si="18"/>
        <v>5.0000000000000001E-3</v>
      </c>
      <c r="W74" s="28">
        <f t="shared" si="18"/>
        <v>4.5999999999999999E-2</v>
      </c>
      <c r="X74" s="28">
        <f t="shared" si="18"/>
        <v>0.23</v>
      </c>
      <c r="Y74" s="28">
        <f t="shared" si="18"/>
        <v>0.627</v>
      </c>
      <c r="Z74" s="28">
        <f t="shared" si="18"/>
        <v>7.6999999999999999E-2</v>
      </c>
    </row>
    <row r="75" spans="19:30" x14ac:dyDescent="0.4">
      <c r="S75" s="75"/>
      <c r="T75" s="38" t="str">
        <f t="shared" si="17"/>
        <v>専用商業(n=20）</v>
      </c>
      <c r="U75" s="28">
        <f t="shared" si="18"/>
        <v>0</v>
      </c>
      <c r="V75" s="28">
        <f t="shared" si="18"/>
        <v>0</v>
      </c>
      <c r="W75" s="28">
        <f t="shared" si="18"/>
        <v>0.05</v>
      </c>
      <c r="X75" s="28">
        <f t="shared" si="18"/>
        <v>0.25</v>
      </c>
      <c r="Y75" s="28">
        <f t="shared" si="18"/>
        <v>0.4</v>
      </c>
      <c r="Z75" s="28">
        <f t="shared" si="18"/>
        <v>0.3</v>
      </c>
    </row>
    <row r="76" spans="19:30" x14ac:dyDescent="0.4">
      <c r="S76" s="75"/>
      <c r="T76" s="38" t="str">
        <f t="shared" si="17"/>
        <v>その他(n=19）</v>
      </c>
      <c r="U76" s="28">
        <f t="shared" si="18"/>
        <v>0.21099999999999999</v>
      </c>
      <c r="V76" s="28">
        <f t="shared" si="18"/>
        <v>5.2999999999999999E-2</v>
      </c>
      <c r="W76" s="28">
        <f t="shared" si="18"/>
        <v>0.36699999999999999</v>
      </c>
      <c r="X76" s="28">
        <f t="shared" si="18"/>
        <v>0.158</v>
      </c>
      <c r="Y76" s="28">
        <f t="shared" si="18"/>
        <v>0.21099999999999999</v>
      </c>
      <c r="Z76" s="28">
        <f t="shared" si="18"/>
        <v>0</v>
      </c>
    </row>
    <row r="77" spans="19:30" x14ac:dyDescent="0.4">
      <c r="S77" s="75" t="str">
        <f>REPLACE(K7,8,0,CHAR(10))</f>
        <v>地区計画策定後
H20-R3(14年間）</v>
      </c>
      <c r="T77" s="38" t="str">
        <f t="shared" ref="T77:T82" si="19">T55&amp;AC19</f>
        <v>独立住宅(n=8）</v>
      </c>
      <c r="U77" s="28">
        <f t="shared" ref="U77:Z82" si="20">U55</f>
        <v>0</v>
      </c>
      <c r="V77" s="28">
        <f t="shared" si="20"/>
        <v>0.125</v>
      </c>
      <c r="W77" s="28">
        <f t="shared" si="20"/>
        <v>0.375</v>
      </c>
      <c r="X77" s="28">
        <f t="shared" si="20"/>
        <v>0.25</v>
      </c>
      <c r="Y77" s="28">
        <f t="shared" si="20"/>
        <v>0.25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集合住宅(n=15）</v>
      </c>
      <c r="U78" s="28">
        <f t="shared" si="20"/>
        <v>6.7000000000000004E-2</v>
      </c>
      <c r="V78" s="28">
        <f t="shared" si="20"/>
        <v>0</v>
      </c>
      <c r="W78" s="28">
        <f t="shared" si="20"/>
        <v>0.2</v>
      </c>
      <c r="X78" s="28">
        <f t="shared" si="20"/>
        <v>0.66600000000000004</v>
      </c>
      <c r="Y78" s="28">
        <f t="shared" si="20"/>
        <v>6.7000000000000004E-2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住商併用(n=10）</v>
      </c>
      <c r="U79" s="28">
        <f t="shared" si="20"/>
        <v>0.1</v>
      </c>
      <c r="V79" s="28">
        <f t="shared" si="20"/>
        <v>0</v>
      </c>
      <c r="W79" s="28">
        <f t="shared" si="20"/>
        <v>0.2</v>
      </c>
      <c r="X79" s="28">
        <f t="shared" si="20"/>
        <v>0.7</v>
      </c>
      <c r="Y79" s="28">
        <f t="shared" si="20"/>
        <v>0</v>
      </c>
      <c r="Z79" s="28">
        <f t="shared" si="20"/>
        <v>0</v>
      </c>
    </row>
    <row r="80" spans="19:30" x14ac:dyDescent="0.4">
      <c r="S80" s="75"/>
      <c r="T80" s="38" t="str">
        <f t="shared" si="19"/>
        <v>事務所(n=20）</v>
      </c>
      <c r="U80" s="28">
        <f t="shared" si="20"/>
        <v>0.1</v>
      </c>
      <c r="V80" s="28">
        <f t="shared" si="20"/>
        <v>0.1</v>
      </c>
      <c r="W80" s="28">
        <f t="shared" si="20"/>
        <v>0.1</v>
      </c>
      <c r="X80" s="28">
        <f t="shared" si="20"/>
        <v>0.3</v>
      </c>
      <c r="Y80" s="28">
        <f t="shared" si="20"/>
        <v>0.35</v>
      </c>
      <c r="Z80" s="28">
        <f t="shared" si="20"/>
        <v>0.05</v>
      </c>
    </row>
    <row r="81" spans="19:26" x14ac:dyDescent="0.4">
      <c r="S81" s="75"/>
      <c r="T81" s="38" t="str">
        <f t="shared" si="19"/>
        <v>専用商業(n=6）</v>
      </c>
      <c r="U81" s="28">
        <f t="shared" si="20"/>
        <v>0</v>
      </c>
      <c r="V81" s="28">
        <f t="shared" si="20"/>
        <v>0</v>
      </c>
      <c r="W81" s="28">
        <f t="shared" si="20"/>
        <v>0.5</v>
      </c>
      <c r="X81" s="28">
        <f t="shared" si="20"/>
        <v>0.33300000000000002</v>
      </c>
      <c r="Y81" s="28">
        <f t="shared" si="20"/>
        <v>0.16700000000000001</v>
      </c>
      <c r="Z81" s="28">
        <f t="shared" si="20"/>
        <v>0</v>
      </c>
    </row>
    <row r="82" spans="19:26" x14ac:dyDescent="0.4">
      <c r="S82" s="75"/>
      <c r="T82" s="38" t="str">
        <f t="shared" si="19"/>
        <v>その他(n=6）</v>
      </c>
      <c r="U82" s="28">
        <f t="shared" si="20"/>
        <v>0.66600000000000004</v>
      </c>
      <c r="V82" s="28">
        <f t="shared" si="20"/>
        <v>0</v>
      </c>
      <c r="W82" s="28">
        <f t="shared" si="20"/>
        <v>0</v>
      </c>
      <c r="X82" s="28">
        <f t="shared" si="20"/>
        <v>0.16700000000000001</v>
      </c>
      <c r="Y82" s="28">
        <f t="shared" si="20"/>
        <v>0.16700000000000001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CFFCC"/>
  </sheetPr>
  <dimension ref="A1:AD82"/>
  <sheetViews>
    <sheetView zoomScaleNormal="100" workbookViewId="0">
      <selection activeCell="AD41" sqref="AD41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32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二番町地区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一般型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39737</v>
      </c>
      <c r="C4" s="26">
        <f>VLOOKUP($B$1,データベース!$A:$CV,データベース!D1,FALSE)</f>
        <v>39737</v>
      </c>
      <c r="F4" s="12">
        <v>1971</v>
      </c>
      <c r="G4" s="27">
        <f>B5-F4</f>
        <v>37</v>
      </c>
      <c r="I4" s="12" t="s">
        <v>19</v>
      </c>
      <c r="J4" s="12" t="str">
        <f>I4&amp;D7</f>
        <v>S46-H19</v>
      </c>
      <c r="K4" s="12" t="str">
        <f>$G$1&amp;G4&amp;$H$1&amp;$I$1</f>
        <v>(37年間）</v>
      </c>
      <c r="L4" s="12" t="str">
        <f>$G$1&amp;$J$1&amp;H12&amp;$I$1</f>
        <v>(n=100）</v>
      </c>
    </row>
    <row r="5" spans="1:29" x14ac:dyDescent="0.4">
      <c r="B5" s="27" t="str">
        <f>TEXT(B4,"yyyy")</f>
        <v>2008</v>
      </c>
      <c r="C5" s="27" t="str">
        <f>TEXT(C4,"ge")</f>
        <v>H20</v>
      </c>
      <c r="D5" s="27" t="str">
        <f>LEFT(C5,1)</f>
        <v>H</v>
      </c>
      <c r="F5" s="12">
        <v>2021</v>
      </c>
      <c r="G5" s="27">
        <f>F5-B5+1</f>
        <v>14</v>
      </c>
      <c r="I5" s="30" t="s">
        <v>20</v>
      </c>
      <c r="J5" s="12" t="str">
        <f>C5&amp;I5</f>
        <v>H20-R3</v>
      </c>
      <c r="K5" s="12" t="str">
        <f>$G$1&amp;G5&amp;$H$1&amp;$I$1</f>
        <v>(14年間）</v>
      </c>
      <c r="L5" s="12" t="str">
        <f>$G$1&amp;$J$1&amp;H13&amp;$I$1</f>
        <v>(n=17）</v>
      </c>
    </row>
    <row r="6" spans="1:29" x14ac:dyDescent="0.4">
      <c r="B6" s="27">
        <f>VALUE(B5)</f>
        <v>2008</v>
      </c>
      <c r="C6" s="27">
        <f>VALUE(RIGHT(C5,2))</f>
        <v>20</v>
      </c>
      <c r="D6" s="12">
        <f>C6-1</f>
        <v>19</v>
      </c>
      <c r="J6" s="12" t="str">
        <f>A23&amp;J4&amp;K4&amp;L4</f>
        <v>地区計画策定前S46-H19(37年間）(n=100）</v>
      </c>
      <c r="K6" s="12" t="str">
        <f>A23&amp;J4&amp;K4</f>
        <v>地区計画策定前S46-H19(37年間）</v>
      </c>
    </row>
    <row r="7" spans="1:29" x14ac:dyDescent="0.4">
      <c r="D7" s="12" t="str">
        <f>D5&amp;D6</f>
        <v>H19</v>
      </c>
      <c r="J7" s="12" t="str">
        <f>A24&amp;J5&amp;K5&amp;L5</f>
        <v>地区計画策定後H20-R3(14年間）(n=17）</v>
      </c>
      <c r="K7" s="12" t="str">
        <f>A24&amp;J5&amp;K5</f>
        <v>地区計画策定後H20-R3(14年間）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16</v>
      </c>
      <c r="C12" s="24">
        <f>VLOOKUP($B$1,データベース!$A:$CV,データベース!F1,FALSE)</f>
        <v>22</v>
      </c>
      <c r="D12" s="24">
        <f>VLOOKUP($B$1,データベース!$A:$CV,データベース!G1,FALSE)</f>
        <v>31</v>
      </c>
      <c r="E12" s="24">
        <f>VLOOKUP($B$1,データベース!$A:$CV,データベース!H1,FALSE)</f>
        <v>26</v>
      </c>
      <c r="F12" s="24">
        <f>VLOOKUP($B$1,データベース!$A:$CV,データベース!I1,FALSE)</f>
        <v>2</v>
      </c>
      <c r="G12" s="24">
        <f>VLOOKUP($B$1,データベース!$A:$CV,データベース!J1,FALSE)</f>
        <v>3</v>
      </c>
      <c r="H12" s="27">
        <f>SUM(B12:G12)</f>
        <v>100</v>
      </c>
      <c r="J12" s="20" t="s">
        <v>5</v>
      </c>
      <c r="K12" s="24">
        <f>VLOOKUP($B$1,データベース!$A:$CV,データベース!Q1,FALSE)</f>
        <v>3594.29</v>
      </c>
      <c r="L12" s="24">
        <f>VLOOKUP($B$1,データベース!$A:$CV,データベース!R1,FALSE)</f>
        <v>46918.43</v>
      </c>
      <c r="M12" s="24">
        <f>VLOOKUP($B$1,データベース!$A:$CV,データベース!S1,FALSE)</f>
        <v>110583.38999999998</v>
      </c>
      <c r="N12" s="24">
        <f>VLOOKUP($B$1,データベース!$A:$CV,データベース!T1,FALSE)</f>
        <v>72606.989999999991</v>
      </c>
      <c r="O12" s="24">
        <f>VLOOKUP($B$1,データベース!$A:$CV,データベース!U1,FALSE)</f>
        <v>13154.369999999999</v>
      </c>
      <c r="P12" s="24">
        <f>VLOOKUP($B$1,データベース!$A:$CV,データベース!V1,FALSE)</f>
        <v>9874.0399999999991</v>
      </c>
      <c r="Q12" s="27">
        <f>SUM(K12:P12)</f>
        <v>256731.50999999998</v>
      </c>
      <c r="S12" s="76" t="s">
        <v>5</v>
      </c>
      <c r="T12" s="14" t="s">
        <v>7</v>
      </c>
      <c r="U12" s="24">
        <f>VLOOKUP($B$1,データベース!$A:$CV,データベース!AC1,FALSE)</f>
        <v>6</v>
      </c>
      <c r="V12" s="24">
        <f>VLOOKUP($B$1,データベース!$A:$CV,データベース!AD1,FALSE)</f>
        <v>2</v>
      </c>
      <c r="W12" s="24">
        <f>VLOOKUP($B$1,データベース!$A:$CV,データベース!AE1,FALSE)</f>
        <v>6</v>
      </c>
      <c r="X12" s="24">
        <f>VLOOKUP($B$1,データベース!$A:$CV,データベース!AF1,FALSE)</f>
        <v>2</v>
      </c>
      <c r="Y12" s="24">
        <f>VLOOKUP($B$1,データベース!$A:$CV,データベース!AG1,FALSE)</f>
        <v>0</v>
      </c>
      <c r="Z12" s="24">
        <f>VLOOKUP($B$1,データベース!$A:$CV,データベース!AH1,FALSE)</f>
        <v>0</v>
      </c>
      <c r="AA12" s="27">
        <f>SUM(U12:Z12)</f>
        <v>16</v>
      </c>
      <c r="AC12" s="12" t="str">
        <f>$G$1&amp;$J$1&amp;AA12&amp;$I$1</f>
        <v>(n=16）</v>
      </c>
    </row>
    <row r="13" spans="1:29" x14ac:dyDescent="0.4">
      <c r="A13" s="21" t="s">
        <v>13</v>
      </c>
      <c r="B13" s="24">
        <f>VLOOKUP($B$1,データベース!$A:$CV,データベース!K1,FALSE)</f>
        <v>3</v>
      </c>
      <c r="C13" s="24">
        <f>VLOOKUP($B$1,データベース!$A:$CV,データベース!L1,FALSE)</f>
        <v>4</v>
      </c>
      <c r="D13" s="24">
        <f>VLOOKUP($B$1,データベース!$A:$CV,データベース!M1,FALSE)</f>
        <v>1</v>
      </c>
      <c r="E13" s="24">
        <f>VLOOKUP($B$1,データベース!$A:$CV,データベース!N1,FALSE)</f>
        <v>6</v>
      </c>
      <c r="F13" s="24">
        <f>VLOOKUP($B$1,データベース!$A:$CV,データベース!O1,FALSE)</f>
        <v>0</v>
      </c>
      <c r="G13" s="24">
        <f>VLOOKUP($B$1,データベース!$A:$CV,データベース!P1,FALSE)</f>
        <v>3</v>
      </c>
      <c r="H13" s="27">
        <f>SUM(B13:G13)</f>
        <v>17</v>
      </c>
      <c r="J13" s="21" t="s">
        <v>13</v>
      </c>
      <c r="K13" s="24">
        <f>VLOOKUP($B$1,データベース!$A:$CV,データベース!W1,FALSE)</f>
        <v>620.09</v>
      </c>
      <c r="L13" s="24">
        <f>VLOOKUP($B$1,データベース!$A:$CV,データベース!X1,FALSE)</f>
        <v>8269.67</v>
      </c>
      <c r="M13" s="24">
        <f>VLOOKUP($B$1,データベース!$A:$CV,データベース!Y1,FALSE)</f>
        <v>44343.839999999997</v>
      </c>
      <c r="N13" s="24">
        <f>VLOOKUP($B$1,データベース!$A:$CV,データベース!Z1,FALSE)</f>
        <v>38822.800000000003</v>
      </c>
      <c r="O13" s="24">
        <f>VLOOKUP($B$1,データベース!$A:$CV,データベース!AA1,FALSE)</f>
        <v>0</v>
      </c>
      <c r="P13" s="24">
        <f>VLOOKUP($B$1,データベース!$A:$CV,データベース!AB1,FALSE)</f>
        <v>42107.839999999997</v>
      </c>
      <c r="Q13" s="27">
        <f>SUM(K13:P13)</f>
        <v>134164.24</v>
      </c>
      <c r="S13" s="76"/>
      <c r="T13" s="15" t="s">
        <v>8</v>
      </c>
      <c r="U13" s="24">
        <f>VLOOKUP($B$1,データベース!$A:$CV,データベース!AI1,FALSE)</f>
        <v>7</v>
      </c>
      <c r="V13" s="24">
        <f>VLOOKUP($B$1,データベース!$A:$CV,データベース!AJ1,FALSE)</f>
        <v>7</v>
      </c>
      <c r="W13" s="24">
        <f>VLOOKUP($B$1,データベース!$A:$CV,データベース!AK1,FALSE)</f>
        <v>7</v>
      </c>
      <c r="X13" s="24">
        <f>VLOOKUP($B$1,データベース!$A:$CV,データベース!AL1,FALSE)</f>
        <v>1</v>
      </c>
      <c r="Y13" s="24">
        <f>VLOOKUP($B$1,データベース!$A:$CV,データベース!AM1,FALSE)</f>
        <v>0</v>
      </c>
      <c r="Z13" s="24">
        <f>VLOOKUP($B$1,データベース!$A:$CV,データベース!AN1,FALSE)</f>
        <v>0</v>
      </c>
      <c r="AA13" s="27">
        <f t="shared" ref="AA13:AA25" si="0">SUM(U13:Z13)</f>
        <v>22</v>
      </c>
      <c r="AC13" s="12" t="str">
        <f t="shared" ref="AC13:AC24" si="1">$G$1&amp;$J$1&amp;AA13&amp;$I$1</f>
        <v>(n=22）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4</v>
      </c>
      <c r="V14" s="24">
        <f>VLOOKUP($B$1,データベース!$A:$CV,データベース!AP1,FALSE)</f>
        <v>7</v>
      </c>
      <c r="W14" s="24">
        <f>VLOOKUP($B$1,データベース!$A:$CV,データベース!AQ1,FALSE)</f>
        <v>9</v>
      </c>
      <c r="X14" s="24">
        <f>VLOOKUP($B$1,データベース!$A:$CV,データベース!AR1,FALSE)</f>
        <v>5</v>
      </c>
      <c r="Y14" s="24">
        <f>VLOOKUP($B$1,データベース!$A:$CV,データベース!AS1,FALSE)</f>
        <v>6</v>
      </c>
      <c r="Z14" s="24">
        <f>VLOOKUP($B$1,データベース!$A:$CV,データベース!AT1,FALSE)</f>
        <v>0</v>
      </c>
      <c r="AA14" s="27">
        <f t="shared" si="0"/>
        <v>31</v>
      </c>
      <c r="AC14" s="12" t="str">
        <f t="shared" si="1"/>
        <v>(n=31）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3</v>
      </c>
      <c r="V15" s="24">
        <f>VLOOKUP($B$1,データベース!$A:$CV,データベース!AV1,FALSE)</f>
        <v>6</v>
      </c>
      <c r="W15" s="24">
        <f>VLOOKUP($B$1,データベース!$A:$CV,データベース!AW1,FALSE)</f>
        <v>6</v>
      </c>
      <c r="X15" s="24">
        <f>VLOOKUP($B$1,データベース!$A:$CV,データベース!AX1,FALSE)</f>
        <v>9</v>
      </c>
      <c r="Y15" s="24">
        <f>VLOOKUP($B$1,データベース!$A:$CV,データベース!AY1,FALSE)</f>
        <v>2</v>
      </c>
      <c r="Z15" s="24">
        <f>VLOOKUP($B$1,データベース!$A:$CV,データベース!AZ1,FALSE)</f>
        <v>0</v>
      </c>
      <c r="AA15" s="27">
        <f t="shared" si="0"/>
        <v>26</v>
      </c>
      <c r="AC15" s="12" t="str">
        <f t="shared" si="1"/>
        <v>(n=26）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1</v>
      </c>
      <c r="W16" s="24">
        <f>VLOOKUP($B$1,データベース!$A:$CV,データベース!BC1,FALSE)</f>
        <v>1</v>
      </c>
      <c r="X16" s="24">
        <f>VLOOKUP($B$1,データベース!$A:$CV,データベース!BD1,FALSE)</f>
        <v>0</v>
      </c>
      <c r="Y16" s="24">
        <f>VLOOKUP($B$1,データベース!$A:$CV,データベース!BE1,FALSE)</f>
        <v>0</v>
      </c>
      <c r="Z16" s="24">
        <f>VLOOKUP($B$1,データベース!$A:$CV,データベース!BF1,FALSE)</f>
        <v>0</v>
      </c>
      <c r="AA16" s="27">
        <f t="shared" si="0"/>
        <v>2</v>
      </c>
      <c r="AC16" s="12" t="str">
        <f t="shared" si="1"/>
        <v>(n=2）</v>
      </c>
    </row>
    <row r="17" spans="1:29" x14ac:dyDescent="0.4">
      <c r="A17" s="20" t="s">
        <v>5</v>
      </c>
      <c r="B17" s="28">
        <f t="shared" ref="B17:H18" si="2">B12/$H12</f>
        <v>0.16</v>
      </c>
      <c r="C17" s="28">
        <f t="shared" si="2"/>
        <v>0.22</v>
      </c>
      <c r="D17" s="28">
        <f t="shared" si="2"/>
        <v>0.31</v>
      </c>
      <c r="E17" s="28">
        <f t="shared" si="2"/>
        <v>0.26</v>
      </c>
      <c r="F17" s="28">
        <f t="shared" si="2"/>
        <v>0.02</v>
      </c>
      <c r="G17" s="28">
        <f t="shared" si="2"/>
        <v>0.03</v>
      </c>
      <c r="H17" s="29">
        <f t="shared" si="2"/>
        <v>1</v>
      </c>
      <c r="J17" s="20" t="s">
        <v>5</v>
      </c>
      <c r="K17" s="28">
        <f>K12/$Q12</f>
        <v>1.4000190315555735E-2</v>
      </c>
      <c r="L17" s="28">
        <f t="shared" ref="L17:P18" si="3">L12/$Q12</f>
        <v>0.18275290789198415</v>
      </c>
      <c r="M17" s="28">
        <f t="shared" si="3"/>
        <v>0.43073555715852718</v>
      </c>
      <c r="N17" s="28">
        <f t="shared" si="3"/>
        <v>0.28281292779370948</v>
      </c>
      <c r="O17" s="28">
        <f t="shared" si="3"/>
        <v>5.1237847664277754E-2</v>
      </c>
      <c r="P17" s="28">
        <f t="shared" si="3"/>
        <v>3.8460569175945716E-2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2</v>
      </c>
      <c r="V17" s="24">
        <f>VLOOKUP($B$1,データベース!$A:$CV,データベース!BH1,FALSE)</f>
        <v>0</v>
      </c>
      <c r="W17" s="24">
        <f>VLOOKUP($B$1,データベース!$A:$CV,データベース!BI1,FALSE)</f>
        <v>1</v>
      </c>
      <c r="X17" s="24">
        <f>VLOOKUP($B$1,データベース!$A:$CV,データベース!BJ1,FALSE)</f>
        <v>0</v>
      </c>
      <c r="Y17" s="24">
        <f>VLOOKUP($B$1,データベース!$A:$CV,データベース!BK1,FALSE)</f>
        <v>0</v>
      </c>
      <c r="Z17" s="24">
        <f>VLOOKUP($B$1,データベース!$A:$CV,データベース!BL1,FALSE)</f>
        <v>0</v>
      </c>
      <c r="AA17" s="27">
        <f t="shared" si="0"/>
        <v>3</v>
      </c>
      <c r="AC17" s="12" t="str">
        <f t="shared" si="1"/>
        <v>(n=3）</v>
      </c>
    </row>
    <row r="18" spans="1:29" x14ac:dyDescent="0.4">
      <c r="A18" s="21" t="s">
        <v>13</v>
      </c>
      <c r="B18" s="28">
        <f t="shared" si="2"/>
        <v>0.17647058823529413</v>
      </c>
      <c r="C18" s="28">
        <f t="shared" si="2"/>
        <v>0.23529411764705882</v>
      </c>
      <c r="D18" s="28">
        <f t="shared" si="2"/>
        <v>5.8823529411764705E-2</v>
      </c>
      <c r="E18" s="28">
        <f t="shared" si="2"/>
        <v>0.35294117647058826</v>
      </c>
      <c r="F18" s="28">
        <f t="shared" si="2"/>
        <v>0</v>
      </c>
      <c r="G18" s="28">
        <f t="shared" si="2"/>
        <v>0.17647058823529413</v>
      </c>
      <c r="H18" s="29">
        <f t="shared" si="2"/>
        <v>1</v>
      </c>
      <c r="J18" s="21" t="s">
        <v>13</v>
      </c>
      <c r="K18" s="28">
        <f>K13/$Q13</f>
        <v>4.621872415481205E-3</v>
      </c>
      <c r="L18" s="28">
        <f t="shared" si="3"/>
        <v>6.1638406776649279E-2</v>
      </c>
      <c r="M18" s="28">
        <f t="shared" si="3"/>
        <v>0.33051907125177321</v>
      </c>
      <c r="N18" s="28">
        <f t="shared" si="3"/>
        <v>0.28936771825338858</v>
      </c>
      <c r="O18" s="28">
        <f t="shared" si="3"/>
        <v>0</v>
      </c>
      <c r="P18" s="28">
        <f t="shared" si="3"/>
        <v>0.3138529313027078</v>
      </c>
      <c r="Q18" s="28">
        <f>Q13/$Q13</f>
        <v>1</v>
      </c>
      <c r="S18" s="76"/>
      <c r="T18" s="12" t="s">
        <v>34</v>
      </c>
      <c r="U18" s="27">
        <f t="shared" ref="U18:Z18" si="4">SUM(U12:U17)</f>
        <v>22</v>
      </c>
      <c r="V18" s="27">
        <f t="shared" si="4"/>
        <v>23</v>
      </c>
      <c r="W18" s="27">
        <f t="shared" si="4"/>
        <v>30</v>
      </c>
      <c r="X18" s="27">
        <f t="shared" si="4"/>
        <v>17</v>
      </c>
      <c r="Y18" s="27">
        <f t="shared" si="4"/>
        <v>8</v>
      </c>
      <c r="Z18" s="27">
        <f t="shared" si="4"/>
        <v>0</v>
      </c>
      <c r="AA18" s="27">
        <f t="shared" si="0"/>
        <v>100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1</v>
      </c>
      <c r="V19" s="24">
        <f>VLOOKUP($B$1,データベース!$A:$CV,データベース!BN1,FALSE)</f>
        <v>1</v>
      </c>
      <c r="W19" s="24">
        <f>VLOOKUP($B$1,データベース!$A:$CV,データベース!BO1,FALSE)</f>
        <v>0</v>
      </c>
      <c r="X19" s="24">
        <f>VLOOKUP($B$1,データベース!$A:$CV,データベース!BP1,FALSE)</f>
        <v>1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3</v>
      </c>
      <c r="AC19" s="12" t="str">
        <f t="shared" si="1"/>
        <v>(n=3）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2</v>
      </c>
      <c r="V20" s="24">
        <f>VLOOKUP($B$1,データベース!$A:$CV,データベース!BT1,FALSE)</f>
        <v>2</v>
      </c>
      <c r="W20" s="24">
        <f>VLOOKUP($B$1,データベース!$A:$CV,データベース!BU1,FALSE)</f>
        <v>0</v>
      </c>
      <c r="X20" s="24">
        <f>VLOOKUP($B$1,データベース!$A:$CV,データベース!BV1,FALSE)</f>
        <v>0</v>
      </c>
      <c r="Y20" s="24">
        <f>VLOOKUP($B$1,データベース!$A:$CV,データベース!BW1,FALSE)</f>
        <v>0</v>
      </c>
      <c r="Z20" s="24">
        <f>VLOOKUP($B$1,データベース!$A:$CV,データベース!BX1,FALSE)</f>
        <v>0</v>
      </c>
      <c r="AA20" s="27">
        <f t="shared" si="0"/>
        <v>4</v>
      </c>
      <c r="AC20" s="12" t="str">
        <f t="shared" si="1"/>
        <v>(n=4）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1</v>
      </c>
      <c r="W21" s="24">
        <f>VLOOKUP($B$1,データベース!$A:$CV,データベース!CA1,FALSE)</f>
        <v>0</v>
      </c>
      <c r="X21" s="24">
        <f>VLOOKUP($B$1,データベース!$A:$CV,データベース!CB1,FALSE)</f>
        <v>0</v>
      </c>
      <c r="Y21" s="24">
        <f>VLOOKUP($B$1,データベース!$A:$CV,データベース!CC1,FALSE)</f>
        <v>0</v>
      </c>
      <c r="Z21" s="24">
        <f>VLOOKUP($B$1,データベース!$A:$CV,データベース!CD1,FALSE)</f>
        <v>0</v>
      </c>
      <c r="AA21" s="27">
        <f t="shared" si="0"/>
        <v>1</v>
      </c>
      <c r="AC21" s="12" t="str">
        <f t="shared" si="1"/>
        <v>(n=1）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3</v>
      </c>
      <c r="W22" s="24">
        <f>VLOOKUP($B$1,データベース!$A:$CV,データベース!CG1,FALSE)</f>
        <v>2</v>
      </c>
      <c r="X22" s="24">
        <f>VLOOKUP($B$1,データベース!$A:$CV,データベース!CH1,FALSE)</f>
        <v>1</v>
      </c>
      <c r="Y22" s="24">
        <f>VLOOKUP($B$1,データベース!$A:$CV,データベース!CI1,FALSE)</f>
        <v>0</v>
      </c>
      <c r="Z22" s="24">
        <f>VLOOKUP($B$1,データベース!$A:$CV,データベース!CJ1,FALSE)</f>
        <v>0</v>
      </c>
      <c r="AA22" s="27">
        <f t="shared" si="0"/>
        <v>6</v>
      </c>
      <c r="AC22" s="12" t="str">
        <f t="shared" si="1"/>
        <v>(n=6）</v>
      </c>
    </row>
    <row r="23" spans="1:29" x14ac:dyDescent="0.4">
      <c r="A23" s="20" t="s">
        <v>5</v>
      </c>
      <c r="B23" s="28">
        <f>ROUND(B17,3)</f>
        <v>0.16</v>
      </c>
      <c r="C23" s="28">
        <f t="shared" ref="C23:G24" si="5">ROUND(C17,3)</f>
        <v>0.22</v>
      </c>
      <c r="D23" s="28">
        <f t="shared" si="5"/>
        <v>0.31</v>
      </c>
      <c r="E23" s="28">
        <f t="shared" si="5"/>
        <v>0.26</v>
      </c>
      <c r="F23" s="28">
        <f t="shared" si="5"/>
        <v>0.02</v>
      </c>
      <c r="G23" s="28">
        <f t="shared" si="5"/>
        <v>0.03</v>
      </c>
      <c r="H23" s="28">
        <f>SUM(B23:G23)</f>
        <v>1</v>
      </c>
      <c r="J23" s="20" t="s">
        <v>5</v>
      </c>
      <c r="K23" s="28">
        <f>ROUND(K17,3)</f>
        <v>1.4E-2</v>
      </c>
      <c r="L23" s="28">
        <f t="shared" ref="L23:P24" si="6">ROUND(L17,3)</f>
        <v>0.183</v>
      </c>
      <c r="M23" s="28">
        <f t="shared" si="6"/>
        <v>0.43099999999999999</v>
      </c>
      <c r="N23" s="28">
        <f t="shared" si="6"/>
        <v>0.28299999999999997</v>
      </c>
      <c r="O23" s="28">
        <f t="shared" si="6"/>
        <v>5.0999999999999997E-2</v>
      </c>
      <c r="P23" s="28">
        <f t="shared" si="6"/>
        <v>3.7999999999999999E-2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0</v>
      </c>
      <c r="X23" s="24">
        <f>VLOOKUP($B$1,データベース!$A:$CV,データベース!CN1,FALSE)</f>
        <v>0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0</v>
      </c>
      <c r="AC23" s="12" t="str">
        <f t="shared" si="1"/>
        <v>(n=0）</v>
      </c>
    </row>
    <row r="24" spans="1:29" x14ac:dyDescent="0.4">
      <c r="A24" s="21" t="s">
        <v>13</v>
      </c>
      <c r="B24" s="28">
        <f>ROUND(B18,3)</f>
        <v>0.17599999999999999</v>
      </c>
      <c r="C24" s="28">
        <f t="shared" si="5"/>
        <v>0.23499999999999999</v>
      </c>
      <c r="D24" s="28">
        <f t="shared" si="5"/>
        <v>5.8999999999999997E-2</v>
      </c>
      <c r="E24" s="28">
        <f>ROUND(E18,3)+0.001</f>
        <v>0.35399999999999998</v>
      </c>
      <c r="F24" s="28">
        <f t="shared" si="5"/>
        <v>0</v>
      </c>
      <c r="G24" s="28">
        <f t="shared" si="5"/>
        <v>0.17599999999999999</v>
      </c>
      <c r="H24" s="28">
        <f>SUM(B24:G24)</f>
        <v>1</v>
      </c>
      <c r="J24" s="21" t="s">
        <v>13</v>
      </c>
      <c r="K24" s="28">
        <f>ROUND(K18,3)</f>
        <v>5.0000000000000001E-3</v>
      </c>
      <c r="L24" s="28">
        <f t="shared" si="6"/>
        <v>6.2E-2</v>
      </c>
      <c r="M24" s="28">
        <f>ROUND(M18,3)-0.001</f>
        <v>0.33</v>
      </c>
      <c r="N24" s="28">
        <f t="shared" si="6"/>
        <v>0.28899999999999998</v>
      </c>
      <c r="O24" s="28">
        <f t="shared" si="6"/>
        <v>0</v>
      </c>
      <c r="P24" s="28">
        <f t="shared" si="6"/>
        <v>0.314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1</v>
      </c>
      <c r="V24" s="24">
        <f>VLOOKUP($B$1,データベース!$A:$CV,データベース!CR1,FALSE)</f>
        <v>1</v>
      </c>
      <c r="W24" s="24">
        <f>VLOOKUP($B$1,データベース!$A:$CV,データベース!CS1,FALSE)</f>
        <v>1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3</v>
      </c>
      <c r="AC24" s="12" t="str">
        <f t="shared" si="1"/>
        <v>(n=3）</v>
      </c>
    </row>
    <row r="25" spans="1:29" x14ac:dyDescent="0.4">
      <c r="S25" s="77"/>
      <c r="T25" s="12" t="s">
        <v>34</v>
      </c>
      <c r="U25" s="27">
        <f t="shared" ref="U25:Z25" si="7">SUM(U19:U24)</f>
        <v>4</v>
      </c>
      <c r="V25" s="27">
        <f t="shared" si="7"/>
        <v>8</v>
      </c>
      <c r="W25" s="27">
        <f t="shared" si="7"/>
        <v>3</v>
      </c>
      <c r="X25" s="27">
        <f t="shared" si="7"/>
        <v>2</v>
      </c>
      <c r="Y25" s="27">
        <f t="shared" si="7"/>
        <v>0</v>
      </c>
      <c r="Z25" s="27">
        <f t="shared" si="7"/>
        <v>0</v>
      </c>
      <c r="AA25" s="27">
        <f t="shared" si="0"/>
        <v>17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S46-H19(37年間）(n=100）</v>
      </c>
      <c r="B27" s="28">
        <f>B23</f>
        <v>0.16</v>
      </c>
      <c r="C27" s="28">
        <f t="shared" ref="C27:G28" si="8">C23</f>
        <v>0.22</v>
      </c>
      <c r="D27" s="28">
        <f t="shared" si="8"/>
        <v>0.31</v>
      </c>
      <c r="E27" s="28">
        <f t="shared" si="8"/>
        <v>0.26</v>
      </c>
      <c r="F27" s="28">
        <f t="shared" si="8"/>
        <v>0.02</v>
      </c>
      <c r="G27" s="28">
        <f t="shared" si="8"/>
        <v>0.03</v>
      </c>
      <c r="J27" s="27" t="str">
        <f>REPLACE(K6,8,0,CHAR(10))</f>
        <v>地区計画策定前
S46-H19(37年間）</v>
      </c>
      <c r="K27" s="28">
        <f>K23</f>
        <v>1.4E-2</v>
      </c>
      <c r="L27" s="28">
        <f t="shared" ref="L27:P28" si="9">L23</f>
        <v>0.183</v>
      </c>
      <c r="M27" s="28">
        <f t="shared" si="9"/>
        <v>0.43099999999999999</v>
      </c>
      <c r="N27" s="28">
        <f t="shared" si="9"/>
        <v>0.28299999999999997</v>
      </c>
      <c r="O27" s="28">
        <f t="shared" si="9"/>
        <v>5.0999999999999997E-2</v>
      </c>
      <c r="P27" s="28">
        <f t="shared" si="9"/>
        <v>3.7999999999999999E-2</v>
      </c>
    </row>
    <row r="28" spans="1:29" x14ac:dyDescent="0.4">
      <c r="A28" s="27" t="str">
        <f>REPLACE(J7,8,0,CHAR(10))</f>
        <v>地区計画策定後
H20-R3(14年間）(n=17）</v>
      </c>
      <c r="B28" s="28">
        <f>B24</f>
        <v>0.17599999999999999</v>
      </c>
      <c r="C28" s="28">
        <f t="shared" si="8"/>
        <v>0.23499999999999999</v>
      </c>
      <c r="D28" s="28">
        <f t="shared" si="8"/>
        <v>5.8999999999999997E-2</v>
      </c>
      <c r="E28" s="28">
        <f t="shared" si="8"/>
        <v>0.35399999999999998</v>
      </c>
      <c r="F28" s="28">
        <f t="shared" si="8"/>
        <v>0</v>
      </c>
      <c r="G28" s="28">
        <f t="shared" si="8"/>
        <v>0.17599999999999999</v>
      </c>
      <c r="J28" s="27" t="str">
        <f>REPLACE(K7,8,0,CHAR(10))</f>
        <v>地区計画策定後
H20-R3(14年間）</v>
      </c>
      <c r="K28" s="28">
        <f>K24</f>
        <v>5.0000000000000001E-3</v>
      </c>
      <c r="L28" s="28">
        <f t="shared" si="9"/>
        <v>6.2E-2</v>
      </c>
      <c r="M28" s="28">
        <f t="shared" si="9"/>
        <v>0.33</v>
      </c>
      <c r="N28" s="28">
        <f t="shared" si="9"/>
        <v>0.28899999999999998</v>
      </c>
      <c r="O28" s="28">
        <f t="shared" si="9"/>
        <v>0</v>
      </c>
      <c r="P28" s="28">
        <f t="shared" si="9"/>
        <v>0.314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0.375</v>
      </c>
      <c r="V30" s="28">
        <f t="shared" ref="V30:AA30" si="10">V12/$AA12</f>
        <v>0.125</v>
      </c>
      <c r="W30" s="28">
        <f t="shared" si="10"/>
        <v>0.375</v>
      </c>
      <c r="X30" s="28">
        <f t="shared" si="10"/>
        <v>0.125</v>
      </c>
      <c r="Y30" s="28">
        <f t="shared" si="10"/>
        <v>0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0.31818181818181818</v>
      </c>
      <c r="V31" s="28">
        <f t="shared" si="11"/>
        <v>0.31818181818181818</v>
      </c>
      <c r="W31" s="28">
        <f t="shared" si="11"/>
        <v>0.31818181818181818</v>
      </c>
      <c r="X31" s="28">
        <f t="shared" si="11"/>
        <v>4.5454545454545456E-2</v>
      </c>
      <c r="Y31" s="28">
        <f t="shared" si="11"/>
        <v>0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0.19700000000000001</v>
      </c>
      <c r="L32" s="28">
        <f>M27</f>
        <v>0.43099999999999999</v>
      </c>
      <c r="M32" s="28">
        <f>SUM(K27:M27)</f>
        <v>0.628</v>
      </c>
      <c r="N32" s="28">
        <f>N27</f>
        <v>0.28299999999999997</v>
      </c>
      <c r="O32" s="28">
        <f>O27</f>
        <v>5.0999999999999997E-2</v>
      </c>
      <c r="S32" s="76"/>
      <c r="T32" s="16" t="s">
        <v>9</v>
      </c>
      <c r="U32" s="28">
        <f t="shared" si="11"/>
        <v>0.12903225806451613</v>
      </c>
      <c r="V32" s="28">
        <f t="shared" si="11"/>
        <v>0.22580645161290322</v>
      </c>
      <c r="W32" s="28">
        <f t="shared" si="11"/>
        <v>0.29032258064516131</v>
      </c>
      <c r="X32" s="28">
        <f t="shared" si="11"/>
        <v>0.16129032258064516</v>
      </c>
      <c r="Y32" s="28">
        <f t="shared" si="11"/>
        <v>0.19354838709677419</v>
      </c>
      <c r="Z32" s="28">
        <f t="shared" si="11"/>
        <v>0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6.7000000000000004E-2</v>
      </c>
      <c r="L33" s="28">
        <f>M28</f>
        <v>0.33</v>
      </c>
      <c r="M33" s="28">
        <f>SUM(K28:M28)</f>
        <v>0.39700000000000002</v>
      </c>
      <c r="N33" s="28">
        <f>N28</f>
        <v>0.28899999999999998</v>
      </c>
      <c r="O33" s="28">
        <f>O28</f>
        <v>0</v>
      </c>
      <c r="S33" s="76"/>
      <c r="T33" s="17" t="s">
        <v>10</v>
      </c>
      <c r="U33" s="28">
        <f t="shared" si="11"/>
        <v>0.11538461538461539</v>
      </c>
      <c r="V33" s="28">
        <f t="shared" si="11"/>
        <v>0.23076923076923078</v>
      </c>
      <c r="W33" s="28">
        <f t="shared" si="11"/>
        <v>0.23076923076923078</v>
      </c>
      <c r="X33" s="28">
        <f t="shared" si="11"/>
        <v>0.34615384615384615</v>
      </c>
      <c r="Y33" s="28">
        <f t="shared" si="11"/>
        <v>7.6923076923076927E-2</v>
      </c>
      <c r="Z33" s="28">
        <f t="shared" si="11"/>
        <v>0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0.5</v>
      </c>
      <c r="W34" s="28">
        <f t="shared" si="11"/>
        <v>0.5</v>
      </c>
      <c r="X34" s="28">
        <f t="shared" si="11"/>
        <v>0</v>
      </c>
      <c r="Y34" s="28">
        <f t="shared" si="11"/>
        <v>0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0.66666666666666663</v>
      </c>
      <c r="V35" s="28">
        <f t="shared" si="11"/>
        <v>0</v>
      </c>
      <c r="W35" s="28">
        <f t="shared" si="11"/>
        <v>0.33333333333333331</v>
      </c>
      <c r="X35" s="28">
        <f t="shared" si="11"/>
        <v>0</v>
      </c>
      <c r="Y35" s="28">
        <f t="shared" si="11"/>
        <v>0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0.22</v>
      </c>
      <c r="V36" s="28">
        <f t="shared" si="11"/>
        <v>0.23</v>
      </c>
      <c r="W36" s="28">
        <f t="shared" si="11"/>
        <v>0.3</v>
      </c>
      <c r="X36" s="28">
        <f t="shared" si="11"/>
        <v>0.17</v>
      </c>
      <c r="Y36" s="28">
        <f t="shared" si="11"/>
        <v>0.08</v>
      </c>
      <c r="Z36" s="28">
        <f t="shared" si="11"/>
        <v>0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0.33333333333333331</v>
      </c>
      <c r="V37" s="28">
        <f t="shared" si="11"/>
        <v>0.33333333333333331</v>
      </c>
      <c r="W37" s="28">
        <f t="shared" si="11"/>
        <v>0</v>
      </c>
      <c r="X37" s="28">
        <f t="shared" si="11"/>
        <v>0.33333333333333331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0.5</v>
      </c>
      <c r="V38" s="28">
        <f t="shared" si="11"/>
        <v>0.5</v>
      </c>
      <c r="W38" s="28">
        <f t="shared" si="11"/>
        <v>0</v>
      </c>
      <c r="X38" s="28">
        <f t="shared" si="11"/>
        <v>0</v>
      </c>
      <c r="Y38" s="28">
        <f t="shared" si="11"/>
        <v>0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1</v>
      </c>
      <c r="W39" s="28">
        <f t="shared" si="11"/>
        <v>0</v>
      </c>
      <c r="X39" s="28">
        <f t="shared" si="11"/>
        <v>0</v>
      </c>
      <c r="Y39" s="28">
        <f t="shared" si="11"/>
        <v>0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0.5</v>
      </c>
      <c r="W40" s="28">
        <f t="shared" si="11"/>
        <v>0.33333333333333331</v>
      </c>
      <c r="X40" s="28">
        <f t="shared" si="11"/>
        <v>0.16666666666666666</v>
      </c>
      <c r="Y40" s="28">
        <f t="shared" si="11"/>
        <v>0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</row>
    <row r="42" spans="10:27" x14ac:dyDescent="0.4">
      <c r="S42" s="77"/>
      <c r="T42" s="19" t="s">
        <v>12</v>
      </c>
      <c r="U42" s="28">
        <f t="shared" si="11"/>
        <v>0.33333333333333331</v>
      </c>
      <c r="V42" s="28">
        <f t="shared" si="11"/>
        <v>0.33333333333333331</v>
      </c>
      <c r="W42" s="28">
        <f t="shared" si="11"/>
        <v>0.33333333333333331</v>
      </c>
      <c r="X42" s="28">
        <f t="shared" si="11"/>
        <v>0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0.23529411764705882</v>
      </c>
      <c r="V43" s="28">
        <f t="shared" si="11"/>
        <v>0.47058823529411764</v>
      </c>
      <c r="W43" s="28">
        <f t="shared" si="11"/>
        <v>0.17647058823529413</v>
      </c>
      <c r="X43" s="28">
        <f t="shared" si="11"/>
        <v>0.11764705882352941</v>
      </c>
      <c r="Y43" s="28">
        <f t="shared" si="11"/>
        <v>0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0.375</v>
      </c>
      <c r="V48" s="28">
        <f t="shared" si="12"/>
        <v>0.125</v>
      </c>
      <c r="W48" s="28">
        <f t="shared" si="12"/>
        <v>0.375</v>
      </c>
      <c r="X48" s="28">
        <f t="shared" si="12"/>
        <v>0.125</v>
      </c>
      <c r="Y48" s="28">
        <f t="shared" si="12"/>
        <v>0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0.318</v>
      </c>
      <c r="V49" s="28">
        <f t="shared" si="13"/>
        <v>0.318</v>
      </c>
      <c r="W49" s="28">
        <f>ROUND(W31,3)+0.001</f>
        <v>0.31900000000000001</v>
      </c>
      <c r="X49" s="28">
        <f t="shared" si="13"/>
        <v>4.4999999999999998E-2</v>
      </c>
      <c r="Y49" s="28">
        <f t="shared" si="13"/>
        <v>0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0.129</v>
      </c>
      <c r="V50" s="28">
        <f t="shared" si="13"/>
        <v>0.22600000000000001</v>
      </c>
      <c r="W50" s="28">
        <f t="shared" si="13"/>
        <v>0.28999999999999998</v>
      </c>
      <c r="X50" s="28">
        <f t="shared" si="13"/>
        <v>0.161</v>
      </c>
      <c r="Y50" s="28">
        <f t="shared" si="13"/>
        <v>0.19400000000000001</v>
      </c>
      <c r="Z50" s="28">
        <f t="shared" si="13"/>
        <v>0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0.115</v>
      </c>
      <c r="V51" s="28">
        <f t="shared" si="13"/>
        <v>0.23100000000000001</v>
      </c>
      <c r="W51" s="28">
        <f t="shared" si="13"/>
        <v>0.23100000000000001</v>
      </c>
      <c r="X51" s="28">
        <f t="shared" si="13"/>
        <v>0.34599999999999997</v>
      </c>
      <c r="Y51" s="28">
        <f t="shared" si="13"/>
        <v>7.6999999999999999E-2</v>
      </c>
      <c r="Z51" s="28">
        <f t="shared" si="13"/>
        <v>0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0.5</v>
      </c>
      <c r="W52" s="28">
        <f t="shared" si="13"/>
        <v>0.5</v>
      </c>
      <c r="X52" s="28">
        <f t="shared" si="13"/>
        <v>0</v>
      </c>
      <c r="Y52" s="28">
        <f t="shared" si="13"/>
        <v>0</v>
      </c>
      <c r="Z52" s="28">
        <f t="shared" si="13"/>
        <v>0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0.66700000000000004</v>
      </c>
      <c r="V53" s="28">
        <f t="shared" si="13"/>
        <v>0</v>
      </c>
      <c r="W53" s="28">
        <f t="shared" si="13"/>
        <v>0.33300000000000002</v>
      </c>
      <c r="X53" s="28">
        <f t="shared" si="13"/>
        <v>0</v>
      </c>
      <c r="Y53" s="28">
        <f t="shared" si="13"/>
        <v>0</v>
      </c>
      <c r="Z53" s="28">
        <f t="shared" si="13"/>
        <v>0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0.22</v>
      </c>
      <c r="V54" s="28">
        <f t="shared" si="13"/>
        <v>0.23</v>
      </c>
      <c r="W54" s="28">
        <f t="shared" si="13"/>
        <v>0.3</v>
      </c>
      <c r="X54" s="28">
        <f t="shared" si="13"/>
        <v>0.17</v>
      </c>
      <c r="Y54" s="28">
        <f t="shared" si="13"/>
        <v>0.08</v>
      </c>
      <c r="Z54" s="28">
        <f t="shared" si="13"/>
        <v>0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0.33300000000000002</v>
      </c>
      <c r="V55" s="28">
        <f t="shared" si="13"/>
        <v>0.33300000000000002</v>
      </c>
      <c r="W55" s="28">
        <f t="shared" si="13"/>
        <v>0</v>
      </c>
      <c r="X55" s="28">
        <f>ROUND(X37,3)+0.001</f>
        <v>0.33400000000000002</v>
      </c>
      <c r="Y55" s="28">
        <f t="shared" si="13"/>
        <v>0</v>
      </c>
      <c r="Z55" s="28">
        <f t="shared" si="13"/>
        <v>0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0.5</v>
      </c>
      <c r="V56" s="28">
        <f t="shared" si="13"/>
        <v>0.5</v>
      </c>
      <c r="W56" s="28">
        <f t="shared" si="13"/>
        <v>0</v>
      </c>
      <c r="X56" s="28">
        <f t="shared" si="13"/>
        <v>0</v>
      </c>
      <c r="Y56" s="28">
        <f t="shared" si="13"/>
        <v>0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</v>
      </c>
      <c r="V57" s="28">
        <f t="shared" si="13"/>
        <v>1</v>
      </c>
      <c r="W57" s="28">
        <f t="shared" si="13"/>
        <v>0</v>
      </c>
      <c r="X57" s="28">
        <f t="shared" si="13"/>
        <v>0</v>
      </c>
      <c r="Y57" s="28">
        <f t="shared" si="13"/>
        <v>0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</v>
      </c>
      <c r="V58" s="28">
        <f t="shared" si="13"/>
        <v>0.5</v>
      </c>
      <c r="W58" s="28">
        <f t="shared" si="13"/>
        <v>0.33300000000000002</v>
      </c>
      <c r="X58" s="28">
        <f t="shared" si="13"/>
        <v>0.16700000000000001</v>
      </c>
      <c r="Y58" s="28">
        <f t="shared" si="13"/>
        <v>0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</v>
      </c>
      <c r="W59" s="28">
        <f t="shared" si="13"/>
        <v>0</v>
      </c>
      <c r="X59" s="28">
        <f t="shared" si="13"/>
        <v>0</v>
      </c>
      <c r="Y59" s="28">
        <f t="shared" si="13"/>
        <v>0</v>
      </c>
      <c r="Z59" s="28">
        <f t="shared" si="13"/>
        <v>0</v>
      </c>
      <c r="AA59" s="28">
        <f t="shared" si="14"/>
        <v>0</v>
      </c>
    </row>
    <row r="60" spans="19:27" x14ac:dyDescent="0.4">
      <c r="S60" s="77"/>
      <c r="T60" s="19" t="s">
        <v>12</v>
      </c>
      <c r="U60" s="28">
        <f t="shared" si="13"/>
        <v>0.33300000000000002</v>
      </c>
      <c r="V60" s="28">
        <f t="shared" si="13"/>
        <v>0.33300000000000002</v>
      </c>
      <c r="W60" s="28">
        <f>ROUND(W42,3)+0.001</f>
        <v>0.33400000000000002</v>
      </c>
      <c r="X60" s="28">
        <f t="shared" si="13"/>
        <v>0</v>
      </c>
      <c r="Y60" s="28">
        <f t="shared" si="13"/>
        <v>0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0.23499999999999999</v>
      </c>
      <c r="V61" s="28">
        <f t="shared" si="13"/>
        <v>0.47099999999999997</v>
      </c>
      <c r="W61" s="28">
        <f t="shared" si="13"/>
        <v>0.17599999999999999</v>
      </c>
      <c r="X61" s="28">
        <f t="shared" si="13"/>
        <v>0.11799999999999999</v>
      </c>
      <c r="Y61" s="28">
        <f t="shared" si="13"/>
        <v>0</v>
      </c>
      <c r="Z61" s="28">
        <f t="shared" si="13"/>
        <v>0</v>
      </c>
      <c r="AA61" s="28">
        <f t="shared" si="14"/>
        <v>0.99999999999999989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S46-H19(37年間）(n=100）</v>
      </c>
      <c r="U66" s="28">
        <f t="shared" ref="U66:Z66" si="15">U54</f>
        <v>0.22</v>
      </c>
      <c r="V66" s="28">
        <f t="shared" si="15"/>
        <v>0.23</v>
      </c>
      <c r="W66" s="28">
        <f t="shared" si="15"/>
        <v>0.3</v>
      </c>
      <c r="X66" s="28">
        <f t="shared" si="15"/>
        <v>0.17</v>
      </c>
      <c r="Y66" s="28">
        <f t="shared" si="15"/>
        <v>0.08</v>
      </c>
      <c r="Z66" s="28">
        <f t="shared" si="15"/>
        <v>0</v>
      </c>
      <c r="AA66" s="45"/>
      <c r="AB66" s="20" t="s">
        <v>5</v>
      </c>
      <c r="AC66" s="45">
        <f>SUM(Y66:Z66)</f>
        <v>0.08</v>
      </c>
      <c r="AD66" s="45">
        <f>SUM(W66:X66)</f>
        <v>0.47</v>
      </c>
    </row>
    <row r="67" spans="19:30" x14ac:dyDescent="0.4">
      <c r="T67" s="27" t="str">
        <f>REPLACE(J7,8,0,CHAR(10))</f>
        <v>地区計画策定後
H20-R3(14年間）(n=17）</v>
      </c>
      <c r="U67" s="28">
        <f t="shared" ref="U67:Z67" si="16">U61</f>
        <v>0.23499999999999999</v>
      </c>
      <c r="V67" s="28">
        <f t="shared" si="16"/>
        <v>0.47099999999999997</v>
      </c>
      <c r="W67" s="28">
        <f t="shared" si="16"/>
        <v>0.17599999999999999</v>
      </c>
      <c r="X67" s="28">
        <f t="shared" si="16"/>
        <v>0.11799999999999999</v>
      </c>
      <c r="Y67" s="28">
        <f t="shared" si="16"/>
        <v>0</v>
      </c>
      <c r="Z67" s="28">
        <f t="shared" si="16"/>
        <v>0</v>
      </c>
      <c r="AA67" s="45"/>
      <c r="AB67" s="21" t="s">
        <v>13</v>
      </c>
      <c r="AC67" s="45">
        <f>SUM(Y67:Z67)</f>
        <v>0</v>
      </c>
      <c r="AD67" s="45">
        <f>SUM(W67:X67)</f>
        <v>0.29399999999999998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S46-H19(37年間）</v>
      </c>
      <c r="T71" s="38" t="str">
        <f t="shared" ref="T71:T76" si="17">T48&amp;AC12</f>
        <v>独立住宅(n=16）</v>
      </c>
      <c r="U71" s="28">
        <f t="shared" ref="U71:Z76" si="18">U48</f>
        <v>0.375</v>
      </c>
      <c r="V71" s="28">
        <f t="shared" si="18"/>
        <v>0.125</v>
      </c>
      <c r="W71" s="28">
        <f t="shared" si="18"/>
        <v>0.375</v>
      </c>
      <c r="X71" s="28">
        <f t="shared" si="18"/>
        <v>0.125</v>
      </c>
      <c r="Y71" s="28">
        <f t="shared" si="18"/>
        <v>0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集合住宅(n=22）</v>
      </c>
      <c r="U72" s="28">
        <f t="shared" si="18"/>
        <v>0.318</v>
      </c>
      <c r="V72" s="28">
        <f t="shared" si="18"/>
        <v>0.318</v>
      </c>
      <c r="W72" s="28">
        <f t="shared" si="18"/>
        <v>0.31900000000000001</v>
      </c>
      <c r="X72" s="28">
        <f t="shared" si="18"/>
        <v>4.4999999999999998E-2</v>
      </c>
      <c r="Y72" s="28">
        <f t="shared" si="18"/>
        <v>0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住商併用(n=31）</v>
      </c>
      <c r="U73" s="28">
        <f t="shared" si="18"/>
        <v>0.129</v>
      </c>
      <c r="V73" s="28">
        <f t="shared" si="18"/>
        <v>0.22600000000000001</v>
      </c>
      <c r="W73" s="28">
        <f t="shared" si="18"/>
        <v>0.28999999999999998</v>
      </c>
      <c r="X73" s="28">
        <f t="shared" si="18"/>
        <v>0.161</v>
      </c>
      <c r="Y73" s="28">
        <f t="shared" si="18"/>
        <v>0.19400000000000001</v>
      </c>
      <c r="Z73" s="28">
        <f t="shared" si="18"/>
        <v>0</v>
      </c>
    </row>
    <row r="74" spans="19:30" x14ac:dyDescent="0.4">
      <c r="S74" s="75"/>
      <c r="T74" s="38" t="str">
        <f t="shared" si="17"/>
        <v>事務所(n=26）</v>
      </c>
      <c r="U74" s="28">
        <f t="shared" si="18"/>
        <v>0.115</v>
      </c>
      <c r="V74" s="28">
        <f t="shared" si="18"/>
        <v>0.23100000000000001</v>
      </c>
      <c r="W74" s="28">
        <f t="shared" si="18"/>
        <v>0.23100000000000001</v>
      </c>
      <c r="X74" s="28">
        <f t="shared" si="18"/>
        <v>0.34599999999999997</v>
      </c>
      <c r="Y74" s="28">
        <f t="shared" si="18"/>
        <v>7.6999999999999999E-2</v>
      </c>
      <c r="Z74" s="28">
        <f t="shared" si="18"/>
        <v>0</v>
      </c>
    </row>
    <row r="75" spans="19:30" x14ac:dyDescent="0.4">
      <c r="S75" s="75"/>
      <c r="T75" s="38" t="str">
        <f t="shared" si="17"/>
        <v>専用商業(n=2）</v>
      </c>
      <c r="U75" s="28">
        <f t="shared" si="18"/>
        <v>0</v>
      </c>
      <c r="V75" s="28">
        <f t="shared" si="18"/>
        <v>0.5</v>
      </c>
      <c r="W75" s="28">
        <f t="shared" si="18"/>
        <v>0.5</v>
      </c>
      <c r="X75" s="28">
        <f t="shared" si="18"/>
        <v>0</v>
      </c>
      <c r="Y75" s="28">
        <f t="shared" si="18"/>
        <v>0</v>
      </c>
      <c r="Z75" s="28">
        <f t="shared" si="18"/>
        <v>0</v>
      </c>
    </row>
    <row r="76" spans="19:30" x14ac:dyDescent="0.4">
      <c r="S76" s="75"/>
      <c r="T76" s="38" t="str">
        <f t="shared" si="17"/>
        <v>その他(n=3）</v>
      </c>
      <c r="U76" s="28">
        <f t="shared" si="18"/>
        <v>0.66700000000000004</v>
      </c>
      <c r="V76" s="28">
        <f t="shared" si="18"/>
        <v>0</v>
      </c>
      <c r="W76" s="28">
        <f t="shared" si="18"/>
        <v>0.33300000000000002</v>
      </c>
      <c r="X76" s="28">
        <f t="shared" si="18"/>
        <v>0</v>
      </c>
      <c r="Y76" s="28">
        <f t="shared" si="18"/>
        <v>0</v>
      </c>
      <c r="Z76" s="28">
        <f t="shared" si="18"/>
        <v>0</v>
      </c>
    </row>
    <row r="77" spans="19:30" x14ac:dyDescent="0.4">
      <c r="S77" s="75" t="str">
        <f>REPLACE(K7,8,0,CHAR(10))</f>
        <v>地区計画策定後
H20-R3(14年間）</v>
      </c>
      <c r="T77" s="38" t="str">
        <f t="shared" ref="T77:T82" si="19">T55&amp;AC19</f>
        <v>独立住宅(n=3）</v>
      </c>
      <c r="U77" s="28">
        <f t="shared" ref="U77:Z82" si="20">U55</f>
        <v>0.33300000000000002</v>
      </c>
      <c r="V77" s="28">
        <f t="shared" si="20"/>
        <v>0.33300000000000002</v>
      </c>
      <c r="W77" s="28">
        <f t="shared" si="20"/>
        <v>0</v>
      </c>
      <c r="X77" s="28">
        <f t="shared" si="20"/>
        <v>0.33400000000000002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集合住宅(n=4）</v>
      </c>
      <c r="U78" s="28">
        <f t="shared" si="20"/>
        <v>0.5</v>
      </c>
      <c r="V78" s="28">
        <f t="shared" si="20"/>
        <v>0.5</v>
      </c>
      <c r="W78" s="28">
        <f t="shared" si="20"/>
        <v>0</v>
      </c>
      <c r="X78" s="28">
        <f t="shared" si="20"/>
        <v>0</v>
      </c>
      <c r="Y78" s="28">
        <f t="shared" si="20"/>
        <v>0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住商併用(n=1）</v>
      </c>
      <c r="U79" s="28">
        <f t="shared" si="20"/>
        <v>0</v>
      </c>
      <c r="V79" s="28">
        <f t="shared" si="20"/>
        <v>1</v>
      </c>
      <c r="W79" s="28">
        <f t="shared" si="20"/>
        <v>0</v>
      </c>
      <c r="X79" s="28">
        <f t="shared" si="20"/>
        <v>0</v>
      </c>
      <c r="Y79" s="28">
        <f t="shared" si="20"/>
        <v>0</v>
      </c>
      <c r="Z79" s="28">
        <f t="shared" si="20"/>
        <v>0</v>
      </c>
    </row>
    <row r="80" spans="19:30" x14ac:dyDescent="0.4">
      <c r="S80" s="75"/>
      <c r="T80" s="38" t="str">
        <f t="shared" si="19"/>
        <v>事務所(n=6）</v>
      </c>
      <c r="U80" s="28">
        <f t="shared" si="20"/>
        <v>0</v>
      </c>
      <c r="V80" s="28">
        <f t="shared" si="20"/>
        <v>0.5</v>
      </c>
      <c r="W80" s="28">
        <f t="shared" si="20"/>
        <v>0.33300000000000002</v>
      </c>
      <c r="X80" s="28">
        <f t="shared" si="20"/>
        <v>0.16700000000000001</v>
      </c>
      <c r="Y80" s="28">
        <f t="shared" si="20"/>
        <v>0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専用商業(n=0）</v>
      </c>
      <c r="U81" s="28">
        <f t="shared" si="20"/>
        <v>0</v>
      </c>
      <c r="V81" s="28">
        <f t="shared" si="20"/>
        <v>0</v>
      </c>
      <c r="W81" s="28">
        <f t="shared" si="20"/>
        <v>0</v>
      </c>
      <c r="X81" s="28">
        <f t="shared" si="20"/>
        <v>0</v>
      </c>
      <c r="Y81" s="28">
        <f t="shared" si="20"/>
        <v>0</v>
      </c>
      <c r="Z81" s="28">
        <f t="shared" si="20"/>
        <v>0</v>
      </c>
    </row>
    <row r="82" spans="19:26" x14ac:dyDescent="0.4">
      <c r="S82" s="75"/>
      <c r="T82" s="38" t="str">
        <f t="shared" si="19"/>
        <v>その他(n=3）</v>
      </c>
      <c r="U82" s="28">
        <f t="shared" si="20"/>
        <v>0.33300000000000002</v>
      </c>
      <c r="V82" s="28">
        <f t="shared" si="20"/>
        <v>0.33300000000000002</v>
      </c>
      <c r="W82" s="28">
        <f t="shared" si="20"/>
        <v>0.33400000000000002</v>
      </c>
      <c r="X82" s="28">
        <f t="shared" si="20"/>
        <v>0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FFCC"/>
  </sheetPr>
  <dimension ref="A1:AD82"/>
  <sheetViews>
    <sheetView zoomScaleNormal="100" workbookViewId="0">
      <selection activeCell="B15" sqref="B15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33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神田須田町二丁目北部周辺地区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一般型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39792</v>
      </c>
      <c r="C4" s="26">
        <f>VLOOKUP($B$1,データベース!$A:$CV,データベース!D1,FALSE)</f>
        <v>39792</v>
      </c>
      <c r="F4" s="12">
        <v>1971</v>
      </c>
      <c r="G4" s="27">
        <f>B5-F4</f>
        <v>37</v>
      </c>
      <c r="I4" s="12" t="s">
        <v>19</v>
      </c>
      <c r="J4" s="12" t="str">
        <f>I4&amp;D7</f>
        <v>S46-H19</v>
      </c>
      <c r="K4" s="12" t="str">
        <f>$G$1&amp;G4&amp;$H$1&amp;$I$1</f>
        <v>(37年間）</v>
      </c>
      <c r="L4" s="12" t="str">
        <f>$G$1&amp;$J$1&amp;H12&amp;$I$1</f>
        <v>(n=179）</v>
      </c>
    </row>
    <row r="5" spans="1:29" x14ac:dyDescent="0.4">
      <c r="B5" s="27" t="str">
        <f>TEXT(B4,"yyyy")</f>
        <v>2008</v>
      </c>
      <c r="C5" s="27" t="str">
        <f>TEXT(C4,"ge")</f>
        <v>H20</v>
      </c>
      <c r="D5" s="27" t="str">
        <f>LEFT(C5,1)</f>
        <v>H</v>
      </c>
      <c r="F5" s="12">
        <v>2021</v>
      </c>
      <c r="G5" s="27">
        <f>F5-B5+1</f>
        <v>14</v>
      </c>
      <c r="I5" s="30" t="s">
        <v>20</v>
      </c>
      <c r="J5" s="12" t="str">
        <f>C5&amp;I5</f>
        <v>H20-R3</v>
      </c>
      <c r="K5" s="12" t="str">
        <f>$G$1&amp;G5&amp;$H$1&amp;$I$1</f>
        <v>(14年間）</v>
      </c>
      <c r="L5" s="12" t="str">
        <f>$G$1&amp;$J$1&amp;H13&amp;$I$1</f>
        <v>(n=21）</v>
      </c>
    </row>
    <row r="6" spans="1:29" x14ac:dyDescent="0.4">
      <c r="B6" s="27">
        <f>VALUE(B5)</f>
        <v>2008</v>
      </c>
      <c r="C6" s="27">
        <f>VALUE(RIGHT(C5,2))</f>
        <v>20</v>
      </c>
      <c r="D6" s="12">
        <f>C6-1</f>
        <v>19</v>
      </c>
      <c r="J6" s="12" t="str">
        <f>A23&amp;J4&amp;K4&amp;L4</f>
        <v>地区計画策定前S46-H19(37年間）(n=179）</v>
      </c>
      <c r="K6" s="12" t="str">
        <f>A23&amp;J4&amp;K4</f>
        <v>地区計画策定前S46-H19(37年間）</v>
      </c>
    </row>
    <row r="7" spans="1:29" x14ac:dyDescent="0.4">
      <c r="D7" s="12" t="str">
        <f>D5&amp;D6</f>
        <v>H19</v>
      </c>
      <c r="J7" s="12" t="str">
        <f>A24&amp;J5&amp;K5&amp;L5</f>
        <v>地区計画策定後H20-R3(14年間）(n=21）</v>
      </c>
      <c r="K7" s="12" t="str">
        <f>A24&amp;J5&amp;K5</f>
        <v>地区計画策定後H20-R3(14年間）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7</v>
      </c>
      <c r="C12" s="24">
        <f>VLOOKUP($B$1,データベース!$A:$CV,データベース!F1,FALSE)</f>
        <v>12</v>
      </c>
      <c r="D12" s="24">
        <f>VLOOKUP($B$1,データベース!$A:$CV,データベース!G1,FALSE)</f>
        <v>54</v>
      </c>
      <c r="E12" s="24">
        <f>VLOOKUP($B$1,データベース!$A:$CV,データベース!H1,FALSE)</f>
        <v>93</v>
      </c>
      <c r="F12" s="24">
        <f>VLOOKUP($B$1,データベース!$A:$CV,データベース!I1,FALSE)</f>
        <v>2</v>
      </c>
      <c r="G12" s="24">
        <f>VLOOKUP($B$1,データベース!$A:$CV,データベース!J1,FALSE)</f>
        <v>11</v>
      </c>
      <c r="H12" s="27">
        <f>SUM(B12:G12)</f>
        <v>179</v>
      </c>
      <c r="J12" s="20" t="s">
        <v>5</v>
      </c>
      <c r="K12" s="24">
        <f>VLOOKUP($B$1,データベース!$A:$CV,データベース!Q1,FALSE)</f>
        <v>801.84999999999991</v>
      </c>
      <c r="L12" s="24">
        <f>VLOOKUP($B$1,データベース!$A:$CV,データベース!R1,FALSE)</f>
        <v>18030.670000000002</v>
      </c>
      <c r="M12" s="24">
        <f>VLOOKUP($B$1,データベース!$A:$CV,データベース!S1,FALSE)</f>
        <v>48344.350000000006</v>
      </c>
      <c r="N12" s="24">
        <f>VLOOKUP($B$1,データベース!$A:$CV,データベース!T1,FALSE)</f>
        <v>106066.69</v>
      </c>
      <c r="O12" s="24">
        <f>VLOOKUP($B$1,データベース!$A:$CV,データベース!U1,FALSE)</f>
        <v>154.10000000000002</v>
      </c>
      <c r="P12" s="24">
        <f>VLOOKUP($B$1,データベース!$A:$CV,データベース!V1,FALSE)</f>
        <v>2209.0700000000002</v>
      </c>
      <c r="Q12" s="27">
        <f>SUM(K12:P12)</f>
        <v>175606.73</v>
      </c>
      <c r="S12" s="76" t="s">
        <v>5</v>
      </c>
      <c r="T12" s="14" t="s">
        <v>7</v>
      </c>
      <c r="U12" s="24">
        <f>VLOOKUP($B$1,データベース!$A:$CV,データベース!AC1,FALSE)</f>
        <v>0</v>
      </c>
      <c r="V12" s="24">
        <f>VLOOKUP($B$1,データベース!$A:$CV,データベース!AD1,FALSE)</f>
        <v>0</v>
      </c>
      <c r="W12" s="24">
        <f>VLOOKUP($B$1,データベース!$A:$CV,データベース!AE1,FALSE)</f>
        <v>0</v>
      </c>
      <c r="X12" s="24">
        <f>VLOOKUP($B$1,データベース!$A:$CV,データベース!AF1,FALSE)</f>
        <v>5</v>
      </c>
      <c r="Y12" s="24">
        <f>VLOOKUP($B$1,データベース!$A:$CV,データベース!AG1,FALSE)</f>
        <v>2</v>
      </c>
      <c r="Z12" s="24">
        <f>VLOOKUP($B$1,データベース!$A:$CV,データベース!AH1,FALSE)</f>
        <v>0</v>
      </c>
      <c r="AA12" s="27">
        <f>SUM(U12:Z12)</f>
        <v>7</v>
      </c>
      <c r="AC12" s="12" t="str">
        <f>$G$1&amp;$J$1&amp;AA12&amp;$I$1</f>
        <v>(n=7）</v>
      </c>
    </row>
    <row r="13" spans="1:29" x14ac:dyDescent="0.4">
      <c r="A13" s="21" t="s">
        <v>13</v>
      </c>
      <c r="B13" s="24">
        <f>VLOOKUP($B$1,データベース!$A:$CV,データベース!K1,FALSE)</f>
        <v>0</v>
      </c>
      <c r="C13" s="24">
        <f>VLOOKUP($B$1,データベース!$A:$CV,データベース!L1,FALSE)</f>
        <v>2</v>
      </c>
      <c r="D13" s="24">
        <f>VLOOKUP($B$1,データベース!$A:$CV,データベース!M1,FALSE)</f>
        <v>1</v>
      </c>
      <c r="E13" s="24">
        <f>VLOOKUP($B$1,データベース!$A:$CV,データベース!N1,FALSE)</f>
        <v>11</v>
      </c>
      <c r="F13" s="24">
        <f>VLOOKUP($B$1,データベース!$A:$CV,データベース!O1,FALSE)</f>
        <v>4</v>
      </c>
      <c r="G13" s="24">
        <f>VLOOKUP($B$1,データベース!$A:$CV,データベース!P1,FALSE)</f>
        <v>3</v>
      </c>
      <c r="H13" s="27">
        <f>SUM(B13:G13)</f>
        <v>21</v>
      </c>
      <c r="J13" s="21" t="s">
        <v>13</v>
      </c>
      <c r="K13" s="24">
        <f>VLOOKUP($B$1,データベース!$A:$CV,データベース!W1,FALSE)</f>
        <v>0</v>
      </c>
      <c r="L13" s="24">
        <f>VLOOKUP($B$1,データベース!$A:$CV,データベース!X1,FALSE)</f>
        <v>3549.58</v>
      </c>
      <c r="M13" s="24">
        <f>VLOOKUP($B$1,データベース!$A:$CV,データベース!Y1,FALSE)</f>
        <v>1658.92</v>
      </c>
      <c r="N13" s="24">
        <f>VLOOKUP($B$1,データベース!$A:$CV,データベース!Z1,FALSE)</f>
        <v>27105.040000000001</v>
      </c>
      <c r="O13" s="24">
        <f>VLOOKUP($B$1,データベース!$A:$CV,データベース!AA1,FALSE)</f>
        <v>14811.46</v>
      </c>
      <c r="P13" s="24">
        <f>VLOOKUP($B$1,データベース!$A:$CV,データベース!AB1,FALSE)</f>
        <v>1266.17</v>
      </c>
      <c r="Q13" s="27">
        <f>SUM(K13:P13)</f>
        <v>48391.17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1</v>
      </c>
      <c r="W13" s="24">
        <f>VLOOKUP($B$1,データベース!$A:$CV,データベース!AK1,FALSE)</f>
        <v>6</v>
      </c>
      <c r="X13" s="24">
        <f>VLOOKUP($B$1,データベース!$A:$CV,データベース!AL1,FALSE)</f>
        <v>4</v>
      </c>
      <c r="Y13" s="24">
        <f>VLOOKUP($B$1,データベース!$A:$CV,データベース!AM1,FALSE)</f>
        <v>1</v>
      </c>
      <c r="Z13" s="24">
        <f>VLOOKUP($B$1,データベース!$A:$CV,データベース!AN1,FALSE)</f>
        <v>0</v>
      </c>
      <c r="AA13" s="27">
        <f t="shared" ref="AA13:AA25" si="0">SUM(U13:Z13)</f>
        <v>12</v>
      </c>
      <c r="AC13" s="12" t="str">
        <f t="shared" ref="AC13:AC24" si="1">$G$1&amp;$J$1&amp;AA13&amp;$I$1</f>
        <v>(n=12）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2</v>
      </c>
      <c r="V14" s="24">
        <f>VLOOKUP($B$1,データベース!$A:$CV,データベース!AP1,FALSE)</f>
        <v>0</v>
      </c>
      <c r="W14" s="24">
        <f>VLOOKUP($B$1,データベース!$A:$CV,データベース!AQ1,FALSE)</f>
        <v>3</v>
      </c>
      <c r="X14" s="24">
        <f>VLOOKUP($B$1,データベース!$A:$CV,データベース!AR1,FALSE)</f>
        <v>8</v>
      </c>
      <c r="Y14" s="24">
        <f>VLOOKUP($B$1,データベース!$A:$CV,データベース!AS1,FALSE)</f>
        <v>33</v>
      </c>
      <c r="Z14" s="24">
        <f>VLOOKUP($B$1,データベース!$A:$CV,データベース!AT1,FALSE)</f>
        <v>8</v>
      </c>
      <c r="AA14" s="27">
        <f t="shared" si="0"/>
        <v>54</v>
      </c>
      <c r="AC14" s="12" t="str">
        <f t="shared" si="1"/>
        <v>(n=54）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5</v>
      </c>
      <c r="V15" s="24">
        <f>VLOOKUP($B$1,データベース!$A:$CV,データベース!AV1,FALSE)</f>
        <v>11</v>
      </c>
      <c r="W15" s="24">
        <f>VLOOKUP($B$1,データベース!$A:$CV,データベース!AW1,FALSE)</f>
        <v>0</v>
      </c>
      <c r="X15" s="24">
        <f>VLOOKUP($B$1,データベース!$A:$CV,データベース!AX1,FALSE)</f>
        <v>13</v>
      </c>
      <c r="Y15" s="24">
        <f>VLOOKUP($B$1,データベース!$A:$CV,データベース!AY1,FALSE)</f>
        <v>53</v>
      </c>
      <c r="Z15" s="24">
        <f>VLOOKUP($B$1,データベース!$A:$CV,データベース!AZ1,FALSE)</f>
        <v>11</v>
      </c>
      <c r="AA15" s="27">
        <f t="shared" si="0"/>
        <v>93</v>
      </c>
      <c r="AC15" s="12" t="str">
        <f t="shared" si="1"/>
        <v>(n=93）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0</v>
      </c>
      <c r="X16" s="24">
        <f>VLOOKUP($B$1,データベース!$A:$CV,データベース!BD1,FALSE)</f>
        <v>0</v>
      </c>
      <c r="Y16" s="24">
        <f>VLOOKUP($B$1,データベース!$A:$CV,データベース!BE1,FALSE)</f>
        <v>0</v>
      </c>
      <c r="Z16" s="24">
        <f>VLOOKUP($B$1,データベース!$A:$CV,データベース!BF1,FALSE)</f>
        <v>2</v>
      </c>
      <c r="AA16" s="27">
        <f t="shared" si="0"/>
        <v>2</v>
      </c>
      <c r="AC16" s="12" t="str">
        <f t="shared" si="1"/>
        <v>(n=2）</v>
      </c>
    </row>
    <row r="17" spans="1:29" x14ac:dyDescent="0.4">
      <c r="A17" s="20" t="s">
        <v>5</v>
      </c>
      <c r="B17" s="28">
        <f t="shared" ref="B17:H18" si="2">B12/$H12</f>
        <v>3.9106145251396648E-2</v>
      </c>
      <c r="C17" s="28">
        <f t="shared" si="2"/>
        <v>6.7039106145251395E-2</v>
      </c>
      <c r="D17" s="28">
        <f t="shared" si="2"/>
        <v>0.3016759776536313</v>
      </c>
      <c r="E17" s="28">
        <f t="shared" si="2"/>
        <v>0.51955307262569828</v>
      </c>
      <c r="F17" s="28">
        <f t="shared" si="2"/>
        <v>1.11731843575419E-2</v>
      </c>
      <c r="G17" s="28">
        <f t="shared" si="2"/>
        <v>6.1452513966480445E-2</v>
      </c>
      <c r="H17" s="29">
        <f t="shared" si="2"/>
        <v>1</v>
      </c>
      <c r="J17" s="20" t="s">
        <v>5</v>
      </c>
      <c r="K17" s="28">
        <f>K12/$Q12</f>
        <v>4.5661689617476501E-3</v>
      </c>
      <c r="L17" s="28">
        <f t="shared" ref="L17:P18" si="3">L12/$Q12</f>
        <v>0.10267641792544056</v>
      </c>
      <c r="M17" s="28">
        <f t="shared" si="3"/>
        <v>0.2752989592141486</v>
      </c>
      <c r="N17" s="28">
        <f t="shared" si="3"/>
        <v>0.60400128172764223</v>
      </c>
      <c r="O17" s="28">
        <f t="shared" si="3"/>
        <v>8.7752901042004487E-4</v>
      </c>
      <c r="P17" s="28">
        <f t="shared" si="3"/>
        <v>1.2579643160600963E-2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4</v>
      </c>
      <c r="V17" s="24">
        <f>VLOOKUP($B$1,データベース!$A:$CV,データベース!BH1,FALSE)</f>
        <v>0</v>
      </c>
      <c r="W17" s="24">
        <f>VLOOKUP($B$1,データベース!$A:$CV,データベース!BI1,FALSE)</f>
        <v>0</v>
      </c>
      <c r="X17" s="24">
        <f>VLOOKUP($B$1,データベース!$A:$CV,データベース!BJ1,FALSE)</f>
        <v>2</v>
      </c>
      <c r="Y17" s="24">
        <f>VLOOKUP($B$1,データベース!$A:$CV,データベース!BK1,FALSE)</f>
        <v>3</v>
      </c>
      <c r="Z17" s="24">
        <f>VLOOKUP($B$1,データベース!$A:$CV,データベース!BL1,FALSE)</f>
        <v>2</v>
      </c>
      <c r="AA17" s="27">
        <f t="shared" si="0"/>
        <v>11</v>
      </c>
      <c r="AC17" s="12" t="str">
        <f t="shared" si="1"/>
        <v>(n=11）</v>
      </c>
    </row>
    <row r="18" spans="1:29" x14ac:dyDescent="0.4">
      <c r="A18" s="21" t="s">
        <v>13</v>
      </c>
      <c r="B18" s="28">
        <f t="shared" si="2"/>
        <v>0</v>
      </c>
      <c r="C18" s="28">
        <f t="shared" si="2"/>
        <v>9.5238095238095233E-2</v>
      </c>
      <c r="D18" s="28">
        <f t="shared" si="2"/>
        <v>4.7619047619047616E-2</v>
      </c>
      <c r="E18" s="28">
        <f t="shared" si="2"/>
        <v>0.52380952380952384</v>
      </c>
      <c r="F18" s="28">
        <f t="shared" si="2"/>
        <v>0.19047619047619047</v>
      </c>
      <c r="G18" s="28">
        <f t="shared" si="2"/>
        <v>0.14285714285714285</v>
      </c>
      <c r="H18" s="29">
        <f t="shared" si="2"/>
        <v>1</v>
      </c>
      <c r="J18" s="21" t="s">
        <v>13</v>
      </c>
      <c r="K18" s="28">
        <f>K13/$Q13</f>
        <v>0</v>
      </c>
      <c r="L18" s="28">
        <f t="shared" si="3"/>
        <v>7.3351811911139986E-2</v>
      </c>
      <c r="M18" s="28">
        <f t="shared" si="3"/>
        <v>3.4281460853292041E-2</v>
      </c>
      <c r="N18" s="28">
        <f t="shared" si="3"/>
        <v>0.56012367545566688</v>
      </c>
      <c r="O18" s="28">
        <f t="shared" si="3"/>
        <v>0.30607774104242569</v>
      </c>
      <c r="P18" s="28">
        <f t="shared" si="3"/>
        <v>2.6165310737475456E-2</v>
      </c>
      <c r="Q18" s="28">
        <f>Q13/$Q13</f>
        <v>1</v>
      </c>
      <c r="S18" s="76"/>
      <c r="T18" s="12" t="s">
        <v>34</v>
      </c>
      <c r="U18" s="27">
        <f t="shared" ref="U18:Z18" si="4">SUM(U12:U17)</f>
        <v>11</v>
      </c>
      <c r="V18" s="27">
        <f t="shared" si="4"/>
        <v>12</v>
      </c>
      <c r="W18" s="27">
        <f t="shared" si="4"/>
        <v>9</v>
      </c>
      <c r="X18" s="27">
        <f t="shared" si="4"/>
        <v>32</v>
      </c>
      <c r="Y18" s="27">
        <f t="shared" si="4"/>
        <v>92</v>
      </c>
      <c r="Z18" s="27">
        <f t="shared" si="4"/>
        <v>23</v>
      </c>
      <c r="AA18" s="27">
        <f t="shared" si="0"/>
        <v>179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0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0</v>
      </c>
      <c r="AC19" s="12" t="str">
        <f t="shared" si="1"/>
        <v>(n=0）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0</v>
      </c>
      <c r="V20" s="24">
        <f>VLOOKUP($B$1,データベース!$A:$CV,データベース!BT1,FALSE)</f>
        <v>1</v>
      </c>
      <c r="W20" s="24">
        <f>VLOOKUP($B$1,データベース!$A:$CV,データベース!BU1,FALSE)</f>
        <v>0</v>
      </c>
      <c r="X20" s="24">
        <f>VLOOKUP($B$1,データベース!$A:$CV,データベース!BV1,FALSE)</f>
        <v>1</v>
      </c>
      <c r="Y20" s="24">
        <f>VLOOKUP($B$1,データベース!$A:$CV,データベース!BW1,FALSE)</f>
        <v>0</v>
      </c>
      <c r="Z20" s="24">
        <f>VLOOKUP($B$1,データベース!$A:$CV,データベース!BX1,FALSE)</f>
        <v>0</v>
      </c>
      <c r="AA20" s="27">
        <f t="shared" si="0"/>
        <v>2</v>
      </c>
      <c r="AC20" s="12" t="str">
        <f t="shared" si="1"/>
        <v>(n=2）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0</v>
      </c>
      <c r="W21" s="24">
        <f>VLOOKUP($B$1,データベース!$A:$CV,データベース!CA1,FALSE)</f>
        <v>0</v>
      </c>
      <c r="X21" s="24">
        <f>VLOOKUP($B$1,データベース!$A:$CV,データベース!CB1,FALSE)</f>
        <v>1</v>
      </c>
      <c r="Y21" s="24">
        <f>VLOOKUP($B$1,データベース!$A:$CV,データベース!CC1,FALSE)</f>
        <v>0</v>
      </c>
      <c r="Z21" s="24">
        <f>VLOOKUP($B$1,データベース!$A:$CV,データベース!CD1,FALSE)</f>
        <v>0</v>
      </c>
      <c r="AA21" s="27">
        <f t="shared" si="0"/>
        <v>1</v>
      </c>
      <c r="AC21" s="12" t="str">
        <f t="shared" si="1"/>
        <v>(n=1）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0</v>
      </c>
      <c r="W22" s="24">
        <f>VLOOKUP($B$1,データベース!$A:$CV,データベース!CG1,FALSE)</f>
        <v>6</v>
      </c>
      <c r="X22" s="24">
        <f>VLOOKUP($B$1,データベース!$A:$CV,データベース!CH1,FALSE)</f>
        <v>1</v>
      </c>
      <c r="Y22" s="24">
        <f>VLOOKUP($B$1,データベース!$A:$CV,データベース!CI1,FALSE)</f>
        <v>4</v>
      </c>
      <c r="Z22" s="24">
        <f>VLOOKUP($B$1,データベース!$A:$CV,データベース!CJ1,FALSE)</f>
        <v>0</v>
      </c>
      <c r="AA22" s="27">
        <f t="shared" si="0"/>
        <v>11</v>
      </c>
      <c r="AC22" s="12" t="str">
        <f t="shared" si="1"/>
        <v>(n=11）</v>
      </c>
    </row>
    <row r="23" spans="1:29" x14ac:dyDescent="0.4">
      <c r="A23" s="20" t="s">
        <v>5</v>
      </c>
      <c r="B23" s="28">
        <f>ROUND(B17,3)</f>
        <v>3.9E-2</v>
      </c>
      <c r="C23" s="28">
        <f t="shared" ref="C23:G24" si="5">ROUND(C17,3)</f>
        <v>6.7000000000000004E-2</v>
      </c>
      <c r="D23" s="28">
        <f t="shared" si="5"/>
        <v>0.30199999999999999</v>
      </c>
      <c r="E23" s="28">
        <f t="shared" si="5"/>
        <v>0.52</v>
      </c>
      <c r="F23" s="28">
        <f t="shared" si="5"/>
        <v>1.0999999999999999E-2</v>
      </c>
      <c r="G23" s="28">
        <f t="shared" si="5"/>
        <v>6.0999999999999999E-2</v>
      </c>
      <c r="H23" s="28">
        <f>SUM(B23:G23)</f>
        <v>1</v>
      </c>
      <c r="J23" s="20" t="s">
        <v>5</v>
      </c>
      <c r="K23" s="28">
        <f>ROUND(K17,3)</f>
        <v>5.0000000000000001E-3</v>
      </c>
      <c r="L23" s="28">
        <f t="shared" ref="L23:P24" si="6">ROUND(L17,3)</f>
        <v>0.10299999999999999</v>
      </c>
      <c r="M23" s="28">
        <f t="shared" si="6"/>
        <v>0.27500000000000002</v>
      </c>
      <c r="N23" s="28">
        <f>ROUND(N17,3)-0.001</f>
        <v>0.60299999999999998</v>
      </c>
      <c r="O23" s="28">
        <f t="shared" si="6"/>
        <v>1E-3</v>
      </c>
      <c r="P23" s="28">
        <f t="shared" si="6"/>
        <v>1.2999999999999999E-2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1</v>
      </c>
      <c r="W23" s="24">
        <f>VLOOKUP($B$1,データベース!$A:$CV,データベース!CM1,FALSE)</f>
        <v>1</v>
      </c>
      <c r="X23" s="24">
        <f>VLOOKUP($B$1,データベース!$A:$CV,データベース!CN1,FALSE)</f>
        <v>2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4</v>
      </c>
      <c r="AC23" s="12" t="str">
        <f t="shared" si="1"/>
        <v>(n=4）</v>
      </c>
    </row>
    <row r="24" spans="1:29" x14ac:dyDescent="0.4">
      <c r="A24" s="21" t="s">
        <v>13</v>
      </c>
      <c r="B24" s="28">
        <f>ROUND(B18,3)</f>
        <v>0</v>
      </c>
      <c r="C24" s="28">
        <f t="shared" si="5"/>
        <v>9.5000000000000001E-2</v>
      </c>
      <c r="D24" s="28">
        <f t="shared" si="5"/>
        <v>4.8000000000000001E-2</v>
      </c>
      <c r="E24" s="28">
        <f t="shared" si="5"/>
        <v>0.52400000000000002</v>
      </c>
      <c r="F24" s="28">
        <f t="shared" si="5"/>
        <v>0.19</v>
      </c>
      <c r="G24" s="28">
        <f t="shared" si="5"/>
        <v>0.14299999999999999</v>
      </c>
      <c r="H24" s="28">
        <f>SUM(B24:G24)</f>
        <v>1</v>
      </c>
      <c r="J24" s="21" t="s">
        <v>13</v>
      </c>
      <c r="K24" s="28">
        <f>ROUND(K18,3)</f>
        <v>0</v>
      </c>
      <c r="L24" s="28">
        <f t="shared" si="6"/>
        <v>7.2999999999999995E-2</v>
      </c>
      <c r="M24" s="28">
        <f t="shared" si="6"/>
        <v>3.4000000000000002E-2</v>
      </c>
      <c r="N24" s="28">
        <f>ROUND(N18,3)+0.001</f>
        <v>0.56100000000000005</v>
      </c>
      <c r="O24" s="28">
        <f t="shared" si="6"/>
        <v>0.30599999999999999</v>
      </c>
      <c r="P24" s="28">
        <f t="shared" si="6"/>
        <v>2.5999999999999999E-2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1</v>
      </c>
      <c r="V24" s="24">
        <f>VLOOKUP($B$1,データベース!$A:$CV,データベース!CR1,FALSE)</f>
        <v>0</v>
      </c>
      <c r="W24" s="24">
        <f>VLOOKUP($B$1,データベース!$A:$CV,データベース!CS1,FALSE)</f>
        <v>0</v>
      </c>
      <c r="X24" s="24">
        <f>VLOOKUP($B$1,データベース!$A:$CV,データベース!CT1,FALSE)</f>
        <v>2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3</v>
      </c>
      <c r="AC24" s="12" t="str">
        <f t="shared" si="1"/>
        <v>(n=3）</v>
      </c>
    </row>
    <row r="25" spans="1:29" x14ac:dyDescent="0.4">
      <c r="S25" s="77"/>
      <c r="T25" s="12" t="s">
        <v>34</v>
      </c>
      <c r="U25" s="27">
        <f t="shared" ref="U25:Z25" si="7">SUM(U19:U24)</f>
        <v>1</v>
      </c>
      <c r="V25" s="27">
        <f t="shared" si="7"/>
        <v>2</v>
      </c>
      <c r="W25" s="27">
        <f t="shared" si="7"/>
        <v>7</v>
      </c>
      <c r="X25" s="27">
        <f t="shared" si="7"/>
        <v>7</v>
      </c>
      <c r="Y25" s="27">
        <f t="shared" si="7"/>
        <v>4</v>
      </c>
      <c r="Z25" s="27">
        <f t="shared" si="7"/>
        <v>0</v>
      </c>
      <c r="AA25" s="27">
        <f t="shared" si="0"/>
        <v>21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S46-H19(37年間）(n=179）</v>
      </c>
      <c r="B27" s="28">
        <f>B23</f>
        <v>3.9E-2</v>
      </c>
      <c r="C27" s="28">
        <f t="shared" ref="C27:G28" si="8">C23</f>
        <v>6.7000000000000004E-2</v>
      </c>
      <c r="D27" s="28">
        <f t="shared" si="8"/>
        <v>0.30199999999999999</v>
      </c>
      <c r="E27" s="28">
        <f t="shared" si="8"/>
        <v>0.52</v>
      </c>
      <c r="F27" s="28">
        <f t="shared" si="8"/>
        <v>1.0999999999999999E-2</v>
      </c>
      <c r="G27" s="28">
        <f t="shared" si="8"/>
        <v>6.0999999999999999E-2</v>
      </c>
      <c r="J27" s="27" t="str">
        <f>REPLACE(K6,8,0,CHAR(10))</f>
        <v>地区計画策定前
S46-H19(37年間）</v>
      </c>
      <c r="K27" s="28">
        <f>K23</f>
        <v>5.0000000000000001E-3</v>
      </c>
      <c r="L27" s="28">
        <f t="shared" ref="L27:P28" si="9">L23</f>
        <v>0.10299999999999999</v>
      </c>
      <c r="M27" s="28">
        <f t="shared" si="9"/>
        <v>0.27500000000000002</v>
      </c>
      <c r="N27" s="28">
        <f t="shared" si="9"/>
        <v>0.60299999999999998</v>
      </c>
      <c r="O27" s="28">
        <f t="shared" si="9"/>
        <v>1E-3</v>
      </c>
      <c r="P27" s="28">
        <f t="shared" si="9"/>
        <v>1.2999999999999999E-2</v>
      </c>
    </row>
    <row r="28" spans="1:29" x14ac:dyDescent="0.4">
      <c r="A28" s="27" t="str">
        <f>REPLACE(J7,8,0,CHAR(10))</f>
        <v>地区計画策定後
H20-R3(14年間）(n=21）</v>
      </c>
      <c r="B28" s="28">
        <f>B24</f>
        <v>0</v>
      </c>
      <c r="C28" s="28">
        <f t="shared" si="8"/>
        <v>9.5000000000000001E-2</v>
      </c>
      <c r="D28" s="28">
        <f t="shared" si="8"/>
        <v>4.8000000000000001E-2</v>
      </c>
      <c r="E28" s="28">
        <f t="shared" si="8"/>
        <v>0.52400000000000002</v>
      </c>
      <c r="F28" s="28">
        <f t="shared" si="8"/>
        <v>0.19</v>
      </c>
      <c r="G28" s="28">
        <f t="shared" si="8"/>
        <v>0.14299999999999999</v>
      </c>
      <c r="J28" s="27" t="str">
        <f>REPLACE(K7,8,0,CHAR(10))</f>
        <v>地区計画策定後
H20-R3(14年間）</v>
      </c>
      <c r="K28" s="28">
        <f>K24</f>
        <v>0</v>
      </c>
      <c r="L28" s="28">
        <f t="shared" si="9"/>
        <v>7.2999999999999995E-2</v>
      </c>
      <c r="M28" s="28">
        <f t="shared" si="9"/>
        <v>3.4000000000000002E-2</v>
      </c>
      <c r="N28" s="28">
        <f t="shared" si="9"/>
        <v>0.56100000000000005</v>
      </c>
      <c r="O28" s="28">
        <f t="shared" si="9"/>
        <v>0.30599999999999999</v>
      </c>
      <c r="P28" s="28">
        <f t="shared" si="9"/>
        <v>2.5999999999999999E-2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</v>
      </c>
      <c r="V30" s="28">
        <f t="shared" ref="V30:AA30" si="10">V12/$AA12</f>
        <v>0</v>
      </c>
      <c r="W30" s="28">
        <f t="shared" si="10"/>
        <v>0</v>
      </c>
      <c r="X30" s="28">
        <f t="shared" si="10"/>
        <v>0.7142857142857143</v>
      </c>
      <c r="Y30" s="28">
        <f t="shared" si="10"/>
        <v>0.2857142857142857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8.3333333333333329E-2</v>
      </c>
      <c r="W31" s="28">
        <f t="shared" si="11"/>
        <v>0.5</v>
      </c>
      <c r="X31" s="28">
        <f t="shared" si="11"/>
        <v>0.33333333333333331</v>
      </c>
      <c r="Y31" s="28">
        <f t="shared" si="11"/>
        <v>8.3333333333333329E-2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0.108</v>
      </c>
      <c r="L32" s="28">
        <f>M27</f>
        <v>0.27500000000000002</v>
      </c>
      <c r="M32" s="28">
        <f>SUM(K27:M27)</f>
        <v>0.38300000000000001</v>
      </c>
      <c r="N32" s="28">
        <f>N27</f>
        <v>0.60299999999999998</v>
      </c>
      <c r="O32" s="28">
        <f>O27</f>
        <v>1E-3</v>
      </c>
      <c r="S32" s="76"/>
      <c r="T32" s="16" t="s">
        <v>9</v>
      </c>
      <c r="U32" s="28">
        <f t="shared" si="11"/>
        <v>3.7037037037037035E-2</v>
      </c>
      <c r="V32" s="28">
        <f t="shared" si="11"/>
        <v>0</v>
      </c>
      <c r="W32" s="28">
        <f t="shared" si="11"/>
        <v>5.5555555555555552E-2</v>
      </c>
      <c r="X32" s="28">
        <f t="shared" si="11"/>
        <v>0.14814814814814814</v>
      </c>
      <c r="Y32" s="28">
        <f t="shared" si="11"/>
        <v>0.61111111111111116</v>
      </c>
      <c r="Z32" s="28">
        <f t="shared" si="11"/>
        <v>0.14814814814814814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7.2999999999999995E-2</v>
      </c>
      <c r="L33" s="28">
        <f>M28</f>
        <v>3.4000000000000002E-2</v>
      </c>
      <c r="M33" s="28">
        <f>SUM(K28:M28)</f>
        <v>0.107</v>
      </c>
      <c r="N33" s="28">
        <f>N28</f>
        <v>0.56100000000000005</v>
      </c>
      <c r="O33" s="28">
        <f>O28</f>
        <v>0.30599999999999999</v>
      </c>
      <c r="S33" s="76"/>
      <c r="T33" s="17" t="s">
        <v>10</v>
      </c>
      <c r="U33" s="28">
        <f t="shared" si="11"/>
        <v>5.3763440860215055E-2</v>
      </c>
      <c r="V33" s="28">
        <f t="shared" si="11"/>
        <v>0.11827956989247312</v>
      </c>
      <c r="W33" s="28">
        <f t="shared" si="11"/>
        <v>0</v>
      </c>
      <c r="X33" s="28">
        <f t="shared" si="11"/>
        <v>0.13978494623655913</v>
      </c>
      <c r="Y33" s="28">
        <f t="shared" si="11"/>
        <v>0.56989247311827962</v>
      </c>
      <c r="Z33" s="28">
        <f t="shared" si="11"/>
        <v>0.11827956989247312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0</v>
      </c>
      <c r="X34" s="28">
        <f t="shared" si="11"/>
        <v>0</v>
      </c>
      <c r="Y34" s="28">
        <f t="shared" si="11"/>
        <v>0</v>
      </c>
      <c r="Z34" s="28">
        <f t="shared" si="11"/>
        <v>1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0.36363636363636365</v>
      </c>
      <c r="V35" s="28">
        <f t="shared" si="11"/>
        <v>0</v>
      </c>
      <c r="W35" s="28">
        <f t="shared" si="11"/>
        <v>0</v>
      </c>
      <c r="X35" s="28">
        <f t="shared" si="11"/>
        <v>0.18181818181818182</v>
      </c>
      <c r="Y35" s="28">
        <f t="shared" si="11"/>
        <v>0.27272727272727271</v>
      </c>
      <c r="Z35" s="28">
        <f t="shared" si="11"/>
        <v>0.18181818181818182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6.1452513966480445E-2</v>
      </c>
      <c r="V36" s="28">
        <f t="shared" si="11"/>
        <v>6.7039106145251395E-2</v>
      </c>
      <c r="W36" s="28">
        <f t="shared" si="11"/>
        <v>5.027932960893855E-2</v>
      </c>
      <c r="X36" s="28">
        <f t="shared" si="11"/>
        <v>0.1787709497206704</v>
      </c>
      <c r="Y36" s="28">
        <f t="shared" si="11"/>
        <v>0.51396648044692739</v>
      </c>
      <c r="Z36" s="28">
        <f t="shared" si="11"/>
        <v>0.12849162011173185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0:27" x14ac:dyDescent="0.4">
      <c r="S38" s="77"/>
      <c r="T38" s="15" t="s">
        <v>8</v>
      </c>
      <c r="U38" s="28">
        <f t="shared" si="11"/>
        <v>0</v>
      </c>
      <c r="V38" s="28">
        <f t="shared" si="11"/>
        <v>0.5</v>
      </c>
      <c r="W38" s="28">
        <f t="shared" si="11"/>
        <v>0</v>
      </c>
      <c r="X38" s="28">
        <f t="shared" si="11"/>
        <v>0.5</v>
      </c>
      <c r="Y38" s="28">
        <f t="shared" si="11"/>
        <v>0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</v>
      </c>
      <c r="W39" s="28">
        <f t="shared" si="11"/>
        <v>0</v>
      </c>
      <c r="X39" s="28">
        <f t="shared" si="11"/>
        <v>1</v>
      </c>
      <c r="Y39" s="28">
        <f t="shared" si="11"/>
        <v>0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</v>
      </c>
      <c r="W40" s="28">
        <f t="shared" si="11"/>
        <v>0.54545454545454541</v>
      </c>
      <c r="X40" s="28">
        <f t="shared" si="11"/>
        <v>9.0909090909090912E-2</v>
      </c>
      <c r="Y40" s="28">
        <f t="shared" si="11"/>
        <v>0.36363636363636365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0.25</v>
      </c>
      <c r="W41" s="28">
        <f t="shared" si="11"/>
        <v>0.25</v>
      </c>
      <c r="X41" s="28">
        <f t="shared" si="11"/>
        <v>0.5</v>
      </c>
      <c r="Y41" s="28">
        <f t="shared" si="11"/>
        <v>0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0.33333333333333331</v>
      </c>
      <c r="V42" s="28">
        <f t="shared" si="11"/>
        <v>0</v>
      </c>
      <c r="W42" s="28">
        <f t="shared" si="11"/>
        <v>0</v>
      </c>
      <c r="X42" s="28">
        <f t="shared" si="11"/>
        <v>0.66666666666666663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4.7619047619047616E-2</v>
      </c>
      <c r="V43" s="28">
        <f t="shared" si="11"/>
        <v>9.5238095238095233E-2</v>
      </c>
      <c r="W43" s="28">
        <f t="shared" si="11"/>
        <v>0.33333333333333331</v>
      </c>
      <c r="X43" s="28">
        <f t="shared" si="11"/>
        <v>0.33333333333333331</v>
      </c>
      <c r="Y43" s="28">
        <f t="shared" si="11"/>
        <v>0.19047619047619047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</v>
      </c>
      <c r="V48" s="28">
        <f t="shared" si="12"/>
        <v>0</v>
      </c>
      <c r="W48" s="28">
        <f t="shared" si="12"/>
        <v>0</v>
      </c>
      <c r="X48" s="28">
        <f t="shared" si="12"/>
        <v>0.71399999999999997</v>
      </c>
      <c r="Y48" s="28">
        <f t="shared" si="12"/>
        <v>0.28599999999999998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</v>
      </c>
      <c r="V49" s="28">
        <f t="shared" si="13"/>
        <v>8.3000000000000004E-2</v>
      </c>
      <c r="W49" s="28">
        <f>ROUND(W31,3)+0.001</f>
        <v>0.501</v>
      </c>
      <c r="X49" s="28">
        <f t="shared" si="13"/>
        <v>0.33300000000000002</v>
      </c>
      <c r="Y49" s="28">
        <f t="shared" si="13"/>
        <v>8.3000000000000004E-2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3.6999999999999998E-2</v>
      </c>
      <c r="V50" s="28">
        <f t="shared" si="13"/>
        <v>0</v>
      </c>
      <c r="W50" s="28">
        <f t="shared" si="13"/>
        <v>5.6000000000000001E-2</v>
      </c>
      <c r="X50" s="28">
        <f t="shared" si="13"/>
        <v>0.14799999999999999</v>
      </c>
      <c r="Y50" s="28">
        <f t="shared" si="13"/>
        <v>0.61099999999999999</v>
      </c>
      <c r="Z50" s="28">
        <f t="shared" si="13"/>
        <v>0.14799999999999999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5.3999999999999999E-2</v>
      </c>
      <c r="V51" s="28">
        <f t="shared" si="13"/>
        <v>0.11799999999999999</v>
      </c>
      <c r="W51" s="28">
        <f t="shared" si="13"/>
        <v>0</v>
      </c>
      <c r="X51" s="28">
        <f t="shared" si="13"/>
        <v>0.14000000000000001</v>
      </c>
      <c r="Y51" s="28">
        <f t="shared" si="13"/>
        <v>0.56999999999999995</v>
      </c>
      <c r="Z51" s="28">
        <f t="shared" si="13"/>
        <v>0.11799999999999999</v>
      </c>
      <c r="AA51" s="28">
        <f t="shared" si="14"/>
        <v>0.99999999999999989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</v>
      </c>
      <c r="W52" s="28">
        <f t="shared" si="13"/>
        <v>0</v>
      </c>
      <c r="X52" s="28">
        <f t="shared" si="13"/>
        <v>0</v>
      </c>
      <c r="Y52" s="28">
        <f t="shared" si="13"/>
        <v>0</v>
      </c>
      <c r="Z52" s="28">
        <f t="shared" si="13"/>
        <v>1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>ROUND(U35,3)-0.001</f>
        <v>0.36299999999999999</v>
      </c>
      <c r="V53" s="28">
        <f t="shared" si="13"/>
        <v>0</v>
      </c>
      <c r="W53" s="28">
        <f t="shared" si="13"/>
        <v>0</v>
      </c>
      <c r="X53" s="28">
        <f t="shared" si="13"/>
        <v>0.182</v>
      </c>
      <c r="Y53" s="28">
        <f t="shared" si="13"/>
        <v>0.27300000000000002</v>
      </c>
      <c r="Z53" s="28">
        <f t="shared" si="13"/>
        <v>0.182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6.0999999999999999E-2</v>
      </c>
      <c r="V54" s="28">
        <f t="shared" si="13"/>
        <v>6.7000000000000004E-2</v>
      </c>
      <c r="W54" s="28">
        <f t="shared" si="13"/>
        <v>0.05</v>
      </c>
      <c r="X54" s="28">
        <f t="shared" si="13"/>
        <v>0.17899999999999999</v>
      </c>
      <c r="Y54" s="28">
        <f>ROUND(Y36,3)+0.001</f>
        <v>0.51500000000000001</v>
      </c>
      <c r="Z54" s="28">
        <f t="shared" si="13"/>
        <v>0.128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0</v>
      </c>
      <c r="W55" s="28">
        <f t="shared" si="13"/>
        <v>0</v>
      </c>
      <c r="X55" s="28">
        <f t="shared" si="13"/>
        <v>0</v>
      </c>
      <c r="Y55" s="28">
        <f t="shared" si="13"/>
        <v>0</v>
      </c>
      <c r="Z55" s="28">
        <f t="shared" si="13"/>
        <v>0</v>
      </c>
      <c r="AA55" s="28">
        <f t="shared" si="14"/>
        <v>0</v>
      </c>
    </row>
    <row r="56" spans="19:27" x14ac:dyDescent="0.4">
      <c r="S56" s="77"/>
      <c r="T56" s="15" t="s">
        <v>8</v>
      </c>
      <c r="U56" s="28">
        <f t="shared" si="13"/>
        <v>0</v>
      </c>
      <c r="V56" s="28">
        <f t="shared" si="13"/>
        <v>0.5</v>
      </c>
      <c r="W56" s="28">
        <f t="shared" si="13"/>
        <v>0</v>
      </c>
      <c r="X56" s="28">
        <f t="shared" si="13"/>
        <v>0.5</v>
      </c>
      <c r="Y56" s="28">
        <f t="shared" si="13"/>
        <v>0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</v>
      </c>
      <c r="V57" s="28">
        <f t="shared" si="13"/>
        <v>0</v>
      </c>
      <c r="W57" s="28">
        <f t="shared" si="13"/>
        <v>0</v>
      </c>
      <c r="X57" s="28">
        <f t="shared" si="13"/>
        <v>1</v>
      </c>
      <c r="Y57" s="28">
        <f t="shared" si="13"/>
        <v>0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</v>
      </c>
      <c r="V58" s="28">
        <f t="shared" si="13"/>
        <v>0</v>
      </c>
      <c r="W58" s="28">
        <f t="shared" si="13"/>
        <v>0.54500000000000004</v>
      </c>
      <c r="X58" s="28">
        <f t="shared" si="13"/>
        <v>9.0999999999999998E-2</v>
      </c>
      <c r="Y58" s="28">
        <f t="shared" si="13"/>
        <v>0.36399999999999999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0.25</v>
      </c>
      <c r="W59" s="28">
        <f t="shared" si="13"/>
        <v>0.25</v>
      </c>
      <c r="X59" s="28">
        <f t="shared" si="13"/>
        <v>0.5</v>
      </c>
      <c r="Y59" s="28">
        <f t="shared" si="13"/>
        <v>0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 t="shared" si="13"/>
        <v>0.33300000000000002</v>
      </c>
      <c r="V60" s="28">
        <f t="shared" si="13"/>
        <v>0</v>
      </c>
      <c r="W60" s="28">
        <f t="shared" si="13"/>
        <v>0</v>
      </c>
      <c r="X60" s="28">
        <f t="shared" si="13"/>
        <v>0.66700000000000004</v>
      </c>
      <c r="Y60" s="28">
        <f t="shared" si="13"/>
        <v>0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4.8000000000000001E-2</v>
      </c>
      <c r="V61" s="28">
        <f t="shared" si="13"/>
        <v>9.5000000000000001E-2</v>
      </c>
      <c r="W61" s="28">
        <f>ROUND(W43,3)+0.001</f>
        <v>0.33400000000000002</v>
      </c>
      <c r="X61" s="28">
        <f t="shared" si="13"/>
        <v>0.33300000000000002</v>
      </c>
      <c r="Y61" s="28">
        <f t="shared" si="13"/>
        <v>0.19</v>
      </c>
      <c r="Z61" s="28">
        <f t="shared" si="13"/>
        <v>0</v>
      </c>
      <c r="AA61" s="28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S46-H19(37年間）(n=179）</v>
      </c>
      <c r="U66" s="28">
        <f t="shared" ref="U66:Z66" si="15">U54</f>
        <v>6.0999999999999999E-2</v>
      </c>
      <c r="V66" s="28">
        <f t="shared" si="15"/>
        <v>6.7000000000000004E-2</v>
      </c>
      <c r="W66" s="28">
        <f t="shared" si="15"/>
        <v>0.05</v>
      </c>
      <c r="X66" s="28">
        <f t="shared" si="15"/>
        <v>0.17899999999999999</v>
      </c>
      <c r="Y66" s="28">
        <f t="shared" si="15"/>
        <v>0.51500000000000001</v>
      </c>
      <c r="Z66" s="28">
        <f t="shared" si="15"/>
        <v>0.128</v>
      </c>
      <c r="AA66" s="45"/>
      <c r="AB66" s="20" t="s">
        <v>5</v>
      </c>
      <c r="AC66" s="45">
        <f>SUM(Y66:Z66)</f>
        <v>0.64300000000000002</v>
      </c>
      <c r="AD66" s="45">
        <f>SUM(W66:X66)</f>
        <v>0.22899999999999998</v>
      </c>
    </row>
    <row r="67" spans="19:30" x14ac:dyDescent="0.4">
      <c r="T67" s="27" t="str">
        <f>REPLACE(J7,8,0,CHAR(10))</f>
        <v>地区計画策定後
H20-R3(14年間）(n=21）</v>
      </c>
      <c r="U67" s="28">
        <f t="shared" ref="U67:Z67" si="16">U61</f>
        <v>4.8000000000000001E-2</v>
      </c>
      <c r="V67" s="28">
        <f t="shared" si="16"/>
        <v>9.5000000000000001E-2</v>
      </c>
      <c r="W67" s="28">
        <f t="shared" si="16"/>
        <v>0.33400000000000002</v>
      </c>
      <c r="X67" s="28">
        <f t="shared" si="16"/>
        <v>0.33300000000000002</v>
      </c>
      <c r="Y67" s="28">
        <f t="shared" si="16"/>
        <v>0.19</v>
      </c>
      <c r="Z67" s="28">
        <f t="shared" si="16"/>
        <v>0</v>
      </c>
      <c r="AA67" s="45"/>
      <c r="AB67" s="21" t="s">
        <v>13</v>
      </c>
      <c r="AC67" s="45">
        <f>SUM(Y67:Z67)</f>
        <v>0.19</v>
      </c>
      <c r="AD67" s="45">
        <f>SUM(W67:X67)</f>
        <v>0.66700000000000004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S46-H19(37年間）</v>
      </c>
      <c r="T71" s="38" t="str">
        <f t="shared" ref="T71:T76" si="17">T48&amp;AC12</f>
        <v>独立住宅(n=7）</v>
      </c>
      <c r="U71" s="28">
        <f t="shared" ref="U71:Z76" si="18">U48</f>
        <v>0</v>
      </c>
      <c r="V71" s="28">
        <f t="shared" si="18"/>
        <v>0</v>
      </c>
      <c r="W71" s="28">
        <f t="shared" si="18"/>
        <v>0</v>
      </c>
      <c r="X71" s="28">
        <f t="shared" si="18"/>
        <v>0.71399999999999997</v>
      </c>
      <c r="Y71" s="28">
        <f t="shared" si="18"/>
        <v>0.28599999999999998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集合住宅(n=12）</v>
      </c>
      <c r="U72" s="28">
        <f t="shared" si="18"/>
        <v>0</v>
      </c>
      <c r="V72" s="28">
        <f t="shared" si="18"/>
        <v>8.3000000000000004E-2</v>
      </c>
      <c r="W72" s="28">
        <f t="shared" si="18"/>
        <v>0.501</v>
      </c>
      <c r="X72" s="28">
        <f t="shared" si="18"/>
        <v>0.33300000000000002</v>
      </c>
      <c r="Y72" s="28">
        <f t="shared" si="18"/>
        <v>8.3000000000000004E-2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住商併用(n=54）</v>
      </c>
      <c r="U73" s="28">
        <f t="shared" si="18"/>
        <v>3.6999999999999998E-2</v>
      </c>
      <c r="V73" s="28">
        <f t="shared" si="18"/>
        <v>0</v>
      </c>
      <c r="W73" s="28">
        <f t="shared" si="18"/>
        <v>5.6000000000000001E-2</v>
      </c>
      <c r="X73" s="28">
        <f t="shared" si="18"/>
        <v>0.14799999999999999</v>
      </c>
      <c r="Y73" s="28">
        <f t="shared" si="18"/>
        <v>0.61099999999999999</v>
      </c>
      <c r="Z73" s="28">
        <f t="shared" si="18"/>
        <v>0.14799999999999999</v>
      </c>
    </row>
    <row r="74" spans="19:30" x14ac:dyDescent="0.4">
      <c r="S74" s="75"/>
      <c r="T74" s="38" t="str">
        <f t="shared" si="17"/>
        <v>事務所(n=93）</v>
      </c>
      <c r="U74" s="28">
        <f t="shared" si="18"/>
        <v>5.3999999999999999E-2</v>
      </c>
      <c r="V74" s="28">
        <f t="shared" si="18"/>
        <v>0.11799999999999999</v>
      </c>
      <c r="W74" s="28">
        <f t="shared" si="18"/>
        <v>0</v>
      </c>
      <c r="X74" s="28">
        <f t="shared" si="18"/>
        <v>0.14000000000000001</v>
      </c>
      <c r="Y74" s="28">
        <f t="shared" si="18"/>
        <v>0.56999999999999995</v>
      </c>
      <c r="Z74" s="28">
        <f t="shared" si="18"/>
        <v>0.11799999999999999</v>
      </c>
    </row>
    <row r="75" spans="19:30" x14ac:dyDescent="0.4">
      <c r="S75" s="75"/>
      <c r="T75" s="38" t="str">
        <f t="shared" si="17"/>
        <v>専用商業(n=2）</v>
      </c>
      <c r="U75" s="28">
        <f t="shared" si="18"/>
        <v>0</v>
      </c>
      <c r="V75" s="28">
        <f t="shared" si="18"/>
        <v>0</v>
      </c>
      <c r="W75" s="28">
        <f t="shared" si="18"/>
        <v>0</v>
      </c>
      <c r="X75" s="28">
        <f t="shared" si="18"/>
        <v>0</v>
      </c>
      <c r="Y75" s="28">
        <f t="shared" si="18"/>
        <v>0</v>
      </c>
      <c r="Z75" s="28">
        <f t="shared" si="18"/>
        <v>1</v>
      </c>
    </row>
    <row r="76" spans="19:30" x14ac:dyDescent="0.4">
      <c r="S76" s="75"/>
      <c r="T76" s="38" t="str">
        <f t="shared" si="17"/>
        <v>その他(n=11）</v>
      </c>
      <c r="U76" s="28">
        <f t="shared" si="18"/>
        <v>0.36299999999999999</v>
      </c>
      <c r="V76" s="28">
        <f t="shared" si="18"/>
        <v>0</v>
      </c>
      <c r="W76" s="28">
        <f t="shared" si="18"/>
        <v>0</v>
      </c>
      <c r="X76" s="28">
        <f t="shared" si="18"/>
        <v>0.182</v>
      </c>
      <c r="Y76" s="28">
        <f t="shared" si="18"/>
        <v>0.27300000000000002</v>
      </c>
      <c r="Z76" s="28">
        <f t="shared" si="18"/>
        <v>0.182</v>
      </c>
    </row>
    <row r="77" spans="19:30" x14ac:dyDescent="0.4">
      <c r="S77" s="75" t="str">
        <f>REPLACE(K7,8,0,CHAR(10))</f>
        <v>地区計画策定後
H20-R3(14年間）</v>
      </c>
      <c r="T77" s="38" t="str">
        <f t="shared" ref="T77:T82" si="19">T55&amp;AC19</f>
        <v>独立住宅(n=0）</v>
      </c>
      <c r="U77" s="28">
        <f t="shared" ref="U77:Z82" si="20">U55</f>
        <v>0</v>
      </c>
      <c r="V77" s="28">
        <f t="shared" si="20"/>
        <v>0</v>
      </c>
      <c r="W77" s="28">
        <f t="shared" si="20"/>
        <v>0</v>
      </c>
      <c r="X77" s="28">
        <f t="shared" si="20"/>
        <v>0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集合住宅(n=2）</v>
      </c>
      <c r="U78" s="28">
        <f t="shared" si="20"/>
        <v>0</v>
      </c>
      <c r="V78" s="28">
        <f t="shared" si="20"/>
        <v>0.5</v>
      </c>
      <c r="W78" s="28">
        <f t="shared" si="20"/>
        <v>0</v>
      </c>
      <c r="X78" s="28">
        <f t="shared" si="20"/>
        <v>0.5</v>
      </c>
      <c r="Y78" s="28">
        <f t="shared" si="20"/>
        <v>0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住商併用(n=1）</v>
      </c>
      <c r="U79" s="28">
        <f t="shared" si="20"/>
        <v>0</v>
      </c>
      <c r="V79" s="28">
        <f t="shared" si="20"/>
        <v>0</v>
      </c>
      <c r="W79" s="28">
        <f t="shared" si="20"/>
        <v>0</v>
      </c>
      <c r="X79" s="28">
        <f t="shared" si="20"/>
        <v>1</v>
      </c>
      <c r="Y79" s="28">
        <f t="shared" si="20"/>
        <v>0</v>
      </c>
      <c r="Z79" s="28">
        <f t="shared" si="20"/>
        <v>0</v>
      </c>
    </row>
    <row r="80" spans="19:30" x14ac:dyDescent="0.4">
      <c r="S80" s="75"/>
      <c r="T80" s="38" t="str">
        <f t="shared" si="19"/>
        <v>事務所(n=11）</v>
      </c>
      <c r="U80" s="28">
        <f t="shared" si="20"/>
        <v>0</v>
      </c>
      <c r="V80" s="28">
        <f t="shared" si="20"/>
        <v>0</v>
      </c>
      <c r="W80" s="28">
        <f t="shared" si="20"/>
        <v>0.54500000000000004</v>
      </c>
      <c r="X80" s="28">
        <f t="shared" si="20"/>
        <v>9.0999999999999998E-2</v>
      </c>
      <c r="Y80" s="28">
        <f t="shared" si="20"/>
        <v>0.36399999999999999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専用商業(n=4）</v>
      </c>
      <c r="U81" s="28">
        <f t="shared" si="20"/>
        <v>0</v>
      </c>
      <c r="V81" s="28">
        <f t="shared" si="20"/>
        <v>0.25</v>
      </c>
      <c r="W81" s="28">
        <f t="shared" si="20"/>
        <v>0.25</v>
      </c>
      <c r="X81" s="28">
        <f t="shared" si="20"/>
        <v>0.5</v>
      </c>
      <c r="Y81" s="28">
        <f t="shared" si="20"/>
        <v>0</v>
      </c>
      <c r="Z81" s="28">
        <f t="shared" si="20"/>
        <v>0</v>
      </c>
    </row>
    <row r="82" spans="19:26" x14ac:dyDescent="0.4">
      <c r="S82" s="75"/>
      <c r="T82" s="38" t="str">
        <f t="shared" si="19"/>
        <v>その他(n=3）</v>
      </c>
      <c r="U82" s="28">
        <f t="shared" si="20"/>
        <v>0.33300000000000002</v>
      </c>
      <c r="V82" s="28">
        <f t="shared" si="20"/>
        <v>0</v>
      </c>
      <c r="W82" s="28">
        <f t="shared" si="20"/>
        <v>0</v>
      </c>
      <c r="X82" s="28">
        <f t="shared" si="20"/>
        <v>0.66700000000000004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CFFCC"/>
  </sheetPr>
  <dimension ref="A1:AD82"/>
  <sheetViews>
    <sheetView zoomScaleNormal="100" workbookViewId="0">
      <selection activeCell="R34" sqref="R34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34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麹町地区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一般型、
街並み誘導型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39792</v>
      </c>
      <c r="C4" s="26">
        <f>VLOOKUP($B$1,データベース!$A:$CV,データベース!D1,FALSE)</f>
        <v>39792</v>
      </c>
      <c r="F4" s="12">
        <v>1971</v>
      </c>
      <c r="G4" s="27">
        <f>B5-F4</f>
        <v>37</v>
      </c>
      <c r="I4" s="12" t="s">
        <v>19</v>
      </c>
      <c r="J4" s="12" t="str">
        <f>I4&amp;D7</f>
        <v>S46-H19</v>
      </c>
      <c r="K4" s="12" t="str">
        <f>$G$1&amp;G4&amp;$H$1&amp;$I$1</f>
        <v>(37年間）</v>
      </c>
      <c r="L4" s="12" t="str">
        <f>$G$1&amp;$J$1&amp;H12&amp;$I$1</f>
        <v>(n=340）</v>
      </c>
    </row>
    <row r="5" spans="1:29" x14ac:dyDescent="0.4">
      <c r="B5" s="27" t="str">
        <f>TEXT(B4,"yyyy")</f>
        <v>2008</v>
      </c>
      <c r="C5" s="27" t="str">
        <f>TEXT(C4,"ge")</f>
        <v>H20</v>
      </c>
      <c r="D5" s="27" t="str">
        <f>LEFT(C5,1)</f>
        <v>H</v>
      </c>
      <c r="F5" s="12">
        <v>2021</v>
      </c>
      <c r="G5" s="27">
        <f>F5-B5+1</f>
        <v>14</v>
      </c>
      <c r="I5" s="30" t="s">
        <v>20</v>
      </c>
      <c r="J5" s="12" t="str">
        <f>C5&amp;I5</f>
        <v>H20-R3</v>
      </c>
      <c r="K5" s="12" t="str">
        <f>$G$1&amp;G5&amp;$H$1&amp;$I$1</f>
        <v>(14年間）</v>
      </c>
      <c r="L5" s="12" t="str">
        <f>$G$1&amp;$J$1&amp;H13&amp;$I$1</f>
        <v>(n=63）</v>
      </c>
    </row>
    <row r="6" spans="1:29" x14ac:dyDescent="0.4">
      <c r="B6" s="27">
        <f>VALUE(B5)</f>
        <v>2008</v>
      </c>
      <c r="C6" s="27">
        <f>VALUE(RIGHT(C5,2))</f>
        <v>20</v>
      </c>
      <c r="D6" s="12">
        <f>C6-1</f>
        <v>19</v>
      </c>
      <c r="J6" s="12" t="str">
        <f>A23&amp;J4&amp;K4&amp;L4</f>
        <v>地区計画策定前S46-H19(37年間）(n=340）</v>
      </c>
      <c r="K6" s="12" t="str">
        <f>A23&amp;J4&amp;K4</f>
        <v>地区計画策定前S46-H19(37年間）</v>
      </c>
    </row>
    <row r="7" spans="1:29" x14ac:dyDescent="0.4">
      <c r="D7" s="12" t="str">
        <f>D5&amp;D6</f>
        <v>H19</v>
      </c>
      <c r="J7" s="12" t="str">
        <f>A24&amp;J5&amp;K5&amp;L5</f>
        <v>地区計画策定後H20-R3(14年間）(n=63）</v>
      </c>
      <c r="K7" s="12" t="str">
        <f>A24&amp;J5&amp;K5</f>
        <v>地区計画策定後H20-R3(14年間）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37</v>
      </c>
      <c r="C12" s="24">
        <f>VLOOKUP($B$1,データベース!$A:$CV,データベース!F1,FALSE)</f>
        <v>26</v>
      </c>
      <c r="D12" s="24">
        <f>VLOOKUP($B$1,データベース!$A:$CV,データベース!G1,FALSE)</f>
        <v>149</v>
      </c>
      <c r="E12" s="24">
        <f>VLOOKUP($B$1,データベース!$A:$CV,データベース!H1,FALSE)</f>
        <v>107</v>
      </c>
      <c r="F12" s="24">
        <f>VLOOKUP($B$1,データベース!$A:$CV,データベース!I1,FALSE)</f>
        <v>7</v>
      </c>
      <c r="G12" s="24">
        <f>VLOOKUP($B$1,データベース!$A:$CV,データベース!J1,FALSE)</f>
        <v>14</v>
      </c>
      <c r="H12" s="27">
        <f>SUM(B12:G12)</f>
        <v>340</v>
      </c>
      <c r="J12" s="20" t="s">
        <v>5</v>
      </c>
      <c r="K12" s="24">
        <f>VLOOKUP($B$1,データベース!$A:$CV,データベース!Q1,FALSE)</f>
        <v>5625.5300000000007</v>
      </c>
      <c r="L12" s="24">
        <f>VLOOKUP($B$1,データベース!$A:$CV,データベース!R1,FALSE)</f>
        <v>39650.74</v>
      </c>
      <c r="M12" s="24">
        <f>VLOOKUP($B$1,データベース!$A:$CV,データベース!S1,FALSE)</f>
        <v>321563.55</v>
      </c>
      <c r="N12" s="24">
        <f>VLOOKUP($B$1,データベース!$A:$CV,データベース!T1,FALSE)</f>
        <v>252659.39999999994</v>
      </c>
      <c r="O12" s="24">
        <f>VLOOKUP($B$1,データベース!$A:$CV,データベース!U1,FALSE)</f>
        <v>8354.619999999999</v>
      </c>
      <c r="P12" s="24">
        <f>VLOOKUP($B$1,データベース!$A:$CV,データベース!V1,FALSE)</f>
        <v>47643.069999999992</v>
      </c>
      <c r="Q12" s="27">
        <f>SUM(K12:P12)</f>
        <v>675496.90999999992</v>
      </c>
      <c r="S12" s="76" t="s">
        <v>5</v>
      </c>
      <c r="T12" s="14" t="s">
        <v>7</v>
      </c>
      <c r="U12" s="24">
        <f>VLOOKUP($B$1,データベース!$A:$CV,データベース!AC1,FALSE)</f>
        <v>11</v>
      </c>
      <c r="V12" s="24">
        <f>VLOOKUP($B$1,データベース!$A:$CV,データベース!AD1,FALSE)</f>
        <v>4</v>
      </c>
      <c r="W12" s="24">
        <f>VLOOKUP($B$1,データベース!$A:$CV,データベース!AE1,FALSE)</f>
        <v>9</v>
      </c>
      <c r="X12" s="24">
        <f>VLOOKUP($B$1,データベース!$A:$CV,データベース!AF1,FALSE)</f>
        <v>8</v>
      </c>
      <c r="Y12" s="24">
        <f>VLOOKUP($B$1,データベース!$A:$CV,データベース!AG1,FALSE)</f>
        <v>5</v>
      </c>
      <c r="Z12" s="24">
        <f>VLOOKUP($B$1,データベース!$A:$CV,データベース!AH1,FALSE)</f>
        <v>0</v>
      </c>
      <c r="AA12" s="27">
        <f>SUM(U12:Z12)</f>
        <v>37</v>
      </c>
      <c r="AC12" s="12" t="str">
        <f>$G$1&amp;$J$1&amp;AA12&amp;$I$1</f>
        <v>(n=37）</v>
      </c>
    </row>
    <row r="13" spans="1:29" x14ac:dyDescent="0.4">
      <c r="A13" s="21" t="s">
        <v>13</v>
      </c>
      <c r="B13" s="24">
        <f>VLOOKUP($B$1,データベース!$A:$CV,データベース!K1,FALSE)</f>
        <v>4</v>
      </c>
      <c r="C13" s="24">
        <f>VLOOKUP($B$1,データベース!$A:$CV,データベース!L1,FALSE)</f>
        <v>11</v>
      </c>
      <c r="D13" s="24">
        <f>VLOOKUP($B$1,データベース!$A:$CV,データベース!M1,FALSE)</f>
        <v>10</v>
      </c>
      <c r="E13" s="24">
        <f>VLOOKUP($B$1,データベース!$A:$CV,データベース!N1,FALSE)</f>
        <v>33</v>
      </c>
      <c r="F13" s="24">
        <f>VLOOKUP($B$1,データベース!$A:$CV,データベース!O1,FALSE)</f>
        <v>2</v>
      </c>
      <c r="G13" s="24">
        <f>VLOOKUP($B$1,データベース!$A:$CV,データベース!P1,FALSE)</f>
        <v>3</v>
      </c>
      <c r="H13" s="27">
        <f>SUM(B13:G13)</f>
        <v>63</v>
      </c>
      <c r="J13" s="21" t="s">
        <v>13</v>
      </c>
      <c r="K13" s="24">
        <f>VLOOKUP($B$1,データベース!$A:$CV,データベース!W1,FALSE)</f>
        <v>537.20000000000005</v>
      </c>
      <c r="L13" s="24">
        <f>VLOOKUP($B$1,データベース!$A:$CV,データベース!X1,FALSE)</f>
        <v>24848.579999999998</v>
      </c>
      <c r="M13" s="24">
        <f>VLOOKUP($B$1,データベース!$A:$CV,データベース!Y1,FALSE)</f>
        <v>46051.950000000004</v>
      </c>
      <c r="N13" s="24">
        <f>VLOOKUP($B$1,データベース!$A:$CV,データベース!Z1,FALSE)</f>
        <v>268214.75999999995</v>
      </c>
      <c r="O13" s="24">
        <f>VLOOKUP($B$1,データベース!$A:$CV,データベース!AA1,FALSE)</f>
        <v>1398.58</v>
      </c>
      <c r="P13" s="24">
        <f>VLOOKUP($B$1,データベース!$A:$CV,データベース!AB1,FALSE)</f>
        <v>5299.78</v>
      </c>
      <c r="Q13" s="27">
        <f>SUM(K13:P13)</f>
        <v>346350.85000000003</v>
      </c>
      <c r="S13" s="76"/>
      <c r="T13" s="15" t="s">
        <v>8</v>
      </c>
      <c r="U13" s="24">
        <f>VLOOKUP($B$1,データベース!$A:$CV,データベース!AI1,FALSE)</f>
        <v>3</v>
      </c>
      <c r="V13" s="24">
        <f>VLOOKUP($B$1,データベース!$A:$CV,データベース!AJ1,FALSE)</f>
        <v>5</v>
      </c>
      <c r="W13" s="24">
        <f>VLOOKUP($B$1,データベース!$A:$CV,データベース!AK1,FALSE)</f>
        <v>12</v>
      </c>
      <c r="X13" s="24">
        <f>VLOOKUP($B$1,データベース!$A:$CV,データベース!AL1,FALSE)</f>
        <v>4</v>
      </c>
      <c r="Y13" s="24">
        <f>VLOOKUP($B$1,データベース!$A:$CV,データベース!AM1,FALSE)</f>
        <v>2</v>
      </c>
      <c r="Z13" s="24">
        <f>VLOOKUP($B$1,データベース!$A:$CV,データベース!AN1,FALSE)</f>
        <v>0</v>
      </c>
      <c r="AA13" s="27">
        <f t="shared" ref="AA13:AA25" si="0">SUM(U13:Z13)</f>
        <v>26</v>
      </c>
      <c r="AC13" s="12" t="str">
        <f t="shared" ref="AC13:AC24" si="1">$G$1&amp;$J$1&amp;AA13&amp;$I$1</f>
        <v>(n=26）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6</v>
      </c>
      <c r="V14" s="24">
        <f>VLOOKUP($B$1,データベース!$A:$CV,データベース!AP1,FALSE)</f>
        <v>11</v>
      </c>
      <c r="W14" s="24">
        <f>VLOOKUP($B$1,データベース!$A:$CV,データベース!AQ1,FALSE)</f>
        <v>19</v>
      </c>
      <c r="X14" s="24">
        <f>VLOOKUP($B$1,データベース!$A:$CV,データベース!AR1,FALSE)</f>
        <v>39</v>
      </c>
      <c r="Y14" s="24">
        <f>VLOOKUP($B$1,データベース!$A:$CV,データベース!AS1,FALSE)</f>
        <v>69</v>
      </c>
      <c r="Z14" s="24">
        <f>VLOOKUP($B$1,データベース!$A:$CV,データベース!AT1,FALSE)</f>
        <v>5</v>
      </c>
      <c r="AA14" s="27">
        <f t="shared" si="0"/>
        <v>149</v>
      </c>
      <c r="AC14" s="12" t="str">
        <f t="shared" si="1"/>
        <v>(n=149）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3</v>
      </c>
      <c r="V15" s="24">
        <f>VLOOKUP($B$1,データベース!$A:$CV,データベース!AV1,FALSE)</f>
        <v>11</v>
      </c>
      <c r="W15" s="24">
        <f>VLOOKUP($B$1,データベース!$A:$CV,データベース!AW1,FALSE)</f>
        <v>11</v>
      </c>
      <c r="X15" s="24">
        <f>VLOOKUP($B$1,データベース!$A:$CV,データベース!AX1,FALSE)</f>
        <v>30</v>
      </c>
      <c r="Y15" s="24">
        <f>VLOOKUP($B$1,データベース!$A:$CV,データベース!AY1,FALSE)</f>
        <v>48</v>
      </c>
      <c r="Z15" s="24">
        <f>VLOOKUP($B$1,データベース!$A:$CV,データベース!AZ1,FALSE)</f>
        <v>4</v>
      </c>
      <c r="AA15" s="27">
        <f t="shared" si="0"/>
        <v>107</v>
      </c>
      <c r="AC15" s="12" t="str">
        <f t="shared" si="1"/>
        <v>(n=107）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2</v>
      </c>
      <c r="X16" s="24">
        <f>VLOOKUP($B$1,データベース!$A:$CV,データベース!BD1,FALSE)</f>
        <v>3</v>
      </c>
      <c r="Y16" s="24">
        <f>VLOOKUP($B$1,データベース!$A:$CV,データベース!BE1,FALSE)</f>
        <v>2</v>
      </c>
      <c r="Z16" s="24">
        <f>VLOOKUP($B$1,データベース!$A:$CV,データベース!BF1,FALSE)</f>
        <v>0</v>
      </c>
      <c r="AA16" s="27">
        <f t="shared" si="0"/>
        <v>7</v>
      </c>
      <c r="AC16" s="12" t="str">
        <f t="shared" si="1"/>
        <v>(n=7）</v>
      </c>
    </row>
    <row r="17" spans="1:29" x14ac:dyDescent="0.4">
      <c r="A17" s="20" t="s">
        <v>5</v>
      </c>
      <c r="B17" s="28">
        <f t="shared" ref="B17:H18" si="2">B12/$H12</f>
        <v>0.10882352941176471</v>
      </c>
      <c r="C17" s="28">
        <f t="shared" si="2"/>
        <v>7.6470588235294124E-2</v>
      </c>
      <c r="D17" s="28">
        <f t="shared" si="2"/>
        <v>0.43823529411764706</v>
      </c>
      <c r="E17" s="28">
        <f t="shared" si="2"/>
        <v>0.31470588235294117</v>
      </c>
      <c r="F17" s="28">
        <f t="shared" si="2"/>
        <v>2.0588235294117647E-2</v>
      </c>
      <c r="G17" s="28">
        <f t="shared" si="2"/>
        <v>4.1176470588235294E-2</v>
      </c>
      <c r="H17" s="29">
        <f t="shared" si="2"/>
        <v>1</v>
      </c>
      <c r="J17" s="20" t="s">
        <v>5</v>
      </c>
      <c r="K17" s="28">
        <f>K12/$Q12</f>
        <v>8.3279877623718534E-3</v>
      </c>
      <c r="L17" s="28">
        <f t="shared" ref="L17:P18" si="3">L12/$Q12</f>
        <v>5.8698625283126762E-2</v>
      </c>
      <c r="M17" s="28">
        <f t="shared" si="3"/>
        <v>0.47604000142650543</v>
      </c>
      <c r="N17" s="28">
        <f t="shared" si="3"/>
        <v>0.37403487160289151</v>
      </c>
      <c r="O17" s="28">
        <f t="shared" si="3"/>
        <v>1.2368109870406365E-2</v>
      </c>
      <c r="P17" s="28">
        <f t="shared" si="3"/>
        <v>7.0530404054698043E-2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8</v>
      </c>
      <c r="V17" s="24">
        <f>VLOOKUP($B$1,データベース!$A:$CV,データベース!BH1,FALSE)</f>
        <v>2</v>
      </c>
      <c r="W17" s="24">
        <f>VLOOKUP($B$1,データベース!$A:$CV,データベース!BI1,FALSE)</f>
        <v>2</v>
      </c>
      <c r="X17" s="24">
        <f>VLOOKUP($B$1,データベース!$A:$CV,データベース!BJ1,FALSE)</f>
        <v>1</v>
      </c>
      <c r="Y17" s="24">
        <f>VLOOKUP($B$1,データベース!$A:$CV,データベース!BK1,FALSE)</f>
        <v>1</v>
      </c>
      <c r="Z17" s="24">
        <f>VLOOKUP($B$1,データベース!$A:$CV,データベース!BL1,FALSE)</f>
        <v>0</v>
      </c>
      <c r="AA17" s="27">
        <f t="shared" si="0"/>
        <v>14</v>
      </c>
      <c r="AC17" s="12" t="str">
        <f t="shared" si="1"/>
        <v>(n=14）</v>
      </c>
    </row>
    <row r="18" spans="1:29" x14ac:dyDescent="0.4">
      <c r="A18" s="21" t="s">
        <v>13</v>
      </c>
      <c r="B18" s="28">
        <f t="shared" si="2"/>
        <v>6.3492063492063489E-2</v>
      </c>
      <c r="C18" s="28">
        <f t="shared" si="2"/>
        <v>0.17460317460317459</v>
      </c>
      <c r="D18" s="28">
        <f t="shared" si="2"/>
        <v>0.15873015873015872</v>
      </c>
      <c r="E18" s="28">
        <f t="shared" si="2"/>
        <v>0.52380952380952384</v>
      </c>
      <c r="F18" s="28">
        <f t="shared" si="2"/>
        <v>3.1746031746031744E-2</v>
      </c>
      <c r="G18" s="28">
        <f t="shared" si="2"/>
        <v>4.7619047619047616E-2</v>
      </c>
      <c r="H18" s="29">
        <f t="shared" si="2"/>
        <v>1</v>
      </c>
      <c r="J18" s="21" t="s">
        <v>13</v>
      </c>
      <c r="K18" s="28">
        <f>K13/$Q13</f>
        <v>1.5510283863891196E-3</v>
      </c>
      <c r="L18" s="28">
        <f t="shared" si="3"/>
        <v>7.1743955587231831E-2</v>
      </c>
      <c r="M18" s="28">
        <f t="shared" si="3"/>
        <v>0.13296329430114001</v>
      </c>
      <c r="N18" s="28">
        <f t="shared" si="3"/>
        <v>0.77440191066370967</v>
      </c>
      <c r="O18" s="28">
        <f t="shared" si="3"/>
        <v>4.0380440816010698E-3</v>
      </c>
      <c r="P18" s="28">
        <f t="shared" si="3"/>
        <v>1.530176697992801E-2</v>
      </c>
      <c r="Q18" s="28">
        <f>Q13/$Q13</f>
        <v>1</v>
      </c>
      <c r="S18" s="76"/>
      <c r="T18" s="12" t="s">
        <v>34</v>
      </c>
      <c r="U18" s="27">
        <f t="shared" ref="U18:Z18" si="4">SUM(U12:U17)</f>
        <v>31</v>
      </c>
      <c r="V18" s="27">
        <f t="shared" si="4"/>
        <v>33</v>
      </c>
      <c r="W18" s="27">
        <f t="shared" si="4"/>
        <v>55</v>
      </c>
      <c r="X18" s="27">
        <f t="shared" si="4"/>
        <v>85</v>
      </c>
      <c r="Y18" s="27">
        <f t="shared" si="4"/>
        <v>127</v>
      </c>
      <c r="Z18" s="27">
        <f t="shared" si="4"/>
        <v>9</v>
      </c>
      <c r="AA18" s="27">
        <f t="shared" si="0"/>
        <v>340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1</v>
      </c>
      <c r="W19" s="24">
        <f>VLOOKUP($B$1,データベース!$A:$CV,データベース!BO1,FALSE)</f>
        <v>3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4</v>
      </c>
      <c r="AC19" s="12" t="str">
        <f t="shared" si="1"/>
        <v>(n=4）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2</v>
      </c>
      <c r="V20" s="24">
        <f>VLOOKUP($B$1,データベース!$A:$CV,データベース!BT1,FALSE)</f>
        <v>0</v>
      </c>
      <c r="W20" s="24">
        <f>VLOOKUP($B$1,データベース!$A:$CV,データベース!BU1,FALSE)</f>
        <v>4</v>
      </c>
      <c r="X20" s="24">
        <f>VLOOKUP($B$1,データベース!$A:$CV,データベース!BV1,FALSE)</f>
        <v>3</v>
      </c>
      <c r="Y20" s="24">
        <f>VLOOKUP($B$1,データベース!$A:$CV,データベース!BW1,FALSE)</f>
        <v>2</v>
      </c>
      <c r="Z20" s="24">
        <f>VLOOKUP($B$1,データベース!$A:$CV,データベース!BX1,FALSE)</f>
        <v>0</v>
      </c>
      <c r="AA20" s="27">
        <f t="shared" si="0"/>
        <v>11</v>
      </c>
      <c r="AC20" s="12" t="str">
        <f t="shared" si="1"/>
        <v>(n=11）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1</v>
      </c>
      <c r="W21" s="24">
        <f>VLOOKUP($B$1,データベース!$A:$CV,データベース!CA1,FALSE)</f>
        <v>2</v>
      </c>
      <c r="X21" s="24">
        <f>VLOOKUP($B$1,データベース!$A:$CV,データベース!CB1,FALSE)</f>
        <v>5</v>
      </c>
      <c r="Y21" s="24">
        <f>VLOOKUP($B$1,データベース!$A:$CV,データベース!CC1,FALSE)</f>
        <v>2</v>
      </c>
      <c r="Z21" s="24">
        <f>VLOOKUP($B$1,データベース!$A:$CV,データベース!CD1,FALSE)</f>
        <v>0</v>
      </c>
      <c r="AA21" s="27">
        <f t="shared" si="0"/>
        <v>10</v>
      </c>
      <c r="AC21" s="12" t="str">
        <f t="shared" si="1"/>
        <v>(n=10）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2</v>
      </c>
      <c r="V22" s="24">
        <f>VLOOKUP($B$1,データベース!$A:$CV,データベース!CF1,FALSE)</f>
        <v>1</v>
      </c>
      <c r="W22" s="24">
        <f>VLOOKUP($B$1,データベース!$A:$CV,データベース!CG1,FALSE)</f>
        <v>12</v>
      </c>
      <c r="X22" s="24">
        <f>VLOOKUP($B$1,データベース!$A:$CV,データベース!CH1,FALSE)</f>
        <v>7</v>
      </c>
      <c r="Y22" s="24">
        <f>VLOOKUP($B$1,データベース!$A:$CV,データベース!CI1,FALSE)</f>
        <v>11</v>
      </c>
      <c r="Z22" s="24">
        <f>VLOOKUP($B$1,データベース!$A:$CV,データベース!CJ1,FALSE)</f>
        <v>0</v>
      </c>
      <c r="AA22" s="27">
        <f t="shared" si="0"/>
        <v>33</v>
      </c>
      <c r="AC22" s="12" t="str">
        <f t="shared" si="1"/>
        <v>(n=33）</v>
      </c>
    </row>
    <row r="23" spans="1:29" x14ac:dyDescent="0.4">
      <c r="A23" s="20" t="s">
        <v>5</v>
      </c>
      <c r="B23" s="28">
        <f>ROUND(B17,3)</f>
        <v>0.109</v>
      </c>
      <c r="C23" s="28">
        <f t="shared" ref="C23:G24" si="5">ROUND(C17,3)</f>
        <v>7.5999999999999998E-2</v>
      </c>
      <c r="D23" s="28">
        <f t="shared" si="5"/>
        <v>0.438</v>
      </c>
      <c r="E23" s="28">
        <f t="shared" si="5"/>
        <v>0.315</v>
      </c>
      <c r="F23" s="28">
        <f t="shared" si="5"/>
        <v>2.1000000000000001E-2</v>
      </c>
      <c r="G23" s="28">
        <f t="shared" si="5"/>
        <v>4.1000000000000002E-2</v>
      </c>
      <c r="H23" s="28">
        <f>SUM(B23:G23)</f>
        <v>1</v>
      </c>
      <c r="J23" s="20" t="s">
        <v>5</v>
      </c>
      <c r="K23" s="28">
        <f>ROUND(K17,3)</f>
        <v>8.0000000000000002E-3</v>
      </c>
      <c r="L23" s="28">
        <f t="shared" ref="L23:P24" si="6">ROUND(L17,3)</f>
        <v>5.8999999999999997E-2</v>
      </c>
      <c r="M23" s="28">
        <f t="shared" si="6"/>
        <v>0.47599999999999998</v>
      </c>
      <c r="N23" s="28">
        <f t="shared" si="6"/>
        <v>0.374</v>
      </c>
      <c r="O23" s="28">
        <f t="shared" si="6"/>
        <v>1.2E-2</v>
      </c>
      <c r="P23" s="28">
        <f t="shared" si="6"/>
        <v>7.0999999999999994E-2</v>
      </c>
      <c r="Q23" s="28">
        <f>SUM(K23:P23)</f>
        <v>0.99999999999999989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1</v>
      </c>
      <c r="X23" s="24">
        <f>VLOOKUP($B$1,データベース!$A:$CV,データベース!CN1,FALSE)</f>
        <v>1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2</v>
      </c>
      <c r="AC23" s="12" t="str">
        <f t="shared" si="1"/>
        <v>(n=2）</v>
      </c>
    </row>
    <row r="24" spans="1:29" x14ac:dyDescent="0.4">
      <c r="A24" s="21" t="s">
        <v>13</v>
      </c>
      <c r="B24" s="28">
        <f>ROUND(B18,3)</f>
        <v>6.3E-2</v>
      </c>
      <c r="C24" s="28">
        <f t="shared" si="5"/>
        <v>0.17499999999999999</v>
      </c>
      <c r="D24" s="28">
        <f t="shared" si="5"/>
        <v>0.159</v>
      </c>
      <c r="E24" s="28">
        <f>ROUND(E18,3)-0.001</f>
        <v>0.52300000000000002</v>
      </c>
      <c r="F24" s="28">
        <f t="shared" si="5"/>
        <v>3.2000000000000001E-2</v>
      </c>
      <c r="G24" s="28">
        <f t="shared" si="5"/>
        <v>4.8000000000000001E-2</v>
      </c>
      <c r="H24" s="28">
        <f>SUM(B24:G24)</f>
        <v>1</v>
      </c>
      <c r="J24" s="21" t="s">
        <v>13</v>
      </c>
      <c r="K24" s="28">
        <f>ROUND(K18,3)</f>
        <v>2E-3</v>
      </c>
      <c r="L24" s="28">
        <f t="shared" si="6"/>
        <v>7.1999999999999995E-2</v>
      </c>
      <c r="M24" s="28">
        <f t="shared" si="6"/>
        <v>0.13300000000000001</v>
      </c>
      <c r="N24" s="28">
        <f t="shared" si="6"/>
        <v>0.77400000000000002</v>
      </c>
      <c r="O24" s="28">
        <f t="shared" si="6"/>
        <v>4.0000000000000001E-3</v>
      </c>
      <c r="P24" s="28">
        <f t="shared" si="6"/>
        <v>1.4999999999999999E-2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1</v>
      </c>
      <c r="V24" s="24">
        <f>VLOOKUP($B$1,データベース!$A:$CV,データベース!CR1,FALSE)</f>
        <v>2</v>
      </c>
      <c r="W24" s="24">
        <f>VLOOKUP($B$1,データベース!$A:$CV,データベース!CS1,FALSE)</f>
        <v>0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3</v>
      </c>
      <c r="AC24" s="12" t="str">
        <f t="shared" si="1"/>
        <v>(n=3）</v>
      </c>
    </row>
    <row r="25" spans="1:29" x14ac:dyDescent="0.4">
      <c r="S25" s="77"/>
      <c r="T25" s="12" t="s">
        <v>34</v>
      </c>
      <c r="U25" s="27">
        <f t="shared" ref="U25:Z25" si="7">SUM(U19:U24)</f>
        <v>5</v>
      </c>
      <c r="V25" s="27">
        <f t="shared" si="7"/>
        <v>5</v>
      </c>
      <c r="W25" s="27">
        <f t="shared" si="7"/>
        <v>22</v>
      </c>
      <c r="X25" s="27">
        <f t="shared" si="7"/>
        <v>16</v>
      </c>
      <c r="Y25" s="27">
        <f t="shared" si="7"/>
        <v>15</v>
      </c>
      <c r="Z25" s="27">
        <f t="shared" si="7"/>
        <v>0</v>
      </c>
      <c r="AA25" s="27">
        <f t="shared" si="0"/>
        <v>63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S46-H19(37年間）(n=340）</v>
      </c>
      <c r="B27" s="28">
        <f>B23</f>
        <v>0.109</v>
      </c>
      <c r="C27" s="28">
        <f t="shared" ref="C27:G28" si="8">C23</f>
        <v>7.5999999999999998E-2</v>
      </c>
      <c r="D27" s="28">
        <f t="shared" si="8"/>
        <v>0.438</v>
      </c>
      <c r="E27" s="28">
        <f t="shared" si="8"/>
        <v>0.315</v>
      </c>
      <c r="F27" s="28">
        <f t="shared" si="8"/>
        <v>2.1000000000000001E-2</v>
      </c>
      <c r="G27" s="28">
        <f t="shared" si="8"/>
        <v>4.1000000000000002E-2</v>
      </c>
      <c r="J27" s="27" t="str">
        <f>REPLACE(K6,8,0,CHAR(10))</f>
        <v>地区計画策定前
S46-H19(37年間）</v>
      </c>
      <c r="K27" s="28">
        <f>K23</f>
        <v>8.0000000000000002E-3</v>
      </c>
      <c r="L27" s="28">
        <f t="shared" ref="L27:P28" si="9">L23</f>
        <v>5.8999999999999997E-2</v>
      </c>
      <c r="M27" s="28">
        <f t="shared" si="9"/>
        <v>0.47599999999999998</v>
      </c>
      <c r="N27" s="28">
        <f t="shared" si="9"/>
        <v>0.374</v>
      </c>
      <c r="O27" s="28">
        <f t="shared" si="9"/>
        <v>1.2E-2</v>
      </c>
      <c r="P27" s="28">
        <f t="shared" si="9"/>
        <v>7.0999999999999994E-2</v>
      </c>
    </row>
    <row r="28" spans="1:29" x14ac:dyDescent="0.4">
      <c r="A28" s="27" t="str">
        <f>REPLACE(J7,8,0,CHAR(10))</f>
        <v>地区計画策定後
H20-R3(14年間）(n=63）</v>
      </c>
      <c r="B28" s="28">
        <f>B24</f>
        <v>6.3E-2</v>
      </c>
      <c r="C28" s="28">
        <f t="shared" si="8"/>
        <v>0.17499999999999999</v>
      </c>
      <c r="D28" s="28">
        <f t="shared" si="8"/>
        <v>0.159</v>
      </c>
      <c r="E28" s="28">
        <f t="shared" si="8"/>
        <v>0.52300000000000002</v>
      </c>
      <c r="F28" s="28">
        <f t="shared" si="8"/>
        <v>3.2000000000000001E-2</v>
      </c>
      <c r="G28" s="28">
        <f t="shared" si="8"/>
        <v>4.8000000000000001E-2</v>
      </c>
      <c r="J28" s="27" t="str">
        <f>REPLACE(K7,8,0,CHAR(10))</f>
        <v>地区計画策定後
H20-R3(14年間）</v>
      </c>
      <c r="K28" s="28">
        <f>K24</f>
        <v>2E-3</v>
      </c>
      <c r="L28" s="28">
        <f t="shared" si="9"/>
        <v>7.1999999999999995E-2</v>
      </c>
      <c r="M28" s="28">
        <f t="shared" si="9"/>
        <v>0.13300000000000001</v>
      </c>
      <c r="N28" s="28">
        <f t="shared" si="9"/>
        <v>0.77400000000000002</v>
      </c>
      <c r="O28" s="28">
        <f t="shared" si="9"/>
        <v>4.0000000000000001E-3</v>
      </c>
      <c r="P28" s="28">
        <f t="shared" si="9"/>
        <v>1.4999999999999999E-2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0.29729729729729731</v>
      </c>
      <c r="V30" s="28">
        <f t="shared" ref="V30:AA30" si="10">V12/$AA12</f>
        <v>0.10810810810810811</v>
      </c>
      <c r="W30" s="28">
        <f t="shared" si="10"/>
        <v>0.24324324324324326</v>
      </c>
      <c r="X30" s="28">
        <f t="shared" si="10"/>
        <v>0.21621621621621623</v>
      </c>
      <c r="Y30" s="28">
        <f t="shared" si="10"/>
        <v>0.13513513513513514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0.11538461538461539</v>
      </c>
      <c r="V31" s="28">
        <f t="shared" si="11"/>
        <v>0.19230769230769232</v>
      </c>
      <c r="W31" s="28">
        <f t="shared" si="11"/>
        <v>0.46153846153846156</v>
      </c>
      <c r="X31" s="28">
        <f t="shared" si="11"/>
        <v>0.15384615384615385</v>
      </c>
      <c r="Y31" s="28">
        <f t="shared" si="11"/>
        <v>7.6923076923076927E-2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6.7000000000000004E-2</v>
      </c>
      <c r="L32" s="28">
        <f>M27</f>
        <v>0.47599999999999998</v>
      </c>
      <c r="M32" s="28">
        <f>SUM(K27:M27)</f>
        <v>0.54299999999999993</v>
      </c>
      <c r="N32" s="28">
        <f>N27</f>
        <v>0.374</v>
      </c>
      <c r="O32" s="28">
        <f>O27</f>
        <v>1.2E-2</v>
      </c>
      <c r="S32" s="76"/>
      <c r="T32" s="16" t="s">
        <v>9</v>
      </c>
      <c r="U32" s="28">
        <f t="shared" si="11"/>
        <v>4.0268456375838924E-2</v>
      </c>
      <c r="V32" s="28">
        <f t="shared" si="11"/>
        <v>7.3825503355704702E-2</v>
      </c>
      <c r="W32" s="28">
        <f t="shared" si="11"/>
        <v>0.12751677852348994</v>
      </c>
      <c r="X32" s="28">
        <f t="shared" si="11"/>
        <v>0.26174496644295303</v>
      </c>
      <c r="Y32" s="28">
        <f t="shared" si="11"/>
        <v>0.46308724832214765</v>
      </c>
      <c r="Z32" s="28">
        <f t="shared" si="11"/>
        <v>3.3557046979865772E-2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7.3999999999999996E-2</v>
      </c>
      <c r="L33" s="28">
        <f>M28</f>
        <v>0.13300000000000001</v>
      </c>
      <c r="M33" s="28">
        <f>SUM(K28:M28)</f>
        <v>0.20700000000000002</v>
      </c>
      <c r="N33" s="28">
        <f>N28</f>
        <v>0.77400000000000002</v>
      </c>
      <c r="O33" s="28">
        <f>O28</f>
        <v>4.0000000000000001E-3</v>
      </c>
      <c r="S33" s="76"/>
      <c r="T33" s="17" t="s">
        <v>10</v>
      </c>
      <c r="U33" s="28">
        <f t="shared" si="11"/>
        <v>2.8037383177570093E-2</v>
      </c>
      <c r="V33" s="28">
        <f t="shared" si="11"/>
        <v>0.10280373831775701</v>
      </c>
      <c r="W33" s="28">
        <f t="shared" si="11"/>
        <v>0.10280373831775701</v>
      </c>
      <c r="X33" s="28">
        <f t="shared" si="11"/>
        <v>0.28037383177570091</v>
      </c>
      <c r="Y33" s="28">
        <f t="shared" si="11"/>
        <v>0.44859813084112149</v>
      </c>
      <c r="Z33" s="28">
        <f t="shared" si="11"/>
        <v>3.7383177570093455E-2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0.2857142857142857</v>
      </c>
      <c r="X34" s="28">
        <f t="shared" si="11"/>
        <v>0.42857142857142855</v>
      </c>
      <c r="Y34" s="28">
        <f t="shared" si="11"/>
        <v>0.2857142857142857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0.5714285714285714</v>
      </c>
      <c r="V35" s="28">
        <f t="shared" si="11"/>
        <v>0.14285714285714285</v>
      </c>
      <c r="W35" s="28">
        <f t="shared" si="11"/>
        <v>0.14285714285714285</v>
      </c>
      <c r="X35" s="28">
        <f t="shared" si="11"/>
        <v>7.1428571428571425E-2</v>
      </c>
      <c r="Y35" s="28">
        <f t="shared" si="11"/>
        <v>7.1428571428571425E-2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9.1176470588235289E-2</v>
      </c>
      <c r="V36" s="28">
        <f t="shared" si="11"/>
        <v>9.7058823529411767E-2</v>
      </c>
      <c r="W36" s="28">
        <f t="shared" si="11"/>
        <v>0.16176470588235295</v>
      </c>
      <c r="X36" s="28">
        <f t="shared" si="11"/>
        <v>0.25</v>
      </c>
      <c r="Y36" s="28">
        <f t="shared" si="11"/>
        <v>0.37352941176470589</v>
      </c>
      <c r="Z36" s="28">
        <f t="shared" si="11"/>
        <v>2.6470588235294117E-2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0.25</v>
      </c>
      <c r="W37" s="28">
        <f t="shared" si="11"/>
        <v>0.75</v>
      </c>
      <c r="X37" s="28">
        <f t="shared" si="11"/>
        <v>0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0.18181818181818182</v>
      </c>
      <c r="V38" s="28">
        <f t="shared" si="11"/>
        <v>0</v>
      </c>
      <c r="W38" s="28">
        <f t="shared" si="11"/>
        <v>0.36363636363636365</v>
      </c>
      <c r="X38" s="28">
        <f t="shared" si="11"/>
        <v>0.27272727272727271</v>
      </c>
      <c r="Y38" s="28">
        <f t="shared" si="11"/>
        <v>0.18181818181818182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0.1</v>
      </c>
      <c r="W39" s="28">
        <f t="shared" si="11"/>
        <v>0.2</v>
      </c>
      <c r="X39" s="28">
        <f t="shared" si="11"/>
        <v>0.5</v>
      </c>
      <c r="Y39" s="28">
        <f t="shared" si="11"/>
        <v>0.2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6.0606060606060608E-2</v>
      </c>
      <c r="V40" s="28">
        <f t="shared" si="11"/>
        <v>3.0303030303030304E-2</v>
      </c>
      <c r="W40" s="28">
        <f t="shared" si="11"/>
        <v>0.36363636363636365</v>
      </c>
      <c r="X40" s="28">
        <f t="shared" si="11"/>
        <v>0.21212121212121213</v>
      </c>
      <c r="Y40" s="28">
        <f t="shared" si="11"/>
        <v>0.33333333333333331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0.5</v>
      </c>
      <c r="X41" s="28">
        <f t="shared" si="11"/>
        <v>0.5</v>
      </c>
      <c r="Y41" s="28">
        <f t="shared" si="11"/>
        <v>0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0.33333333333333331</v>
      </c>
      <c r="V42" s="28">
        <f t="shared" si="11"/>
        <v>0.66666666666666663</v>
      </c>
      <c r="W42" s="28">
        <f t="shared" si="11"/>
        <v>0</v>
      </c>
      <c r="X42" s="28">
        <f t="shared" si="11"/>
        <v>0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7.9365079365079361E-2</v>
      </c>
      <c r="V43" s="28">
        <f t="shared" si="11"/>
        <v>7.9365079365079361E-2</v>
      </c>
      <c r="W43" s="28">
        <f t="shared" si="11"/>
        <v>0.34920634920634919</v>
      </c>
      <c r="X43" s="28">
        <f t="shared" si="11"/>
        <v>0.25396825396825395</v>
      </c>
      <c r="Y43" s="28">
        <f t="shared" si="11"/>
        <v>0.23809523809523808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>ROUND(U30,3)+0.001</f>
        <v>0.29799999999999999</v>
      </c>
      <c r="V48" s="28">
        <f>ROUND(V30,3)</f>
        <v>0.108</v>
      </c>
      <c r="W48" s="28">
        <f>ROUND(W30,3)</f>
        <v>0.24299999999999999</v>
      </c>
      <c r="X48" s="28">
        <f>ROUND(X30,3)</f>
        <v>0.216</v>
      </c>
      <c r="Y48" s="28">
        <f>ROUND(Y30,3)</f>
        <v>0.13500000000000001</v>
      </c>
      <c r="Z48" s="28">
        <f>ROUND(Z30,3)</f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2">ROUND(U31,3)</f>
        <v>0.115</v>
      </c>
      <c r="V49" s="28">
        <f t="shared" si="12"/>
        <v>0.192</v>
      </c>
      <c r="W49" s="28">
        <f t="shared" si="12"/>
        <v>0.46200000000000002</v>
      </c>
      <c r="X49" s="28">
        <f t="shared" si="12"/>
        <v>0.154</v>
      </c>
      <c r="Y49" s="28">
        <f t="shared" si="12"/>
        <v>7.6999999999999999E-2</v>
      </c>
      <c r="Z49" s="28">
        <f t="shared" si="12"/>
        <v>0</v>
      </c>
      <c r="AA49" s="28">
        <f t="shared" ref="AA49:AA61" si="13">SUM(U49:Z49)</f>
        <v>1</v>
      </c>
    </row>
    <row r="50" spans="19:27" x14ac:dyDescent="0.4">
      <c r="S50" s="76"/>
      <c r="T50" s="16" t="s">
        <v>9</v>
      </c>
      <c r="U50" s="28">
        <f t="shared" si="12"/>
        <v>0.04</v>
      </c>
      <c r="V50" s="28">
        <f t="shared" si="12"/>
        <v>7.3999999999999996E-2</v>
      </c>
      <c r="W50" s="28">
        <f t="shared" si="12"/>
        <v>0.128</v>
      </c>
      <c r="X50" s="28">
        <f t="shared" si="12"/>
        <v>0.26200000000000001</v>
      </c>
      <c r="Y50" s="28">
        <f>ROUND(Y32,3)-0.001</f>
        <v>0.46200000000000002</v>
      </c>
      <c r="Z50" s="28">
        <f t="shared" si="12"/>
        <v>3.4000000000000002E-2</v>
      </c>
      <c r="AA50" s="28">
        <f t="shared" si="13"/>
        <v>1</v>
      </c>
    </row>
    <row r="51" spans="19:27" x14ac:dyDescent="0.4">
      <c r="S51" s="76"/>
      <c r="T51" s="17" t="s">
        <v>10</v>
      </c>
      <c r="U51" s="28">
        <f t="shared" si="12"/>
        <v>2.8000000000000001E-2</v>
      </c>
      <c r="V51" s="28">
        <f t="shared" si="12"/>
        <v>0.10299999999999999</v>
      </c>
      <c r="W51" s="28">
        <f t="shared" si="12"/>
        <v>0.10299999999999999</v>
      </c>
      <c r="X51" s="28">
        <f t="shared" si="12"/>
        <v>0.28000000000000003</v>
      </c>
      <c r="Y51" s="28">
        <f t="shared" si="12"/>
        <v>0.44900000000000001</v>
      </c>
      <c r="Z51" s="28">
        <f t="shared" si="12"/>
        <v>3.6999999999999998E-2</v>
      </c>
      <c r="AA51" s="28">
        <f t="shared" si="13"/>
        <v>1</v>
      </c>
    </row>
    <row r="52" spans="19:27" x14ac:dyDescent="0.4">
      <c r="S52" s="76"/>
      <c r="T52" s="18" t="s">
        <v>11</v>
      </c>
      <c r="U52" s="28">
        <f t="shared" si="12"/>
        <v>0</v>
      </c>
      <c r="V52" s="28">
        <f t="shared" si="12"/>
        <v>0</v>
      </c>
      <c r="W52" s="28">
        <f t="shared" si="12"/>
        <v>0.28599999999999998</v>
      </c>
      <c r="X52" s="28">
        <f>ROUND(X34,3)-0.001</f>
        <v>0.42799999999999999</v>
      </c>
      <c r="Y52" s="28">
        <f t="shared" si="12"/>
        <v>0.28599999999999998</v>
      </c>
      <c r="Z52" s="28">
        <f t="shared" si="12"/>
        <v>0</v>
      </c>
      <c r="AA52" s="28">
        <f t="shared" si="13"/>
        <v>1</v>
      </c>
    </row>
    <row r="53" spans="19:27" x14ac:dyDescent="0.4">
      <c r="S53" s="76"/>
      <c r="T53" s="19" t="s">
        <v>12</v>
      </c>
      <c r="U53" s="28">
        <f>ROUND(U35,3)+0.001</f>
        <v>0.57199999999999995</v>
      </c>
      <c r="V53" s="28">
        <f t="shared" si="12"/>
        <v>0.14299999999999999</v>
      </c>
      <c r="W53" s="28">
        <f t="shared" si="12"/>
        <v>0.14299999999999999</v>
      </c>
      <c r="X53" s="28">
        <f t="shared" si="12"/>
        <v>7.0999999999999994E-2</v>
      </c>
      <c r="Y53" s="28">
        <f t="shared" si="12"/>
        <v>7.0999999999999994E-2</v>
      </c>
      <c r="Z53" s="28">
        <f t="shared" si="12"/>
        <v>0</v>
      </c>
      <c r="AA53" s="28">
        <f t="shared" si="13"/>
        <v>0.99999999999999989</v>
      </c>
    </row>
    <row r="54" spans="19:27" x14ac:dyDescent="0.4">
      <c r="S54" s="76"/>
      <c r="T54" s="12" t="s">
        <v>34</v>
      </c>
      <c r="U54" s="28">
        <f t="shared" si="12"/>
        <v>9.0999999999999998E-2</v>
      </c>
      <c r="V54" s="28">
        <f t="shared" si="12"/>
        <v>9.7000000000000003E-2</v>
      </c>
      <c r="W54" s="28">
        <f t="shared" si="12"/>
        <v>0.16200000000000001</v>
      </c>
      <c r="X54" s="28">
        <f t="shared" si="12"/>
        <v>0.25</v>
      </c>
      <c r="Y54" s="28">
        <f t="shared" si="12"/>
        <v>0.374</v>
      </c>
      <c r="Z54" s="28">
        <f t="shared" si="12"/>
        <v>2.5999999999999999E-2</v>
      </c>
      <c r="AA54" s="28">
        <f t="shared" si="13"/>
        <v>1</v>
      </c>
    </row>
    <row r="55" spans="19:27" x14ac:dyDescent="0.4">
      <c r="S55" s="77" t="s">
        <v>13</v>
      </c>
      <c r="T55" s="14" t="s">
        <v>7</v>
      </c>
      <c r="U55" s="28">
        <f t="shared" si="12"/>
        <v>0</v>
      </c>
      <c r="V55" s="28">
        <f t="shared" si="12"/>
        <v>0.25</v>
      </c>
      <c r="W55" s="28">
        <f t="shared" si="12"/>
        <v>0.75</v>
      </c>
      <c r="X55" s="28">
        <f t="shared" si="12"/>
        <v>0</v>
      </c>
      <c r="Y55" s="28">
        <f t="shared" si="12"/>
        <v>0</v>
      </c>
      <c r="Z55" s="28">
        <f t="shared" si="12"/>
        <v>0</v>
      </c>
      <c r="AA55" s="28">
        <f t="shared" si="13"/>
        <v>1</v>
      </c>
    </row>
    <row r="56" spans="19:27" x14ac:dyDescent="0.4">
      <c r="S56" s="77"/>
      <c r="T56" s="15" t="s">
        <v>8</v>
      </c>
      <c r="U56" s="28">
        <f t="shared" si="12"/>
        <v>0.182</v>
      </c>
      <c r="V56" s="28">
        <f t="shared" si="12"/>
        <v>0</v>
      </c>
      <c r="W56" s="28">
        <f>ROUND(W38,3)-0.001</f>
        <v>0.36299999999999999</v>
      </c>
      <c r="X56" s="28">
        <f t="shared" si="12"/>
        <v>0.27300000000000002</v>
      </c>
      <c r="Y56" s="28">
        <f t="shared" si="12"/>
        <v>0.182</v>
      </c>
      <c r="Z56" s="28">
        <f t="shared" si="12"/>
        <v>0</v>
      </c>
      <c r="AA56" s="28">
        <f t="shared" si="13"/>
        <v>1</v>
      </c>
    </row>
    <row r="57" spans="19:27" x14ac:dyDescent="0.4">
      <c r="S57" s="77"/>
      <c r="T57" s="16" t="s">
        <v>9</v>
      </c>
      <c r="U57" s="28">
        <f t="shared" si="12"/>
        <v>0</v>
      </c>
      <c r="V57" s="28">
        <f t="shared" si="12"/>
        <v>0.1</v>
      </c>
      <c r="W57" s="28">
        <f t="shared" si="12"/>
        <v>0.2</v>
      </c>
      <c r="X57" s="28">
        <f t="shared" si="12"/>
        <v>0.5</v>
      </c>
      <c r="Y57" s="28">
        <f t="shared" si="12"/>
        <v>0.2</v>
      </c>
      <c r="Z57" s="28">
        <f t="shared" si="12"/>
        <v>0</v>
      </c>
      <c r="AA57" s="28">
        <f t="shared" si="13"/>
        <v>1</v>
      </c>
    </row>
    <row r="58" spans="19:27" x14ac:dyDescent="0.4">
      <c r="S58" s="77"/>
      <c r="T58" s="17" t="s">
        <v>10</v>
      </c>
      <c r="U58" s="28">
        <f t="shared" si="12"/>
        <v>6.0999999999999999E-2</v>
      </c>
      <c r="V58" s="28">
        <f t="shared" si="12"/>
        <v>0.03</v>
      </c>
      <c r="W58" s="28">
        <f t="shared" si="12"/>
        <v>0.36399999999999999</v>
      </c>
      <c r="X58" s="28">
        <f t="shared" si="12"/>
        <v>0.21199999999999999</v>
      </c>
      <c r="Y58" s="28">
        <f t="shared" si="12"/>
        <v>0.33300000000000002</v>
      </c>
      <c r="Z58" s="28">
        <f t="shared" si="12"/>
        <v>0</v>
      </c>
      <c r="AA58" s="28">
        <f t="shared" si="13"/>
        <v>1</v>
      </c>
    </row>
    <row r="59" spans="19:27" x14ac:dyDescent="0.4">
      <c r="S59" s="77"/>
      <c r="T59" s="18" t="s">
        <v>11</v>
      </c>
      <c r="U59" s="28">
        <f t="shared" si="12"/>
        <v>0</v>
      </c>
      <c r="V59" s="28">
        <f t="shared" si="12"/>
        <v>0</v>
      </c>
      <c r="W59" s="28">
        <f t="shared" si="12"/>
        <v>0.5</v>
      </c>
      <c r="X59" s="28">
        <f t="shared" si="12"/>
        <v>0.5</v>
      </c>
      <c r="Y59" s="28">
        <f t="shared" si="12"/>
        <v>0</v>
      </c>
      <c r="Z59" s="28">
        <f t="shared" si="12"/>
        <v>0</v>
      </c>
      <c r="AA59" s="28">
        <f t="shared" si="13"/>
        <v>1</v>
      </c>
    </row>
    <row r="60" spans="19:27" x14ac:dyDescent="0.4">
      <c r="S60" s="77"/>
      <c r="T60" s="19" t="s">
        <v>12</v>
      </c>
      <c r="U60" s="28">
        <f t="shared" si="12"/>
        <v>0.33300000000000002</v>
      </c>
      <c r="V60" s="28">
        <f t="shared" si="12"/>
        <v>0.66700000000000004</v>
      </c>
      <c r="W60" s="28">
        <f t="shared" si="12"/>
        <v>0</v>
      </c>
      <c r="X60" s="28">
        <f t="shared" si="12"/>
        <v>0</v>
      </c>
      <c r="Y60" s="28">
        <f t="shared" si="12"/>
        <v>0</v>
      </c>
      <c r="Z60" s="28">
        <f t="shared" si="12"/>
        <v>0</v>
      </c>
      <c r="AA60" s="28">
        <f t="shared" si="13"/>
        <v>1</v>
      </c>
    </row>
    <row r="61" spans="19:27" x14ac:dyDescent="0.4">
      <c r="S61" s="77"/>
      <c r="T61" s="12" t="s">
        <v>34</v>
      </c>
      <c r="U61" s="28">
        <f>ROUND(U43,3)</f>
        <v>7.9000000000000001E-2</v>
      </c>
      <c r="V61" s="28">
        <f t="shared" si="12"/>
        <v>7.9000000000000001E-2</v>
      </c>
      <c r="W61" s="28">
        <f>ROUND(W43,3)+0.001</f>
        <v>0.35</v>
      </c>
      <c r="X61" s="28">
        <f t="shared" si="12"/>
        <v>0.254</v>
      </c>
      <c r="Y61" s="28">
        <f t="shared" si="12"/>
        <v>0.23799999999999999</v>
      </c>
      <c r="Z61" s="28">
        <f t="shared" si="12"/>
        <v>0</v>
      </c>
      <c r="AA61" s="28">
        <f t="shared" si="13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S46-H19(37年間）(n=340）</v>
      </c>
      <c r="U66" s="28">
        <f t="shared" ref="U66:Z66" si="14">U54</f>
        <v>9.0999999999999998E-2</v>
      </c>
      <c r="V66" s="28">
        <f t="shared" si="14"/>
        <v>9.7000000000000003E-2</v>
      </c>
      <c r="W66" s="28">
        <f t="shared" si="14"/>
        <v>0.16200000000000001</v>
      </c>
      <c r="X66" s="28">
        <f t="shared" si="14"/>
        <v>0.25</v>
      </c>
      <c r="Y66" s="28">
        <f t="shared" si="14"/>
        <v>0.374</v>
      </c>
      <c r="Z66" s="28">
        <f t="shared" si="14"/>
        <v>2.5999999999999999E-2</v>
      </c>
      <c r="AA66" s="45"/>
      <c r="AB66" s="20" t="s">
        <v>5</v>
      </c>
      <c r="AC66" s="45">
        <f>SUM(Y66:Z66)</f>
        <v>0.4</v>
      </c>
      <c r="AD66" s="45">
        <f>SUM(W66:X66)</f>
        <v>0.41200000000000003</v>
      </c>
    </row>
    <row r="67" spans="19:30" x14ac:dyDescent="0.4">
      <c r="T67" s="27" t="str">
        <f>REPLACE(J7,8,0,CHAR(10))</f>
        <v>地区計画策定後
H20-R3(14年間）(n=63）</v>
      </c>
      <c r="U67" s="28">
        <f t="shared" ref="U67:Z67" si="15">U61</f>
        <v>7.9000000000000001E-2</v>
      </c>
      <c r="V67" s="28">
        <f t="shared" si="15"/>
        <v>7.9000000000000001E-2</v>
      </c>
      <c r="W67" s="28">
        <f t="shared" si="15"/>
        <v>0.35</v>
      </c>
      <c r="X67" s="28">
        <f t="shared" si="15"/>
        <v>0.254</v>
      </c>
      <c r="Y67" s="28">
        <f t="shared" si="15"/>
        <v>0.23799999999999999</v>
      </c>
      <c r="Z67" s="28">
        <f t="shared" si="15"/>
        <v>0</v>
      </c>
      <c r="AA67" s="45"/>
      <c r="AB67" s="21" t="s">
        <v>13</v>
      </c>
      <c r="AC67" s="45">
        <f>SUM(Y67:Z67)</f>
        <v>0.23799999999999999</v>
      </c>
      <c r="AD67" s="45">
        <f>SUM(W67:X67)</f>
        <v>0.60399999999999998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S46-H19(37年間）</v>
      </c>
      <c r="T71" s="38" t="str">
        <f t="shared" ref="T71:T76" si="16">T48&amp;AC12</f>
        <v>独立住宅(n=37）</v>
      </c>
      <c r="U71" s="28">
        <f t="shared" ref="U71:Z76" si="17">U48</f>
        <v>0.29799999999999999</v>
      </c>
      <c r="V71" s="28">
        <f t="shared" si="17"/>
        <v>0.108</v>
      </c>
      <c r="W71" s="28">
        <f t="shared" si="17"/>
        <v>0.24299999999999999</v>
      </c>
      <c r="X71" s="28">
        <f t="shared" si="17"/>
        <v>0.216</v>
      </c>
      <c r="Y71" s="28">
        <f t="shared" si="17"/>
        <v>0.13500000000000001</v>
      </c>
      <c r="Z71" s="28">
        <f t="shared" si="17"/>
        <v>0</v>
      </c>
    </row>
    <row r="72" spans="19:30" x14ac:dyDescent="0.4">
      <c r="S72" s="75"/>
      <c r="T72" s="38" t="str">
        <f t="shared" si="16"/>
        <v>集合住宅(n=26）</v>
      </c>
      <c r="U72" s="28">
        <f t="shared" si="17"/>
        <v>0.115</v>
      </c>
      <c r="V72" s="28">
        <f t="shared" si="17"/>
        <v>0.192</v>
      </c>
      <c r="W72" s="28">
        <f t="shared" si="17"/>
        <v>0.46200000000000002</v>
      </c>
      <c r="X72" s="28">
        <f t="shared" si="17"/>
        <v>0.154</v>
      </c>
      <c r="Y72" s="28">
        <f t="shared" si="17"/>
        <v>7.6999999999999999E-2</v>
      </c>
      <c r="Z72" s="28">
        <f t="shared" si="17"/>
        <v>0</v>
      </c>
    </row>
    <row r="73" spans="19:30" x14ac:dyDescent="0.4">
      <c r="S73" s="75"/>
      <c r="T73" s="38" t="str">
        <f t="shared" si="16"/>
        <v>住商併用(n=149）</v>
      </c>
      <c r="U73" s="28">
        <f t="shared" si="17"/>
        <v>0.04</v>
      </c>
      <c r="V73" s="28">
        <f t="shared" si="17"/>
        <v>7.3999999999999996E-2</v>
      </c>
      <c r="W73" s="28">
        <f t="shared" si="17"/>
        <v>0.128</v>
      </c>
      <c r="X73" s="28">
        <f t="shared" si="17"/>
        <v>0.26200000000000001</v>
      </c>
      <c r="Y73" s="28">
        <f t="shared" si="17"/>
        <v>0.46200000000000002</v>
      </c>
      <c r="Z73" s="28">
        <f t="shared" si="17"/>
        <v>3.4000000000000002E-2</v>
      </c>
    </row>
    <row r="74" spans="19:30" x14ac:dyDescent="0.4">
      <c r="S74" s="75"/>
      <c r="T74" s="38" t="str">
        <f t="shared" si="16"/>
        <v>事務所(n=107）</v>
      </c>
      <c r="U74" s="28">
        <f t="shared" si="17"/>
        <v>2.8000000000000001E-2</v>
      </c>
      <c r="V74" s="28">
        <f t="shared" si="17"/>
        <v>0.10299999999999999</v>
      </c>
      <c r="W74" s="28">
        <f t="shared" si="17"/>
        <v>0.10299999999999999</v>
      </c>
      <c r="X74" s="28">
        <f t="shared" si="17"/>
        <v>0.28000000000000003</v>
      </c>
      <c r="Y74" s="28">
        <f t="shared" si="17"/>
        <v>0.44900000000000001</v>
      </c>
      <c r="Z74" s="28">
        <f t="shared" si="17"/>
        <v>3.6999999999999998E-2</v>
      </c>
    </row>
    <row r="75" spans="19:30" x14ac:dyDescent="0.4">
      <c r="S75" s="75"/>
      <c r="T75" s="38" t="str">
        <f t="shared" si="16"/>
        <v>専用商業(n=7）</v>
      </c>
      <c r="U75" s="28">
        <f t="shared" si="17"/>
        <v>0</v>
      </c>
      <c r="V75" s="28">
        <f t="shared" si="17"/>
        <v>0</v>
      </c>
      <c r="W75" s="28">
        <f t="shared" si="17"/>
        <v>0.28599999999999998</v>
      </c>
      <c r="X75" s="28">
        <f t="shared" si="17"/>
        <v>0.42799999999999999</v>
      </c>
      <c r="Y75" s="28">
        <f t="shared" si="17"/>
        <v>0.28599999999999998</v>
      </c>
      <c r="Z75" s="28">
        <f t="shared" si="17"/>
        <v>0</v>
      </c>
    </row>
    <row r="76" spans="19:30" x14ac:dyDescent="0.4">
      <c r="S76" s="75"/>
      <c r="T76" s="38" t="str">
        <f t="shared" si="16"/>
        <v>その他(n=14）</v>
      </c>
      <c r="U76" s="28">
        <f t="shared" si="17"/>
        <v>0.57199999999999995</v>
      </c>
      <c r="V76" s="28">
        <f t="shared" si="17"/>
        <v>0.14299999999999999</v>
      </c>
      <c r="W76" s="28">
        <f t="shared" si="17"/>
        <v>0.14299999999999999</v>
      </c>
      <c r="X76" s="28">
        <f t="shared" si="17"/>
        <v>7.0999999999999994E-2</v>
      </c>
      <c r="Y76" s="28">
        <f t="shared" si="17"/>
        <v>7.0999999999999994E-2</v>
      </c>
      <c r="Z76" s="28">
        <f t="shared" si="17"/>
        <v>0</v>
      </c>
    </row>
    <row r="77" spans="19:30" x14ac:dyDescent="0.4">
      <c r="S77" s="75" t="str">
        <f>REPLACE(K7,8,0,CHAR(10))</f>
        <v>地区計画策定後
H20-R3(14年間）</v>
      </c>
      <c r="T77" s="38" t="str">
        <f t="shared" ref="T77:T82" si="18">T55&amp;AC19</f>
        <v>独立住宅(n=4）</v>
      </c>
      <c r="U77" s="28">
        <f t="shared" ref="U77:Z82" si="19">U55</f>
        <v>0</v>
      </c>
      <c r="V77" s="28">
        <f t="shared" si="19"/>
        <v>0.25</v>
      </c>
      <c r="W77" s="28">
        <f t="shared" si="19"/>
        <v>0.75</v>
      </c>
      <c r="X77" s="28">
        <f t="shared" si="19"/>
        <v>0</v>
      </c>
      <c r="Y77" s="28">
        <f t="shared" si="19"/>
        <v>0</v>
      </c>
      <c r="Z77" s="28">
        <f t="shared" si="19"/>
        <v>0</v>
      </c>
    </row>
    <row r="78" spans="19:30" x14ac:dyDescent="0.4">
      <c r="S78" s="75"/>
      <c r="T78" s="38" t="str">
        <f t="shared" si="18"/>
        <v>集合住宅(n=11）</v>
      </c>
      <c r="U78" s="28">
        <f t="shared" si="19"/>
        <v>0.182</v>
      </c>
      <c r="V78" s="28">
        <f t="shared" si="19"/>
        <v>0</v>
      </c>
      <c r="W78" s="28">
        <f t="shared" si="19"/>
        <v>0.36299999999999999</v>
      </c>
      <c r="X78" s="28">
        <f t="shared" si="19"/>
        <v>0.27300000000000002</v>
      </c>
      <c r="Y78" s="28">
        <f t="shared" si="19"/>
        <v>0.182</v>
      </c>
      <c r="Z78" s="28">
        <f t="shared" si="19"/>
        <v>0</v>
      </c>
    </row>
    <row r="79" spans="19:30" x14ac:dyDescent="0.4">
      <c r="S79" s="75"/>
      <c r="T79" s="38" t="str">
        <f t="shared" si="18"/>
        <v>住商併用(n=10）</v>
      </c>
      <c r="U79" s="28">
        <f t="shared" si="19"/>
        <v>0</v>
      </c>
      <c r="V79" s="28">
        <f t="shared" si="19"/>
        <v>0.1</v>
      </c>
      <c r="W79" s="28">
        <f t="shared" si="19"/>
        <v>0.2</v>
      </c>
      <c r="X79" s="28">
        <f t="shared" si="19"/>
        <v>0.5</v>
      </c>
      <c r="Y79" s="28">
        <f t="shared" si="19"/>
        <v>0.2</v>
      </c>
      <c r="Z79" s="28">
        <f t="shared" si="19"/>
        <v>0</v>
      </c>
    </row>
    <row r="80" spans="19:30" x14ac:dyDescent="0.4">
      <c r="S80" s="75"/>
      <c r="T80" s="38" t="str">
        <f t="shared" si="18"/>
        <v>事務所(n=33）</v>
      </c>
      <c r="U80" s="28">
        <f t="shared" si="19"/>
        <v>6.0999999999999999E-2</v>
      </c>
      <c r="V80" s="28">
        <f t="shared" si="19"/>
        <v>0.03</v>
      </c>
      <c r="W80" s="28">
        <f t="shared" si="19"/>
        <v>0.36399999999999999</v>
      </c>
      <c r="X80" s="28">
        <f t="shared" si="19"/>
        <v>0.21199999999999999</v>
      </c>
      <c r="Y80" s="28">
        <f t="shared" si="19"/>
        <v>0.33300000000000002</v>
      </c>
      <c r="Z80" s="28">
        <f t="shared" si="19"/>
        <v>0</v>
      </c>
    </row>
    <row r="81" spans="19:26" x14ac:dyDescent="0.4">
      <c r="S81" s="75"/>
      <c r="T81" s="38" t="str">
        <f t="shared" si="18"/>
        <v>専用商業(n=2）</v>
      </c>
      <c r="U81" s="28">
        <f t="shared" si="19"/>
        <v>0</v>
      </c>
      <c r="V81" s="28">
        <f t="shared" si="19"/>
        <v>0</v>
      </c>
      <c r="W81" s="28">
        <f t="shared" si="19"/>
        <v>0.5</v>
      </c>
      <c r="X81" s="28">
        <f t="shared" si="19"/>
        <v>0.5</v>
      </c>
      <c r="Y81" s="28">
        <f t="shared" si="19"/>
        <v>0</v>
      </c>
      <c r="Z81" s="28">
        <f t="shared" si="19"/>
        <v>0</v>
      </c>
    </row>
    <row r="82" spans="19:26" x14ac:dyDescent="0.4">
      <c r="S82" s="75"/>
      <c r="T82" s="38" t="str">
        <f t="shared" si="18"/>
        <v>その他(n=3）</v>
      </c>
      <c r="U82" s="28">
        <f t="shared" si="19"/>
        <v>0.33300000000000002</v>
      </c>
      <c r="V82" s="28">
        <f t="shared" si="19"/>
        <v>0.66700000000000004</v>
      </c>
      <c r="W82" s="28">
        <f t="shared" si="19"/>
        <v>0</v>
      </c>
      <c r="X82" s="28">
        <f t="shared" si="19"/>
        <v>0</v>
      </c>
      <c r="Y82" s="28">
        <f t="shared" si="19"/>
        <v>0</v>
      </c>
      <c r="Z82" s="28">
        <f t="shared" si="19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CFFCC"/>
  </sheetPr>
  <dimension ref="A1:AD82"/>
  <sheetViews>
    <sheetView zoomScaleNormal="100" workbookViewId="0">
      <selection sqref="A1:XFD1048576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36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内神田一丁目地区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千代田区型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40842</v>
      </c>
      <c r="C4" s="26">
        <f>VLOOKUP($B$1,データベース!$A:$CV,データベース!D1,FALSE)</f>
        <v>40842</v>
      </c>
      <c r="F4" s="12">
        <v>1971</v>
      </c>
      <c r="G4" s="27">
        <f>B5-F4</f>
        <v>40</v>
      </c>
      <c r="I4" s="12" t="s">
        <v>19</v>
      </c>
      <c r="J4" s="12" t="str">
        <f>I4&amp;D7</f>
        <v>S46-H22</v>
      </c>
      <c r="K4" s="12" t="str">
        <f>$G$1&amp;G4&amp;$H$1&amp;$I$1</f>
        <v>(40年間）</v>
      </c>
      <c r="L4" s="12" t="str">
        <f>$G$1&amp;$J$1&amp;H12&amp;$I$1</f>
        <v>(n=169）</v>
      </c>
    </row>
    <row r="5" spans="1:29" x14ac:dyDescent="0.4">
      <c r="B5" s="27" t="str">
        <f>TEXT(B4,"yyyy")</f>
        <v>2011</v>
      </c>
      <c r="C5" s="27" t="str">
        <f>TEXT(C4,"ge")</f>
        <v>H23</v>
      </c>
      <c r="D5" s="27" t="str">
        <f>LEFT(C5,1)</f>
        <v>H</v>
      </c>
      <c r="F5" s="12">
        <v>2021</v>
      </c>
      <c r="G5" s="27">
        <f>F5-B5+1</f>
        <v>11</v>
      </c>
      <c r="I5" s="30" t="s">
        <v>20</v>
      </c>
      <c r="J5" s="12" t="str">
        <f>C5&amp;I5</f>
        <v>H23-R3</v>
      </c>
      <c r="K5" s="12" t="str">
        <f>$G$1&amp;G5&amp;$H$1&amp;$I$1</f>
        <v>(11年間）</v>
      </c>
      <c r="L5" s="12" t="str">
        <f>$G$1&amp;$J$1&amp;H13&amp;$I$1</f>
        <v>(n=24）</v>
      </c>
    </row>
    <row r="6" spans="1:29" x14ac:dyDescent="0.4">
      <c r="B6" s="27">
        <f>VALUE(B5)</f>
        <v>2011</v>
      </c>
      <c r="C6" s="27">
        <f>VALUE(RIGHT(C5,2))</f>
        <v>23</v>
      </c>
      <c r="D6" s="12">
        <f>C6-1</f>
        <v>22</v>
      </c>
      <c r="J6" s="12" t="str">
        <f>A23&amp;J4&amp;K4&amp;L4</f>
        <v>地区計画策定前S46-H22(40年間）(n=169）</v>
      </c>
      <c r="K6" s="12" t="str">
        <f>A23&amp;J4&amp;K4</f>
        <v>地区計画策定前S46-H22(40年間）</v>
      </c>
    </row>
    <row r="7" spans="1:29" x14ac:dyDescent="0.4">
      <c r="D7" s="12" t="str">
        <f>D5&amp;D6</f>
        <v>H22</v>
      </c>
      <c r="J7" s="12" t="str">
        <f>A24&amp;J5&amp;K5&amp;L5</f>
        <v>地区計画策定後H23-R3(11年間）(n=24）</v>
      </c>
      <c r="K7" s="12" t="str">
        <f>A24&amp;J5&amp;K5</f>
        <v>地区計画策定後H23-R3(11年間）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4</v>
      </c>
      <c r="C12" s="24">
        <f>VLOOKUP($B$1,データベース!$A:$CV,データベース!F1,FALSE)</f>
        <v>1</v>
      </c>
      <c r="D12" s="24">
        <f>VLOOKUP($B$1,データベース!$A:$CV,データベース!G1,FALSE)</f>
        <v>68</v>
      </c>
      <c r="E12" s="24">
        <f>VLOOKUP($B$1,データベース!$A:$CV,データベース!H1,FALSE)</f>
        <v>86</v>
      </c>
      <c r="F12" s="24">
        <f>VLOOKUP($B$1,データベース!$A:$CV,データベース!I1,FALSE)</f>
        <v>5</v>
      </c>
      <c r="G12" s="24">
        <f>VLOOKUP($B$1,データベース!$A:$CV,データベース!J1,FALSE)</f>
        <v>5</v>
      </c>
      <c r="H12" s="27">
        <f>SUM(B12:G12)</f>
        <v>169</v>
      </c>
      <c r="J12" s="20" t="s">
        <v>5</v>
      </c>
      <c r="K12" s="24">
        <f>VLOOKUP($B$1,データベース!$A:$CV,データベース!Q1,FALSE)</f>
        <v>331.15999999999997</v>
      </c>
      <c r="L12" s="24">
        <f>VLOOKUP($B$1,データベース!$A:$CV,データベース!R1,FALSE)</f>
        <v>641.41</v>
      </c>
      <c r="M12" s="24">
        <f>VLOOKUP($B$1,データベース!$A:$CV,データベース!S1,FALSE)</f>
        <v>58123.930000000015</v>
      </c>
      <c r="N12" s="24">
        <f>VLOOKUP($B$1,データベース!$A:$CV,データベース!T1,FALSE)</f>
        <v>109882.2</v>
      </c>
      <c r="O12" s="24">
        <f>VLOOKUP($B$1,データベース!$A:$CV,データベース!U1,FALSE)</f>
        <v>5232.59</v>
      </c>
      <c r="P12" s="24">
        <f>VLOOKUP($B$1,データベース!$A:$CV,データベース!V1,FALSE)</f>
        <v>626.6</v>
      </c>
      <c r="Q12" s="27">
        <f>SUM(K12:P12)</f>
        <v>174837.89</v>
      </c>
      <c r="S12" s="76" t="s">
        <v>5</v>
      </c>
      <c r="T12" s="14" t="s">
        <v>7</v>
      </c>
      <c r="U12" s="24">
        <f>VLOOKUP($B$1,データベース!$A:$CV,データベース!AC1,FALSE)</f>
        <v>0</v>
      </c>
      <c r="V12" s="24">
        <f>VLOOKUP($B$1,データベース!$A:$CV,データベース!AD1,FALSE)</f>
        <v>0</v>
      </c>
      <c r="W12" s="24">
        <f>VLOOKUP($B$1,データベース!$A:$CV,データベース!AE1,FALSE)</f>
        <v>0</v>
      </c>
      <c r="X12" s="24">
        <f>VLOOKUP($B$1,データベース!$A:$CV,データベース!AF1,FALSE)</f>
        <v>3</v>
      </c>
      <c r="Y12" s="24">
        <f>VLOOKUP($B$1,データベース!$A:$CV,データベース!AG1,FALSE)</f>
        <v>1</v>
      </c>
      <c r="Z12" s="24">
        <f>VLOOKUP($B$1,データベース!$A:$CV,データベース!AH1,FALSE)</f>
        <v>0</v>
      </c>
      <c r="AA12" s="27">
        <f>SUM(U12:Z12)</f>
        <v>4</v>
      </c>
      <c r="AC12" s="12" t="str">
        <f>$G$1&amp;$J$1&amp;AA12&amp;$I$1</f>
        <v>(n=4）</v>
      </c>
    </row>
    <row r="13" spans="1:29" x14ac:dyDescent="0.4">
      <c r="A13" s="21" t="s">
        <v>13</v>
      </c>
      <c r="B13" s="24">
        <f>VLOOKUP($B$1,データベース!$A:$CV,データベース!K1,FALSE)</f>
        <v>0</v>
      </c>
      <c r="C13" s="24">
        <f>VLOOKUP($B$1,データベース!$A:$CV,データベース!L1,FALSE)</f>
        <v>9</v>
      </c>
      <c r="D13" s="24">
        <f>VLOOKUP($B$1,データベース!$A:$CV,データベース!M1,FALSE)</f>
        <v>5</v>
      </c>
      <c r="E13" s="24">
        <f>VLOOKUP($B$1,データベース!$A:$CV,データベース!N1,FALSE)</f>
        <v>8</v>
      </c>
      <c r="F13" s="24">
        <f>VLOOKUP($B$1,データベース!$A:$CV,データベース!O1,FALSE)</f>
        <v>1</v>
      </c>
      <c r="G13" s="24">
        <f>VLOOKUP($B$1,データベース!$A:$CV,データベース!P1,FALSE)</f>
        <v>1</v>
      </c>
      <c r="H13" s="27">
        <f>SUM(B13:G13)</f>
        <v>24</v>
      </c>
      <c r="J13" s="21" t="s">
        <v>13</v>
      </c>
      <c r="K13" s="24">
        <f>VLOOKUP($B$1,データベース!$A:$CV,データベース!W1,FALSE)</f>
        <v>0</v>
      </c>
      <c r="L13" s="24">
        <f>VLOOKUP($B$1,データベース!$A:$CV,データベース!X1,FALSE)</f>
        <v>30199.42</v>
      </c>
      <c r="M13" s="24">
        <f>VLOOKUP($B$1,データベース!$A:$CV,データベース!Y1,FALSE)</f>
        <v>4774.91</v>
      </c>
      <c r="N13" s="24">
        <f>VLOOKUP($B$1,データベース!$A:$CV,データベース!Z1,FALSE)</f>
        <v>23401.499999999996</v>
      </c>
      <c r="O13" s="24">
        <f>VLOOKUP($B$1,データベース!$A:$CV,データベース!AA1,FALSE)</f>
        <v>2240.5</v>
      </c>
      <c r="P13" s="24">
        <f>VLOOKUP($B$1,データベース!$A:$CV,データベース!AB1,FALSE)</f>
        <v>559.34</v>
      </c>
      <c r="Q13" s="27">
        <f>SUM(K13:P13)</f>
        <v>61175.67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0</v>
      </c>
      <c r="W13" s="24">
        <f>VLOOKUP($B$1,データベース!$A:$CV,データベース!AK1,FALSE)</f>
        <v>1</v>
      </c>
      <c r="X13" s="24">
        <f>VLOOKUP($B$1,データベース!$A:$CV,データベース!AL1,FALSE)</f>
        <v>0</v>
      </c>
      <c r="Y13" s="24">
        <f>VLOOKUP($B$1,データベース!$A:$CV,データベース!AM1,FALSE)</f>
        <v>0</v>
      </c>
      <c r="Z13" s="24">
        <f>VLOOKUP($B$1,データベース!$A:$CV,データベース!AN1,FALSE)</f>
        <v>0</v>
      </c>
      <c r="AA13" s="27">
        <f t="shared" ref="AA13:AA25" si="0">SUM(U13:Z13)</f>
        <v>1</v>
      </c>
      <c r="AC13" s="12" t="str">
        <f t="shared" ref="AC13:AC24" si="1">$G$1&amp;$J$1&amp;AA13&amp;$I$1</f>
        <v>(n=1）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1</v>
      </c>
      <c r="V14" s="24">
        <f>VLOOKUP($B$1,データベース!$A:$CV,データベース!AP1,FALSE)</f>
        <v>1</v>
      </c>
      <c r="W14" s="24">
        <f>VLOOKUP($B$1,データベース!$A:$CV,データベース!AQ1,FALSE)</f>
        <v>6</v>
      </c>
      <c r="X14" s="24">
        <f>VLOOKUP($B$1,データベース!$A:$CV,データベース!AR1,FALSE)</f>
        <v>16</v>
      </c>
      <c r="Y14" s="24">
        <f>VLOOKUP($B$1,データベース!$A:$CV,データベース!AS1,FALSE)</f>
        <v>42</v>
      </c>
      <c r="Z14" s="24">
        <f>VLOOKUP($B$1,データベース!$A:$CV,データベース!AT1,FALSE)</f>
        <v>2</v>
      </c>
      <c r="AA14" s="27">
        <f t="shared" si="0"/>
        <v>68</v>
      </c>
      <c r="AC14" s="12" t="str">
        <f t="shared" si="1"/>
        <v>(n=68）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0</v>
      </c>
      <c r="V15" s="24">
        <f>VLOOKUP($B$1,データベース!$A:$CV,データベース!AV1,FALSE)</f>
        <v>3</v>
      </c>
      <c r="W15" s="24">
        <f>VLOOKUP($B$1,データベース!$A:$CV,データベース!AW1,FALSE)</f>
        <v>6</v>
      </c>
      <c r="X15" s="24">
        <f>VLOOKUP($B$1,データベース!$A:$CV,データベース!AX1,FALSE)</f>
        <v>23</v>
      </c>
      <c r="Y15" s="24">
        <f>VLOOKUP($B$1,データベース!$A:$CV,データベース!AY1,FALSE)</f>
        <v>46</v>
      </c>
      <c r="Z15" s="24">
        <f>VLOOKUP($B$1,データベース!$A:$CV,データベース!AZ1,FALSE)</f>
        <v>8</v>
      </c>
      <c r="AA15" s="27">
        <f t="shared" si="0"/>
        <v>86</v>
      </c>
      <c r="AC15" s="12" t="str">
        <f t="shared" si="1"/>
        <v>(n=86）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1</v>
      </c>
      <c r="X16" s="24">
        <f>VLOOKUP($B$1,データベース!$A:$CV,データベース!BD1,FALSE)</f>
        <v>0</v>
      </c>
      <c r="Y16" s="24">
        <f>VLOOKUP($B$1,データベース!$A:$CV,データベース!BE1,FALSE)</f>
        <v>4</v>
      </c>
      <c r="Z16" s="24">
        <f>VLOOKUP($B$1,データベース!$A:$CV,データベース!BF1,FALSE)</f>
        <v>0</v>
      </c>
      <c r="AA16" s="27">
        <f t="shared" si="0"/>
        <v>5</v>
      </c>
      <c r="AC16" s="12" t="str">
        <f t="shared" si="1"/>
        <v>(n=5）</v>
      </c>
    </row>
    <row r="17" spans="1:29" x14ac:dyDescent="0.4">
      <c r="A17" s="20" t="s">
        <v>5</v>
      </c>
      <c r="B17" s="28">
        <f t="shared" ref="B17:H18" si="2">B12/$H12</f>
        <v>2.3668639053254437E-2</v>
      </c>
      <c r="C17" s="28">
        <f t="shared" si="2"/>
        <v>5.9171597633136093E-3</v>
      </c>
      <c r="D17" s="28">
        <f t="shared" si="2"/>
        <v>0.40236686390532544</v>
      </c>
      <c r="E17" s="28">
        <f t="shared" si="2"/>
        <v>0.50887573964497046</v>
      </c>
      <c r="F17" s="28">
        <f t="shared" si="2"/>
        <v>2.9585798816568046E-2</v>
      </c>
      <c r="G17" s="28">
        <f t="shared" si="2"/>
        <v>2.9585798816568046E-2</v>
      </c>
      <c r="H17" s="29">
        <f t="shared" si="2"/>
        <v>1</v>
      </c>
      <c r="J17" s="20" t="s">
        <v>5</v>
      </c>
      <c r="K17" s="28">
        <f>K12/$Q12</f>
        <v>1.8940974407778539E-3</v>
      </c>
      <c r="L17" s="28">
        <f t="shared" ref="L17:P18" si="3">L12/$Q12</f>
        <v>3.6685983799049503E-3</v>
      </c>
      <c r="M17" s="28">
        <f t="shared" si="3"/>
        <v>0.33244470063096743</v>
      </c>
      <c r="N17" s="28">
        <f t="shared" si="3"/>
        <v>0.62848047411233332</v>
      </c>
      <c r="O17" s="28">
        <f t="shared" si="3"/>
        <v>2.9928238095300735E-2</v>
      </c>
      <c r="P17" s="28">
        <f t="shared" si="3"/>
        <v>3.5838913407156767E-3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1</v>
      </c>
      <c r="V17" s="24">
        <f>VLOOKUP($B$1,データベース!$A:$CV,データベース!BH1,FALSE)</f>
        <v>0</v>
      </c>
      <c r="W17" s="24">
        <f>VLOOKUP($B$1,データベース!$A:$CV,データベース!BI1,FALSE)</f>
        <v>0</v>
      </c>
      <c r="X17" s="24">
        <f>VLOOKUP($B$1,データベース!$A:$CV,データベース!BJ1,FALSE)</f>
        <v>1</v>
      </c>
      <c r="Y17" s="24">
        <f>VLOOKUP($B$1,データベース!$A:$CV,データベース!BK1,FALSE)</f>
        <v>2</v>
      </c>
      <c r="Z17" s="24">
        <f>VLOOKUP($B$1,データベース!$A:$CV,データベース!BL1,FALSE)</f>
        <v>1</v>
      </c>
      <c r="AA17" s="27">
        <f t="shared" si="0"/>
        <v>5</v>
      </c>
      <c r="AC17" s="12" t="str">
        <f t="shared" si="1"/>
        <v>(n=5）</v>
      </c>
    </row>
    <row r="18" spans="1:29" x14ac:dyDescent="0.4">
      <c r="A18" s="21" t="s">
        <v>13</v>
      </c>
      <c r="B18" s="28">
        <f t="shared" si="2"/>
        <v>0</v>
      </c>
      <c r="C18" s="28">
        <f t="shared" si="2"/>
        <v>0.375</v>
      </c>
      <c r="D18" s="28">
        <f t="shared" si="2"/>
        <v>0.20833333333333334</v>
      </c>
      <c r="E18" s="28">
        <f t="shared" si="2"/>
        <v>0.33333333333333331</v>
      </c>
      <c r="F18" s="28">
        <f t="shared" si="2"/>
        <v>4.1666666666666664E-2</v>
      </c>
      <c r="G18" s="28">
        <f t="shared" si="2"/>
        <v>4.1666666666666664E-2</v>
      </c>
      <c r="H18" s="29">
        <f t="shared" si="2"/>
        <v>1</v>
      </c>
      <c r="J18" s="21" t="s">
        <v>13</v>
      </c>
      <c r="K18" s="28">
        <f>K13/$Q13</f>
        <v>0</v>
      </c>
      <c r="L18" s="28">
        <f t="shared" si="3"/>
        <v>0.49365082556513068</v>
      </c>
      <c r="M18" s="28">
        <f t="shared" si="3"/>
        <v>7.8052434897729769E-2</v>
      </c>
      <c r="N18" s="28">
        <f t="shared" si="3"/>
        <v>0.38252952521811362</v>
      </c>
      <c r="O18" s="28">
        <f t="shared" si="3"/>
        <v>3.6624036974176176E-2</v>
      </c>
      <c r="P18" s="28">
        <f t="shared" si="3"/>
        <v>9.1431773448496772E-3</v>
      </c>
      <c r="Q18" s="28">
        <f>Q13/$Q13</f>
        <v>1</v>
      </c>
      <c r="S18" s="76"/>
      <c r="T18" s="12" t="s">
        <v>34</v>
      </c>
      <c r="U18" s="27">
        <f t="shared" ref="U18:Z18" si="4">SUM(U12:U17)</f>
        <v>2</v>
      </c>
      <c r="V18" s="27">
        <f t="shared" si="4"/>
        <v>4</v>
      </c>
      <c r="W18" s="27">
        <f t="shared" si="4"/>
        <v>14</v>
      </c>
      <c r="X18" s="27">
        <f t="shared" si="4"/>
        <v>43</v>
      </c>
      <c r="Y18" s="27">
        <f t="shared" si="4"/>
        <v>95</v>
      </c>
      <c r="Z18" s="27">
        <f t="shared" si="4"/>
        <v>11</v>
      </c>
      <c r="AA18" s="27">
        <f t="shared" si="0"/>
        <v>169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0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0</v>
      </c>
      <c r="AC19" s="12" t="str">
        <f t="shared" si="1"/>
        <v>(n=0）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0</v>
      </c>
      <c r="V20" s="24">
        <f>VLOOKUP($B$1,データベース!$A:$CV,データベース!BT1,FALSE)</f>
        <v>0</v>
      </c>
      <c r="W20" s="24">
        <f>VLOOKUP($B$1,データベース!$A:$CV,データベース!BU1,FALSE)</f>
        <v>1</v>
      </c>
      <c r="X20" s="24">
        <f>VLOOKUP($B$1,データベース!$A:$CV,データベース!BV1,FALSE)</f>
        <v>5</v>
      </c>
      <c r="Y20" s="24">
        <f>VLOOKUP($B$1,データベース!$A:$CV,データベース!BW1,FALSE)</f>
        <v>3</v>
      </c>
      <c r="Z20" s="24">
        <f>VLOOKUP($B$1,データベース!$A:$CV,データベース!BX1,FALSE)</f>
        <v>0</v>
      </c>
      <c r="AA20" s="27">
        <f t="shared" si="0"/>
        <v>9</v>
      </c>
      <c r="AC20" s="12" t="str">
        <f t="shared" si="1"/>
        <v>(n=9）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0</v>
      </c>
      <c r="W21" s="24">
        <f>VLOOKUP($B$1,データベース!$A:$CV,データベース!CA1,FALSE)</f>
        <v>0</v>
      </c>
      <c r="X21" s="24">
        <f>VLOOKUP($B$1,データベース!$A:$CV,データベース!CB1,FALSE)</f>
        <v>4</v>
      </c>
      <c r="Y21" s="24">
        <f>VLOOKUP($B$1,データベース!$A:$CV,データベース!CC1,FALSE)</f>
        <v>1</v>
      </c>
      <c r="Z21" s="24">
        <f>VLOOKUP($B$1,データベース!$A:$CV,データベース!CD1,FALSE)</f>
        <v>0</v>
      </c>
      <c r="AA21" s="27">
        <f t="shared" si="0"/>
        <v>5</v>
      </c>
      <c r="AC21" s="12" t="str">
        <f t="shared" si="1"/>
        <v>(n=5）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0</v>
      </c>
      <c r="W22" s="24">
        <f>VLOOKUP($B$1,データベース!$A:$CV,データベース!CG1,FALSE)</f>
        <v>0</v>
      </c>
      <c r="X22" s="24">
        <f>VLOOKUP($B$1,データベース!$A:$CV,データベース!CH1,FALSE)</f>
        <v>3</v>
      </c>
      <c r="Y22" s="24">
        <f>VLOOKUP($B$1,データベース!$A:$CV,データベース!CI1,FALSE)</f>
        <v>5</v>
      </c>
      <c r="Z22" s="24">
        <f>VLOOKUP($B$1,データベース!$A:$CV,データベース!CJ1,FALSE)</f>
        <v>0</v>
      </c>
      <c r="AA22" s="27">
        <f t="shared" si="0"/>
        <v>8</v>
      </c>
      <c r="AC22" s="12" t="str">
        <f t="shared" si="1"/>
        <v>(n=8）</v>
      </c>
    </row>
    <row r="23" spans="1:29" x14ac:dyDescent="0.4">
      <c r="A23" s="20" t="s">
        <v>5</v>
      </c>
      <c r="B23" s="28">
        <f>ROUND(B17,3)</f>
        <v>2.4E-2</v>
      </c>
      <c r="C23" s="28">
        <f t="shared" ref="C23:G24" si="5">ROUND(C17,3)</f>
        <v>6.0000000000000001E-3</v>
      </c>
      <c r="D23" s="28">
        <f t="shared" si="5"/>
        <v>0.40200000000000002</v>
      </c>
      <c r="E23" s="28">
        <f>ROUND(E17,3)-0.001</f>
        <v>0.50800000000000001</v>
      </c>
      <c r="F23" s="28">
        <f t="shared" si="5"/>
        <v>0.03</v>
      </c>
      <c r="G23" s="28">
        <f t="shared" si="5"/>
        <v>0.03</v>
      </c>
      <c r="H23" s="28">
        <f>SUM(B23:G23)</f>
        <v>1</v>
      </c>
      <c r="J23" s="20" t="s">
        <v>5</v>
      </c>
      <c r="K23" s="28">
        <f>ROUND(K17,3)</f>
        <v>2E-3</v>
      </c>
      <c r="L23" s="28">
        <f t="shared" ref="L23:P24" si="6">ROUND(L17,3)</f>
        <v>4.0000000000000001E-3</v>
      </c>
      <c r="M23" s="28">
        <f t="shared" si="6"/>
        <v>0.33200000000000002</v>
      </c>
      <c r="N23" s="28">
        <f t="shared" si="6"/>
        <v>0.628</v>
      </c>
      <c r="O23" s="28">
        <f t="shared" si="6"/>
        <v>0.03</v>
      </c>
      <c r="P23" s="28">
        <f t="shared" si="6"/>
        <v>4.0000000000000001E-3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1</v>
      </c>
      <c r="X23" s="24">
        <f>VLOOKUP($B$1,データベース!$A:$CV,データベース!CN1,FALSE)</f>
        <v>0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1</v>
      </c>
      <c r="AC23" s="12" t="str">
        <f t="shared" si="1"/>
        <v>(n=1）</v>
      </c>
    </row>
    <row r="24" spans="1:29" x14ac:dyDescent="0.4">
      <c r="A24" s="21" t="s">
        <v>13</v>
      </c>
      <c r="B24" s="28">
        <f>ROUND(B18,3)</f>
        <v>0</v>
      </c>
      <c r="C24" s="28">
        <f t="shared" si="5"/>
        <v>0.375</v>
      </c>
      <c r="D24" s="28">
        <f t="shared" si="5"/>
        <v>0.20799999999999999</v>
      </c>
      <c r="E24" s="28">
        <f t="shared" si="5"/>
        <v>0.33300000000000002</v>
      </c>
      <c r="F24" s="28">
        <f t="shared" si="5"/>
        <v>4.2000000000000003E-2</v>
      </c>
      <c r="G24" s="28">
        <f t="shared" si="5"/>
        <v>4.2000000000000003E-2</v>
      </c>
      <c r="H24" s="28">
        <f>SUM(B24:G24)</f>
        <v>1</v>
      </c>
      <c r="J24" s="21" t="s">
        <v>13</v>
      </c>
      <c r="K24" s="28">
        <f>ROUND(K18,3)</f>
        <v>0</v>
      </c>
      <c r="L24" s="28">
        <f>ROUND(L18,3)-0.001</f>
        <v>0.49299999999999999</v>
      </c>
      <c r="M24" s="28">
        <f t="shared" si="6"/>
        <v>7.8E-2</v>
      </c>
      <c r="N24" s="28">
        <f t="shared" si="6"/>
        <v>0.38300000000000001</v>
      </c>
      <c r="O24" s="28">
        <f t="shared" si="6"/>
        <v>3.6999999999999998E-2</v>
      </c>
      <c r="P24" s="28">
        <f t="shared" si="6"/>
        <v>8.9999999999999993E-3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0</v>
      </c>
      <c r="V24" s="24">
        <f>VLOOKUP($B$1,データベース!$A:$CV,データベース!CR1,FALSE)</f>
        <v>1</v>
      </c>
      <c r="W24" s="24">
        <f>VLOOKUP($B$1,データベース!$A:$CV,データベース!CS1,FALSE)</f>
        <v>0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1</v>
      </c>
      <c r="AC24" s="12" t="str">
        <f t="shared" si="1"/>
        <v>(n=1）</v>
      </c>
    </row>
    <row r="25" spans="1:29" x14ac:dyDescent="0.4">
      <c r="S25" s="77"/>
      <c r="T25" s="12" t="s">
        <v>34</v>
      </c>
      <c r="U25" s="27">
        <f t="shared" ref="U25:Z25" si="7">SUM(U19:U24)</f>
        <v>0</v>
      </c>
      <c r="V25" s="27">
        <f t="shared" si="7"/>
        <v>1</v>
      </c>
      <c r="W25" s="27">
        <f t="shared" si="7"/>
        <v>2</v>
      </c>
      <c r="X25" s="27">
        <f t="shared" si="7"/>
        <v>12</v>
      </c>
      <c r="Y25" s="27">
        <f t="shared" si="7"/>
        <v>9</v>
      </c>
      <c r="Z25" s="27">
        <f t="shared" si="7"/>
        <v>0</v>
      </c>
      <c r="AA25" s="27">
        <f t="shared" si="0"/>
        <v>24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S46-H22(40年間）(n=169）</v>
      </c>
      <c r="B27" s="28">
        <f>B23</f>
        <v>2.4E-2</v>
      </c>
      <c r="C27" s="28">
        <f t="shared" ref="C27:G28" si="8">C23</f>
        <v>6.0000000000000001E-3</v>
      </c>
      <c r="D27" s="28">
        <f t="shared" si="8"/>
        <v>0.40200000000000002</v>
      </c>
      <c r="E27" s="28">
        <f t="shared" si="8"/>
        <v>0.50800000000000001</v>
      </c>
      <c r="F27" s="28">
        <f t="shared" si="8"/>
        <v>0.03</v>
      </c>
      <c r="G27" s="28">
        <f t="shared" si="8"/>
        <v>0.03</v>
      </c>
      <c r="J27" s="27" t="str">
        <f>REPLACE(K6,8,0,CHAR(10))</f>
        <v>地区計画策定前
S46-H22(40年間）</v>
      </c>
      <c r="K27" s="28">
        <f>K23</f>
        <v>2E-3</v>
      </c>
      <c r="L27" s="28">
        <f t="shared" ref="L27:P28" si="9">L23</f>
        <v>4.0000000000000001E-3</v>
      </c>
      <c r="M27" s="28">
        <f t="shared" si="9"/>
        <v>0.33200000000000002</v>
      </c>
      <c r="N27" s="28">
        <f t="shared" si="9"/>
        <v>0.628</v>
      </c>
      <c r="O27" s="28">
        <f t="shared" si="9"/>
        <v>0.03</v>
      </c>
      <c r="P27" s="28">
        <f t="shared" si="9"/>
        <v>4.0000000000000001E-3</v>
      </c>
    </row>
    <row r="28" spans="1:29" x14ac:dyDescent="0.4">
      <c r="A28" s="27" t="str">
        <f>REPLACE(J7,8,0,CHAR(10))</f>
        <v>地区計画策定後
H23-R3(11年間）(n=24）</v>
      </c>
      <c r="B28" s="28">
        <f>B24</f>
        <v>0</v>
      </c>
      <c r="C28" s="28">
        <f t="shared" si="8"/>
        <v>0.375</v>
      </c>
      <c r="D28" s="28">
        <f t="shared" si="8"/>
        <v>0.20799999999999999</v>
      </c>
      <c r="E28" s="28">
        <f t="shared" si="8"/>
        <v>0.33300000000000002</v>
      </c>
      <c r="F28" s="28">
        <f t="shared" si="8"/>
        <v>4.2000000000000003E-2</v>
      </c>
      <c r="G28" s="28">
        <f t="shared" si="8"/>
        <v>4.2000000000000003E-2</v>
      </c>
      <c r="J28" s="27" t="str">
        <f>REPLACE(K7,8,0,CHAR(10))</f>
        <v>地区計画策定後
H23-R3(11年間）</v>
      </c>
      <c r="K28" s="28">
        <f>K24</f>
        <v>0</v>
      </c>
      <c r="L28" s="28">
        <f t="shared" si="9"/>
        <v>0.49299999999999999</v>
      </c>
      <c r="M28" s="28">
        <f t="shared" si="9"/>
        <v>7.8E-2</v>
      </c>
      <c r="N28" s="28">
        <f t="shared" si="9"/>
        <v>0.38300000000000001</v>
      </c>
      <c r="O28" s="28">
        <f t="shared" si="9"/>
        <v>3.6999999999999998E-2</v>
      </c>
      <c r="P28" s="28">
        <f t="shared" si="9"/>
        <v>8.9999999999999993E-3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</v>
      </c>
      <c r="V30" s="28">
        <f t="shared" ref="V30:AA30" si="10">V12/$AA12</f>
        <v>0</v>
      </c>
      <c r="W30" s="28">
        <f t="shared" si="10"/>
        <v>0</v>
      </c>
      <c r="X30" s="28">
        <f t="shared" si="10"/>
        <v>0.75</v>
      </c>
      <c r="Y30" s="28">
        <f t="shared" si="10"/>
        <v>0.25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</v>
      </c>
      <c r="W31" s="28">
        <f t="shared" si="11"/>
        <v>1</v>
      </c>
      <c r="X31" s="28">
        <f t="shared" si="11"/>
        <v>0</v>
      </c>
      <c r="Y31" s="28">
        <f t="shared" si="11"/>
        <v>0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6.0000000000000001E-3</v>
      </c>
      <c r="L32" s="28">
        <f>M27</f>
        <v>0.33200000000000002</v>
      </c>
      <c r="M32" s="28">
        <f>SUM(K27:M27)</f>
        <v>0.33800000000000002</v>
      </c>
      <c r="N32" s="28">
        <f>N27</f>
        <v>0.628</v>
      </c>
      <c r="O32" s="28">
        <f>O27</f>
        <v>0.03</v>
      </c>
      <c r="S32" s="76"/>
      <c r="T32" s="16" t="s">
        <v>9</v>
      </c>
      <c r="U32" s="28">
        <f t="shared" si="11"/>
        <v>1.4705882352941176E-2</v>
      </c>
      <c r="V32" s="28">
        <f t="shared" si="11"/>
        <v>1.4705882352941176E-2</v>
      </c>
      <c r="W32" s="28">
        <f t="shared" si="11"/>
        <v>8.8235294117647065E-2</v>
      </c>
      <c r="X32" s="28">
        <f t="shared" si="11"/>
        <v>0.23529411764705882</v>
      </c>
      <c r="Y32" s="28">
        <f t="shared" si="11"/>
        <v>0.61764705882352944</v>
      </c>
      <c r="Z32" s="28">
        <f t="shared" si="11"/>
        <v>2.9411764705882353E-2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0.49299999999999999</v>
      </c>
      <c r="L33" s="28">
        <f>M28</f>
        <v>7.8E-2</v>
      </c>
      <c r="M33" s="28">
        <f>SUM(K28:M28)</f>
        <v>0.57099999999999995</v>
      </c>
      <c r="N33" s="28">
        <f>N28</f>
        <v>0.38300000000000001</v>
      </c>
      <c r="O33" s="28">
        <f>O28</f>
        <v>3.6999999999999998E-2</v>
      </c>
      <c r="S33" s="76"/>
      <c r="T33" s="17" t="s">
        <v>10</v>
      </c>
      <c r="U33" s="28">
        <f t="shared" si="11"/>
        <v>0</v>
      </c>
      <c r="V33" s="28">
        <f t="shared" si="11"/>
        <v>3.4883720930232558E-2</v>
      </c>
      <c r="W33" s="28">
        <f t="shared" si="11"/>
        <v>6.9767441860465115E-2</v>
      </c>
      <c r="X33" s="28">
        <f t="shared" si="11"/>
        <v>0.26744186046511625</v>
      </c>
      <c r="Y33" s="28">
        <f t="shared" si="11"/>
        <v>0.53488372093023251</v>
      </c>
      <c r="Z33" s="28">
        <f t="shared" si="11"/>
        <v>9.3023255813953487E-2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0.2</v>
      </c>
      <c r="X34" s="28">
        <f t="shared" si="11"/>
        <v>0</v>
      </c>
      <c r="Y34" s="28">
        <f t="shared" si="11"/>
        <v>0.8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0.2</v>
      </c>
      <c r="V35" s="28">
        <f t="shared" si="11"/>
        <v>0</v>
      </c>
      <c r="W35" s="28">
        <f t="shared" si="11"/>
        <v>0</v>
      </c>
      <c r="X35" s="28">
        <f t="shared" si="11"/>
        <v>0.2</v>
      </c>
      <c r="Y35" s="28">
        <f t="shared" si="11"/>
        <v>0.4</v>
      </c>
      <c r="Z35" s="28">
        <f t="shared" si="11"/>
        <v>0.2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1.1834319526627219E-2</v>
      </c>
      <c r="V36" s="28">
        <f t="shared" si="11"/>
        <v>2.3668639053254437E-2</v>
      </c>
      <c r="W36" s="28">
        <f t="shared" si="11"/>
        <v>8.2840236686390539E-2</v>
      </c>
      <c r="X36" s="28">
        <f t="shared" si="11"/>
        <v>0.25443786982248523</v>
      </c>
      <c r="Y36" s="28">
        <f t="shared" si="11"/>
        <v>0.56213017751479288</v>
      </c>
      <c r="Z36" s="28">
        <f t="shared" si="11"/>
        <v>6.5088757396449703E-2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0:27" x14ac:dyDescent="0.4">
      <c r="S38" s="77"/>
      <c r="T38" s="15" t="s">
        <v>8</v>
      </c>
      <c r="U38" s="28">
        <f t="shared" si="11"/>
        <v>0</v>
      </c>
      <c r="V38" s="28">
        <f t="shared" si="11"/>
        <v>0</v>
      </c>
      <c r="W38" s="28">
        <f t="shared" si="11"/>
        <v>0.1111111111111111</v>
      </c>
      <c r="X38" s="28">
        <f t="shared" si="11"/>
        <v>0.55555555555555558</v>
      </c>
      <c r="Y38" s="28">
        <f t="shared" si="11"/>
        <v>0.33333333333333331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</v>
      </c>
      <c r="W39" s="28">
        <f t="shared" si="11"/>
        <v>0</v>
      </c>
      <c r="X39" s="28">
        <f t="shared" si="11"/>
        <v>0.8</v>
      </c>
      <c r="Y39" s="28">
        <f t="shared" si="11"/>
        <v>0.2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</v>
      </c>
      <c r="W40" s="28">
        <f t="shared" si="11"/>
        <v>0</v>
      </c>
      <c r="X40" s="28">
        <f t="shared" si="11"/>
        <v>0.375</v>
      </c>
      <c r="Y40" s="28">
        <f t="shared" si="11"/>
        <v>0.625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1</v>
      </c>
      <c r="X41" s="28">
        <f t="shared" si="11"/>
        <v>0</v>
      </c>
      <c r="Y41" s="28">
        <f t="shared" si="11"/>
        <v>0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</v>
      </c>
      <c r="V42" s="28">
        <f t="shared" si="11"/>
        <v>1</v>
      </c>
      <c r="W42" s="28">
        <f t="shared" si="11"/>
        <v>0</v>
      </c>
      <c r="X42" s="28">
        <f t="shared" si="11"/>
        <v>0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0</v>
      </c>
      <c r="V43" s="28">
        <f t="shared" si="11"/>
        <v>4.1666666666666664E-2</v>
      </c>
      <c r="W43" s="28">
        <f t="shared" si="11"/>
        <v>8.3333333333333329E-2</v>
      </c>
      <c r="X43" s="28">
        <f t="shared" si="11"/>
        <v>0.5</v>
      </c>
      <c r="Y43" s="28">
        <f t="shared" si="11"/>
        <v>0.375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</v>
      </c>
      <c r="V48" s="28">
        <f t="shared" si="12"/>
        <v>0</v>
      </c>
      <c r="W48" s="28">
        <f t="shared" si="12"/>
        <v>0</v>
      </c>
      <c r="X48" s="28">
        <f t="shared" si="12"/>
        <v>0.75</v>
      </c>
      <c r="Y48" s="28">
        <f t="shared" si="12"/>
        <v>0.25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</v>
      </c>
      <c r="V49" s="28">
        <f t="shared" si="13"/>
        <v>0</v>
      </c>
      <c r="W49" s="28">
        <f t="shared" si="13"/>
        <v>1</v>
      </c>
      <c r="X49" s="28">
        <f t="shared" si="13"/>
        <v>0</v>
      </c>
      <c r="Y49" s="28">
        <f t="shared" si="13"/>
        <v>0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1.4999999999999999E-2</v>
      </c>
      <c r="V50" s="28">
        <f t="shared" si="13"/>
        <v>1.4999999999999999E-2</v>
      </c>
      <c r="W50" s="28">
        <f t="shared" si="13"/>
        <v>8.7999999999999995E-2</v>
      </c>
      <c r="X50" s="28">
        <f t="shared" si="13"/>
        <v>0.23499999999999999</v>
      </c>
      <c r="Y50" s="28">
        <f t="shared" si="13"/>
        <v>0.61799999999999999</v>
      </c>
      <c r="Z50" s="28">
        <f t="shared" si="13"/>
        <v>2.9000000000000001E-2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0</v>
      </c>
      <c r="V51" s="28">
        <f t="shared" si="13"/>
        <v>3.5000000000000003E-2</v>
      </c>
      <c r="W51" s="28">
        <f t="shared" si="13"/>
        <v>7.0000000000000007E-2</v>
      </c>
      <c r="X51" s="28">
        <f t="shared" si="13"/>
        <v>0.26700000000000002</v>
      </c>
      <c r="Y51" s="28">
        <f t="shared" si="13"/>
        <v>0.53500000000000003</v>
      </c>
      <c r="Z51" s="28">
        <f t="shared" si="13"/>
        <v>9.2999999999999999E-2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</v>
      </c>
      <c r="W52" s="28">
        <f t="shared" si="13"/>
        <v>0.2</v>
      </c>
      <c r="X52" s="28">
        <f t="shared" si="13"/>
        <v>0</v>
      </c>
      <c r="Y52" s="28">
        <f t="shared" si="13"/>
        <v>0.8</v>
      </c>
      <c r="Z52" s="28">
        <f t="shared" si="13"/>
        <v>0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0.2</v>
      </c>
      <c r="V53" s="28">
        <f t="shared" si="13"/>
        <v>0</v>
      </c>
      <c r="W53" s="28">
        <f t="shared" si="13"/>
        <v>0</v>
      </c>
      <c r="X53" s="28">
        <f t="shared" si="13"/>
        <v>0.2</v>
      </c>
      <c r="Y53" s="28">
        <f t="shared" si="13"/>
        <v>0.4</v>
      </c>
      <c r="Z53" s="28">
        <f t="shared" si="13"/>
        <v>0.2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1.2E-2</v>
      </c>
      <c r="V54" s="28">
        <f t="shared" si="13"/>
        <v>2.4E-2</v>
      </c>
      <c r="W54" s="28">
        <f t="shared" si="13"/>
        <v>8.3000000000000004E-2</v>
      </c>
      <c r="X54" s="28">
        <f t="shared" si="13"/>
        <v>0.254</v>
      </c>
      <c r="Y54" s="28">
        <f t="shared" si="13"/>
        <v>0.56200000000000006</v>
      </c>
      <c r="Z54" s="28">
        <f t="shared" si="13"/>
        <v>6.5000000000000002E-2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0</v>
      </c>
      <c r="W55" s="28">
        <f t="shared" si="13"/>
        <v>0</v>
      </c>
      <c r="X55" s="28">
        <f t="shared" si="13"/>
        <v>0</v>
      </c>
      <c r="Y55" s="28">
        <f t="shared" si="13"/>
        <v>0</v>
      </c>
      <c r="Z55" s="28">
        <f t="shared" si="13"/>
        <v>0</v>
      </c>
      <c r="AA55" s="28">
        <f t="shared" si="14"/>
        <v>0</v>
      </c>
    </row>
    <row r="56" spans="19:27" x14ac:dyDescent="0.4">
      <c r="S56" s="77"/>
      <c r="T56" s="15" t="s">
        <v>8</v>
      </c>
      <c r="U56" s="28">
        <f t="shared" si="13"/>
        <v>0</v>
      </c>
      <c r="V56" s="28">
        <f t="shared" si="13"/>
        <v>0</v>
      </c>
      <c r="W56" s="28">
        <f t="shared" si="13"/>
        <v>0.111</v>
      </c>
      <c r="X56" s="28">
        <f t="shared" si="13"/>
        <v>0.55600000000000005</v>
      </c>
      <c r="Y56" s="28">
        <f t="shared" si="13"/>
        <v>0.33300000000000002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</v>
      </c>
      <c r="V57" s="28">
        <f t="shared" si="13"/>
        <v>0</v>
      </c>
      <c r="W57" s="28">
        <f t="shared" si="13"/>
        <v>0</v>
      </c>
      <c r="X57" s="28">
        <f t="shared" si="13"/>
        <v>0.8</v>
      </c>
      <c r="Y57" s="28">
        <f t="shared" si="13"/>
        <v>0.2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</v>
      </c>
      <c r="V58" s="28">
        <f t="shared" si="13"/>
        <v>0</v>
      </c>
      <c r="W58" s="28">
        <f t="shared" si="13"/>
        <v>0</v>
      </c>
      <c r="X58" s="28">
        <f t="shared" si="13"/>
        <v>0.375</v>
      </c>
      <c r="Y58" s="28">
        <f t="shared" si="13"/>
        <v>0.625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</v>
      </c>
      <c r="W59" s="28">
        <f t="shared" si="13"/>
        <v>1</v>
      </c>
      <c r="X59" s="28">
        <f t="shared" si="13"/>
        <v>0</v>
      </c>
      <c r="Y59" s="28">
        <f t="shared" si="13"/>
        <v>0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 t="shared" si="13"/>
        <v>0</v>
      </c>
      <c r="V60" s="28">
        <f t="shared" si="13"/>
        <v>1</v>
      </c>
      <c r="W60" s="28">
        <f t="shared" si="13"/>
        <v>0</v>
      </c>
      <c r="X60" s="28">
        <f t="shared" si="13"/>
        <v>0</v>
      </c>
      <c r="Y60" s="28">
        <f t="shared" si="13"/>
        <v>0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0</v>
      </c>
      <c r="V61" s="28">
        <f t="shared" si="13"/>
        <v>4.2000000000000003E-2</v>
      </c>
      <c r="W61" s="28">
        <f t="shared" si="13"/>
        <v>8.3000000000000004E-2</v>
      </c>
      <c r="X61" s="28">
        <f t="shared" si="13"/>
        <v>0.5</v>
      </c>
      <c r="Y61" s="28">
        <f t="shared" si="13"/>
        <v>0.375</v>
      </c>
      <c r="Z61" s="28">
        <f t="shared" si="13"/>
        <v>0</v>
      </c>
      <c r="AA61" s="28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S46-H22(40年間）(n=169）</v>
      </c>
      <c r="U66" s="28">
        <f t="shared" ref="U66:Z66" si="15">U54</f>
        <v>1.2E-2</v>
      </c>
      <c r="V66" s="28">
        <f t="shared" si="15"/>
        <v>2.4E-2</v>
      </c>
      <c r="W66" s="28">
        <f t="shared" si="15"/>
        <v>8.3000000000000004E-2</v>
      </c>
      <c r="X66" s="28">
        <f t="shared" si="15"/>
        <v>0.254</v>
      </c>
      <c r="Y66" s="28">
        <f t="shared" si="15"/>
        <v>0.56200000000000006</v>
      </c>
      <c r="Z66" s="28">
        <f t="shared" si="15"/>
        <v>6.5000000000000002E-2</v>
      </c>
      <c r="AA66" s="45"/>
      <c r="AB66" s="20" t="s">
        <v>5</v>
      </c>
      <c r="AC66" s="45">
        <f>SUM(Y66:Z66)</f>
        <v>0.627</v>
      </c>
      <c r="AD66" s="45">
        <f>SUM(W66:X66)</f>
        <v>0.33700000000000002</v>
      </c>
    </row>
    <row r="67" spans="19:30" x14ac:dyDescent="0.4">
      <c r="T67" s="27" t="str">
        <f>REPLACE(J7,8,0,CHAR(10))</f>
        <v>地区計画策定後
H23-R3(11年間）(n=24）</v>
      </c>
      <c r="U67" s="28">
        <f t="shared" ref="U67:Z67" si="16">U61</f>
        <v>0</v>
      </c>
      <c r="V67" s="28">
        <f t="shared" si="16"/>
        <v>4.2000000000000003E-2</v>
      </c>
      <c r="W67" s="28">
        <f t="shared" si="16"/>
        <v>8.3000000000000004E-2</v>
      </c>
      <c r="X67" s="28">
        <f t="shared" si="16"/>
        <v>0.5</v>
      </c>
      <c r="Y67" s="28">
        <f t="shared" si="16"/>
        <v>0.375</v>
      </c>
      <c r="Z67" s="28">
        <f t="shared" si="16"/>
        <v>0</v>
      </c>
      <c r="AA67" s="45"/>
      <c r="AB67" s="21" t="s">
        <v>13</v>
      </c>
      <c r="AC67" s="45">
        <f>SUM(Y67:Z67)</f>
        <v>0.375</v>
      </c>
      <c r="AD67" s="45">
        <f>SUM(W67:X67)</f>
        <v>0.58299999999999996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S46-H22(40年間）</v>
      </c>
      <c r="T71" s="38" t="str">
        <f t="shared" ref="T71:T76" si="17">T48&amp;AC12</f>
        <v>独立住宅(n=4）</v>
      </c>
      <c r="U71" s="28">
        <f t="shared" ref="U71:Z76" si="18">U48</f>
        <v>0</v>
      </c>
      <c r="V71" s="28">
        <f t="shared" si="18"/>
        <v>0</v>
      </c>
      <c r="W71" s="28">
        <f t="shared" si="18"/>
        <v>0</v>
      </c>
      <c r="X71" s="28">
        <f t="shared" si="18"/>
        <v>0.75</v>
      </c>
      <c r="Y71" s="28">
        <f t="shared" si="18"/>
        <v>0.25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集合住宅(n=1）</v>
      </c>
      <c r="U72" s="28">
        <f t="shared" si="18"/>
        <v>0</v>
      </c>
      <c r="V72" s="28">
        <f t="shared" si="18"/>
        <v>0</v>
      </c>
      <c r="W72" s="28">
        <f t="shared" si="18"/>
        <v>1</v>
      </c>
      <c r="X72" s="28">
        <f t="shared" si="18"/>
        <v>0</v>
      </c>
      <c r="Y72" s="28">
        <f t="shared" si="18"/>
        <v>0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住商併用(n=68）</v>
      </c>
      <c r="U73" s="28">
        <f t="shared" si="18"/>
        <v>1.4999999999999999E-2</v>
      </c>
      <c r="V73" s="28">
        <f t="shared" si="18"/>
        <v>1.4999999999999999E-2</v>
      </c>
      <c r="W73" s="28">
        <f t="shared" si="18"/>
        <v>8.7999999999999995E-2</v>
      </c>
      <c r="X73" s="28">
        <f t="shared" si="18"/>
        <v>0.23499999999999999</v>
      </c>
      <c r="Y73" s="28">
        <f t="shared" si="18"/>
        <v>0.61799999999999999</v>
      </c>
      <c r="Z73" s="28">
        <f t="shared" si="18"/>
        <v>2.9000000000000001E-2</v>
      </c>
    </row>
    <row r="74" spans="19:30" x14ac:dyDescent="0.4">
      <c r="S74" s="75"/>
      <c r="T74" s="38" t="str">
        <f t="shared" si="17"/>
        <v>事務所(n=86）</v>
      </c>
      <c r="U74" s="28">
        <f t="shared" si="18"/>
        <v>0</v>
      </c>
      <c r="V74" s="28">
        <f t="shared" si="18"/>
        <v>3.5000000000000003E-2</v>
      </c>
      <c r="W74" s="28">
        <f t="shared" si="18"/>
        <v>7.0000000000000007E-2</v>
      </c>
      <c r="X74" s="28">
        <f t="shared" si="18"/>
        <v>0.26700000000000002</v>
      </c>
      <c r="Y74" s="28">
        <f t="shared" si="18"/>
        <v>0.53500000000000003</v>
      </c>
      <c r="Z74" s="28">
        <f t="shared" si="18"/>
        <v>9.2999999999999999E-2</v>
      </c>
    </row>
    <row r="75" spans="19:30" x14ac:dyDescent="0.4">
      <c r="S75" s="75"/>
      <c r="T75" s="38" t="str">
        <f t="shared" si="17"/>
        <v>専用商業(n=5）</v>
      </c>
      <c r="U75" s="28">
        <f t="shared" si="18"/>
        <v>0</v>
      </c>
      <c r="V75" s="28">
        <f t="shared" si="18"/>
        <v>0</v>
      </c>
      <c r="W75" s="28">
        <f t="shared" si="18"/>
        <v>0.2</v>
      </c>
      <c r="X75" s="28">
        <f t="shared" si="18"/>
        <v>0</v>
      </c>
      <c r="Y75" s="28">
        <f t="shared" si="18"/>
        <v>0.8</v>
      </c>
      <c r="Z75" s="28">
        <f t="shared" si="18"/>
        <v>0</v>
      </c>
    </row>
    <row r="76" spans="19:30" x14ac:dyDescent="0.4">
      <c r="S76" s="75"/>
      <c r="T76" s="38" t="str">
        <f t="shared" si="17"/>
        <v>その他(n=5）</v>
      </c>
      <c r="U76" s="28">
        <f t="shared" si="18"/>
        <v>0.2</v>
      </c>
      <c r="V76" s="28">
        <f t="shared" si="18"/>
        <v>0</v>
      </c>
      <c r="W76" s="28">
        <f t="shared" si="18"/>
        <v>0</v>
      </c>
      <c r="X76" s="28">
        <f t="shared" si="18"/>
        <v>0.2</v>
      </c>
      <c r="Y76" s="28">
        <f t="shared" si="18"/>
        <v>0.4</v>
      </c>
      <c r="Z76" s="28">
        <f t="shared" si="18"/>
        <v>0.2</v>
      </c>
    </row>
    <row r="77" spans="19:30" x14ac:dyDescent="0.4">
      <c r="S77" s="75" t="str">
        <f>REPLACE(K7,8,0,CHAR(10))</f>
        <v>地区計画策定後
H23-R3(11年間）</v>
      </c>
      <c r="T77" s="38" t="str">
        <f t="shared" ref="T77:T82" si="19">T55&amp;AC19</f>
        <v>独立住宅(n=0）</v>
      </c>
      <c r="U77" s="28">
        <f t="shared" ref="U77:Z82" si="20">U55</f>
        <v>0</v>
      </c>
      <c r="V77" s="28">
        <f t="shared" si="20"/>
        <v>0</v>
      </c>
      <c r="W77" s="28">
        <f t="shared" si="20"/>
        <v>0</v>
      </c>
      <c r="X77" s="28">
        <f t="shared" si="20"/>
        <v>0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集合住宅(n=9）</v>
      </c>
      <c r="U78" s="28">
        <f t="shared" si="20"/>
        <v>0</v>
      </c>
      <c r="V78" s="28">
        <f t="shared" si="20"/>
        <v>0</v>
      </c>
      <c r="W78" s="28">
        <f t="shared" si="20"/>
        <v>0.111</v>
      </c>
      <c r="X78" s="28">
        <f t="shared" si="20"/>
        <v>0.55600000000000005</v>
      </c>
      <c r="Y78" s="28">
        <f t="shared" si="20"/>
        <v>0.33300000000000002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住商併用(n=5）</v>
      </c>
      <c r="U79" s="28">
        <f t="shared" si="20"/>
        <v>0</v>
      </c>
      <c r="V79" s="28">
        <f t="shared" si="20"/>
        <v>0</v>
      </c>
      <c r="W79" s="28">
        <f t="shared" si="20"/>
        <v>0</v>
      </c>
      <c r="X79" s="28">
        <f t="shared" si="20"/>
        <v>0.8</v>
      </c>
      <c r="Y79" s="28">
        <f t="shared" si="20"/>
        <v>0.2</v>
      </c>
      <c r="Z79" s="28">
        <f t="shared" si="20"/>
        <v>0</v>
      </c>
    </row>
    <row r="80" spans="19:30" x14ac:dyDescent="0.4">
      <c r="S80" s="75"/>
      <c r="T80" s="38" t="str">
        <f t="shared" si="19"/>
        <v>事務所(n=8）</v>
      </c>
      <c r="U80" s="28">
        <f t="shared" si="20"/>
        <v>0</v>
      </c>
      <c r="V80" s="28">
        <f t="shared" si="20"/>
        <v>0</v>
      </c>
      <c r="W80" s="28">
        <f t="shared" si="20"/>
        <v>0</v>
      </c>
      <c r="X80" s="28">
        <f t="shared" si="20"/>
        <v>0.375</v>
      </c>
      <c r="Y80" s="28">
        <f t="shared" si="20"/>
        <v>0.625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専用商業(n=1）</v>
      </c>
      <c r="U81" s="28">
        <f t="shared" si="20"/>
        <v>0</v>
      </c>
      <c r="V81" s="28">
        <f t="shared" si="20"/>
        <v>0</v>
      </c>
      <c r="W81" s="28">
        <f t="shared" si="20"/>
        <v>1</v>
      </c>
      <c r="X81" s="28">
        <f t="shared" si="20"/>
        <v>0</v>
      </c>
      <c r="Y81" s="28">
        <f t="shared" si="20"/>
        <v>0</v>
      </c>
      <c r="Z81" s="28">
        <f t="shared" si="20"/>
        <v>0</v>
      </c>
    </row>
    <row r="82" spans="19:26" x14ac:dyDescent="0.4">
      <c r="S82" s="75"/>
      <c r="T82" s="38" t="str">
        <f t="shared" si="19"/>
        <v>その他(n=1）</v>
      </c>
      <c r="U82" s="28">
        <f t="shared" si="20"/>
        <v>0</v>
      </c>
      <c r="V82" s="28">
        <f t="shared" si="20"/>
        <v>1</v>
      </c>
      <c r="W82" s="28">
        <f t="shared" si="20"/>
        <v>0</v>
      </c>
      <c r="X82" s="28">
        <f t="shared" si="20"/>
        <v>0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CFFCC"/>
  </sheetPr>
  <dimension ref="A1:AD82"/>
  <sheetViews>
    <sheetView zoomScaleNormal="100" workbookViewId="0">
      <selection activeCell="AB33" sqref="AB33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62" t="s">
        <v>2</v>
      </c>
      <c r="B1" s="61">
        <v>37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62" t="s">
        <v>0</v>
      </c>
      <c r="B2" s="24" t="str">
        <f>VLOOKUP($B$1,データベース!$A:$CV,データベース!B1,FALSE)</f>
        <v>内神田二丁目地区</v>
      </c>
      <c r="N2" s="27" t="s">
        <v>76</v>
      </c>
    </row>
    <row r="3" spans="1:29" x14ac:dyDescent="0.4">
      <c r="A3" s="62" t="s">
        <v>4</v>
      </c>
      <c r="B3" s="24" t="str">
        <f>VLOOKUP($B$1,データベース!$A:$CV,データベース!C1,FALSE)</f>
        <v>千代田区型</v>
      </c>
      <c r="N3" s="63"/>
    </row>
    <row r="4" spans="1:29" x14ac:dyDescent="0.4">
      <c r="A4" s="62" t="s">
        <v>15</v>
      </c>
      <c r="B4" s="25">
        <f>VLOOKUP($B$1,データベース!$A:$CV,データベース!D1,FALSE)</f>
        <v>40842</v>
      </c>
      <c r="C4" s="26">
        <f>VLOOKUP($B$1,データベース!$A:$CV,データベース!D1,FALSE)</f>
        <v>40842</v>
      </c>
      <c r="F4" s="12">
        <v>1971</v>
      </c>
      <c r="G4" s="27">
        <f>B5-F4</f>
        <v>40</v>
      </c>
      <c r="I4" s="12" t="s">
        <v>19</v>
      </c>
      <c r="J4" s="12" t="str">
        <f>I4&amp;D7</f>
        <v>S46-H22</v>
      </c>
      <c r="K4" s="12" t="str">
        <f>$G$1&amp;G4&amp;$H$1&amp;$I$1</f>
        <v>(40年間）</v>
      </c>
      <c r="L4" s="12" t="str">
        <f>$G$1&amp;$J$1&amp;H12&amp;$I$1</f>
        <v>(n=120）</v>
      </c>
    </row>
    <row r="5" spans="1:29" x14ac:dyDescent="0.4">
      <c r="B5" s="27" t="str">
        <f>TEXT(B4,"yyyy")</f>
        <v>2011</v>
      </c>
      <c r="C5" s="27" t="str">
        <f>TEXT(C4,"ge")</f>
        <v>H23</v>
      </c>
      <c r="D5" s="27" t="str">
        <f>LEFT(C5,1)</f>
        <v>H</v>
      </c>
      <c r="F5" s="12">
        <v>2021</v>
      </c>
      <c r="G5" s="27">
        <f>F5-B5+1</f>
        <v>11</v>
      </c>
      <c r="I5" s="30" t="s">
        <v>20</v>
      </c>
      <c r="J5" s="12" t="str">
        <f>C5&amp;I5</f>
        <v>H23-R3</v>
      </c>
      <c r="K5" s="12" t="str">
        <f>$G$1&amp;G5&amp;$H$1&amp;$I$1</f>
        <v>(11年間）</v>
      </c>
      <c r="L5" s="12" t="str">
        <f>$G$1&amp;$J$1&amp;H13&amp;$I$1</f>
        <v>(n=19）</v>
      </c>
    </row>
    <row r="6" spans="1:29" x14ac:dyDescent="0.4">
      <c r="B6" s="27">
        <f>VALUE(B5)</f>
        <v>2011</v>
      </c>
      <c r="C6" s="27">
        <f>VALUE(RIGHT(C5,2))</f>
        <v>23</v>
      </c>
      <c r="D6" s="12">
        <f>C6-1</f>
        <v>22</v>
      </c>
      <c r="J6" s="12" t="str">
        <f>A23&amp;J4&amp;K4&amp;L4</f>
        <v>地区計画策定前S46-H22(40年間）(n=120）</v>
      </c>
      <c r="K6" s="12" t="str">
        <f>A23&amp;J4&amp;K4</f>
        <v>地区計画策定前S46-H22(40年間）</v>
      </c>
    </row>
    <row r="7" spans="1:29" x14ac:dyDescent="0.4">
      <c r="D7" s="12" t="str">
        <f>D5&amp;D6</f>
        <v>H22</v>
      </c>
      <c r="J7" s="12" t="str">
        <f>A24&amp;J5&amp;K5&amp;L5</f>
        <v>地区計画策定後H23-R3(11年間）(n=19）</v>
      </c>
      <c r="K7" s="12" t="str">
        <f>A24&amp;J5&amp;K5</f>
        <v>地区計画策定後H23-R3(11年間）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3</v>
      </c>
      <c r="C12" s="24">
        <f>VLOOKUP($B$1,データベース!$A:$CV,データベース!F1,FALSE)</f>
        <v>5</v>
      </c>
      <c r="D12" s="24">
        <f>VLOOKUP($B$1,データベース!$A:$CV,データベース!G1,FALSE)</f>
        <v>48</v>
      </c>
      <c r="E12" s="24">
        <f>VLOOKUP($B$1,データベース!$A:$CV,データベース!H1,FALSE)</f>
        <v>54</v>
      </c>
      <c r="F12" s="24">
        <f>VLOOKUP($B$1,データベース!$A:$CV,データベース!I1,FALSE)</f>
        <v>5</v>
      </c>
      <c r="G12" s="24">
        <f>VLOOKUP($B$1,データベース!$A:$CV,データベース!J1,FALSE)</f>
        <v>5</v>
      </c>
      <c r="H12" s="27">
        <f>SUM(B12:G12)</f>
        <v>120</v>
      </c>
      <c r="J12" s="20" t="s">
        <v>5</v>
      </c>
      <c r="K12" s="24">
        <f>VLOOKUP($B$1,データベース!$A:$CV,データベース!Q1,FALSE)</f>
        <v>382.14</v>
      </c>
      <c r="L12" s="24">
        <f>VLOOKUP($B$1,データベース!$A:$CV,データベース!R1,FALSE)</f>
        <v>5180.1499999999996</v>
      </c>
      <c r="M12" s="24">
        <f>VLOOKUP($B$1,データベース!$A:$CV,データベース!S1,FALSE)</f>
        <v>29219.810000000005</v>
      </c>
      <c r="N12" s="24">
        <f>VLOOKUP($B$1,データベース!$A:$CV,データベース!T1,FALSE)</f>
        <v>65963</v>
      </c>
      <c r="O12" s="24">
        <f>VLOOKUP($B$1,データベース!$A:$CV,データベース!U1,FALSE)</f>
        <v>6758.41</v>
      </c>
      <c r="P12" s="24">
        <f>VLOOKUP($B$1,データベース!$A:$CV,データベース!V1,FALSE)</f>
        <v>3197.73</v>
      </c>
      <c r="Q12" s="27">
        <f>SUM(K12:P12)</f>
        <v>110701.24</v>
      </c>
      <c r="S12" s="76" t="s">
        <v>5</v>
      </c>
      <c r="T12" s="14" t="s">
        <v>7</v>
      </c>
      <c r="U12" s="24">
        <f>VLOOKUP($B$1,データベース!$A:$CV,データベース!AC1,FALSE)</f>
        <v>0</v>
      </c>
      <c r="V12" s="24">
        <f>VLOOKUP($B$1,データベース!$A:$CV,データベース!AD1,FALSE)</f>
        <v>0</v>
      </c>
      <c r="W12" s="24">
        <f>VLOOKUP($B$1,データベース!$A:$CV,データベース!AE1,FALSE)</f>
        <v>0</v>
      </c>
      <c r="X12" s="24">
        <f>VLOOKUP($B$1,データベース!$A:$CV,データベース!AF1,FALSE)</f>
        <v>1</v>
      </c>
      <c r="Y12" s="24">
        <f>VLOOKUP($B$1,データベース!$A:$CV,データベース!AG1,FALSE)</f>
        <v>2</v>
      </c>
      <c r="Z12" s="24">
        <f>VLOOKUP($B$1,データベース!$A:$CV,データベース!AH1,FALSE)</f>
        <v>0</v>
      </c>
      <c r="AA12" s="27">
        <f>SUM(U12:Z12)</f>
        <v>3</v>
      </c>
      <c r="AC12" s="12" t="str">
        <f>$G$1&amp;$J$1&amp;AA12&amp;$I$1</f>
        <v>(n=3）</v>
      </c>
    </row>
    <row r="13" spans="1:29" x14ac:dyDescent="0.4">
      <c r="A13" s="21" t="s">
        <v>13</v>
      </c>
      <c r="B13" s="24">
        <f>VLOOKUP($B$1,データベース!$A:$CV,データベース!K1,FALSE)</f>
        <v>0</v>
      </c>
      <c r="C13" s="24">
        <f>VLOOKUP($B$1,データベース!$A:$CV,データベース!L1,FALSE)</f>
        <v>2</v>
      </c>
      <c r="D13" s="24">
        <f>VLOOKUP($B$1,データベース!$A:$CV,データベース!M1,FALSE)</f>
        <v>10</v>
      </c>
      <c r="E13" s="24">
        <f>VLOOKUP($B$1,データベース!$A:$CV,データベース!N1,FALSE)</f>
        <v>1</v>
      </c>
      <c r="F13" s="24">
        <f>VLOOKUP($B$1,データベース!$A:$CV,データベース!O1,FALSE)</f>
        <v>3</v>
      </c>
      <c r="G13" s="24">
        <f>VLOOKUP($B$1,データベース!$A:$CV,データベース!P1,FALSE)</f>
        <v>3</v>
      </c>
      <c r="H13" s="27">
        <f>SUM(B13:G13)</f>
        <v>19</v>
      </c>
      <c r="J13" s="21" t="s">
        <v>13</v>
      </c>
      <c r="K13" s="24">
        <f>VLOOKUP($B$1,データベース!$A:$CV,データベース!W1,FALSE)</f>
        <v>0</v>
      </c>
      <c r="L13" s="24">
        <f>VLOOKUP($B$1,データベース!$A:$CV,データベース!X1,FALSE)</f>
        <v>2123.9300000000003</v>
      </c>
      <c r="M13" s="24">
        <f>VLOOKUP($B$1,データベース!$A:$CV,データベース!Y1,FALSE)</f>
        <v>9255.3700000000008</v>
      </c>
      <c r="N13" s="24">
        <f>VLOOKUP($B$1,データベース!$A:$CV,データベース!Z1,FALSE)</f>
        <v>8438.35</v>
      </c>
      <c r="O13" s="24">
        <f>VLOOKUP($B$1,データベース!$A:$CV,データベース!AA1,FALSE)</f>
        <v>10825.55</v>
      </c>
      <c r="P13" s="24">
        <f>VLOOKUP($B$1,データベース!$A:$CV,データベース!AB1,FALSE)</f>
        <v>1286.6999999999998</v>
      </c>
      <c r="Q13" s="27">
        <f>SUM(K13:P13)</f>
        <v>31929.9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1</v>
      </c>
      <c r="W13" s="24">
        <f>VLOOKUP($B$1,データベース!$A:$CV,データベース!AK1,FALSE)</f>
        <v>0</v>
      </c>
      <c r="X13" s="24">
        <f>VLOOKUP($B$1,データベース!$A:$CV,データベース!AL1,FALSE)</f>
        <v>1</v>
      </c>
      <c r="Y13" s="24">
        <f>VLOOKUP($B$1,データベース!$A:$CV,データベース!AM1,FALSE)</f>
        <v>3</v>
      </c>
      <c r="Z13" s="24">
        <f>VLOOKUP($B$1,データベース!$A:$CV,データベース!AN1,FALSE)</f>
        <v>0</v>
      </c>
      <c r="AA13" s="27">
        <f t="shared" ref="AA13:AA25" si="0">SUM(U13:Z13)</f>
        <v>5</v>
      </c>
      <c r="AC13" s="12" t="str">
        <f t="shared" ref="AC13:AC24" si="1">$G$1&amp;$J$1&amp;AA13&amp;$I$1</f>
        <v>(n=5）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0</v>
      </c>
      <c r="V14" s="24">
        <f>VLOOKUP($B$1,データベース!$A:$CV,データベース!AP1,FALSE)</f>
        <v>0</v>
      </c>
      <c r="W14" s="24">
        <f>VLOOKUP($B$1,データベース!$A:$CV,データベース!AQ1,FALSE)</f>
        <v>2</v>
      </c>
      <c r="X14" s="24">
        <f>VLOOKUP($B$1,データベース!$A:$CV,データベース!AR1,FALSE)</f>
        <v>14</v>
      </c>
      <c r="Y14" s="24">
        <f>VLOOKUP($B$1,データベース!$A:$CV,データベース!AS1,FALSE)</f>
        <v>25</v>
      </c>
      <c r="Z14" s="24">
        <f>VLOOKUP($B$1,データベース!$A:$CV,データベース!AT1,FALSE)</f>
        <v>7</v>
      </c>
      <c r="AA14" s="27">
        <f t="shared" si="0"/>
        <v>48</v>
      </c>
      <c r="AC14" s="12" t="str">
        <f t="shared" si="1"/>
        <v>(n=48）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0</v>
      </c>
      <c r="V15" s="24">
        <f>VLOOKUP($B$1,データベース!$A:$CV,データベース!AV1,FALSE)</f>
        <v>1</v>
      </c>
      <c r="W15" s="24">
        <f>VLOOKUP($B$1,データベース!$A:$CV,データベース!AW1,FALSE)</f>
        <v>2</v>
      </c>
      <c r="X15" s="24">
        <f>VLOOKUP($B$1,データベース!$A:$CV,データベース!AX1,FALSE)</f>
        <v>18</v>
      </c>
      <c r="Y15" s="24">
        <f>VLOOKUP($B$1,データベース!$A:$CV,データベース!AY1,FALSE)</f>
        <v>33</v>
      </c>
      <c r="Z15" s="24">
        <f>VLOOKUP($B$1,データベース!$A:$CV,データベース!AZ1,FALSE)</f>
        <v>0</v>
      </c>
      <c r="AA15" s="27">
        <f t="shared" si="0"/>
        <v>54</v>
      </c>
      <c r="AC15" s="12" t="str">
        <f t="shared" si="1"/>
        <v>(n=54）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0</v>
      </c>
      <c r="X16" s="24">
        <f>VLOOKUP($B$1,データベース!$A:$CV,データベース!BD1,FALSE)</f>
        <v>3</v>
      </c>
      <c r="Y16" s="24">
        <f>VLOOKUP($B$1,データベース!$A:$CV,データベース!BE1,FALSE)</f>
        <v>2</v>
      </c>
      <c r="Z16" s="24">
        <f>VLOOKUP($B$1,データベース!$A:$CV,データベース!BF1,FALSE)</f>
        <v>0</v>
      </c>
      <c r="AA16" s="27">
        <f t="shared" si="0"/>
        <v>5</v>
      </c>
      <c r="AC16" s="12" t="str">
        <f t="shared" si="1"/>
        <v>(n=5）</v>
      </c>
    </row>
    <row r="17" spans="1:29" x14ac:dyDescent="0.4">
      <c r="A17" s="20" t="s">
        <v>5</v>
      </c>
      <c r="B17" s="28">
        <f t="shared" ref="B17:H18" si="2">B12/$H12</f>
        <v>2.5000000000000001E-2</v>
      </c>
      <c r="C17" s="28">
        <f t="shared" si="2"/>
        <v>4.1666666666666664E-2</v>
      </c>
      <c r="D17" s="28">
        <f t="shared" si="2"/>
        <v>0.4</v>
      </c>
      <c r="E17" s="28">
        <f t="shared" si="2"/>
        <v>0.45</v>
      </c>
      <c r="F17" s="28">
        <f t="shared" si="2"/>
        <v>4.1666666666666664E-2</v>
      </c>
      <c r="G17" s="28">
        <f t="shared" si="2"/>
        <v>4.1666666666666664E-2</v>
      </c>
      <c r="H17" s="29">
        <f t="shared" si="2"/>
        <v>1</v>
      </c>
      <c r="J17" s="20" t="s">
        <v>5</v>
      </c>
      <c r="K17" s="28">
        <f>K12/$Q12</f>
        <v>3.4519938530047176E-3</v>
      </c>
      <c r="L17" s="28">
        <f t="shared" ref="L17:P18" si="3">L12/$Q12</f>
        <v>4.6793965451516165E-2</v>
      </c>
      <c r="M17" s="28">
        <f t="shared" si="3"/>
        <v>0.26395196657237086</v>
      </c>
      <c r="N17" s="28">
        <f t="shared" si="3"/>
        <v>0.59586505083411889</v>
      </c>
      <c r="O17" s="28">
        <f t="shared" si="3"/>
        <v>6.1050896990855745E-2</v>
      </c>
      <c r="P17" s="28">
        <f t="shared" si="3"/>
        <v>2.8886126298133606E-2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1</v>
      </c>
      <c r="V17" s="24">
        <f>VLOOKUP($B$1,データベース!$A:$CV,データベース!BH1,FALSE)</f>
        <v>1</v>
      </c>
      <c r="W17" s="24">
        <f>VLOOKUP($B$1,データベース!$A:$CV,データベース!BI1,FALSE)</f>
        <v>1</v>
      </c>
      <c r="X17" s="24">
        <f>VLOOKUP($B$1,データベース!$A:$CV,データベース!BJ1,FALSE)</f>
        <v>1</v>
      </c>
      <c r="Y17" s="24">
        <f>VLOOKUP($B$1,データベース!$A:$CV,データベース!BK1,FALSE)</f>
        <v>1</v>
      </c>
      <c r="Z17" s="24">
        <f>VLOOKUP($B$1,データベース!$A:$CV,データベース!BL1,FALSE)</f>
        <v>0</v>
      </c>
      <c r="AA17" s="27">
        <f t="shared" si="0"/>
        <v>5</v>
      </c>
      <c r="AC17" s="12" t="str">
        <f t="shared" si="1"/>
        <v>(n=5）</v>
      </c>
    </row>
    <row r="18" spans="1:29" x14ac:dyDescent="0.4">
      <c r="A18" s="21" t="s">
        <v>13</v>
      </c>
      <c r="B18" s="28">
        <f t="shared" si="2"/>
        <v>0</v>
      </c>
      <c r="C18" s="28">
        <f t="shared" si="2"/>
        <v>0.10526315789473684</v>
      </c>
      <c r="D18" s="28">
        <f t="shared" si="2"/>
        <v>0.52631578947368418</v>
      </c>
      <c r="E18" s="28">
        <f t="shared" si="2"/>
        <v>5.2631578947368418E-2</v>
      </c>
      <c r="F18" s="28">
        <f t="shared" si="2"/>
        <v>0.15789473684210525</v>
      </c>
      <c r="G18" s="28">
        <f t="shared" si="2"/>
        <v>0.15789473684210525</v>
      </c>
      <c r="H18" s="29">
        <f t="shared" si="2"/>
        <v>1</v>
      </c>
      <c r="J18" s="21" t="s">
        <v>13</v>
      </c>
      <c r="K18" s="28">
        <f>K13/$Q13</f>
        <v>0</v>
      </c>
      <c r="L18" s="28">
        <f t="shared" si="3"/>
        <v>6.6518529654023356E-2</v>
      </c>
      <c r="M18" s="28">
        <f t="shared" si="3"/>
        <v>0.28986529866989874</v>
      </c>
      <c r="N18" s="28">
        <f t="shared" si="3"/>
        <v>0.26427737011390579</v>
      </c>
      <c r="O18" s="28">
        <f t="shared" si="3"/>
        <v>0.33904114951816317</v>
      </c>
      <c r="P18" s="28">
        <f t="shared" si="3"/>
        <v>4.0297652044008897E-2</v>
      </c>
      <c r="Q18" s="28">
        <f>Q13/$Q13</f>
        <v>1</v>
      </c>
      <c r="S18" s="76"/>
      <c r="T18" s="12" t="s">
        <v>34</v>
      </c>
      <c r="U18" s="27">
        <f t="shared" ref="U18:Z18" si="4">SUM(U12:U17)</f>
        <v>1</v>
      </c>
      <c r="V18" s="27">
        <f t="shared" si="4"/>
        <v>3</v>
      </c>
      <c r="W18" s="27">
        <f t="shared" si="4"/>
        <v>5</v>
      </c>
      <c r="X18" s="27">
        <f t="shared" si="4"/>
        <v>38</v>
      </c>
      <c r="Y18" s="27">
        <f t="shared" si="4"/>
        <v>66</v>
      </c>
      <c r="Z18" s="27">
        <f t="shared" si="4"/>
        <v>7</v>
      </c>
      <c r="AA18" s="27">
        <f t="shared" si="0"/>
        <v>120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0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0</v>
      </c>
      <c r="AC19" s="12" t="str">
        <f t="shared" si="1"/>
        <v>(n=0）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0</v>
      </c>
      <c r="V20" s="24">
        <f>VLOOKUP($B$1,データベース!$A:$CV,データベース!BT1,FALSE)</f>
        <v>0</v>
      </c>
      <c r="W20" s="24">
        <f>VLOOKUP($B$1,データベース!$A:$CV,データベース!BU1,FALSE)</f>
        <v>1</v>
      </c>
      <c r="X20" s="24">
        <f>VLOOKUP($B$1,データベース!$A:$CV,データベース!BV1,FALSE)</f>
        <v>1</v>
      </c>
      <c r="Y20" s="24">
        <f>VLOOKUP($B$1,データベース!$A:$CV,データベース!BW1,FALSE)</f>
        <v>0</v>
      </c>
      <c r="Z20" s="24">
        <f>VLOOKUP($B$1,データベース!$A:$CV,データベース!BX1,FALSE)</f>
        <v>0</v>
      </c>
      <c r="AA20" s="27">
        <f t="shared" si="0"/>
        <v>2</v>
      </c>
      <c r="AC20" s="12" t="str">
        <f t="shared" si="1"/>
        <v>(n=2）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0</v>
      </c>
      <c r="W21" s="24">
        <f>VLOOKUP($B$1,データベース!$A:$CV,データベース!CA1,FALSE)</f>
        <v>1</v>
      </c>
      <c r="X21" s="24">
        <f>VLOOKUP($B$1,データベース!$A:$CV,データベース!CB1,FALSE)</f>
        <v>8</v>
      </c>
      <c r="Y21" s="24">
        <f>VLOOKUP($B$1,データベース!$A:$CV,データベース!CC1,FALSE)</f>
        <v>1</v>
      </c>
      <c r="Z21" s="24">
        <f>VLOOKUP($B$1,データベース!$A:$CV,データベース!CD1,FALSE)</f>
        <v>0</v>
      </c>
      <c r="AA21" s="27">
        <f t="shared" si="0"/>
        <v>10</v>
      </c>
      <c r="AC21" s="12" t="str">
        <f t="shared" si="1"/>
        <v>(n=10）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0</v>
      </c>
      <c r="W22" s="24">
        <f>VLOOKUP($B$1,データベース!$A:$CV,データベース!CG1,FALSE)</f>
        <v>0</v>
      </c>
      <c r="X22" s="24">
        <f>VLOOKUP($B$1,データベース!$A:$CV,データベース!CH1,FALSE)</f>
        <v>0</v>
      </c>
      <c r="Y22" s="24">
        <f>VLOOKUP($B$1,データベース!$A:$CV,データベース!CI1,FALSE)</f>
        <v>1</v>
      </c>
      <c r="Z22" s="24">
        <f>VLOOKUP($B$1,データベース!$A:$CV,データベース!CJ1,FALSE)</f>
        <v>0</v>
      </c>
      <c r="AA22" s="27">
        <f t="shared" si="0"/>
        <v>1</v>
      </c>
      <c r="AC22" s="12" t="str">
        <f t="shared" si="1"/>
        <v>(n=1）</v>
      </c>
    </row>
    <row r="23" spans="1:29" x14ac:dyDescent="0.4">
      <c r="A23" s="20" t="s">
        <v>5</v>
      </c>
      <c r="B23" s="28">
        <f>ROUND(B17,3)</f>
        <v>2.5000000000000001E-2</v>
      </c>
      <c r="C23" s="28">
        <f t="shared" ref="C23:G24" si="5">ROUND(C17,3)</f>
        <v>4.2000000000000003E-2</v>
      </c>
      <c r="D23" s="28">
        <f t="shared" si="5"/>
        <v>0.4</v>
      </c>
      <c r="E23" s="28">
        <f>ROUND(E17,3)-0.001</f>
        <v>0.44900000000000001</v>
      </c>
      <c r="F23" s="28">
        <f t="shared" si="5"/>
        <v>4.2000000000000003E-2</v>
      </c>
      <c r="G23" s="28">
        <f t="shared" si="5"/>
        <v>4.2000000000000003E-2</v>
      </c>
      <c r="H23" s="28">
        <f>SUM(B23:G23)</f>
        <v>1</v>
      </c>
      <c r="J23" s="20" t="s">
        <v>5</v>
      </c>
      <c r="K23" s="28">
        <f>ROUND(K17,3)</f>
        <v>3.0000000000000001E-3</v>
      </c>
      <c r="L23" s="28">
        <f t="shared" ref="L23:P24" si="6">ROUND(L17,3)</f>
        <v>4.7E-2</v>
      </c>
      <c r="M23" s="28">
        <f t="shared" si="6"/>
        <v>0.26400000000000001</v>
      </c>
      <c r="N23" s="28">
        <f t="shared" si="6"/>
        <v>0.59599999999999997</v>
      </c>
      <c r="O23" s="28">
        <f t="shared" si="6"/>
        <v>6.0999999999999999E-2</v>
      </c>
      <c r="P23" s="28">
        <f t="shared" si="6"/>
        <v>2.9000000000000001E-2</v>
      </c>
      <c r="Q23" s="28">
        <f>SUM(K23:P23)</f>
        <v>0.99999999999999989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2</v>
      </c>
      <c r="X23" s="24">
        <f>VLOOKUP($B$1,データベース!$A:$CV,データベース!CN1,FALSE)</f>
        <v>0</v>
      </c>
      <c r="Y23" s="24">
        <f>VLOOKUP($B$1,データベース!$A:$CV,データベース!CO1,FALSE)</f>
        <v>1</v>
      </c>
      <c r="Z23" s="24">
        <f>VLOOKUP($B$1,データベース!$A:$CV,データベース!CP1,FALSE)</f>
        <v>0</v>
      </c>
      <c r="AA23" s="27">
        <f t="shared" si="0"/>
        <v>3</v>
      </c>
      <c r="AC23" s="12" t="str">
        <f t="shared" si="1"/>
        <v>(n=3）</v>
      </c>
    </row>
    <row r="24" spans="1:29" x14ac:dyDescent="0.4">
      <c r="A24" s="21" t="s">
        <v>13</v>
      </c>
      <c r="B24" s="28">
        <f>ROUND(B18,3)</f>
        <v>0</v>
      </c>
      <c r="C24" s="28">
        <f t="shared" si="5"/>
        <v>0.105</v>
      </c>
      <c r="D24" s="28">
        <f t="shared" si="5"/>
        <v>0.52600000000000002</v>
      </c>
      <c r="E24" s="28">
        <f t="shared" si="5"/>
        <v>5.2999999999999999E-2</v>
      </c>
      <c r="F24" s="28">
        <f t="shared" si="5"/>
        <v>0.158</v>
      </c>
      <c r="G24" s="28">
        <f t="shared" si="5"/>
        <v>0.158</v>
      </c>
      <c r="H24" s="28">
        <f>SUM(B24:G24)</f>
        <v>1</v>
      </c>
      <c r="J24" s="21" t="s">
        <v>13</v>
      </c>
      <c r="K24" s="28">
        <f>ROUND(K18,3)</f>
        <v>0</v>
      </c>
      <c r="L24" s="28">
        <f t="shared" si="6"/>
        <v>6.7000000000000004E-2</v>
      </c>
      <c r="M24" s="28">
        <f t="shared" si="6"/>
        <v>0.28999999999999998</v>
      </c>
      <c r="N24" s="28">
        <f t="shared" si="6"/>
        <v>0.26400000000000001</v>
      </c>
      <c r="O24" s="28">
        <f t="shared" si="6"/>
        <v>0.33900000000000002</v>
      </c>
      <c r="P24" s="28">
        <f t="shared" si="6"/>
        <v>0.04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0</v>
      </c>
      <c r="V24" s="24">
        <f>VLOOKUP($B$1,データベース!$A:$CV,データベース!CR1,FALSE)</f>
        <v>0</v>
      </c>
      <c r="W24" s="24">
        <f>VLOOKUP($B$1,データベース!$A:$CV,データベース!CS1,FALSE)</f>
        <v>2</v>
      </c>
      <c r="X24" s="24">
        <f>VLOOKUP($B$1,データベース!$A:$CV,データベース!CT1,FALSE)</f>
        <v>1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3</v>
      </c>
      <c r="AC24" s="12" t="str">
        <f t="shared" si="1"/>
        <v>(n=3）</v>
      </c>
    </row>
    <row r="25" spans="1:29" x14ac:dyDescent="0.4">
      <c r="S25" s="77"/>
      <c r="T25" s="12" t="s">
        <v>34</v>
      </c>
      <c r="U25" s="27">
        <f t="shared" ref="U25:Z25" si="7">SUM(U19:U24)</f>
        <v>0</v>
      </c>
      <c r="V25" s="27">
        <f t="shared" si="7"/>
        <v>0</v>
      </c>
      <c r="W25" s="27">
        <f t="shared" si="7"/>
        <v>6</v>
      </c>
      <c r="X25" s="27">
        <f t="shared" si="7"/>
        <v>10</v>
      </c>
      <c r="Y25" s="27">
        <f t="shared" si="7"/>
        <v>3</v>
      </c>
      <c r="Z25" s="27">
        <f t="shared" si="7"/>
        <v>0</v>
      </c>
      <c r="AA25" s="27">
        <f t="shared" si="0"/>
        <v>19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S46-H22(40年間）(n=120）</v>
      </c>
      <c r="B27" s="28">
        <f>B23</f>
        <v>2.5000000000000001E-2</v>
      </c>
      <c r="C27" s="28">
        <f t="shared" ref="C27:G28" si="8">C23</f>
        <v>4.2000000000000003E-2</v>
      </c>
      <c r="D27" s="28">
        <f t="shared" si="8"/>
        <v>0.4</v>
      </c>
      <c r="E27" s="28">
        <f t="shared" si="8"/>
        <v>0.44900000000000001</v>
      </c>
      <c r="F27" s="28">
        <f t="shared" si="8"/>
        <v>4.2000000000000003E-2</v>
      </c>
      <c r="G27" s="28">
        <f t="shared" si="8"/>
        <v>4.2000000000000003E-2</v>
      </c>
      <c r="J27" s="27" t="str">
        <f>REPLACE(K6,8,0,CHAR(10))</f>
        <v>地区計画策定前
S46-H22(40年間）</v>
      </c>
      <c r="K27" s="28">
        <f>K23</f>
        <v>3.0000000000000001E-3</v>
      </c>
      <c r="L27" s="28">
        <f t="shared" ref="L27:P28" si="9">L23</f>
        <v>4.7E-2</v>
      </c>
      <c r="M27" s="28">
        <f t="shared" si="9"/>
        <v>0.26400000000000001</v>
      </c>
      <c r="N27" s="28">
        <f t="shared" si="9"/>
        <v>0.59599999999999997</v>
      </c>
      <c r="O27" s="28">
        <f t="shared" si="9"/>
        <v>6.0999999999999999E-2</v>
      </c>
      <c r="P27" s="28">
        <f t="shared" si="9"/>
        <v>2.9000000000000001E-2</v>
      </c>
    </row>
    <row r="28" spans="1:29" x14ac:dyDescent="0.4">
      <c r="A28" s="27" t="str">
        <f>REPLACE(J7,8,0,CHAR(10))</f>
        <v>地区計画策定後
H23-R3(11年間）(n=19）</v>
      </c>
      <c r="B28" s="28">
        <f>B24</f>
        <v>0</v>
      </c>
      <c r="C28" s="28">
        <f t="shared" si="8"/>
        <v>0.105</v>
      </c>
      <c r="D28" s="28">
        <f t="shared" si="8"/>
        <v>0.52600000000000002</v>
      </c>
      <c r="E28" s="28">
        <f t="shared" si="8"/>
        <v>5.2999999999999999E-2</v>
      </c>
      <c r="F28" s="28">
        <f t="shared" si="8"/>
        <v>0.158</v>
      </c>
      <c r="G28" s="28">
        <f t="shared" si="8"/>
        <v>0.158</v>
      </c>
      <c r="J28" s="27" t="str">
        <f>REPLACE(K7,8,0,CHAR(10))</f>
        <v>地区計画策定後
H23-R3(11年間）</v>
      </c>
      <c r="K28" s="28">
        <f>K24</f>
        <v>0</v>
      </c>
      <c r="L28" s="28">
        <f t="shared" si="9"/>
        <v>6.7000000000000004E-2</v>
      </c>
      <c r="M28" s="28">
        <f t="shared" si="9"/>
        <v>0.28999999999999998</v>
      </c>
      <c r="N28" s="28">
        <f t="shared" si="9"/>
        <v>0.26400000000000001</v>
      </c>
      <c r="O28" s="28">
        <f t="shared" si="9"/>
        <v>0.33900000000000002</v>
      </c>
      <c r="P28" s="28">
        <f t="shared" si="9"/>
        <v>0.04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</v>
      </c>
      <c r="V30" s="28">
        <f t="shared" ref="V30:AA30" si="10">V12/$AA12</f>
        <v>0</v>
      </c>
      <c r="W30" s="28">
        <f t="shared" si="10"/>
        <v>0</v>
      </c>
      <c r="X30" s="28">
        <f t="shared" si="10"/>
        <v>0.33333333333333331</v>
      </c>
      <c r="Y30" s="28">
        <f t="shared" si="10"/>
        <v>0.66666666666666663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0.2</v>
      </c>
      <c r="W31" s="28">
        <f t="shared" si="11"/>
        <v>0</v>
      </c>
      <c r="X31" s="28">
        <f t="shared" si="11"/>
        <v>0.2</v>
      </c>
      <c r="Y31" s="28">
        <f t="shared" si="11"/>
        <v>0.6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0.05</v>
      </c>
      <c r="L32" s="28">
        <f>M27</f>
        <v>0.26400000000000001</v>
      </c>
      <c r="M32" s="28">
        <f>SUM(K27:M27)</f>
        <v>0.314</v>
      </c>
      <c r="N32" s="28">
        <f>N27</f>
        <v>0.59599999999999997</v>
      </c>
      <c r="O32" s="28">
        <f>O27</f>
        <v>6.0999999999999999E-2</v>
      </c>
      <c r="S32" s="76"/>
      <c r="T32" s="16" t="s">
        <v>9</v>
      </c>
      <c r="U32" s="28">
        <f t="shared" si="11"/>
        <v>0</v>
      </c>
      <c r="V32" s="28">
        <f t="shared" si="11"/>
        <v>0</v>
      </c>
      <c r="W32" s="28">
        <f t="shared" si="11"/>
        <v>4.1666666666666664E-2</v>
      </c>
      <c r="X32" s="28">
        <f t="shared" si="11"/>
        <v>0.29166666666666669</v>
      </c>
      <c r="Y32" s="28">
        <f t="shared" si="11"/>
        <v>0.52083333333333337</v>
      </c>
      <c r="Z32" s="28">
        <f t="shared" si="11"/>
        <v>0.14583333333333334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6.7000000000000004E-2</v>
      </c>
      <c r="L33" s="28">
        <f>M28</f>
        <v>0.28999999999999998</v>
      </c>
      <c r="M33" s="28">
        <f>SUM(K28:M28)</f>
        <v>0.35699999999999998</v>
      </c>
      <c r="N33" s="28">
        <f>N28</f>
        <v>0.26400000000000001</v>
      </c>
      <c r="O33" s="28">
        <f>O28</f>
        <v>0.33900000000000002</v>
      </c>
      <c r="S33" s="76"/>
      <c r="T33" s="17" t="s">
        <v>10</v>
      </c>
      <c r="U33" s="28">
        <f t="shared" si="11"/>
        <v>0</v>
      </c>
      <c r="V33" s="28">
        <f t="shared" si="11"/>
        <v>1.8518518518518517E-2</v>
      </c>
      <c r="W33" s="28">
        <f t="shared" si="11"/>
        <v>3.7037037037037035E-2</v>
      </c>
      <c r="X33" s="28">
        <f t="shared" si="11"/>
        <v>0.33333333333333331</v>
      </c>
      <c r="Y33" s="28">
        <f t="shared" si="11"/>
        <v>0.61111111111111116</v>
      </c>
      <c r="Z33" s="28">
        <f t="shared" si="11"/>
        <v>0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0</v>
      </c>
      <c r="X34" s="28">
        <f t="shared" si="11"/>
        <v>0.6</v>
      </c>
      <c r="Y34" s="28">
        <f t="shared" si="11"/>
        <v>0.4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0.2</v>
      </c>
      <c r="V35" s="28">
        <f t="shared" si="11"/>
        <v>0.2</v>
      </c>
      <c r="W35" s="28">
        <f t="shared" si="11"/>
        <v>0.2</v>
      </c>
      <c r="X35" s="28">
        <f t="shared" si="11"/>
        <v>0.2</v>
      </c>
      <c r="Y35" s="28">
        <f t="shared" si="11"/>
        <v>0.2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8.3333333333333332E-3</v>
      </c>
      <c r="V36" s="28">
        <f t="shared" si="11"/>
        <v>2.5000000000000001E-2</v>
      </c>
      <c r="W36" s="28">
        <f t="shared" si="11"/>
        <v>4.1666666666666664E-2</v>
      </c>
      <c r="X36" s="28">
        <f t="shared" si="11"/>
        <v>0.31666666666666665</v>
      </c>
      <c r="Y36" s="28">
        <f t="shared" si="11"/>
        <v>0.55000000000000004</v>
      </c>
      <c r="Z36" s="28">
        <f t="shared" si="11"/>
        <v>5.8333333333333334E-2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</row>
    <row r="38" spans="10:27" x14ac:dyDescent="0.4">
      <c r="S38" s="77"/>
      <c r="T38" s="15" t="s">
        <v>8</v>
      </c>
      <c r="U38" s="28">
        <f t="shared" si="11"/>
        <v>0</v>
      </c>
      <c r="V38" s="28">
        <f t="shared" si="11"/>
        <v>0</v>
      </c>
      <c r="W38" s="28">
        <f t="shared" si="11"/>
        <v>0.5</v>
      </c>
      <c r="X38" s="28">
        <f t="shared" si="11"/>
        <v>0.5</v>
      </c>
      <c r="Y38" s="28">
        <f t="shared" si="11"/>
        <v>0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</v>
      </c>
      <c r="W39" s="28">
        <f t="shared" si="11"/>
        <v>0.1</v>
      </c>
      <c r="X39" s="28">
        <f t="shared" si="11"/>
        <v>0.8</v>
      </c>
      <c r="Y39" s="28">
        <f t="shared" si="11"/>
        <v>0.1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</v>
      </c>
      <c r="W40" s="28">
        <f t="shared" si="11"/>
        <v>0</v>
      </c>
      <c r="X40" s="28">
        <f t="shared" si="11"/>
        <v>0</v>
      </c>
      <c r="Y40" s="28">
        <f t="shared" si="11"/>
        <v>1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0.66666666666666663</v>
      </c>
      <c r="X41" s="28">
        <f t="shared" si="11"/>
        <v>0</v>
      </c>
      <c r="Y41" s="28">
        <f t="shared" si="11"/>
        <v>0.33333333333333331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</v>
      </c>
      <c r="V42" s="28">
        <f t="shared" si="11"/>
        <v>0</v>
      </c>
      <c r="W42" s="28">
        <f t="shared" si="11"/>
        <v>0.66666666666666663</v>
      </c>
      <c r="X42" s="28">
        <f t="shared" si="11"/>
        <v>0.33333333333333331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0</v>
      </c>
      <c r="V43" s="28">
        <f t="shared" si="11"/>
        <v>0</v>
      </c>
      <c r="W43" s="28">
        <f t="shared" si="11"/>
        <v>0.31578947368421051</v>
      </c>
      <c r="X43" s="28">
        <f t="shared" si="11"/>
        <v>0.52631578947368418</v>
      </c>
      <c r="Y43" s="28">
        <f t="shared" si="11"/>
        <v>0.15789473684210525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</v>
      </c>
      <c r="V48" s="28">
        <f t="shared" si="12"/>
        <v>0</v>
      </c>
      <c r="W48" s="28">
        <f t="shared" si="12"/>
        <v>0</v>
      </c>
      <c r="X48" s="28">
        <f t="shared" si="12"/>
        <v>0.33300000000000002</v>
      </c>
      <c r="Y48" s="28">
        <f t="shared" si="12"/>
        <v>0.66700000000000004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</v>
      </c>
      <c r="V49" s="28">
        <f t="shared" si="13"/>
        <v>0.2</v>
      </c>
      <c r="W49" s="28">
        <f t="shared" si="13"/>
        <v>0</v>
      </c>
      <c r="X49" s="28">
        <f t="shared" si="13"/>
        <v>0.2</v>
      </c>
      <c r="Y49" s="28">
        <f t="shared" si="13"/>
        <v>0.6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0</v>
      </c>
      <c r="V50" s="28">
        <f t="shared" si="13"/>
        <v>0</v>
      </c>
      <c r="W50" s="28">
        <f t="shared" si="13"/>
        <v>4.2000000000000003E-2</v>
      </c>
      <c r="X50" s="28">
        <f t="shared" si="13"/>
        <v>0.29199999999999998</v>
      </c>
      <c r="Y50" s="28">
        <f>ROUND(Y32,3)-0.001</f>
        <v>0.52</v>
      </c>
      <c r="Z50" s="28">
        <f t="shared" si="13"/>
        <v>0.14599999999999999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0</v>
      </c>
      <c r="V51" s="28">
        <f t="shared" si="13"/>
        <v>1.9E-2</v>
      </c>
      <c r="W51" s="28">
        <f t="shared" si="13"/>
        <v>3.6999999999999998E-2</v>
      </c>
      <c r="X51" s="28">
        <f t="shared" si="13"/>
        <v>0.33300000000000002</v>
      </c>
      <c r="Y51" s="28">
        <f t="shared" si="13"/>
        <v>0.61099999999999999</v>
      </c>
      <c r="Z51" s="28">
        <f t="shared" si="13"/>
        <v>0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</v>
      </c>
      <c r="W52" s="28">
        <f t="shared" si="13"/>
        <v>0</v>
      </c>
      <c r="X52" s="28">
        <f t="shared" si="13"/>
        <v>0.6</v>
      </c>
      <c r="Y52" s="28">
        <f t="shared" si="13"/>
        <v>0.4</v>
      </c>
      <c r="Z52" s="28">
        <f t="shared" si="13"/>
        <v>0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0.2</v>
      </c>
      <c r="V53" s="28">
        <f t="shared" si="13"/>
        <v>0.2</v>
      </c>
      <c r="W53" s="28">
        <f t="shared" si="13"/>
        <v>0.2</v>
      </c>
      <c r="X53" s="28">
        <f t="shared" si="13"/>
        <v>0.2</v>
      </c>
      <c r="Y53" s="28">
        <f t="shared" si="13"/>
        <v>0.2</v>
      </c>
      <c r="Z53" s="28">
        <f t="shared" si="13"/>
        <v>0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8.0000000000000002E-3</v>
      </c>
      <c r="V54" s="28">
        <f t="shared" si="13"/>
        <v>2.5000000000000001E-2</v>
      </c>
      <c r="W54" s="28">
        <f t="shared" si="13"/>
        <v>4.2000000000000003E-2</v>
      </c>
      <c r="X54" s="28">
        <f t="shared" si="13"/>
        <v>0.317</v>
      </c>
      <c r="Y54" s="28">
        <f t="shared" si="13"/>
        <v>0.55000000000000004</v>
      </c>
      <c r="Z54" s="28">
        <f t="shared" si="13"/>
        <v>5.8000000000000003E-2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0</v>
      </c>
      <c r="W55" s="28">
        <f t="shared" si="13"/>
        <v>0</v>
      </c>
      <c r="X55" s="28">
        <f t="shared" si="13"/>
        <v>0</v>
      </c>
      <c r="Y55" s="28">
        <f t="shared" si="13"/>
        <v>0</v>
      </c>
      <c r="Z55" s="28">
        <f t="shared" si="13"/>
        <v>0</v>
      </c>
      <c r="AA55" s="28">
        <f t="shared" si="14"/>
        <v>0</v>
      </c>
    </row>
    <row r="56" spans="19:27" x14ac:dyDescent="0.4">
      <c r="S56" s="77"/>
      <c r="T56" s="15" t="s">
        <v>8</v>
      </c>
      <c r="U56" s="28">
        <f t="shared" si="13"/>
        <v>0</v>
      </c>
      <c r="V56" s="28">
        <f t="shared" si="13"/>
        <v>0</v>
      </c>
      <c r="W56" s="28">
        <f t="shared" si="13"/>
        <v>0.5</v>
      </c>
      <c r="X56" s="28">
        <f t="shared" si="13"/>
        <v>0.5</v>
      </c>
      <c r="Y56" s="28">
        <f t="shared" si="13"/>
        <v>0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</v>
      </c>
      <c r="V57" s="28">
        <f t="shared" si="13"/>
        <v>0</v>
      </c>
      <c r="W57" s="28">
        <f t="shared" si="13"/>
        <v>0.1</v>
      </c>
      <c r="X57" s="28">
        <f t="shared" si="13"/>
        <v>0.8</v>
      </c>
      <c r="Y57" s="28">
        <f t="shared" si="13"/>
        <v>0.1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</v>
      </c>
      <c r="V58" s="28">
        <f t="shared" si="13"/>
        <v>0</v>
      </c>
      <c r="W58" s="28">
        <f t="shared" si="13"/>
        <v>0</v>
      </c>
      <c r="X58" s="28">
        <f t="shared" si="13"/>
        <v>0</v>
      </c>
      <c r="Y58" s="28">
        <f t="shared" si="13"/>
        <v>1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</v>
      </c>
      <c r="W59" s="28">
        <f t="shared" si="13"/>
        <v>0.66700000000000004</v>
      </c>
      <c r="X59" s="28">
        <f t="shared" si="13"/>
        <v>0</v>
      </c>
      <c r="Y59" s="28">
        <f t="shared" si="13"/>
        <v>0.33300000000000002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 t="shared" si="13"/>
        <v>0</v>
      </c>
      <c r="V60" s="28">
        <f t="shared" si="13"/>
        <v>0</v>
      </c>
      <c r="W60" s="28">
        <f t="shared" si="13"/>
        <v>0.66700000000000004</v>
      </c>
      <c r="X60" s="28">
        <f t="shared" si="13"/>
        <v>0.33300000000000002</v>
      </c>
      <c r="Y60" s="28">
        <f t="shared" si="13"/>
        <v>0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0</v>
      </c>
      <c r="V61" s="28">
        <f t="shared" si="13"/>
        <v>0</v>
      </c>
      <c r="W61" s="28">
        <f t="shared" si="13"/>
        <v>0.316</v>
      </c>
      <c r="X61" s="28">
        <f t="shared" si="13"/>
        <v>0.52600000000000002</v>
      </c>
      <c r="Y61" s="28">
        <f t="shared" si="13"/>
        <v>0.158</v>
      </c>
      <c r="Z61" s="28">
        <f t="shared" si="13"/>
        <v>0</v>
      </c>
      <c r="AA61" s="28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S46-H22(40年間）(n=120）</v>
      </c>
      <c r="U66" s="28">
        <f t="shared" ref="U66:Z66" si="15">U54</f>
        <v>8.0000000000000002E-3</v>
      </c>
      <c r="V66" s="28">
        <f t="shared" si="15"/>
        <v>2.5000000000000001E-2</v>
      </c>
      <c r="W66" s="28">
        <f t="shared" si="15"/>
        <v>4.2000000000000003E-2</v>
      </c>
      <c r="X66" s="28">
        <f t="shared" si="15"/>
        <v>0.317</v>
      </c>
      <c r="Y66" s="28">
        <f t="shared" si="15"/>
        <v>0.55000000000000004</v>
      </c>
      <c r="Z66" s="28">
        <f t="shared" si="15"/>
        <v>5.8000000000000003E-2</v>
      </c>
      <c r="AA66" s="45"/>
      <c r="AB66" s="20" t="s">
        <v>5</v>
      </c>
      <c r="AC66" s="45">
        <f>SUM(Y66:Z66)</f>
        <v>0.6080000000000001</v>
      </c>
      <c r="AD66" s="45">
        <f>SUM(W66:X66)</f>
        <v>0.35899999999999999</v>
      </c>
    </row>
    <row r="67" spans="19:30" x14ac:dyDescent="0.4">
      <c r="T67" s="27" t="str">
        <f>REPLACE(J7,8,0,CHAR(10))</f>
        <v>地区計画策定後
H23-R3(11年間）(n=19）</v>
      </c>
      <c r="U67" s="28">
        <f t="shared" ref="U67:Z67" si="16">U61</f>
        <v>0</v>
      </c>
      <c r="V67" s="28">
        <f t="shared" si="16"/>
        <v>0</v>
      </c>
      <c r="W67" s="28">
        <f t="shared" si="16"/>
        <v>0.316</v>
      </c>
      <c r="X67" s="28">
        <f t="shared" si="16"/>
        <v>0.52600000000000002</v>
      </c>
      <c r="Y67" s="28">
        <f t="shared" si="16"/>
        <v>0.158</v>
      </c>
      <c r="Z67" s="28">
        <f t="shared" si="16"/>
        <v>0</v>
      </c>
      <c r="AA67" s="45"/>
      <c r="AB67" s="21" t="s">
        <v>13</v>
      </c>
      <c r="AC67" s="45">
        <f>SUM(Y67:Z67)</f>
        <v>0.158</v>
      </c>
      <c r="AD67" s="45">
        <f>SUM(W67:X67)</f>
        <v>0.84200000000000008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S46-H22(40年間）</v>
      </c>
      <c r="T71" s="38" t="str">
        <f t="shared" ref="T71:T76" si="17">T48&amp;AC12</f>
        <v>独立住宅(n=3）</v>
      </c>
      <c r="U71" s="28">
        <f t="shared" ref="U71:Z76" si="18">U48</f>
        <v>0</v>
      </c>
      <c r="V71" s="28">
        <f t="shared" si="18"/>
        <v>0</v>
      </c>
      <c r="W71" s="28">
        <f t="shared" si="18"/>
        <v>0</v>
      </c>
      <c r="X71" s="28">
        <f t="shared" si="18"/>
        <v>0.33300000000000002</v>
      </c>
      <c r="Y71" s="28">
        <f t="shared" si="18"/>
        <v>0.66700000000000004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集合住宅(n=5）</v>
      </c>
      <c r="U72" s="28">
        <f t="shared" si="18"/>
        <v>0</v>
      </c>
      <c r="V72" s="28">
        <f t="shared" si="18"/>
        <v>0.2</v>
      </c>
      <c r="W72" s="28">
        <f t="shared" si="18"/>
        <v>0</v>
      </c>
      <c r="X72" s="28">
        <f t="shared" si="18"/>
        <v>0.2</v>
      </c>
      <c r="Y72" s="28">
        <f t="shared" si="18"/>
        <v>0.6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住商併用(n=48）</v>
      </c>
      <c r="U73" s="28">
        <f t="shared" si="18"/>
        <v>0</v>
      </c>
      <c r="V73" s="28">
        <f t="shared" si="18"/>
        <v>0</v>
      </c>
      <c r="W73" s="28">
        <f t="shared" si="18"/>
        <v>4.2000000000000003E-2</v>
      </c>
      <c r="X73" s="28">
        <f t="shared" si="18"/>
        <v>0.29199999999999998</v>
      </c>
      <c r="Y73" s="28">
        <f t="shared" si="18"/>
        <v>0.52</v>
      </c>
      <c r="Z73" s="28">
        <f t="shared" si="18"/>
        <v>0.14599999999999999</v>
      </c>
    </row>
    <row r="74" spans="19:30" x14ac:dyDescent="0.4">
      <c r="S74" s="75"/>
      <c r="T74" s="38" t="str">
        <f t="shared" si="17"/>
        <v>事務所(n=54）</v>
      </c>
      <c r="U74" s="28">
        <f t="shared" si="18"/>
        <v>0</v>
      </c>
      <c r="V74" s="28">
        <f t="shared" si="18"/>
        <v>1.9E-2</v>
      </c>
      <c r="W74" s="28">
        <f t="shared" si="18"/>
        <v>3.6999999999999998E-2</v>
      </c>
      <c r="X74" s="28">
        <f t="shared" si="18"/>
        <v>0.33300000000000002</v>
      </c>
      <c r="Y74" s="28">
        <f t="shared" si="18"/>
        <v>0.61099999999999999</v>
      </c>
      <c r="Z74" s="28">
        <f t="shared" si="18"/>
        <v>0</v>
      </c>
    </row>
    <row r="75" spans="19:30" x14ac:dyDescent="0.4">
      <c r="S75" s="75"/>
      <c r="T75" s="38" t="str">
        <f t="shared" si="17"/>
        <v>専用商業(n=5）</v>
      </c>
      <c r="U75" s="28">
        <f t="shared" si="18"/>
        <v>0</v>
      </c>
      <c r="V75" s="28">
        <f t="shared" si="18"/>
        <v>0</v>
      </c>
      <c r="W75" s="28">
        <f t="shared" si="18"/>
        <v>0</v>
      </c>
      <c r="X75" s="28">
        <f t="shared" si="18"/>
        <v>0.6</v>
      </c>
      <c r="Y75" s="28">
        <f t="shared" si="18"/>
        <v>0.4</v>
      </c>
      <c r="Z75" s="28">
        <f t="shared" si="18"/>
        <v>0</v>
      </c>
    </row>
    <row r="76" spans="19:30" x14ac:dyDescent="0.4">
      <c r="S76" s="75"/>
      <c r="T76" s="38" t="str">
        <f t="shared" si="17"/>
        <v>その他(n=5）</v>
      </c>
      <c r="U76" s="28">
        <f t="shared" si="18"/>
        <v>0.2</v>
      </c>
      <c r="V76" s="28">
        <f t="shared" si="18"/>
        <v>0.2</v>
      </c>
      <c r="W76" s="28">
        <f t="shared" si="18"/>
        <v>0.2</v>
      </c>
      <c r="X76" s="28">
        <f t="shared" si="18"/>
        <v>0.2</v>
      </c>
      <c r="Y76" s="28">
        <f t="shared" si="18"/>
        <v>0.2</v>
      </c>
      <c r="Z76" s="28">
        <f t="shared" si="18"/>
        <v>0</v>
      </c>
    </row>
    <row r="77" spans="19:30" x14ac:dyDescent="0.4">
      <c r="S77" s="75" t="str">
        <f>REPLACE(K7,8,0,CHAR(10))</f>
        <v>地区計画策定後
H23-R3(11年間）</v>
      </c>
      <c r="T77" s="38" t="str">
        <f t="shared" ref="T77:T82" si="19">T55&amp;AC19</f>
        <v>独立住宅(n=0）</v>
      </c>
      <c r="U77" s="28">
        <f t="shared" ref="U77:Z82" si="20">U55</f>
        <v>0</v>
      </c>
      <c r="V77" s="28">
        <f t="shared" si="20"/>
        <v>0</v>
      </c>
      <c r="W77" s="28">
        <f t="shared" si="20"/>
        <v>0</v>
      </c>
      <c r="X77" s="28">
        <f t="shared" si="20"/>
        <v>0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集合住宅(n=2）</v>
      </c>
      <c r="U78" s="28">
        <f t="shared" si="20"/>
        <v>0</v>
      </c>
      <c r="V78" s="28">
        <f t="shared" si="20"/>
        <v>0</v>
      </c>
      <c r="W78" s="28">
        <f t="shared" si="20"/>
        <v>0.5</v>
      </c>
      <c r="X78" s="28">
        <f t="shared" si="20"/>
        <v>0.5</v>
      </c>
      <c r="Y78" s="28">
        <f t="shared" si="20"/>
        <v>0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住商併用(n=10）</v>
      </c>
      <c r="U79" s="28">
        <f t="shared" si="20"/>
        <v>0</v>
      </c>
      <c r="V79" s="28">
        <f t="shared" si="20"/>
        <v>0</v>
      </c>
      <c r="W79" s="28">
        <f t="shared" si="20"/>
        <v>0.1</v>
      </c>
      <c r="X79" s="28">
        <f t="shared" si="20"/>
        <v>0.8</v>
      </c>
      <c r="Y79" s="28">
        <f t="shared" si="20"/>
        <v>0.1</v>
      </c>
      <c r="Z79" s="28">
        <f t="shared" si="20"/>
        <v>0</v>
      </c>
    </row>
    <row r="80" spans="19:30" x14ac:dyDescent="0.4">
      <c r="S80" s="75"/>
      <c r="T80" s="38" t="str">
        <f t="shared" si="19"/>
        <v>事務所(n=1）</v>
      </c>
      <c r="U80" s="28">
        <f t="shared" si="20"/>
        <v>0</v>
      </c>
      <c r="V80" s="28">
        <f t="shared" si="20"/>
        <v>0</v>
      </c>
      <c r="W80" s="28">
        <f t="shared" si="20"/>
        <v>0</v>
      </c>
      <c r="X80" s="28">
        <f t="shared" si="20"/>
        <v>0</v>
      </c>
      <c r="Y80" s="28">
        <f t="shared" si="20"/>
        <v>1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専用商業(n=3）</v>
      </c>
      <c r="U81" s="28">
        <f t="shared" si="20"/>
        <v>0</v>
      </c>
      <c r="V81" s="28">
        <f t="shared" si="20"/>
        <v>0</v>
      </c>
      <c r="W81" s="28">
        <f t="shared" si="20"/>
        <v>0.66700000000000004</v>
      </c>
      <c r="X81" s="28">
        <f t="shared" si="20"/>
        <v>0</v>
      </c>
      <c r="Y81" s="28">
        <f t="shared" si="20"/>
        <v>0.33300000000000002</v>
      </c>
      <c r="Z81" s="28">
        <f t="shared" si="20"/>
        <v>0</v>
      </c>
    </row>
    <row r="82" spans="19:26" x14ac:dyDescent="0.4">
      <c r="S82" s="75"/>
      <c r="T82" s="38" t="str">
        <f t="shared" si="19"/>
        <v>その他(n=3）</v>
      </c>
      <c r="U82" s="28">
        <f t="shared" si="20"/>
        <v>0</v>
      </c>
      <c r="V82" s="28">
        <f t="shared" si="20"/>
        <v>0</v>
      </c>
      <c r="W82" s="28">
        <f t="shared" si="20"/>
        <v>0.66700000000000004</v>
      </c>
      <c r="X82" s="28">
        <f t="shared" si="20"/>
        <v>0.33300000000000002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G30"/>
  <sheetViews>
    <sheetView zoomScaleNormal="100" workbookViewId="0">
      <selection activeCell="D19" sqref="D19"/>
    </sheetView>
  </sheetViews>
  <sheetFormatPr defaultRowHeight="18.75" x14ac:dyDescent="0.4"/>
  <cols>
    <col min="2" max="2" width="23.25" customWidth="1"/>
    <col min="3" max="3" width="18" customWidth="1"/>
    <col min="4" max="5" width="27.25" customWidth="1"/>
    <col min="6" max="6" width="14.25" customWidth="1"/>
    <col min="7" max="7" width="27.875" bestFit="1" customWidth="1"/>
    <col min="8" max="8" width="13.375" bestFit="1" customWidth="1"/>
    <col min="9" max="9" width="26.125" bestFit="1" customWidth="1"/>
    <col min="10" max="10" width="11.625" customWidth="1"/>
    <col min="11" max="11" width="13.375" bestFit="1" customWidth="1"/>
    <col min="12" max="12" width="27.875" bestFit="1" customWidth="1"/>
    <col min="13" max="13" width="13.375" bestFit="1" customWidth="1"/>
    <col min="14" max="14" width="26.125" bestFit="1" customWidth="1"/>
    <col min="15" max="15" width="11.625" customWidth="1"/>
    <col min="16" max="16" width="13.375" bestFit="1" customWidth="1"/>
    <col min="17" max="17" width="9" customWidth="1"/>
    <col min="18" max="18" width="13.5" bestFit="1" customWidth="1"/>
    <col min="19" max="19" width="8.125" bestFit="1" customWidth="1"/>
    <col min="20" max="20" width="13.5" bestFit="1" customWidth="1"/>
    <col min="21" max="23" width="9" customWidth="1"/>
    <col min="24" max="24" width="13.375" bestFit="1" customWidth="1"/>
    <col min="25" max="25" width="26.125" bestFit="1" customWidth="1"/>
    <col min="26" max="26" width="11.625" bestFit="1" customWidth="1"/>
    <col min="27" max="27" width="13.375" bestFit="1" customWidth="1"/>
    <col min="28" max="28" width="27.875" bestFit="1" customWidth="1"/>
    <col min="29" max="29" width="13.375" bestFit="1" customWidth="1"/>
    <col min="30" max="30" width="26.125" bestFit="1" customWidth="1"/>
    <col min="31" max="31" width="11.625" bestFit="1" customWidth="1"/>
    <col min="32" max="32" width="13.375" bestFit="1" customWidth="1"/>
    <col min="33" max="33" width="9" customWidth="1"/>
    <col min="34" max="34" width="13.5" bestFit="1" customWidth="1"/>
    <col min="35" max="35" width="9" customWidth="1"/>
    <col min="36" max="36" width="13.5" bestFit="1" customWidth="1"/>
    <col min="37" max="38" width="9" customWidth="1"/>
    <col min="39" max="39" width="27.875" bestFit="1" customWidth="1"/>
    <col min="40" max="40" width="14.5" bestFit="1" customWidth="1"/>
    <col min="41" max="41" width="26.125" bestFit="1" customWidth="1"/>
    <col min="42" max="43" width="14.5" bestFit="1" customWidth="1"/>
    <col min="51" max="52" width="9" customWidth="1"/>
    <col min="68" max="68" width="32.875" bestFit="1" customWidth="1"/>
    <col min="69" max="69" width="32.5" bestFit="1" customWidth="1"/>
    <col min="70" max="70" width="34.875" bestFit="1" customWidth="1"/>
    <col min="71" max="71" width="35.25" bestFit="1" customWidth="1"/>
    <col min="72" max="72" width="36" bestFit="1" customWidth="1"/>
    <col min="74" max="74" width="21" bestFit="1" customWidth="1"/>
    <col min="75" max="75" width="34.125" bestFit="1" customWidth="1"/>
    <col min="78" max="78" width="32.875" bestFit="1" customWidth="1"/>
    <col min="79" max="79" width="32.5" bestFit="1" customWidth="1"/>
    <col min="80" max="80" width="34.875" bestFit="1" customWidth="1"/>
    <col min="81" max="81" width="35.25" bestFit="1" customWidth="1"/>
    <col min="82" max="82" width="36" bestFit="1" customWidth="1"/>
    <col min="84" max="84" width="21" bestFit="1" customWidth="1"/>
    <col min="85" max="85" width="34.125" bestFit="1" customWidth="1"/>
  </cols>
  <sheetData>
    <row r="1" spans="1:85" x14ac:dyDescent="0.4">
      <c r="D1" s="49" t="s">
        <v>115</v>
      </c>
      <c r="G1" t="s">
        <v>104</v>
      </c>
      <c r="H1" t="s">
        <v>106</v>
      </c>
      <c r="I1" t="s">
        <v>107</v>
      </c>
      <c r="J1" t="s">
        <v>108</v>
      </c>
      <c r="K1" t="s">
        <v>109</v>
      </c>
      <c r="L1" t="s">
        <v>105</v>
      </c>
      <c r="M1" t="s">
        <v>110</v>
      </c>
      <c r="N1" t="s">
        <v>111</v>
      </c>
      <c r="O1" t="s">
        <v>112</v>
      </c>
      <c r="P1" t="s">
        <v>113</v>
      </c>
      <c r="R1" t="s">
        <v>116</v>
      </c>
      <c r="S1" t="s">
        <v>117</v>
      </c>
      <c r="T1" t="s">
        <v>118</v>
      </c>
      <c r="U1" t="s">
        <v>119</v>
      </c>
      <c r="AM1" t="s">
        <v>120</v>
      </c>
      <c r="AN1" t="s">
        <v>121</v>
      </c>
      <c r="BP1" t="s">
        <v>299</v>
      </c>
      <c r="BQ1" t="s">
        <v>300</v>
      </c>
    </row>
    <row r="2" spans="1:85" x14ac:dyDescent="0.4">
      <c r="D2" t="s">
        <v>114</v>
      </c>
      <c r="G2" s="20" t="s">
        <v>5</v>
      </c>
      <c r="L2" s="21" t="s">
        <v>13</v>
      </c>
      <c r="R2" s="20" t="s">
        <v>5</v>
      </c>
      <c r="S2" s="12"/>
      <c r="T2" s="21" t="s">
        <v>13</v>
      </c>
      <c r="W2" s="20" t="s">
        <v>5</v>
      </c>
      <c r="AB2" s="21" t="s">
        <v>13</v>
      </c>
      <c r="AH2" s="20" t="s">
        <v>5</v>
      </c>
      <c r="AI2" s="12"/>
      <c r="AJ2" s="21" t="s">
        <v>13</v>
      </c>
      <c r="BF2" s="52" t="s">
        <v>297</v>
      </c>
    </row>
    <row r="3" spans="1:85" x14ac:dyDescent="0.4">
      <c r="G3" s="43" t="s">
        <v>37</v>
      </c>
      <c r="H3" s="16" t="s">
        <v>39</v>
      </c>
      <c r="I3" s="44" t="s">
        <v>298</v>
      </c>
      <c r="J3" s="17" t="s">
        <v>40</v>
      </c>
      <c r="K3" s="18" t="s">
        <v>41</v>
      </c>
      <c r="L3" s="43" t="s">
        <v>37</v>
      </c>
      <c r="M3" s="16" t="s">
        <v>39</v>
      </c>
      <c r="N3" s="44" t="s">
        <v>298</v>
      </c>
      <c r="O3" s="17" t="s">
        <v>40</v>
      </c>
      <c r="P3" s="18" t="s">
        <v>41</v>
      </c>
      <c r="Q3" s="18"/>
      <c r="R3" s="47" t="s">
        <v>73</v>
      </c>
      <c r="S3" s="47" t="s">
        <v>74</v>
      </c>
      <c r="T3" s="47" t="s">
        <v>73</v>
      </c>
      <c r="U3" s="47" t="s">
        <v>74</v>
      </c>
      <c r="V3" s="12"/>
      <c r="W3" s="43" t="s">
        <v>37</v>
      </c>
      <c r="X3" s="16" t="s">
        <v>39</v>
      </c>
      <c r="Y3" s="44" t="s">
        <v>298</v>
      </c>
      <c r="Z3" s="17" t="s">
        <v>40</v>
      </c>
      <c r="AA3" s="18" t="s">
        <v>41</v>
      </c>
      <c r="AB3" s="43" t="s">
        <v>37</v>
      </c>
      <c r="AC3" s="16" t="s">
        <v>39</v>
      </c>
      <c r="AD3" s="44" t="s">
        <v>298</v>
      </c>
      <c r="AE3" s="17" t="s">
        <v>40</v>
      </c>
      <c r="AF3" s="18" t="s">
        <v>41</v>
      </c>
      <c r="AG3" s="18"/>
      <c r="AH3" s="47" t="s">
        <v>73</v>
      </c>
      <c r="AI3" s="47" t="s">
        <v>74</v>
      </c>
      <c r="AJ3" s="47" t="s">
        <v>73</v>
      </c>
      <c r="AK3" s="47" t="s">
        <v>74</v>
      </c>
      <c r="AL3" s="12"/>
      <c r="AM3" s="43" t="s">
        <v>37</v>
      </c>
      <c r="AN3" s="16" t="s">
        <v>39</v>
      </c>
      <c r="AO3" s="44" t="s">
        <v>298</v>
      </c>
      <c r="AP3" s="17" t="s">
        <v>40</v>
      </c>
      <c r="AQ3" s="18" t="s">
        <v>41</v>
      </c>
      <c r="AS3" s="43" t="s">
        <v>37</v>
      </c>
      <c r="AT3" s="16" t="s">
        <v>39</v>
      </c>
      <c r="AU3" s="44" t="s">
        <v>298</v>
      </c>
      <c r="AV3" s="17" t="s">
        <v>40</v>
      </c>
      <c r="AW3" s="18" t="s">
        <v>41</v>
      </c>
      <c r="AY3" s="47" t="s">
        <v>73</v>
      </c>
      <c r="AZ3" s="47" t="s">
        <v>74</v>
      </c>
      <c r="BB3" s="47" t="s">
        <v>73</v>
      </c>
      <c r="BC3" s="47" t="s">
        <v>74</v>
      </c>
      <c r="BF3" s="43" t="s">
        <v>37</v>
      </c>
      <c r="BG3" s="16" t="s">
        <v>39</v>
      </c>
      <c r="BH3" s="44" t="s">
        <v>298</v>
      </c>
      <c r="BI3" s="17" t="s">
        <v>40</v>
      </c>
      <c r="BJ3" s="18" t="s">
        <v>41</v>
      </c>
      <c r="BL3" s="47" t="s">
        <v>73</v>
      </c>
      <c r="BM3" s="47" t="s">
        <v>74</v>
      </c>
      <c r="BP3" s="43" t="s">
        <v>37</v>
      </c>
      <c r="BQ3" s="16" t="s">
        <v>39</v>
      </c>
      <c r="BR3" s="44" t="s">
        <v>298</v>
      </c>
      <c r="BS3" s="17" t="s">
        <v>40</v>
      </c>
      <c r="BT3" s="18" t="s">
        <v>41</v>
      </c>
      <c r="BV3" s="47" t="s">
        <v>73</v>
      </c>
      <c r="BW3" s="47" t="s">
        <v>74</v>
      </c>
      <c r="BZ3" s="43" t="s">
        <v>37</v>
      </c>
      <c r="CA3" s="16" t="s">
        <v>39</v>
      </c>
      <c r="CB3" s="44" t="s">
        <v>298</v>
      </c>
      <c r="CC3" s="17" t="s">
        <v>40</v>
      </c>
      <c r="CD3" s="18" t="s">
        <v>41</v>
      </c>
      <c r="CF3" s="47" t="s">
        <v>73</v>
      </c>
      <c r="CG3" s="47" t="s">
        <v>74</v>
      </c>
    </row>
    <row r="4" spans="1:85" x14ac:dyDescent="0.4">
      <c r="A4" s="10">
        <v>5</v>
      </c>
      <c r="B4" s="1" t="s">
        <v>80</v>
      </c>
      <c r="C4" s="1" t="s">
        <v>46</v>
      </c>
      <c r="D4" t="str">
        <f t="shared" ref="D4:D28" si="0">$D$1&amp;A4&amp;B4&amp;$D$1&amp;$D$2</f>
        <v>'5神田和泉町'!</v>
      </c>
      <c r="G4" s="50">
        <f t="shared" ref="G4:G28" ca="1" si="1">INDIRECT($D4&amp;G$1)</f>
        <v>1.6E-2</v>
      </c>
      <c r="H4" s="50">
        <f t="shared" ref="H4:U18" ca="1" si="2">INDIRECT($D4&amp;H$1)</f>
        <v>0.33700000000000002</v>
      </c>
      <c r="I4" s="50">
        <f t="shared" ca="1" si="2"/>
        <v>0.35300000000000004</v>
      </c>
      <c r="J4" s="50">
        <f t="shared" ca="1" si="2"/>
        <v>0.52100000000000002</v>
      </c>
      <c r="K4" s="50">
        <f t="shared" ca="1" si="2"/>
        <v>2E-3</v>
      </c>
      <c r="L4" s="50">
        <f t="shared" ca="1" si="2"/>
        <v>0.112</v>
      </c>
      <c r="M4" s="50">
        <f t="shared" ca="1" si="2"/>
        <v>0.06</v>
      </c>
      <c r="N4" s="50">
        <f t="shared" ca="1" si="2"/>
        <v>0.17199999999999999</v>
      </c>
      <c r="O4" s="50">
        <f t="shared" ca="1" si="2"/>
        <v>0.53200000000000003</v>
      </c>
      <c r="P4" s="50">
        <f t="shared" ca="1" si="2"/>
        <v>3.1E-2</v>
      </c>
      <c r="R4" s="50">
        <f t="shared" ca="1" si="2"/>
        <v>0.58600000000000008</v>
      </c>
      <c r="S4" s="50">
        <f t="shared" ca="1" si="2"/>
        <v>0.34100000000000003</v>
      </c>
      <c r="T4" s="50">
        <f t="shared" ca="1" si="2"/>
        <v>0.13</v>
      </c>
      <c r="U4" s="50">
        <f t="shared" ca="1" si="2"/>
        <v>0.74</v>
      </c>
      <c r="W4" s="53">
        <f t="shared" ref="W4:W28" ca="1" si="3">G4*100</f>
        <v>1.6</v>
      </c>
      <c r="X4" s="53">
        <f t="shared" ref="X4:AK18" ca="1" si="4">H4*100</f>
        <v>33.700000000000003</v>
      </c>
      <c r="Y4" s="53">
        <f t="shared" ca="1" si="4"/>
        <v>35.300000000000004</v>
      </c>
      <c r="Z4" s="53">
        <f t="shared" ca="1" si="4"/>
        <v>52.1</v>
      </c>
      <c r="AA4" s="53">
        <f t="shared" ca="1" si="4"/>
        <v>0.2</v>
      </c>
      <c r="AB4" s="53">
        <f t="shared" ca="1" si="4"/>
        <v>11.200000000000001</v>
      </c>
      <c r="AC4" s="53">
        <f t="shared" ca="1" si="4"/>
        <v>6</v>
      </c>
      <c r="AD4" s="53">
        <f t="shared" ca="1" si="4"/>
        <v>17.2</v>
      </c>
      <c r="AE4" s="53">
        <f t="shared" ca="1" si="4"/>
        <v>53.2</v>
      </c>
      <c r="AF4" s="53">
        <f t="shared" ca="1" si="4"/>
        <v>3.1</v>
      </c>
      <c r="AG4" s="53"/>
      <c r="AH4" s="53">
        <f t="shared" ca="1" si="4"/>
        <v>58.600000000000009</v>
      </c>
      <c r="AI4" s="53">
        <f t="shared" ca="1" si="4"/>
        <v>34.1</v>
      </c>
      <c r="AJ4" s="53">
        <f t="shared" ca="1" si="4"/>
        <v>13</v>
      </c>
      <c r="AK4" s="53">
        <f t="shared" ca="1" si="4"/>
        <v>74</v>
      </c>
      <c r="AM4" s="51" t="str">
        <f t="shared" ref="AM4:AM28" ca="1" si="5">W4&amp;$AM$1&amp;CHAR(10)&amp;$AN$1&amp;CHAR(10)&amp;AB4&amp;$AM$1</f>
        <v>1.6％
↓
11.2％</v>
      </c>
      <c r="AN4" s="51" t="str">
        <f t="shared" ref="AN4:AQ18" ca="1" si="6">X4&amp;$AM$1&amp;CHAR(10)&amp;$AN$1&amp;CHAR(10)&amp;AC4&amp;$AM$1</f>
        <v>33.7％
↓
6％</v>
      </c>
      <c r="AO4" s="51" t="str">
        <f t="shared" ca="1" si="6"/>
        <v>35.3％
↓
17.2％</v>
      </c>
      <c r="AP4" s="51" t="str">
        <f t="shared" ca="1" si="6"/>
        <v>52.1％
↓
53.2％</v>
      </c>
      <c r="AQ4" s="51" t="str">
        <f t="shared" ca="1" si="6"/>
        <v>0.2％
↓
3.1％</v>
      </c>
      <c r="AS4" t="s">
        <v>127</v>
      </c>
      <c r="AT4" t="s">
        <v>128</v>
      </c>
      <c r="AU4" t="s">
        <v>129</v>
      </c>
      <c r="AV4" t="s">
        <v>130</v>
      </c>
      <c r="AW4" t="s">
        <v>131</v>
      </c>
      <c r="AY4" t="str">
        <f t="shared" ref="AY4:AY28" ca="1" si="7">AH4&amp;$AM$1&amp;CHAR(10)&amp;$AN$1&amp;CHAR(10)&amp;AJ4&amp;$AM$1</f>
        <v>58.6％
↓
13％</v>
      </c>
      <c r="AZ4" t="str">
        <f t="shared" ref="AZ4:AZ28" ca="1" si="8">AI4&amp;$AM$1&amp;CHAR(10)&amp;$AN$1&amp;CHAR(10)&amp;AK4&amp;$AM$1</f>
        <v>34.1％
↓
74％</v>
      </c>
      <c r="BB4" t="s">
        <v>249</v>
      </c>
      <c r="BC4" t="s">
        <v>250</v>
      </c>
      <c r="BF4" s="55">
        <f t="shared" ref="BF4:BF28" ca="1" si="9">AB4-W4</f>
        <v>9.6000000000000014</v>
      </c>
      <c r="BG4" s="55">
        <f t="shared" ref="BG4:BG28" ca="1" si="10">AC4-X4</f>
        <v>-27.700000000000003</v>
      </c>
      <c r="BH4" s="55">
        <f t="shared" ref="BH4:BH28" ca="1" si="11">AD4-Y4</f>
        <v>-18.100000000000005</v>
      </c>
      <c r="BI4" s="55">
        <f t="shared" ref="BI4:BI28" ca="1" si="12">AE4-Z4</f>
        <v>1.1000000000000014</v>
      </c>
      <c r="BJ4" s="55">
        <f t="shared" ref="BJ4:BJ28" ca="1" si="13">AF4-AA4</f>
        <v>2.9</v>
      </c>
      <c r="BK4" s="55"/>
      <c r="BL4" s="55">
        <f t="shared" ref="BL4:BL28" ca="1" si="14">AJ4-AH4</f>
        <v>-45.600000000000009</v>
      </c>
      <c r="BM4" s="55">
        <f t="shared" ref="BM4:BM28" ca="1" si="15">AK4-AI4</f>
        <v>39.9</v>
      </c>
      <c r="BP4" t="str">
        <f t="shared" ref="BP4:BP28" ca="1" si="16">AS4&amp;CHAR(10)&amp;$BP$1&amp;BF4&amp;$BQ$1</f>
        <v>1.6％
↓
11.2％
(9.6)</v>
      </c>
      <c r="BQ4" t="str">
        <f t="shared" ref="BQ4:BQ28" ca="1" si="17">AT4&amp;CHAR(10)&amp;$BP$1&amp;BG4&amp;$BQ$1</f>
        <v>33.7％
↓
6％
(-27.7)</v>
      </c>
      <c r="BR4" t="str">
        <f t="shared" ref="BR4:BR28" ca="1" si="18">AU4&amp;CHAR(10)&amp;$BP$1&amp;BH4&amp;$BQ$1</f>
        <v>35.3％
↓
17.2％
(-18.1)</v>
      </c>
      <c r="BS4" t="str">
        <f t="shared" ref="BS4:BS28" ca="1" si="19">AV4&amp;CHAR(10)&amp;$BP$1&amp;BI4&amp;$BQ$1</f>
        <v>52.1％
↓
53.2％
(1.1)</v>
      </c>
      <c r="BT4" t="str">
        <f t="shared" ref="BT4:BT28" ca="1" si="20">AW4&amp;CHAR(10)&amp;$BP$1&amp;BJ4&amp;$BQ$1</f>
        <v>0.2％
↓
3.1％
(2.9)</v>
      </c>
      <c r="BV4" t="str">
        <f t="shared" ref="BV4:BV28" ca="1" si="21">BB4&amp;CHAR(10)&amp;$BP$1&amp;BL4&amp;$BQ$1</f>
        <v>58.6％
↓
13％
(-45.6)</v>
      </c>
      <c r="BW4" t="str">
        <f t="shared" ref="BW4:BW28" ca="1" si="22">BC4&amp;CHAR(10)&amp;$BP$1&amp;BM4&amp;$BQ$1</f>
        <v>34.1％
↓
74％
(39.9)</v>
      </c>
      <c r="BZ4" t="s">
        <v>308</v>
      </c>
      <c r="CA4" t="s">
        <v>309</v>
      </c>
      <c r="CB4" t="s">
        <v>310</v>
      </c>
      <c r="CC4" t="s">
        <v>311</v>
      </c>
      <c r="CD4" t="s">
        <v>312</v>
      </c>
      <c r="CF4" t="s">
        <v>313</v>
      </c>
      <c r="CG4" t="s">
        <v>314</v>
      </c>
    </row>
    <row r="5" spans="1:85" x14ac:dyDescent="0.4">
      <c r="A5" s="10">
        <v>6</v>
      </c>
      <c r="B5" s="1" t="s">
        <v>81</v>
      </c>
      <c r="C5" s="1" t="s">
        <v>46</v>
      </c>
      <c r="D5" t="str">
        <f t="shared" si="0"/>
        <v>'6神田佐久間町'!</v>
      </c>
      <c r="G5" s="50">
        <f t="shared" ca="1" si="1"/>
        <v>7.1999999999999995E-2</v>
      </c>
      <c r="H5" s="50">
        <f t="shared" ca="1" si="2"/>
        <v>0.42499999999999999</v>
      </c>
      <c r="I5" s="50">
        <f t="shared" ca="1" si="2"/>
        <v>0.497</v>
      </c>
      <c r="J5" s="50">
        <f t="shared" ca="1" si="2"/>
        <v>0.46700000000000003</v>
      </c>
      <c r="K5" s="50">
        <f t="shared" ca="1" si="2"/>
        <v>2.8000000000000001E-2</v>
      </c>
      <c r="L5" s="50">
        <f t="shared" ca="1" si="2"/>
        <v>0.56200000000000006</v>
      </c>
      <c r="M5" s="50">
        <f t="shared" ca="1" si="2"/>
        <v>0.28999999999999998</v>
      </c>
      <c r="N5" s="50">
        <f t="shared" ca="1" si="2"/>
        <v>0.85200000000000009</v>
      </c>
      <c r="O5" s="50">
        <f t="shared" ca="1" si="2"/>
        <v>8.8999999999999996E-2</v>
      </c>
      <c r="P5" s="50">
        <f t="shared" ca="1" si="2"/>
        <v>0.05</v>
      </c>
      <c r="R5" s="50">
        <f t="shared" ca="1" si="2"/>
        <v>0.60500000000000009</v>
      </c>
      <c r="S5" s="50">
        <f t="shared" ca="1" si="2"/>
        <v>0.33899999999999997</v>
      </c>
      <c r="T5" s="50">
        <f t="shared" ca="1" si="2"/>
        <v>0.16800000000000001</v>
      </c>
      <c r="U5" s="50">
        <f t="shared" ca="1" si="2"/>
        <v>0.78700000000000003</v>
      </c>
      <c r="W5" s="53">
        <f t="shared" ca="1" si="3"/>
        <v>7.1999999999999993</v>
      </c>
      <c r="X5" s="53">
        <f t="shared" ca="1" si="4"/>
        <v>42.5</v>
      </c>
      <c r="Y5" s="53">
        <f t="shared" ca="1" si="4"/>
        <v>49.7</v>
      </c>
      <c r="Z5" s="53">
        <f t="shared" ca="1" si="4"/>
        <v>46.7</v>
      </c>
      <c r="AA5" s="53">
        <f t="shared" ca="1" si="4"/>
        <v>2.8000000000000003</v>
      </c>
      <c r="AB5" s="53">
        <f t="shared" ca="1" si="4"/>
        <v>56.2</v>
      </c>
      <c r="AC5" s="53">
        <f t="shared" ca="1" si="4"/>
        <v>28.999999999999996</v>
      </c>
      <c r="AD5" s="53">
        <f t="shared" ca="1" si="4"/>
        <v>85.2</v>
      </c>
      <c r="AE5" s="53">
        <f t="shared" ca="1" si="4"/>
        <v>8.9</v>
      </c>
      <c r="AF5" s="53">
        <f t="shared" ca="1" si="4"/>
        <v>5</v>
      </c>
      <c r="AG5" s="53"/>
      <c r="AH5" s="53">
        <f t="shared" ca="1" si="4"/>
        <v>60.500000000000007</v>
      </c>
      <c r="AI5" s="53">
        <f t="shared" ca="1" si="4"/>
        <v>33.9</v>
      </c>
      <c r="AJ5" s="53">
        <f t="shared" ca="1" si="4"/>
        <v>16.8</v>
      </c>
      <c r="AK5" s="53">
        <f t="shared" ca="1" si="4"/>
        <v>78.7</v>
      </c>
      <c r="AM5" s="51" t="str">
        <f t="shared" ca="1" si="5"/>
        <v>7.2％
↓
56.2％</v>
      </c>
      <c r="AN5" s="51" t="str">
        <f t="shared" ca="1" si="6"/>
        <v>42.5％
↓
29％</v>
      </c>
      <c r="AO5" s="51" t="str">
        <f t="shared" ca="1" si="6"/>
        <v>49.7％
↓
85.2％</v>
      </c>
      <c r="AP5" s="51" t="str">
        <f t="shared" ca="1" si="6"/>
        <v>46.7％
↓
8.9％</v>
      </c>
      <c r="AQ5" s="51" t="str">
        <f t="shared" ca="1" si="6"/>
        <v>2.8％
↓
5％</v>
      </c>
      <c r="AS5" t="s">
        <v>132</v>
      </c>
      <c r="AT5" t="s">
        <v>133</v>
      </c>
      <c r="AU5" t="s">
        <v>134</v>
      </c>
      <c r="AV5" t="s">
        <v>135</v>
      </c>
      <c r="AW5" t="s">
        <v>136</v>
      </c>
      <c r="AY5" t="str">
        <f t="shared" ca="1" si="7"/>
        <v>60.5％
↓
16.8％</v>
      </c>
      <c r="AZ5" t="str">
        <f t="shared" ca="1" si="8"/>
        <v>33.9％
↓
78.7％</v>
      </c>
      <c r="BB5" t="s">
        <v>251</v>
      </c>
      <c r="BC5" t="s">
        <v>252</v>
      </c>
      <c r="BF5" s="55">
        <f t="shared" ca="1" si="9"/>
        <v>49</v>
      </c>
      <c r="BG5" s="55">
        <f t="shared" ca="1" si="10"/>
        <v>-13.500000000000004</v>
      </c>
      <c r="BH5" s="55">
        <f t="shared" ca="1" si="11"/>
        <v>35.5</v>
      </c>
      <c r="BI5" s="55">
        <f t="shared" ca="1" si="12"/>
        <v>-37.800000000000004</v>
      </c>
      <c r="BJ5" s="55">
        <f t="shared" ca="1" si="13"/>
        <v>2.1999999999999997</v>
      </c>
      <c r="BK5" s="55"/>
      <c r="BL5" s="55">
        <f t="shared" ca="1" si="14"/>
        <v>-43.7</v>
      </c>
      <c r="BM5" s="55">
        <f t="shared" ca="1" si="15"/>
        <v>44.800000000000004</v>
      </c>
      <c r="BP5" t="str">
        <f t="shared" ca="1" si="16"/>
        <v>7.2％
↓
56.2％
(49)</v>
      </c>
      <c r="BQ5" t="str">
        <f t="shared" ca="1" si="17"/>
        <v>42.5％
↓
29％
(-13.5)</v>
      </c>
      <c r="BR5" t="str">
        <f t="shared" ca="1" si="18"/>
        <v>49.7％
↓
85.2％
(35.5)</v>
      </c>
      <c r="BS5" t="str">
        <f t="shared" ca="1" si="19"/>
        <v>46.7％
↓
8.9％
(-37.8)</v>
      </c>
      <c r="BT5" t="str">
        <f t="shared" ca="1" si="20"/>
        <v>2.8％
↓
5％
(2.2)</v>
      </c>
      <c r="BV5" t="str">
        <f t="shared" ca="1" si="21"/>
        <v>60.5％
↓
16.8％
(-43.7)</v>
      </c>
      <c r="BW5" t="str">
        <f t="shared" ca="1" si="22"/>
        <v>33.9％
↓
78.7％
(44.8)</v>
      </c>
      <c r="BZ5" t="s">
        <v>315</v>
      </c>
      <c r="CA5" t="s">
        <v>316</v>
      </c>
      <c r="CB5" t="s">
        <v>317</v>
      </c>
      <c r="CC5" t="s">
        <v>318</v>
      </c>
      <c r="CD5" t="s">
        <v>319</v>
      </c>
      <c r="CF5" t="s">
        <v>320</v>
      </c>
      <c r="CG5" t="s">
        <v>321</v>
      </c>
    </row>
    <row r="6" spans="1:85" x14ac:dyDescent="0.4">
      <c r="A6" s="10">
        <v>7</v>
      </c>
      <c r="B6" s="1" t="s">
        <v>82</v>
      </c>
      <c r="C6" s="1" t="s">
        <v>49</v>
      </c>
      <c r="D6" t="str">
        <f t="shared" si="0"/>
        <v>'7秋葉原駅付近'!</v>
      </c>
      <c r="G6" s="50">
        <f t="shared" ca="1" si="1"/>
        <v>3.0000000000000001E-3</v>
      </c>
      <c r="H6" s="50">
        <f t="shared" ca="1" si="2"/>
        <v>0.216</v>
      </c>
      <c r="I6" s="50">
        <f t="shared" ca="1" si="2"/>
        <v>0.219</v>
      </c>
      <c r="J6" s="50">
        <f t="shared" ca="1" si="2"/>
        <v>0.48499999999999999</v>
      </c>
      <c r="K6" s="50">
        <f t="shared" ca="1" si="2"/>
        <v>0.20100000000000001</v>
      </c>
      <c r="L6" s="50">
        <f t="shared" ca="1" si="2"/>
        <v>9.1999999999999998E-2</v>
      </c>
      <c r="M6" s="50">
        <f t="shared" ca="1" si="2"/>
        <v>0.114</v>
      </c>
      <c r="N6" s="50">
        <f t="shared" ca="1" si="2"/>
        <v>0.20600000000000002</v>
      </c>
      <c r="O6" s="50">
        <f t="shared" ca="1" si="2"/>
        <v>0.57999999999999996</v>
      </c>
      <c r="P6" s="50">
        <f t="shared" ca="1" si="2"/>
        <v>0.19700000000000001</v>
      </c>
      <c r="R6" s="50">
        <f t="shared" ca="1" si="2"/>
        <v>0.70200000000000007</v>
      </c>
      <c r="S6" s="50">
        <f t="shared" ca="1" si="2"/>
        <v>0.23699999999999999</v>
      </c>
      <c r="T6" s="50">
        <f t="shared" ca="1" si="2"/>
        <v>0.42099999999999999</v>
      </c>
      <c r="U6" s="50">
        <f t="shared" ca="1" si="2"/>
        <v>0.438</v>
      </c>
      <c r="W6" s="53">
        <f t="shared" ca="1" si="3"/>
        <v>0.3</v>
      </c>
      <c r="X6" s="53">
        <f t="shared" ca="1" si="4"/>
        <v>21.6</v>
      </c>
      <c r="Y6" s="53">
        <f t="shared" ca="1" si="4"/>
        <v>21.9</v>
      </c>
      <c r="Z6" s="53">
        <f t="shared" ca="1" si="4"/>
        <v>48.5</v>
      </c>
      <c r="AA6" s="53">
        <f t="shared" ca="1" si="4"/>
        <v>20.100000000000001</v>
      </c>
      <c r="AB6" s="53">
        <f t="shared" ca="1" si="4"/>
        <v>9.1999999999999993</v>
      </c>
      <c r="AC6" s="53">
        <f t="shared" ca="1" si="4"/>
        <v>11.4</v>
      </c>
      <c r="AD6" s="53">
        <f t="shared" ca="1" si="4"/>
        <v>20.6</v>
      </c>
      <c r="AE6" s="53">
        <f t="shared" ca="1" si="4"/>
        <v>57.999999999999993</v>
      </c>
      <c r="AF6" s="53">
        <f t="shared" ca="1" si="4"/>
        <v>19.7</v>
      </c>
      <c r="AG6" s="53"/>
      <c r="AH6" s="53">
        <f t="shared" ca="1" si="4"/>
        <v>70.2</v>
      </c>
      <c r="AI6" s="53">
        <f t="shared" ca="1" si="4"/>
        <v>23.7</v>
      </c>
      <c r="AJ6" s="53">
        <f t="shared" ca="1" si="4"/>
        <v>42.1</v>
      </c>
      <c r="AK6" s="53">
        <f t="shared" ca="1" si="4"/>
        <v>43.8</v>
      </c>
      <c r="AM6" s="51" t="str">
        <f t="shared" ca="1" si="5"/>
        <v>0.3％
↓
9.2％</v>
      </c>
      <c r="AN6" s="51" t="str">
        <f t="shared" ca="1" si="6"/>
        <v>21.6％
↓
11.4％</v>
      </c>
      <c r="AO6" s="51" t="str">
        <f t="shared" ca="1" si="6"/>
        <v>21.9％
↓
20.6％</v>
      </c>
      <c r="AP6" s="51" t="str">
        <f t="shared" ca="1" si="6"/>
        <v>48.5％
↓
58％</v>
      </c>
      <c r="AQ6" s="51" t="str">
        <f t="shared" ca="1" si="6"/>
        <v>20.1％
↓
19.7％</v>
      </c>
      <c r="AS6" t="s">
        <v>137</v>
      </c>
      <c r="AT6" t="s">
        <v>138</v>
      </c>
      <c r="AU6" t="s">
        <v>139</v>
      </c>
      <c r="AV6" t="s">
        <v>140</v>
      </c>
      <c r="AW6" t="s">
        <v>141</v>
      </c>
      <c r="AY6" t="str">
        <f t="shared" ca="1" si="7"/>
        <v>70.2％
↓
42.1％</v>
      </c>
      <c r="AZ6" t="str">
        <f t="shared" ca="1" si="8"/>
        <v>23.7％
↓
43.8％</v>
      </c>
      <c r="BB6" t="s">
        <v>253</v>
      </c>
      <c r="BC6" t="s">
        <v>254</v>
      </c>
      <c r="BF6" s="55">
        <f t="shared" ca="1" si="9"/>
        <v>8.8999999999999986</v>
      </c>
      <c r="BG6" s="55">
        <f t="shared" ca="1" si="10"/>
        <v>-10.200000000000001</v>
      </c>
      <c r="BH6" s="55">
        <f t="shared" ca="1" si="11"/>
        <v>-1.2999999999999972</v>
      </c>
      <c r="BI6" s="55">
        <f t="shared" ca="1" si="12"/>
        <v>9.4999999999999929</v>
      </c>
      <c r="BJ6" s="55">
        <f t="shared" ca="1" si="13"/>
        <v>-0.40000000000000213</v>
      </c>
      <c r="BK6" s="55"/>
      <c r="BL6" s="55">
        <f t="shared" ca="1" si="14"/>
        <v>-28.1</v>
      </c>
      <c r="BM6" s="55">
        <f t="shared" ca="1" si="15"/>
        <v>20.099999999999998</v>
      </c>
      <c r="BP6" t="str">
        <f t="shared" ca="1" si="16"/>
        <v>0.3％
↓
9.2％
(8.9)</v>
      </c>
      <c r="BQ6" t="str">
        <f t="shared" ca="1" si="17"/>
        <v>21.6％
↓
11.4％
(-10.2)</v>
      </c>
      <c r="BR6" t="str">
        <f t="shared" ca="1" si="18"/>
        <v>21.9％
↓
20.6％
(-1.3)</v>
      </c>
      <c r="BS6" t="str">
        <f t="shared" ca="1" si="19"/>
        <v>48.5％
↓
58％
(9.49999999999999)</v>
      </c>
      <c r="BT6" t="str">
        <f t="shared" ca="1" si="20"/>
        <v>20.1％
↓
19.7％
(-0.400000000000002)</v>
      </c>
      <c r="BV6" t="str">
        <f t="shared" ca="1" si="21"/>
        <v>70.2％
↓
42.1％
(-28.1)</v>
      </c>
      <c r="BW6" t="str">
        <f t="shared" ca="1" si="22"/>
        <v>23.7％
↓
43.8％
(20.1)</v>
      </c>
      <c r="BZ6" t="s">
        <v>322</v>
      </c>
      <c r="CA6" t="s">
        <v>323</v>
      </c>
      <c r="CB6" t="s">
        <v>324</v>
      </c>
      <c r="CC6" t="s">
        <v>325</v>
      </c>
      <c r="CD6" t="s">
        <v>326</v>
      </c>
      <c r="CF6" t="s">
        <v>327</v>
      </c>
      <c r="CG6" t="s">
        <v>328</v>
      </c>
    </row>
    <row r="7" spans="1:85" x14ac:dyDescent="0.4">
      <c r="A7" s="10">
        <v>8</v>
      </c>
      <c r="B7" s="1" t="s">
        <v>83</v>
      </c>
      <c r="C7" s="1" t="s">
        <v>51</v>
      </c>
      <c r="D7" t="str">
        <f t="shared" si="0"/>
        <v>'8飯田橋二・三丁目'!</v>
      </c>
      <c r="G7" s="50">
        <f t="shared" ca="1" si="1"/>
        <v>8.4000000000000005E-2</v>
      </c>
      <c r="H7" s="50">
        <f t="shared" ca="1" si="2"/>
        <v>0.32100000000000001</v>
      </c>
      <c r="I7" s="50">
        <f t="shared" ca="1" si="2"/>
        <v>0.40500000000000003</v>
      </c>
      <c r="J7" s="50">
        <f t="shared" ca="1" si="2"/>
        <v>0.46</v>
      </c>
      <c r="K7" s="50">
        <f t="shared" ca="1" si="2"/>
        <v>0.109</v>
      </c>
      <c r="L7" s="50">
        <f t="shared" ca="1" si="2"/>
        <v>0.17400000000000002</v>
      </c>
      <c r="M7" s="50">
        <f t="shared" ca="1" si="2"/>
        <v>4.4999999999999998E-2</v>
      </c>
      <c r="N7" s="50">
        <f t="shared" ca="1" si="2"/>
        <v>0.21900000000000003</v>
      </c>
      <c r="O7" s="50">
        <f t="shared" ca="1" si="2"/>
        <v>0.749</v>
      </c>
      <c r="P7" s="50">
        <f t="shared" ca="1" si="2"/>
        <v>2.9000000000000001E-2</v>
      </c>
      <c r="R7" s="50">
        <f t="shared" ca="1" si="2"/>
        <v>0.44600000000000001</v>
      </c>
      <c r="S7" s="50">
        <f t="shared" ca="1" si="2"/>
        <v>0.43299999999999994</v>
      </c>
      <c r="T7" s="50">
        <f t="shared" ca="1" si="2"/>
        <v>0.16700000000000001</v>
      </c>
      <c r="U7" s="50">
        <f t="shared" ca="1" si="2"/>
        <v>0.52</v>
      </c>
      <c r="W7" s="53">
        <f t="shared" ca="1" si="3"/>
        <v>8.4</v>
      </c>
      <c r="X7" s="53">
        <f t="shared" ca="1" si="4"/>
        <v>32.1</v>
      </c>
      <c r="Y7" s="53">
        <f t="shared" ca="1" si="4"/>
        <v>40.5</v>
      </c>
      <c r="Z7" s="53">
        <f t="shared" ca="1" si="4"/>
        <v>46</v>
      </c>
      <c r="AA7" s="53">
        <f t="shared" ca="1" si="4"/>
        <v>10.9</v>
      </c>
      <c r="AB7" s="53">
        <f t="shared" ca="1" si="4"/>
        <v>17.400000000000002</v>
      </c>
      <c r="AC7" s="53">
        <f t="shared" ca="1" si="4"/>
        <v>4.5</v>
      </c>
      <c r="AD7" s="53">
        <f t="shared" ca="1" si="4"/>
        <v>21.900000000000002</v>
      </c>
      <c r="AE7" s="53">
        <f t="shared" ca="1" si="4"/>
        <v>74.900000000000006</v>
      </c>
      <c r="AF7" s="53">
        <f t="shared" ca="1" si="4"/>
        <v>2.9000000000000004</v>
      </c>
      <c r="AG7" s="53"/>
      <c r="AH7" s="53">
        <f t="shared" ca="1" si="4"/>
        <v>44.6</v>
      </c>
      <c r="AI7" s="53">
        <f t="shared" ca="1" si="4"/>
        <v>43.3</v>
      </c>
      <c r="AJ7" s="53">
        <f t="shared" ca="1" si="4"/>
        <v>16.7</v>
      </c>
      <c r="AK7" s="53">
        <f t="shared" ca="1" si="4"/>
        <v>52</v>
      </c>
      <c r="AM7" s="51" t="str">
        <f t="shared" ca="1" si="5"/>
        <v>8.4％
↓
17.4％</v>
      </c>
      <c r="AN7" s="51" t="str">
        <f t="shared" ca="1" si="6"/>
        <v>32.1％
↓
4.5％</v>
      </c>
      <c r="AO7" s="51" t="str">
        <f t="shared" ca="1" si="6"/>
        <v>40.5％
↓
21.9％</v>
      </c>
      <c r="AP7" s="51" t="str">
        <f t="shared" ca="1" si="6"/>
        <v>46％
↓
74.9％</v>
      </c>
      <c r="AQ7" s="51" t="str">
        <f t="shared" ca="1" si="6"/>
        <v>10.9％
↓
2.9％</v>
      </c>
      <c r="AS7" t="s">
        <v>142</v>
      </c>
      <c r="AT7" t="s">
        <v>143</v>
      </c>
      <c r="AU7" t="s">
        <v>144</v>
      </c>
      <c r="AV7" t="s">
        <v>145</v>
      </c>
      <c r="AW7" t="s">
        <v>146</v>
      </c>
      <c r="AY7" t="str">
        <f t="shared" ca="1" si="7"/>
        <v>44.6％
↓
16.7％</v>
      </c>
      <c r="AZ7" t="str">
        <f t="shared" ca="1" si="8"/>
        <v>43.3％
↓
52％</v>
      </c>
      <c r="BB7" t="s">
        <v>255</v>
      </c>
      <c r="BC7" t="s">
        <v>256</v>
      </c>
      <c r="BF7" s="55">
        <f t="shared" ca="1" si="9"/>
        <v>9.0000000000000018</v>
      </c>
      <c r="BG7" s="55">
        <f t="shared" ca="1" si="10"/>
        <v>-27.6</v>
      </c>
      <c r="BH7" s="55">
        <f t="shared" ca="1" si="11"/>
        <v>-18.599999999999998</v>
      </c>
      <c r="BI7" s="55">
        <f t="shared" ca="1" si="12"/>
        <v>28.900000000000006</v>
      </c>
      <c r="BJ7" s="55">
        <f t="shared" ca="1" si="13"/>
        <v>-8</v>
      </c>
      <c r="BK7" s="55"/>
      <c r="BL7" s="55">
        <f t="shared" ca="1" si="14"/>
        <v>-27.900000000000002</v>
      </c>
      <c r="BM7" s="55">
        <f t="shared" ca="1" si="15"/>
        <v>8.7000000000000028</v>
      </c>
      <c r="BP7" t="str">
        <f t="shared" ca="1" si="16"/>
        <v>8.4％
↓
17.4％
(9)</v>
      </c>
      <c r="BQ7" t="str">
        <f t="shared" ca="1" si="17"/>
        <v>32.1％
↓
4.5％
(-27.6)</v>
      </c>
      <c r="BR7" t="str">
        <f t="shared" ca="1" si="18"/>
        <v>40.5％
↓
21.9％
(-18.6)</v>
      </c>
      <c r="BS7" t="str">
        <f t="shared" ca="1" si="19"/>
        <v>46％
↓
74.9％
(28.9)</v>
      </c>
      <c r="BT7" t="str">
        <f t="shared" ca="1" si="20"/>
        <v>10.9％
↓
2.9％
(-8)</v>
      </c>
      <c r="BV7" t="str">
        <f t="shared" ca="1" si="21"/>
        <v>44.5％
↓
16.7％
(-27.9)</v>
      </c>
      <c r="BW7" t="str">
        <f t="shared" ca="1" si="22"/>
        <v>43.3％
↓
52.1％
(8.7)</v>
      </c>
      <c r="BZ7" t="s">
        <v>329</v>
      </c>
      <c r="CA7" t="s">
        <v>330</v>
      </c>
      <c r="CB7" t="s">
        <v>331</v>
      </c>
      <c r="CC7" t="s">
        <v>332</v>
      </c>
      <c r="CD7" t="s">
        <v>333</v>
      </c>
      <c r="CF7" t="s">
        <v>334</v>
      </c>
      <c r="CG7" t="s">
        <v>335</v>
      </c>
    </row>
    <row r="8" spans="1:85" x14ac:dyDescent="0.4">
      <c r="A8" s="10">
        <v>10</v>
      </c>
      <c r="B8" s="1" t="s">
        <v>84</v>
      </c>
      <c r="C8" s="1" t="s">
        <v>46</v>
      </c>
      <c r="D8" t="str">
        <f t="shared" si="0"/>
        <v>'10岩本町東神田'!</v>
      </c>
      <c r="G8" s="50">
        <f t="shared" ca="1" si="1"/>
        <v>4.1000000000000002E-2</v>
      </c>
      <c r="H8" s="50">
        <f t="shared" ca="1" si="2"/>
        <v>0.32700000000000001</v>
      </c>
      <c r="I8" s="50">
        <f t="shared" ca="1" si="2"/>
        <v>0.36799999999999999</v>
      </c>
      <c r="J8" s="50">
        <f t="shared" ca="1" si="2"/>
        <v>0.61899999999999999</v>
      </c>
      <c r="K8" s="50">
        <f t="shared" ca="1" si="2"/>
        <v>1E-3</v>
      </c>
      <c r="L8" s="50">
        <f t="shared" ca="1" si="2"/>
        <v>0.54900000000000004</v>
      </c>
      <c r="M8" s="50">
        <f t="shared" ca="1" si="2"/>
        <v>0.22800000000000001</v>
      </c>
      <c r="N8" s="50">
        <f t="shared" ca="1" si="2"/>
        <v>0.77700000000000002</v>
      </c>
      <c r="O8" s="50">
        <f t="shared" ca="1" si="2"/>
        <v>0.16200000000000001</v>
      </c>
      <c r="P8" s="50">
        <f t="shared" ca="1" si="2"/>
        <v>5.1999999999999998E-2</v>
      </c>
      <c r="R8" s="50">
        <f t="shared" ca="1" si="2"/>
        <v>0.61599999999999999</v>
      </c>
      <c r="S8" s="50">
        <f t="shared" ca="1" si="2"/>
        <v>0.32600000000000001</v>
      </c>
      <c r="T8" s="50">
        <f t="shared" ca="1" si="2"/>
        <v>0.16400000000000001</v>
      </c>
      <c r="U8" s="50">
        <f t="shared" ca="1" si="2"/>
        <v>0.69100000000000006</v>
      </c>
      <c r="W8" s="53">
        <f t="shared" ca="1" si="3"/>
        <v>4.1000000000000005</v>
      </c>
      <c r="X8" s="53">
        <f t="shared" ca="1" si="4"/>
        <v>32.700000000000003</v>
      </c>
      <c r="Y8" s="53">
        <f t="shared" ca="1" si="4"/>
        <v>36.799999999999997</v>
      </c>
      <c r="Z8" s="53">
        <f t="shared" ca="1" si="4"/>
        <v>61.9</v>
      </c>
      <c r="AA8" s="53">
        <f t="shared" ca="1" si="4"/>
        <v>0.1</v>
      </c>
      <c r="AB8" s="53">
        <f t="shared" ca="1" si="4"/>
        <v>54.900000000000006</v>
      </c>
      <c r="AC8" s="53">
        <f t="shared" ca="1" si="4"/>
        <v>22.8</v>
      </c>
      <c r="AD8" s="53">
        <f t="shared" ca="1" si="4"/>
        <v>77.7</v>
      </c>
      <c r="AE8" s="53">
        <f t="shared" ca="1" si="4"/>
        <v>16.2</v>
      </c>
      <c r="AF8" s="53">
        <f t="shared" ca="1" si="4"/>
        <v>5.2</v>
      </c>
      <c r="AG8" s="53"/>
      <c r="AH8" s="53">
        <f t="shared" ca="1" si="4"/>
        <v>61.6</v>
      </c>
      <c r="AI8" s="53">
        <f t="shared" ca="1" si="4"/>
        <v>32.6</v>
      </c>
      <c r="AJ8" s="53">
        <f t="shared" ca="1" si="4"/>
        <v>16.400000000000002</v>
      </c>
      <c r="AK8" s="53">
        <f t="shared" ca="1" si="4"/>
        <v>69.100000000000009</v>
      </c>
      <c r="AM8" s="51" t="str">
        <f t="shared" ca="1" si="5"/>
        <v>4.1％
↓
54.9％</v>
      </c>
      <c r="AN8" s="51" t="str">
        <f t="shared" ca="1" si="6"/>
        <v>32.7％
↓
22.8％</v>
      </c>
      <c r="AO8" s="51" t="str">
        <f t="shared" ca="1" si="6"/>
        <v>36.8％
↓
77.7％</v>
      </c>
      <c r="AP8" s="51" t="str">
        <f t="shared" ca="1" si="6"/>
        <v>61.9％
↓
16.2％</v>
      </c>
      <c r="AQ8" s="51" t="str">
        <f t="shared" ca="1" si="6"/>
        <v>0.1％
↓
5.2％</v>
      </c>
      <c r="AS8" t="s">
        <v>147</v>
      </c>
      <c r="AT8" t="s">
        <v>148</v>
      </c>
      <c r="AU8" t="s">
        <v>149</v>
      </c>
      <c r="AV8" t="s">
        <v>150</v>
      </c>
      <c r="AW8" t="s">
        <v>151</v>
      </c>
      <c r="AY8" t="str">
        <f t="shared" ca="1" si="7"/>
        <v>61.6％
↓
16.4％</v>
      </c>
      <c r="AZ8" t="str">
        <f t="shared" ca="1" si="8"/>
        <v>32.6％
↓
69.1％</v>
      </c>
      <c r="BB8" t="s">
        <v>257</v>
      </c>
      <c r="BC8" t="s">
        <v>258</v>
      </c>
      <c r="BF8" s="55">
        <f t="shared" ca="1" si="9"/>
        <v>50.800000000000004</v>
      </c>
      <c r="BG8" s="55">
        <f t="shared" ca="1" si="10"/>
        <v>-9.9000000000000021</v>
      </c>
      <c r="BH8" s="55">
        <f t="shared" ca="1" si="11"/>
        <v>40.900000000000006</v>
      </c>
      <c r="BI8" s="55">
        <f t="shared" ca="1" si="12"/>
        <v>-45.7</v>
      </c>
      <c r="BJ8" s="55">
        <f t="shared" ca="1" si="13"/>
        <v>5.1000000000000005</v>
      </c>
      <c r="BK8" s="55"/>
      <c r="BL8" s="55">
        <f t="shared" ca="1" si="14"/>
        <v>-45.2</v>
      </c>
      <c r="BM8" s="55">
        <f t="shared" ca="1" si="15"/>
        <v>36.500000000000007</v>
      </c>
      <c r="BP8" t="str">
        <f t="shared" ca="1" si="16"/>
        <v>4.1％
↓
54.9％
(50.8)</v>
      </c>
      <c r="BQ8" t="str">
        <f t="shared" ca="1" si="17"/>
        <v>32.7％
↓
22.8％
(-9.9)</v>
      </c>
      <c r="BR8" t="str">
        <f t="shared" ca="1" si="18"/>
        <v>36.8％
↓
77.7％
(40.9)</v>
      </c>
      <c r="BS8" t="str">
        <f t="shared" ca="1" si="19"/>
        <v>61.8％
↓
16.2％
(-45.7)</v>
      </c>
      <c r="BT8" t="str">
        <f t="shared" ca="1" si="20"/>
        <v>0.1％
↓
5.2％
(5.1)</v>
      </c>
      <c r="BV8" t="str">
        <f t="shared" ca="1" si="21"/>
        <v>61.5％
↓
16.4％
(-45.2)</v>
      </c>
      <c r="BW8" t="str">
        <f t="shared" ca="1" si="22"/>
        <v>32.6％
↓
69.1％
(36.5)</v>
      </c>
      <c r="BZ8" t="s">
        <v>336</v>
      </c>
      <c r="CA8" t="s">
        <v>337</v>
      </c>
      <c r="CB8" t="s">
        <v>338</v>
      </c>
      <c r="CC8" t="s">
        <v>339</v>
      </c>
      <c r="CD8" t="s">
        <v>340</v>
      </c>
      <c r="CF8" t="s">
        <v>341</v>
      </c>
      <c r="CG8" t="s">
        <v>342</v>
      </c>
    </row>
    <row r="9" spans="1:85" x14ac:dyDescent="0.4">
      <c r="A9" s="10">
        <v>11</v>
      </c>
      <c r="B9" s="1" t="s">
        <v>85</v>
      </c>
      <c r="C9" s="1" t="s">
        <v>46</v>
      </c>
      <c r="D9" t="str">
        <f t="shared" si="0"/>
        <v>'11神田錦町南部'!</v>
      </c>
      <c r="G9" s="50">
        <f t="shared" ca="1" si="1"/>
        <v>1.9E-2</v>
      </c>
      <c r="H9" s="50">
        <f t="shared" ca="1" si="2"/>
        <v>0.25</v>
      </c>
      <c r="I9" s="50">
        <f t="shared" ca="1" si="2"/>
        <v>0.26900000000000002</v>
      </c>
      <c r="J9" s="50">
        <f t="shared" ca="1" si="2"/>
        <v>0.71699999999999997</v>
      </c>
      <c r="K9" s="50">
        <f t="shared" ca="1" si="2"/>
        <v>6.0000000000000001E-3</v>
      </c>
      <c r="L9" s="50">
        <f t="shared" ca="1" si="2"/>
        <v>0.13</v>
      </c>
      <c r="M9" s="50">
        <f t="shared" ca="1" si="2"/>
        <v>0.17299999999999999</v>
      </c>
      <c r="N9" s="50">
        <f t="shared" ca="1" si="2"/>
        <v>0.30299999999999999</v>
      </c>
      <c r="O9" s="50">
        <f t="shared" ca="1" si="2"/>
        <v>0.66100000000000003</v>
      </c>
      <c r="P9" s="50">
        <f t="shared" ca="1" si="2"/>
        <v>7.0000000000000001E-3</v>
      </c>
      <c r="R9" s="50">
        <f t="shared" ca="1" si="2"/>
        <v>0.65399999999999991</v>
      </c>
      <c r="S9" s="50">
        <f t="shared" ca="1" si="2"/>
        <v>0.30499999999999999</v>
      </c>
      <c r="T9" s="50">
        <f t="shared" ca="1" si="2"/>
        <v>0.22699999999999998</v>
      </c>
      <c r="U9" s="50">
        <f t="shared" ca="1" si="2"/>
        <v>0.59099999999999997</v>
      </c>
      <c r="W9" s="53">
        <f t="shared" ca="1" si="3"/>
        <v>1.9</v>
      </c>
      <c r="X9" s="53">
        <f t="shared" ca="1" si="4"/>
        <v>25</v>
      </c>
      <c r="Y9" s="53">
        <f t="shared" ca="1" si="4"/>
        <v>26.900000000000002</v>
      </c>
      <c r="Z9" s="53">
        <f t="shared" ca="1" si="4"/>
        <v>71.7</v>
      </c>
      <c r="AA9" s="53">
        <f t="shared" ca="1" si="4"/>
        <v>0.6</v>
      </c>
      <c r="AB9" s="53">
        <f t="shared" ca="1" si="4"/>
        <v>13</v>
      </c>
      <c r="AC9" s="53">
        <f t="shared" ca="1" si="4"/>
        <v>17.299999999999997</v>
      </c>
      <c r="AD9" s="53">
        <f t="shared" ca="1" si="4"/>
        <v>30.3</v>
      </c>
      <c r="AE9" s="53">
        <f t="shared" ca="1" si="4"/>
        <v>66.100000000000009</v>
      </c>
      <c r="AF9" s="53">
        <f t="shared" ca="1" si="4"/>
        <v>0.70000000000000007</v>
      </c>
      <c r="AG9" s="53"/>
      <c r="AH9" s="53">
        <f t="shared" ca="1" si="4"/>
        <v>65.399999999999991</v>
      </c>
      <c r="AI9" s="53">
        <f t="shared" ca="1" si="4"/>
        <v>30.5</v>
      </c>
      <c r="AJ9" s="53">
        <f t="shared" ca="1" si="4"/>
        <v>22.7</v>
      </c>
      <c r="AK9" s="53">
        <f t="shared" ca="1" si="4"/>
        <v>59.099999999999994</v>
      </c>
      <c r="AM9" s="51" t="str">
        <f t="shared" ca="1" si="5"/>
        <v>1.9％
↓
13％</v>
      </c>
      <c r="AN9" s="51" t="str">
        <f t="shared" ca="1" si="6"/>
        <v>25％
↓
17.3％</v>
      </c>
      <c r="AO9" s="51" t="str">
        <f t="shared" ca="1" si="6"/>
        <v>26.9％
↓
30.3％</v>
      </c>
      <c r="AP9" s="51" t="str">
        <f t="shared" ca="1" si="6"/>
        <v>71.7％
↓
66.1％</v>
      </c>
      <c r="AQ9" s="51" t="str">
        <f t="shared" ca="1" si="6"/>
        <v>0.6％
↓
0.7％</v>
      </c>
      <c r="AS9" t="s">
        <v>152</v>
      </c>
      <c r="AT9" t="s">
        <v>153</v>
      </c>
      <c r="AU9" t="s">
        <v>154</v>
      </c>
      <c r="AV9" t="s">
        <v>155</v>
      </c>
      <c r="AW9" t="s">
        <v>156</v>
      </c>
      <c r="AY9" t="str">
        <f t="shared" ca="1" si="7"/>
        <v>65.4％
↓
22.7％</v>
      </c>
      <c r="AZ9" t="str">
        <f t="shared" ca="1" si="8"/>
        <v>30.5％
↓
59.1％</v>
      </c>
      <c r="BB9" t="s">
        <v>259</v>
      </c>
      <c r="BC9" t="s">
        <v>260</v>
      </c>
      <c r="BF9" s="55">
        <f t="shared" ca="1" si="9"/>
        <v>11.1</v>
      </c>
      <c r="BG9" s="55">
        <f t="shared" ca="1" si="10"/>
        <v>-7.7000000000000028</v>
      </c>
      <c r="BH9" s="55">
        <f t="shared" ca="1" si="11"/>
        <v>3.3999999999999986</v>
      </c>
      <c r="BI9" s="55">
        <f t="shared" ca="1" si="12"/>
        <v>-5.5999999999999943</v>
      </c>
      <c r="BJ9" s="55">
        <f t="shared" ca="1" si="13"/>
        <v>0.10000000000000009</v>
      </c>
      <c r="BK9" s="55"/>
      <c r="BL9" s="55">
        <f t="shared" ca="1" si="14"/>
        <v>-42.699999999999989</v>
      </c>
      <c r="BM9" s="55">
        <f t="shared" ca="1" si="15"/>
        <v>28.599999999999994</v>
      </c>
      <c r="BP9" t="str">
        <f t="shared" ca="1" si="16"/>
        <v>1.9％
↓
13％
(11.1)</v>
      </c>
      <c r="BQ9" t="str">
        <f t="shared" ca="1" si="17"/>
        <v>25％
↓
17.3％
(-7.7)</v>
      </c>
      <c r="BR9" t="str">
        <f t="shared" ca="1" si="18"/>
        <v>26.9％
↓
30.3％
(3.4)</v>
      </c>
      <c r="BS9" t="str">
        <f t="shared" ca="1" si="19"/>
        <v>71.8％
↓
66％
(-5.59999999999999)</v>
      </c>
      <c r="BT9" t="str">
        <f t="shared" ca="1" si="20"/>
        <v>0.6％
↓
0.7％
(0.1)</v>
      </c>
      <c r="BV9" t="str">
        <f t="shared" ca="1" si="21"/>
        <v>65.3％
↓
22.7％
(-42.7)</v>
      </c>
      <c r="BW9" t="str">
        <f t="shared" ca="1" si="22"/>
        <v>30.5％
↓
59.1％
(28.6)</v>
      </c>
      <c r="BZ9" t="s">
        <v>343</v>
      </c>
      <c r="CA9" t="s">
        <v>344</v>
      </c>
      <c r="CB9" t="s">
        <v>345</v>
      </c>
      <c r="CC9" t="s">
        <v>346</v>
      </c>
      <c r="CD9" t="s">
        <v>347</v>
      </c>
      <c r="CF9" t="s">
        <v>348</v>
      </c>
      <c r="CG9" t="s">
        <v>349</v>
      </c>
    </row>
    <row r="10" spans="1:85" x14ac:dyDescent="0.4">
      <c r="A10" s="10">
        <v>12</v>
      </c>
      <c r="B10" s="1" t="s">
        <v>86</v>
      </c>
      <c r="C10" s="1" t="s">
        <v>46</v>
      </c>
      <c r="D10" t="str">
        <f t="shared" si="0"/>
        <v>'12神田紺屋町周辺'!</v>
      </c>
      <c r="G10" s="50">
        <f t="shared" ca="1" si="1"/>
        <v>9.0000000000000011E-3</v>
      </c>
      <c r="H10" s="50">
        <f t="shared" ca="1" si="2"/>
        <v>0.39500000000000002</v>
      </c>
      <c r="I10" s="50">
        <f t="shared" ca="1" si="2"/>
        <v>0.40400000000000003</v>
      </c>
      <c r="J10" s="50">
        <f t="shared" ca="1" si="2"/>
        <v>0.56899999999999995</v>
      </c>
      <c r="K10" s="50">
        <f t="shared" ca="1" si="2"/>
        <v>7.0000000000000001E-3</v>
      </c>
      <c r="L10" s="50">
        <f t="shared" ca="1" si="2"/>
        <v>0.218</v>
      </c>
      <c r="M10" s="50">
        <f t="shared" ca="1" si="2"/>
        <v>0.47399999999999998</v>
      </c>
      <c r="N10" s="50">
        <f t="shared" ca="1" si="2"/>
        <v>0.69199999999999995</v>
      </c>
      <c r="O10" s="50">
        <f t="shared" ca="1" si="2"/>
        <v>0.27400000000000002</v>
      </c>
      <c r="P10" s="50">
        <f t="shared" ca="1" si="2"/>
        <v>2.7E-2</v>
      </c>
      <c r="R10" s="50">
        <f t="shared" ca="1" si="2"/>
        <v>0.69400000000000006</v>
      </c>
      <c r="S10" s="50">
        <f t="shared" ca="1" si="2"/>
        <v>0.26200000000000001</v>
      </c>
      <c r="T10" s="50">
        <f t="shared" ca="1" si="2"/>
        <v>0.16400000000000001</v>
      </c>
      <c r="U10" s="50">
        <f t="shared" ca="1" si="2"/>
        <v>0.76400000000000001</v>
      </c>
      <c r="W10" s="53">
        <f t="shared" ca="1" si="3"/>
        <v>0.90000000000000013</v>
      </c>
      <c r="X10" s="53">
        <f t="shared" ca="1" si="4"/>
        <v>39.5</v>
      </c>
      <c r="Y10" s="53">
        <f t="shared" ca="1" si="4"/>
        <v>40.400000000000006</v>
      </c>
      <c r="Z10" s="53">
        <f t="shared" ca="1" si="4"/>
        <v>56.899999999999991</v>
      </c>
      <c r="AA10" s="53">
        <f t="shared" ca="1" si="4"/>
        <v>0.70000000000000007</v>
      </c>
      <c r="AB10" s="53">
        <f t="shared" ca="1" si="4"/>
        <v>21.8</v>
      </c>
      <c r="AC10" s="53">
        <f t="shared" ca="1" si="4"/>
        <v>47.4</v>
      </c>
      <c r="AD10" s="53">
        <f t="shared" ca="1" si="4"/>
        <v>69.199999999999989</v>
      </c>
      <c r="AE10" s="53">
        <f t="shared" ca="1" si="4"/>
        <v>27.400000000000002</v>
      </c>
      <c r="AF10" s="53">
        <f t="shared" ca="1" si="4"/>
        <v>2.7</v>
      </c>
      <c r="AG10" s="53"/>
      <c r="AH10" s="53">
        <f t="shared" ca="1" si="4"/>
        <v>69.400000000000006</v>
      </c>
      <c r="AI10" s="53">
        <f t="shared" ca="1" si="4"/>
        <v>26.200000000000003</v>
      </c>
      <c r="AJ10" s="53">
        <f t="shared" ca="1" si="4"/>
        <v>16.400000000000002</v>
      </c>
      <c r="AK10" s="53">
        <f t="shared" ca="1" si="4"/>
        <v>76.400000000000006</v>
      </c>
      <c r="AM10" s="51" t="str">
        <f t="shared" ca="1" si="5"/>
        <v>0.9％
↓
21.8％</v>
      </c>
      <c r="AN10" s="51" t="str">
        <f t="shared" ca="1" si="6"/>
        <v>39.5％
↓
47.4％</v>
      </c>
      <c r="AO10" s="51" t="str">
        <f t="shared" ca="1" si="6"/>
        <v>40.4％
↓
69.2％</v>
      </c>
      <c r="AP10" s="51" t="str">
        <f t="shared" ca="1" si="6"/>
        <v>56.9％
↓
27.4％</v>
      </c>
      <c r="AQ10" s="51" t="str">
        <f t="shared" ca="1" si="6"/>
        <v>0.7％
↓
2.7％</v>
      </c>
      <c r="AS10" t="s">
        <v>157</v>
      </c>
      <c r="AT10" t="s">
        <v>158</v>
      </c>
      <c r="AU10" t="s">
        <v>159</v>
      </c>
      <c r="AV10" t="s">
        <v>160</v>
      </c>
      <c r="AW10" t="s">
        <v>161</v>
      </c>
      <c r="AY10" t="str">
        <f t="shared" ca="1" si="7"/>
        <v>69.4％
↓
16.4％</v>
      </c>
      <c r="AZ10" t="str">
        <f t="shared" ca="1" si="8"/>
        <v>26.2％
↓
76.4％</v>
      </c>
      <c r="BB10" t="s">
        <v>261</v>
      </c>
      <c r="BC10" t="s">
        <v>262</v>
      </c>
      <c r="BF10" s="55">
        <f t="shared" ca="1" si="9"/>
        <v>20.900000000000002</v>
      </c>
      <c r="BG10" s="55">
        <f t="shared" ca="1" si="10"/>
        <v>7.8999999999999986</v>
      </c>
      <c r="BH10" s="55">
        <f t="shared" ca="1" si="11"/>
        <v>28.799999999999983</v>
      </c>
      <c r="BI10" s="55">
        <f t="shared" ca="1" si="12"/>
        <v>-29.499999999999989</v>
      </c>
      <c r="BJ10" s="55">
        <f t="shared" ca="1" si="13"/>
        <v>2</v>
      </c>
      <c r="BK10" s="55"/>
      <c r="BL10" s="55">
        <f t="shared" ca="1" si="14"/>
        <v>-53</v>
      </c>
      <c r="BM10" s="55">
        <f t="shared" ca="1" si="15"/>
        <v>50.2</v>
      </c>
      <c r="BP10" t="str">
        <f t="shared" ca="1" si="16"/>
        <v>0.9％
↓
21.8％
(20.9)</v>
      </c>
      <c r="BQ10" t="str">
        <f t="shared" ca="1" si="17"/>
        <v>39.5％
↓
47.5％
(7.9)</v>
      </c>
      <c r="BR10" t="str">
        <f t="shared" ca="1" si="18"/>
        <v>40.4％
↓
69.3％
(28.8)</v>
      </c>
      <c r="BS10" t="str">
        <f t="shared" ca="1" si="19"/>
        <v>56.9％
↓
27.4％
(-29.5)</v>
      </c>
      <c r="BT10" t="str">
        <f t="shared" ca="1" si="20"/>
        <v>0.7％
↓
2.7％
(2)</v>
      </c>
      <c r="BV10" t="str">
        <f t="shared" ca="1" si="21"/>
        <v>69.4％
↓
16.4％
(-53)</v>
      </c>
      <c r="BW10" t="str">
        <f t="shared" ca="1" si="22"/>
        <v>26.2％
↓
76.4％
(50.2)</v>
      </c>
      <c r="BZ10" t="s">
        <v>350</v>
      </c>
      <c r="CA10" t="s">
        <v>351</v>
      </c>
      <c r="CB10" t="s">
        <v>352</v>
      </c>
      <c r="CC10" t="s">
        <v>353</v>
      </c>
      <c r="CD10" t="s">
        <v>354</v>
      </c>
      <c r="CF10" t="s">
        <v>355</v>
      </c>
      <c r="CG10" t="s">
        <v>356</v>
      </c>
    </row>
    <row r="11" spans="1:85" x14ac:dyDescent="0.4">
      <c r="A11" s="10">
        <v>14</v>
      </c>
      <c r="B11" s="1" t="s">
        <v>87</v>
      </c>
      <c r="C11" s="1" t="s">
        <v>46</v>
      </c>
      <c r="D11" t="str">
        <f t="shared" si="0"/>
        <v>'14一ツ橋二丁目周辺'!</v>
      </c>
      <c r="G11" s="50">
        <f t="shared" ca="1" si="1"/>
        <v>2.4E-2</v>
      </c>
      <c r="H11" s="50">
        <f t="shared" ca="1" si="2"/>
        <v>0.307</v>
      </c>
      <c r="I11" s="50">
        <f t="shared" ca="1" si="2"/>
        <v>0.33100000000000002</v>
      </c>
      <c r="J11" s="50">
        <f t="shared" ca="1" si="2"/>
        <v>0.60699999999999998</v>
      </c>
      <c r="K11" s="50">
        <f t="shared" ca="1" si="2"/>
        <v>6.0000000000000001E-3</v>
      </c>
      <c r="L11" s="50">
        <f t="shared" ca="1" si="2"/>
        <v>0.161</v>
      </c>
      <c r="M11" s="50">
        <f t="shared" ca="1" si="2"/>
        <v>0.13300000000000001</v>
      </c>
      <c r="N11" s="50">
        <f t="shared" ca="1" si="2"/>
        <v>0.29400000000000004</v>
      </c>
      <c r="O11" s="50">
        <f t="shared" ca="1" si="2"/>
        <v>0.45800000000000002</v>
      </c>
      <c r="P11" s="50">
        <f t="shared" ca="1" si="2"/>
        <v>8.0000000000000002E-3</v>
      </c>
      <c r="R11" s="50">
        <f t="shared" ca="1" si="2"/>
        <v>0.55200000000000005</v>
      </c>
      <c r="S11" s="50">
        <f t="shared" ca="1" si="2"/>
        <v>0.39400000000000002</v>
      </c>
      <c r="T11" s="50">
        <f t="shared" ca="1" si="2"/>
        <v>0.25600000000000001</v>
      </c>
      <c r="U11" s="50">
        <f t="shared" ca="1" si="2"/>
        <v>0.57299999999999995</v>
      </c>
      <c r="W11" s="53">
        <f t="shared" ca="1" si="3"/>
        <v>2.4</v>
      </c>
      <c r="X11" s="53">
        <f t="shared" ca="1" si="4"/>
        <v>30.7</v>
      </c>
      <c r="Y11" s="53">
        <f t="shared" ca="1" si="4"/>
        <v>33.1</v>
      </c>
      <c r="Z11" s="53">
        <f t="shared" ca="1" si="4"/>
        <v>60.699999999999996</v>
      </c>
      <c r="AA11" s="53">
        <f t="shared" ca="1" si="4"/>
        <v>0.6</v>
      </c>
      <c r="AB11" s="53">
        <f t="shared" ca="1" si="4"/>
        <v>16.100000000000001</v>
      </c>
      <c r="AC11" s="53">
        <f t="shared" ca="1" si="4"/>
        <v>13.3</v>
      </c>
      <c r="AD11" s="53">
        <f t="shared" ca="1" si="4"/>
        <v>29.400000000000006</v>
      </c>
      <c r="AE11" s="53">
        <f t="shared" ca="1" si="4"/>
        <v>45.800000000000004</v>
      </c>
      <c r="AF11" s="53">
        <f t="shared" ca="1" si="4"/>
        <v>0.8</v>
      </c>
      <c r="AG11" s="53"/>
      <c r="AH11" s="53">
        <f t="shared" ca="1" si="4"/>
        <v>55.2</v>
      </c>
      <c r="AI11" s="53">
        <f t="shared" ca="1" si="4"/>
        <v>39.4</v>
      </c>
      <c r="AJ11" s="53">
        <f t="shared" ca="1" si="4"/>
        <v>25.6</v>
      </c>
      <c r="AK11" s="53">
        <f t="shared" ca="1" si="4"/>
        <v>57.3</v>
      </c>
      <c r="AM11" s="51" t="str">
        <f t="shared" ca="1" si="5"/>
        <v>2.4％
↓
16.1％</v>
      </c>
      <c r="AN11" s="51" t="str">
        <f t="shared" ca="1" si="6"/>
        <v>30.7％
↓
13.3％</v>
      </c>
      <c r="AO11" s="51" t="str">
        <f t="shared" ca="1" si="6"/>
        <v>33.1％
↓
29.4％</v>
      </c>
      <c r="AP11" s="51" t="str">
        <f t="shared" ca="1" si="6"/>
        <v>60.7％
↓
45.8％</v>
      </c>
      <c r="AQ11" s="51" t="str">
        <f t="shared" ca="1" si="6"/>
        <v>0.6％
↓
0.8％</v>
      </c>
      <c r="AS11" t="s">
        <v>162</v>
      </c>
      <c r="AT11" t="s">
        <v>163</v>
      </c>
      <c r="AU11" t="s">
        <v>164</v>
      </c>
      <c r="AV11" t="s">
        <v>165</v>
      </c>
      <c r="AW11" t="s">
        <v>166</v>
      </c>
      <c r="AY11" t="str">
        <f t="shared" ca="1" si="7"/>
        <v>55.2％
↓
25.6％</v>
      </c>
      <c r="AZ11" t="str">
        <f t="shared" ca="1" si="8"/>
        <v>39.4％
↓
57.3％</v>
      </c>
      <c r="BB11" t="s">
        <v>263</v>
      </c>
      <c r="BC11" t="s">
        <v>264</v>
      </c>
      <c r="BF11" s="55">
        <f t="shared" ca="1" si="9"/>
        <v>13.700000000000001</v>
      </c>
      <c r="BG11" s="55">
        <f t="shared" ca="1" si="10"/>
        <v>-17.399999999999999</v>
      </c>
      <c r="BH11" s="55">
        <f t="shared" ca="1" si="11"/>
        <v>-3.6999999999999957</v>
      </c>
      <c r="BI11" s="55">
        <f t="shared" ca="1" si="12"/>
        <v>-14.899999999999991</v>
      </c>
      <c r="BJ11" s="55">
        <f t="shared" ca="1" si="13"/>
        <v>0.20000000000000007</v>
      </c>
      <c r="BK11" s="55"/>
      <c r="BL11" s="55">
        <f t="shared" ca="1" si="14"/>
        <v>-29.6</v>
      </c>
      <c r="BM11" s="55">
        <f t="shared" ca="1" si="15"/>
        <v>17.899999999999999</v>
      </c>
      <c r="BP11" t="str">
        <f t="shared" ca="1" si="16"/>
        <v>2.4％
↓
16.1％
(13.7)</v>
      </c>
      <c r="BQ11" t="str">
        <f t="shared" ca="1" si="17"/>
        <v>30.7％
↓
13.3％
(-17.4)</v>
      </c>
      <c r="BR11" t="str">
        <f t="shared" ca="1" si="18"/>
        <v>33.1％
↓
29.4％
(-3.7)</v>
      </c>
      <c r="BS11" t="str">
        <f t="shared" ca="1" si="19"/>
        <v>60.7％
↓
45.8％
(-14.9)</v>
      </c>
      <c r="BT11" t="str">
        <f t="shared" ca="1" si="20"/>
        <v>0.6％
↓
0.8％
(0.2)</v>
      </c>
      <c r="BV11" t="str">
        <f t="shared" ca="1" si="21"/>
        <v>55.2％
↓
25.6％
(-29.6)</v>
      </c>
      <c r="BW11" t="str">
        <f t="shared" ca="1" si="22"/>
        <v>39.4％
↓
57.4％
(17.9)</v>
      </c>
      <c r="BZ11" t="s">
        <v>357</v>
      </c>
      <c r="CA11" t="s">
        <v>358</v>
      </c>
      <c r="CB11" t="s">
        <v>359</v>
      </c>
      <c r="CC11" t="s">
        <v>360</v>
      </c>
      <c r="CD11" t="s">
        <v>361</v>
      </c>
      <c r="CF11" t="s">
        <v>362</v>
      </c>
      <c r="CG11" t="s">
        <v>363</v>
      </c>
    </row>
    <row r="12" spans="1:85" x14ac:dyDescent="0.4">
      <c r="A12" s="10">
        <v>15</v>
      </c>
      <c r="B12" s="1" t="s">
        <v>88</v>
      </c>
      <c r="C12" s="1" t="s">
        <v>46</v>
      </c>
      <c r="D12" t="str">
        <f t="shared" si="0"/>
        <v>'15中神田中央'!</v>
      </c>
      <c r="G12" s="50">
        <f t="shared" ca="1" si="1"/>
        <v>3.2000000000000001E-2</v>
      </c>
      <c r="H12" s="50">
        <f t="shared" ca="1" si="2"/>
        <v>0.28000000000000003</v>
      </c>
      <c r="I12" s="50">
        <f t="shared" ca="1" si="2"/>
        <v>0.31200000000000006</v>
      </c>
      <c r="J12" s="50">
        <f t="shared" ca="1" si="2"/>
        <v>0.64400000000000002</v>
      </c>
      <c r="K12" s="50">
        <f t="shared" ca="1" si="2"/>
        <v>2.3E-2</v>
      </c>
      <c r="L12" s="50">
        <f t="shared" ca="1" si="2"/>
        <v>0.33</v>
      </c>
      <c r="M12" s="50">
        <f t="shared" ca="1" si="2"/>
        <v>0.157</v>
      </c>
      <c r="N12" s="50">
        <f t="shared" ca="1" si="2"/>
        <v>0.48699999999999999</v>
      </c>
      <c r="O12" s="50">
        <f t="shared" ca="1" si="2"/>
        <v>0.439</v>
      </c>
      <c r="P12" s="50">
        <f t="shared" ca="1" si="2"/>
        <v>5.7000000000000002E-2</v>
      </c>
      <c r="R12" s="50">
        <f t="shared" ca="1" si="2"/>
        <v>0.627</v>
      </c>
      <c r="S12" s="50">
        <f t="shared" ca="1" si="2"/>
        <v>0.34100000000000003</v>
      </c>
      <c r="T12" s="50">
        <f t="shared" ca="1" si="2"/>
        <v>0.32800000000000001</v>
      </c>
      <c r="U12" s="50">
        <f t="shared" ca="1" si="2"/>
        <v>0.621</v>
      </c>
      <c r="W12" s="53">
        <f t="shared" ca="1" si="3"/>
        <v>3.2</v>
      </c>
      <c r="X12" s="53">
        <f t="shared" ca="1" si="4"/>
        <v>28.000000000000004</v>
      </c>
      <c r="Y12" s="53">
        <f t="shared" ca="1" si="4"/>
        <v>31.200000000000006</v>
      </c>
      <c r="Z12" s="53">
        <f t="shared" ca="1" si="4"/>
        <v>64.400000000000006</v>
      </c>
      <c r="AA12" s="53">
        <f t="shared" ca="1" si="4"/>
        <v>2.2999999999999998</v>
      </c>
      <c r="AB12" s="53">
        <f t="shared" ca="1" si="4"/>
        <v>33</v>
      </c>
      <c r="AC12" s="53">
        <f t="shared" ca="1" si="4"/>
        <v>15.7</v>
      </c>
      <c r="AD12" s="53">
        <f t="shared" ca="1" si="4"/>
        <v>48.699999999999996</v>
      </c>
      <c r="AE12" s="53">
        <f t="shared" ca="1" si="4"/>
        <v>43.9</v>
      </c>
      <c r="AF12" s="53">
        <f t="shared" ca="1" si="4"/>
        <v>5.7</v>
      </c>
      <c r="AG12" s="53"/>
      <c r="AH12" s="53">
        <f t="shared" ca="1" si="4"/>
        <v>62.7</v>
      </c>
      <c r="AI12" s="53">
        <f t="shared" ca="1" si="4"/>
        <v>34.1</v>
      </c>
      <c r="AJ12" s="53">
        <f t="shared" ca="1" si="4"/>
        <v>32.800000000000004</v>
      </c>
      <c r="AK12" s="53">
        <f t="shared" ca="1" si="4"/>
        <v>62.1</v>
      </c>
      <c r="AM12" s="51" t="str">
        <f t="shared" ca="1" si="5"/>
        <v>3.2％
↓
33％</v>
      </c>
      <c r="AN12" s="51" t="str">
        <f t="shared" ca="1" si="6"/>
        <v>28％
↓
15.7％</v>
      </c>
      <c r="AO12" s="51" t="str">
        <f t="shared" ca="1" si="6"/>
        <v>31.2％
↓
48.7％</v>
      </c>
      <c r="AP12" s="51" t="str">
        <f t="shared" ca="1" si="6"/>
        <v>64.4％
↓
43.9％</v>
      </c>
      <c r="AQ12" s="51" t="str">
        <f t="shared" ca="1" si="6"/>
        <v>2.3％
↓
5.7％</v>
      </c>
      <c r="AS12" t="s">
        <v>167</v>
      </c>
      <c r="AT12" t="s">
        <v>168</v>
      </c>
      <c r="AU12" t="s">
        <v>169</v>
      </c>
      <c r="AV12" t="s">
        <v>170</v>
      </c>
      <c r="AW12" t="s">
        <v>171</v>
      </c>
      <c r="AY12" t="str">
        <f t="shared" ca="1" si="7"/>
        <v>62.7％
↓
32.8％</v>
      </c>
      <c r="AZ12" t="str">
        <f t="shared" ca="1" si="8"/>
        <v>34.1％
↓
62.1％</v>
      </c>
      <c r="BB12" t="s">
        <v>265</v>
      </c>
      <c r="BC12" t="s">
        <v>266</v>
      </c>
      <c r="BF12" s="55">
        <f t="shared" ca="1" si="9"/>
        <v>29.8</v>
      </c>
      <c r="BG12" s="55">
        <f t="shared" ca="1" si="10"/>
        <v>-12.300000000000004</v>
      </c>
      <c r="BH12" s="55">
        <f t="shared" ca="1" si="11"/>
        <v>17.499999999999989</v>
      </c>
      <c r="BI12" s="55">
        <f t="shared" ca="1" si="12"/>
        <v>-20.500000000000007</v>
      </c>
      <c r="BJ12" s="55">
        <f t="shared" ca="1" si="13"/>
        <v>3.4000000000000004</v>
      </c>
      <c r="BK12" s="55"/>
      <c r="BL12" s="55">
        <f t="shared" ca="1" si="14"/>
        <v>-29.9</v>
      </c>
      <c r="BM12" s="55">
        <f t="shared" ca="1" si="15"/>
        <v>28</v>
      </c>
      <c r="BP12" t="str">
        <f t="shared" ca="1" si="16"/>
        <v>3.2％
↓
33％
(29.8)</v>
      </c>
      <c r="BQ12" t="str">
        <f t="shared" ca="1" si="17"/>
        <v>28％
↓
15.7％
(-12.3)</v>
      </c>
      <c r="BR12" t="str">
        <f t="shared" ca="1" si="18"/>
        <v>31.2％
↓
48.7％
(17.5)</v>
      </c>
      <c r="BS12" t="str">
        <f t="shared" ca="1" si="19"/>
        <v>64.4％
↓
43.9％
(-20.5)</v>
      </c>
      <c r="BT12" t="str">
        <f t="shared" ca="1" si="20"/>
        <v>2.3％
↓
5.7％
(3.4)</v>
      </c>
      <c r="BV12" t="str">
        <f t="shared" ca="1" si="21"/>
        <v>62.7％
↓
32.8％
(-29.9)</v>
      </c>
      <c r="BW12" t="str">
        <f t="shared" ca="1" si="22"/>
        <v>34.1％
↓
62.2％
(28)</v>
      </c>
      <c r="BZ12" t="s">
        <v>364</v>
      </c>
      <c r="CA12" t="s">
        <v>365</v>
      </c>
      <c r="CB12" t="s">
        <v>366</v>
      </c>
      <c r="CC12" t="s">
        <v>367</v>
      </c>
      <c r="CD12" t="s">
        <v>368</v>
      </c>
      <c r="CF12" t="s">
        <v>369</v>
      </c>
      <c r="CG12" t="s">
        <v>370</v>
      </c>
    </row>
    <row r="13" spans="1:85" x14ac:dyDescent="0.4">
      <c r="A13" s="10">
        <v>16</v>
      </c>
      <c r="B13" s="1" t="s">
        <v>89</v>
      </c>
      <c r="C13" s="1" t="s">
        <v>51</v>
      </c>
      <c r="D13" t="str">
        <f t="shared" si="0"/>
        <v>'16紀尾井町'!</v>
      </c>
      <c r="G13" s="50">
        <f t="shared" ca="1" si="1"/>
        <v>3.2000000000000001E-2</v>
      </c>
      <c r="H13" s="50">
        <f t="shared" ca="1" si="2"/>
        <v>0.20599999999999999</v>
      </c>
      <c r="I13" s="50">
        <f t="shared" ca="1" si="2"/>
        <v>0.23799999999999999</v>
      </c>
      <c r="J13" s="50">
        <f t="shared" ca="1" si="2"/>
        <v>0.71699999999999997</v>
      </c>
      <c r="K13" s="50">
        <f t="shared" ca="1" si="2"/>
        <v>1E-3</v>
      </c>
      <c r="L13" s="50">
        <f t="shared" ca="1" si="2"/>
        <v>4.4999999999999998E-2</v>
      </c>
      <c r="M13" s="50">
        <f t="shared" ca="1" si="2"/>
        <v>0.94399999999999995</v>
      </c>
      <c r="N13" s="50">
        <f t="shared" ca="1" si="2"/>
        <v>0.98899999999999999</v>
      </c>
      <c r="O13" s="50">
        <f t="shared" ca="1" si="2"/>
        <v>1.0999999999999999E-2</v>
      </c>
      <c r="P13" s="50">
        <f t="shared" ca="1" si="2"/>
        <v>0</v>
      </c>
      <c r="R13" s="50">
        <f t="shared" ca="1" si="2"/>
        <v>7.4999999999999997E-2</v>
      </c>
      <c r="S13" s="50">
        <f t="shared" ca="1" si="2"/>
        <v>0.28300000000000003</v>
      </c>
      <c r="T13" s="50">
        <f t="shared" ca="1" si="2"/>
        <v>0</v>
      </c>
      <c r="U13" s="50">
        <f t="shared" ca="1" si="2"/>
        <v>0.33300000000000002</v>
      </c>
      <c r="W13" s="53">
        <f t="shared" ca="1" si="3"/>
        <v>3.2</v>
      </c>
      <c r="X13" s="53">
        <f t="shared" ca="1" si="4"/>
        <v>20.599999999999998</v>
      </c>
      <c r="Y13" s="53">
        <f t="shared" ca="1" si="4"/>
        <v>23.799999999999997</v>
      </c>
      <c r="Z13" s="53">
        <f t="shared" ca="1" si="4"/>
        <v>71.7</v>
      </c>
      <c r="AA13" s="53">
        <f t="shared" ca="1" si="4"/>
        <v>0.1</v>
      </c>
      <c r="AB13" s="53">
        <f t="shared" ca="1" si="4"/>
        <v>4.5</v>
      </c>
      <c r="AC13" s="53">
        <f t="shared" ca="1" si="4"/>
        <v>94.399999999999991</v>
      </c>
      <c r="AD13" s="53">
        <f t="shared" ca="1" si="4"/>
        <v>98.9</v>
      </c>
      <c r="AE13" s="53">
        <f t="shared" ca="1" si="4"/>
        <v>1.0999999999999999</v>
      </c>
      <c r="AF13" s="53">
        <f t="shared" ca="1" si="4"/>
        <v>0</v>
      </c>
      <c r="AG13" s="53"/>
      <c r="AH13" s="53">
        <f t="shared" ca="1" si="4"/>
        <v>7.5</v>
      </c>
      <c r="AI13" s="53">
        <f t="shared" ca="1" si="4"/>
        <v>28.300000000000004</v>
      </c>
      <c r="AJ13" s="53">
        <f t="shared" ca="1" si="4"/>
        <v>0</v>
      </c>
      <c r="AK13" s="53">
        <f t="shared" ca="1" si="4"/>
        <v>33.300000000000004</v>
      </c>
      <c r="AM13" s="51" t="str">
        <f t="shared" ca="1" si="5"/>
        <v>3.2％
↓
4.5％</v>
      </c>
      <c r="AN13" s="51" t="str">
        <f t="shared" ca="1" si="6"/>
        <v>20.6％
↓
94.4％</v>
      </c>
      <c r="AO13" s="51" t="str">
        <f t="shared" ca="1" si="6"/>
        <v>23.8％
↓
98.9％</v>
      </c>
      <c r="AP13" s="51" t="str">
        <f t="shared" ca="1" si="6"/>
        <v>71.7％
↓
1.1％</v>
      </c>
      <c r="AQ13" s="51" t="str">
        <f t="shared" ca="1" si="6"/>
        <v>0.1％
↓
0％</v>
      </c>
      <c r="AS13" t="s">
        <v>172</v>
      </c>
      <c r="AT13" t="s">
        <v>173</v>
      </c>
      <c r="AU13" t="s">
        <v>174</v>
      </c>
      <c r="AV13" t="s">
        <v>175</v>
      </c>
      <c r="AW13" t="s">
        <v>176</v>
      </c>
      <c r="AY13" t="str">
        <f t="shared" ca="1" si="7"/>
        <v>7.5％
↓
0％</v>
      </c>
      <c r="AZ13" t="str">
        <f t="shared" ca="1" si="8"/>
        <v>28.3％
↓
33.3％</v>
      </c>
      <c r="BB13" t="s">
        <v>267</v>
      </c>
      <c r="BC13" t="s">
        <v>268</v>
      </c>
      <c r="BF13" s="55">
        <f t="shared" ca="1" si="9"/>
        <v>1.2999999999999998</v>
      </c>
      <c r="BG13" s="55">
        <f t="shared" ca="1" si="10"/>
        <v>73.8</v>
      </c>
      <c r="BH13" s="55">
        <f t="shared" ca="1" si="11"/>
        <v>75.100000000000009</v>
      </c>
      <c r="BI13" s="55">
        <f t="shared" ca="1" si="12"/>
        <v>-70.600000000000009</v>
      </c>
      <c r="BJ13" s="55">
        <f t="shared" ca="1" si="13"/>
        <v>-0.1</v>
      </c>
      <c r="BK13" s="55"/>
      <c r="BL13" s="55">
        <f t="shared" ca="1" si="14"/>
        <v>-7.5</v>
      </c>
      <c r="BM13" s="55">
        <f t="shared" ca="1" si="15"/>
        <v>5</v>
      </c>
      <c r="BP13" t="str">
        <f t="shared" ca="1" si="16"/>
        <v>3.2％
↓
4.5％
(1.3)</v>
      </c>
      <c r="BQ13" t="str">
        <f t="shared" ca="1" si="17"/>
        <v>20.6％
↓
94.4％
(73.8)</v>
      </c>
      <c r="BR13" t="str">
        <f t="shared" ca="1" si="18"/>
        <v>23.8％
↓
98.9％
(75.1)</v>
      </c>
      <c r="BS13" t="str">
        <f t="shared" ca="1" si="19"/>
        <v>71.7％
↓
1.1％
(-70.6)</v>
      </c>
      <c r="BT13" t="str">
        <f t="shared" ca="1" si="20"/>
        <v>0.1％
↓
0％
(-0.1)</v>
      </c>
      <c r="BV13" t="str">
        <f t="shared" ca="1" si="21"/>
        <v>7.5％
↓
0％
(-7.5)</v>
      </c>
      <c r="BW13" t="str">
        <f t="shared" ca="1" si="22"/>
        <v>28.3％
↓
33.3％
(5)</v>
      </c>
      <c r="BZ13" t="s">
        <v>371</v>
      </c>
      <c r="CA13" t="s">
        <v>372</v>
      </c>
      <c r="CB13" t="s">
        <v>373</v>
      </c>
      <c r="CC13" t="s">
        <v>374</v>
      </c>
      <c r="CD13" t="s">
        <v>375</v>
      </c>
      <c r="CF13" t="s">
        <v>376</v>
      </c>
      <c r="CG13" t="s">
        <v>377</v>
      </c>
    </row>
    <row r="14" spans="1:85" x14ac:dyDescent="0.4">
      <c r="A14" s="10">
        <v>17</v>
      </c>
      <c r="B14" s="1" t="s">
        <v>90</v>
      </c>
      <c r="C14" s="1" t="s">
        <v>51</v>
      </c>
      <c r="D14" t="str">
        <f t="shared" si="0"/>
        <v>'17六番町奇数番地'!</v>
      </c>
      <c r="G14" s="50">
        <f t="shared" ca="1" si="1"/>
        <v>0.23400000000000001</v>
      </c>
      <c r="H14" s="50">
        <f t="shared" ca="1" si="2"/>
        <v>0.26300000000000001</v>
      </c>
      <c r="I14" s="50">
        <f t="shared" ca="1" si="2"/>
        <v>0.497</v>
      </c>
      <c r="J14" s="50">
        <f t="shared" ca="1" si="2"/>
        <v>0.34899999999999998</v>
      </c>
      <c r="K14" s="50">
        <f t="shared" ca="1" si="2"/>
        <v>4.0000000000000001E-3</v>
      </c>
      <c r="L14" s="50">
        <f t="shared" ca="1" si="2"/>
        <v>0.315</v>
      </c>
      <c r="M14" s="50">
        <f t="shared" ca="1" si="2"/>
        <v>0.16200000000000001</v>
      </c>
      <c r="N14" s="50">
        <f t="shared" ca="1" si="2"/>
        <v>0.47699999999999998</v>
      </c>
      <c r="O14" s="50">
        <f t="shared" ca="1" si="2"/>
        <v>0.502</v>
      </c>
      <c r="P14" s="50">
        <f t="shared" ca="1" si="2"/>
        <v>1.2E-2</v>
      </c>
      <c r="R14" s="50">
        <f t="shared" ca="1" si="2"/>
        <v>0.112</v>
      </c>
      <c r="S14" s="50">
        <f t="shared" ca="1" si="2"/>
        <v>0.38200000000000001</v>
      </c>
      <c r="T14" s="50">
        <f t="shared" ca="1" si="2"/>
        <v>8.1000000000000003E-2</v>
      </c>
      <c r="U14" s="50">
        <f t="shared" ca="1" si="2"/>
        <v>0.48699999999999999</v>
      </c>
      <c r="W14" s="53">
        <f t="shared" ca="1" si="3"/>
        <v>23.400000000000002</v>
      </c>
      <c r="X14" s="53">
        <f t="shared" ca="1" si="4"/>
        <v>26.3</v>
      </c>
      <c r="Y14" s="53">
        <f t="shared" ca="1" si="4"/>
        <v>49.7</v>
      </c>
      <c r="Z14" s="53">
        <f t="shared" ca="1" si="4"/>
        <v>34.9</v>
      </c>
      <c r="AA14" s="53">
        <f t="shared" ca="1" si="4"/>
        <v>0.4</v>
      </c>
      <c r="AB14" s="53">
        <f t="shared" ca="1" si="4"/>
        <v>31.5</v>
      </c>
      <c r="AC14" s="53">
        <f t="shared" ca="1" si="4"/>
        <v>16.2</v>
      </c>
      <c r="AD14" s="53">
        <f t="shared" ca="1" si="4"/>
        <v>47.699999999999996</v>
      </c>
      <c r="AE14" s="53">
        <f t="shared" ca="1" si="4"/>
        <v>50.2</v>
      </c>
      <c r="AF14" s="53">
        <f t="shared" ca="1" si="4"/>
        <v>1.2</v>
      </c>
      <c r="AG14" s="53"/>
      <c r="AH14" s="53">
        <f t="shared" ca="1" si="4"/>
        <v>11.200000000000001</v>
      </c>
      <c r="AI14" s="53">
        <f t="shared" ca="1" si="4"/>
        <v>38.200000000000003</v>
      </c>
      <c r="AJ14" s="53">
        <f t="shared" ca="1" si="4"/>
        <v>8.1</v>
      </c>
      <c r="AK14" s="53">
        <f t="shared" ca="1" si="4"/>
        <v>48.699999999999996</v>
      </c>
      <c r="AM14" s="51" t="str">
        <f t="shared" ca="1" si="5"/>
        <v>23.4％
↓
31.5％</v>
      </c>
      <c r="AN14" s="51" t="str">
        <f t="shared" ca="1" si="6"/>
        <v>26.3％
↓
16.2％</v>
      </c>
      <c r="AO14" s="51" t="str">
        <f t="shared" ca="1" si="6"/>
        <v>49.7％
↓
47.7％</v>
      </c>
      <c r="AP14" s="51" t="str">
        <f t="shared" ca="1" si="6"/>
        <v>34.9％
↓
50.2％</v>
      </c>
      <c r="AQ14" s="51" t="str">
        <f t="shared" ca="1" si="6"/>
        <v>0.4％
↓
1.2％</v>
      </c>
      <c r="AS14" t="s">
        <v>177</v>
      </c>
      <c r="AT14" t="s">
        <v>178</v>
      </c>
      <c r="AU14" t="s">
        <v>179</v>
      </c>
      <c r="AV14" t="s">
        <v>180</v>
      </c>
      <c r="AW14" t="s">
        <v>181</v>
      </c>
      <c r="AY14" t="str">
        <f t="shared" ca="1" si="7"/>
        <v>11.2％
↓
8.1％</v>
      </c>
      <c r="AZ14" t="str">
        <f t="shared" ca="1" si="8"/>
        <v>38.2％
↓
48.7％</v>
      </c>
      <c r="BB14" t="s">
        <v>269</v>
      </c>
      <c r="BC14" t="s">
        <v>270</v>
      </c>
      <c r="BF14" s="55">
        <f t="shared" ca="1" si="9"/>
        <v>8.0999999999999979</v>
      </c>
      <c r="BG14" s="55">
        <f t="shared" ca="1" si="10"/>
        <v>-10.100000000000001</v>
      </c>
      <c r="BH14" s="55">
        <f t="shared" ca="1" si="11"/>
        <v>-2.0000000000000071</v>
      </c>
      <c r="BI14" s="55">
        <f t="shared" ca="1" si="12"/>
        <v>15.300000000000004</v>
      </c>
      <c r="BJ14" s="55">
        <f t="shared" ca="1" si="13"/>
        <v>0.79999999999999993</v>
      </c>
      <c r="BK14" s="55"/>
      <c r="BL14" s="55">
        <f t="shared" ca="1" si="14"/>
        <v>-3.1000000000000014</v>
      </c>
      <c r="BM14" s="55">
        <f t="shared" ca="1" si="15"/>
        <v>10.499999999999993</v>
      </c>
      <c r="BP14" t="str">
        <f t="shared" ca="1" si="16"/>
        <v>23.4％
↓
31.5％
(8.1)</v>
      </c>
      <c r="BQ14" t="str">
        <f t="shared" ca="1" si="17"/>
        <v>26.3％
↓
16.2％
(-10.1)</v>
      </c>
      <c r="BR14" t="str">
        <f t="shared" ca="1" si="18"/>
        <v>49.7％
↓
47.7％
(-2.00000000000001)</v>
      </c>
      <c r="BS14" t="str">
        <f t="shared" ca="1" si="19"/>
        <v>34.9％
↓
50.1％
(15.3)</v>
      </c>
      <c r="BT14" t="str">
        <f t="shared" ca="1" si="20"/>
        <v>0.4％
↓
1.2％
(0.8)</v>
      </c>
      <c r="BV14" t="str">
        <f t="shared" ca="1" si="21"/>
        <v>11.2％
↓
8.1％
(-3.1)</v>
      </c>
      <c r="BW14" t="str">
        <f t="shared" ca="1" si="22"/>
        <v>38.1％
↓
48.6％
(10.5)</v>
      </c>
      <c r="BZ14" t="s">
        <v>378</v>
      </c>
      <c r="CA14" t="s">
        <v>379</v>
      </c>
      <c r="CB14" t="s">
        <v>380</v>
      </c>
      <c r="CC14" t="s">
        <v>381</v>
      </c>
      <c r="CD14" t="s">
        <v>382</v>
      </c>
      <c r="CF14" t="s">
        <v>383</v>
      </c>
      <c r="CG14" t="s">
        <v>384</v>
      </c>
    </row>
    <row r="15" spans="1:85" x14ac:dyDescent="0.4">
      <c r="A15" s="10">
        <v>18</v>
      </c>
      <c r="B15" s="1" t="s">
        <v>91</v>
      </c>
      <c r="C15" s="1" t="s">
        <v>51</v>
      </c>
      <c r="D15" t="str">
        <f t="shared" si="0"/>
        <v>'18飯田橋一丁目南部'!</v>
      </c>
      <c r="G15" s="50">
        <f t="shared" ca="1" si="1"/>
        <v>4.9000000000000002E-2</v>
      </c>
      <c r="H15" s="50">
        <f t="shared" ca="1" si="2"/>
        <v>0.505</v>
      </c>
      <c r="I15" s="50">
        <f t="shared" ca="1" si="2"/>
        <v>0.55400000000000005</v>
      </c>
      <c r="J15" s="50">
        <f t="shared" ca="1" si="2"/>
        <v>0.43099999999999999</v>
      </c>
      <c r="K15" s="50">
        <f t="shared" ca="1" si="2"/>
        <v>0</v>
      </c>
      <c r="L15" s="50">
        <f t="shared" ca="1" si="2"/>
        <v>0.71300000000000008</v>
      </c>
      <c r="M15" s="50">
        <f t="shared" ca="1" si="2"/>
        <v>6.0000000000000001E-3</v>
      </c>
      <c r="N15" s="50">
        <f t="shared" ca="1" si="2"/>
        <v>0.71900000000000008</v>
      </c>
      <c r="O15" s="50">
        <f t="shared" ca="1" si="2"/>
        <v>5.8000000000000003E-2</v>
      </c>
      <c r="P15" s="50">
        <f t="shared" ca="1" si="2"/>
        <v>0.223</v>
      </c>
      <c r="R15" s="50">
        <f t="shared" ca="1" si="2"/>
        <v>0.57000000000000006</v>
      </c>
      <c r="S15" s="50">
        <f t="shared" ca="1" si="2"/>
        <v>0.30399999999999999</v>
      </c>
      <c r="T15" s="50">
        <f t="shared" ca="1" si="2"/>
        <v>0</v>
      </c>
      <c r="U15" s="50">
        <f t="shared" ca="1" si="2"/>
        <v>1</v>
      </c>
      <c r="W15" s="53">
        <f t="shared" ca="1" si="3"/>
        <v>4.9000000000000004</v>
      </c>
      <c r="X15" s="53">
        <f t="shared" ca="1" si="4"/>
        <v>50.5</v>
      </c>
      <c r="Y15" s="53">
        <f t="shared" ca="1" si="4"/>
        <v>55.400000000000006</v>
      </c>
      <c r="Z15" s="53">
        <f t="shared" ca="1" si="4"/>
        <v>43.1</v>
      </c>
      <c r="AA15" s="53">
        <f t="shared" ca="1" si="4"/>
        <v>0</v>
      </c>
      <c r="AB15" s="53">
        <f t="shared" ca="1" si="4"/>
        <v>71.300000000000011</v>
      </c>
      <c r="AC15" s="53">
        <f t="shared" ca="1" si="4"/>
        <v>0.6</v>
      </c>
      <c r="AD15" s="53">
        <f t="shared" ca="1" si="4"/>
        <v>71.900000000000006</v>
      </c>
      <c r="AE15" s="53">
        <f t="shared" ca="1" si="4"/>
        <v>5.8000000000000007</v>
      </c>
      <c r="AF15" s="53">
        <f t="shared" ca="1" si="4"/>
        <v>22.3</v>
      </c>
      <c r="AG15" s="53"/>
      <c r="AH15" s="53">
        <f t="shared" ca="1" si="4"/>
        <v>57.000000000000007</v>
      </c>
      <c r="AI15" s="53">
        <f t="shared" ca="1" si="4"/>
        <v>30.4</v>
      </c>
      <c r="AJ15" s="53">
        <f t="shared" ca="1" si="4"/>
        <v>0</v>
      </c>
      <c r="AK15" s="53">
        <f t="shared" ca="1" si="4"/>
        <v>100</v>
      </c>
      <c r="AM15" s="51" t="str">
        <f t="shared" ca="1" si="5"/>
        <v>4.9％
↓
71.3％</v>
      </c>
      <c r="AN15" s="51" t="str">
        <f t="shared" ca="1" si="6"/>
        <v>50.5％
↓
0.6％</v>
      </c>
      <c r="AO15" s="51" t="str">
        <f t="shared" ca="1" si="6"/>
        <v>55.4％
↓
71.9％</v>
      </c>
      <c r="AP15" s="51" t="str">
        <f t="shared" ca="1" si="6"/>
        <v>43.1％
↓
5.8％</v>
      </c>
      <c r="AQ15" s="51" t="str">
        <f t="shared" ca="1" si="6"/>
        <v>0％
↓
22.3％</v>
      </c>
      <c r="AS15" t="s">
        <v>182</v>
      </c>
      <c r="AT15" t="s">
        <v>183</v>
      </c>
      <c r="AU15" t="s">
        <v>184</v>
      </c>
      <c r="AV15" t="s">
        <v>185</v>
      </c>
      <c r="AW15" t="s">
        <v>186</v>
      </c>
      <c r="AY15" t="str">
        <f t="shared" ca="1" si="7"/>
        <v>57％
↓
0％</v>
      </c>
      <c r="AZ15" t="str">
        <f t="shared" ca="1" si="8"/>
        <v>30.4％
↓
100％</v>
      </c>
      <c r="BB15" t="s">
        <v>271</v>
      </c>
      <c r="BC15" t="s">
        <v>272</v>
      </c>
      <c r="BF15" s="55">
        <f t="shared" ca="1" si="9"/>
        <v>66.400000000000006</v>
      </c>
      <c r="BG15" s="55">
        <f t="shared" ca="1" si="10"/>
        <v>-49.9</v>
      </c>
      <c r="BH15" s="55">
        <f t="shared" ca="1" si="11"/>
        <v>16.5</v>
      </c>
      <c r="BI15" s="55">
        <f t="shared" ca="1" si="12"/>
        <v>-37.299999999999997</v>
      </c>
      <c r="BJ15" s="55">
        <f t="shared" ca="1" si="13"/>
        <v>22.3</v>
      </c>
      <c r="BK15" s="55"/>
      <c r="BL15" s="55">
        <f t="shared" ca="1" si="14"/>
        <v>-57.000000000000007</v>
      </c>
      <c r="BM15" s="55">
        <f t="shared" ca="1" si="15"/>
        <v>69.599999999999994</v>
      </c>
      <c r="BP15" t="str">
        <f t="shared" ca="1" si="16"/>
        <v>4.9％
↓
71.3％
(66.4)</v>
      </c>
      <c r="BQ15" t="str">
        <f t="shared" ca="1" si="17"/>
        <v>50.4％
↓
0.6％
(-49.9)</v>
      </c>
      <c r="BR15" t="str">
        <f t="shared" ca="1" si="18"/>
        <v>55.3％
↓
71.9％
(16.5)</v>
      </c>
      <c r="BS15" t="str">
        <f t="shared" ca="1" si="19"/>
        <v>43.1％
↓
5.8％
(-37.3)</v>
      </c>
      <c r="BT15" t="str">
        <f t="shared" ca="1" si="20"/>
        <v>0％
↓
22.3％
(22.3)</v>
      </c>
      <c r="BV15" t="str">
        <f t="shared" ca="1" si="21"/>
        <v>57％
↓
0％
(-57)</v>
      </c>
      <c r="BW15" t="str">
        <f t="shared" ca="1" si="22"/>
        <v>30.4％
↓
100％
(69.6)</v>
      </c>
      <c r="BZ15" t="s">
        <v>385</v>
      </c>
      <c r="CA15" t="s">
        <v>386</v>
      </c>
      <c r="CB15" t="s">
        <v>387</v>
      </c>
      <c r="CC15" t="s">
        <v>388</v>
      </c>
      <c r="CD15" t="s">
        <v>389</v>
      </c>
      <c r="CF15" t="s">
        <v>390</v>
      </c>
      <c r="CG15" t="s">
        <v>391</v>
      </c>
    </row>
    <row r="16" spans="1:85" x14ac:dyDescent="0.4">
      <c r="A16" s="10">
        <v>21</v>
      </c>
      <c r="B16" s="1" t="s">
        <v>92</v>
      </c>
      <c r="C16" s="1" t="s">
        <v>51</v>
      </c>
      <c r="D16" t="str">
        <f t="shared" si="0"/>
        <v>'21一番町'!</v>
      </c>
      <c r="G16" s="50">
        <f t="shared" ca="1" si="1"/>
        <v>0.41499999999999998</v>
      </c>
      <c r="H16" s="50">
        <f t="shared" ca="1" si="2"/>
        <v>0.30199999999999999</v>
      </c>
      <c r="I16" s="50">
        <f t="shared" ca="1" si="2"/>
        <v>0.71699999999999997</v>
      </c>
      <c r="J16" s="50">
        <f t="shared" ca="1" si="2"/>
        <v>0.27700000000000002</v>
      </c>
      <c r="K16" s="50">
        <f t="shared" ca="1" si="2"/>
        <v>2E-3</v>
      </c>
      <c r="L16" s="50">
        <f t="shared" ca="1" si="2"/>
        <v>0.61699999999999999</v>
      </c>
      <c r="M16" s="50">
        <f t="shared" ca="1" si="2"/>
        <v>3.7999999999999999E-2</v>
      </c>
      <c r="N16" s="50">
        <f t="shared" ca="1" si="2"/>
        <v>0.65500000000000003</v>
      </c>
      <c r="O16" s="50">
        <f t="shared" ca="1" si="2"/>
        <v>9.0999999999999998E-2</v>
      </c>
      <c r="P16" s="50">
        <f t="shared" ca="1" si="2"/>
        <v>8.5999999999999993E-2</v>
      </c>
      <c r="R16" s="50">
        <f t="shared" ca="1" si="2"/>
        <v>0.24099999999999999</v>
      </c>
      <c r="S16" s="50">
        <f t="shared" ca="1" si="2"/>
        <v>0.42799999999999999</v>
      </c>
      <c r="T16" s="50">
        <f t="shared" ca="1" si="2"/>
        <v>3.4000000000000002E-2</v>
      </c>
      <c r="U16" s="50">
        <f t="shared" ca="1" si="2"/>
        <v>0.38</v>
      </c>
      <c r="W16" s="53">
        <f t="shared" ca="1" si="3"/>
        <v>41.5</v>
      </c>
      <c r="X16" s="53">
        <f t="shared" ca="1" si="4"/>
        <v>30.2</v>
      </c>
      <c r="Y16" s="53">
        <f t="shared" ca="1" si="4"/>
        <v>71.7</v>
      </c>
      <c r="Z16" s="53">
        <f t="shared" ca="1" si="4"/>
        <v>27.700000000000003</v>
      </c>
      <c r="AA16" s="53">
        <f t="shared" ca="1" si="4"/>
        <v>0.2</v>
      </c>
      <c r="AB16" s="53">
        <f t="shared" ca="1" si="4"/>
        <v>61.7</v>
      </c>
      <c r="AC16" s="53">
        <f t="shared" ca="1" si="4"/>
        <v>3.8</v>
      </c>
      <c r="AD16" s="53">
        <f t="shared" ca="1" si="4"/>
        <v>65.5</v>
      </c>
      <c r="AE16" s="53">
        <f t="shared" ca="1" si="4"/>
        <v>9.1</v>
      </c>
      <c r="AF16" s="53">
        <f t="shared" ca="1" si="4"/>
        <v>8.6</v>
      </c>
      <c r="AG16" s="53"/>
      <c r="AH16" s="53">
        <f t="shared" ca="1" si="4"/>
        <v>24.099999999999998</v>
      </c>
      <c r="AI16" s="53">
        <f t="shared" ca="1" si="4"/>
        <v>42.8</v>
      </c>
      <c r="AJ16" s="53">
        <f t="shared" ca="1" si="4"/>
        <v>3.4000000000000004</v>
      </c>
      <c r="AK16" s="53">
        <f t="shared" ca="1" si="4"/>
        <v>38</v>
      </c>
      <c r="AM16" s="51" t="str">
        <f t="shared" ca="1" si="5"/>
        <v>41.5％
↓
61.7％</v>
      </c>
      <c r="AN16" s="51" t="str">
        <f t="shared" ca="1" si="6"/>
        <v>30.2％
↓
3.8％</v>
      </c>
      <c r="AO16" s="51" t="str">
        <f t="shared" ca="1" si="6"/>
        <v>71.7％
↓
65.5％</v>
      </c>
      <c r="AP16" s="51" t="str">
        <f t="shared" ca="1" si="6"/>
        <v>27.7％
↓
9.1％</v>
      </c>
      <c r="AQ16" s="51" t="str">
        <f t="shared" ca="1" si="6"/>
        <v>0.2％
↓
8.6％</v>
      </c>
      <c r="AS16" t="s">
        <v>187</v>
      </c>
      <c r="AT16" t="s">
        <v>188</v>
      </c>
      <c r="AU16" t="s">
        <v>189</v>
      </c>
      <c r="AV16" t="s">
        <v>190</v>
      </c>
      <c r="AW16" t="s">
        <v>191</v>
      </c>
      <c r="AY16" t="str">
        <f t="shared" ca="1" si="7"/>
        <v>24.1％
↓
3.4％</v>
      </c>
      <c r="AZ16" t="str">
        <f t="shared" ca="1" si="8"/>
        <v>42.8％
↓
38％</v>
      </c>
      <c r="BB16" t="s">
        <v>273</v>
      </c>
      <c r="BC16" t="s">
        <v>274</v>
      </c>
      <c r="BF16" s="55">
        <f t="shared" ca="1" si="9"/>
        <v>20.200000000000003</v>
      </c>
      <c r="BG16" s="55">
        <f t="shared" ca="1" si="10"/>
        <v>-26.4</v>
      </c>
      <c r="BH16" s="55">
        <f t="shared" ca="1" si="11"/>
        <v>-6.2000000000000028</v>
      </c>
      <c r="BI16" s="55">
        <f t="shared" ca="1" si="12"/>
        <v>-18.600000000000001</v>
      </c>
      <c r="BJ16" s="55">
        <f t="shared" ca="1" si="13"/>
        <v>8.4</v>
      </c>
      <c r="BK16" s="55"/>
      <c r="BL16" s="55">
        <f t="shared" ca="1" si="14"/>
        <v>-20.699999999999996</v>
      </c>
      <c r="BM16" s="55">
        <f t="shared" ca="1" si="15"/>
        <v>-4.7999999999999972</v>
      </c>
      <c r="BP16" t="str">
        <f t="shared" ca="1" si="16"/>
        <v>41.5％
↓
61.7％
(20.2)</v>
      </c>
      <c r="BQ16" t="str">
        <f t="shared" ca="1" si="17"/>
        <v>30.2％
↓
3.8％
(-26.4)</v>
      </c>
      <c r="BR16" t="str">
        <f t="shared" ca="1" si="18"/>
        <v>71.7％
↓
65.5％
(-6.2)</v>
      </c>
      <c r="BS16" t="str">
        <f t="shared" ca="1" si="19"/>
        <v>27.7％
↓
9.1％
(-18.6)</v>
      </c>
      <c r="BT16" t="str">
        <f t="shared" ca="1" si="20"/>
        <v>0.2％
↓
8.6％
(8.4)</v>
      </c>
      <c r="BV16" t="str">
        <f t="shared" ca="1" si="21"/>
        <v>24.1％
↓
3.4％
(-20.7)</v>
      </c>
      <c r="BW16" t="str">
        <f t="shared" ca="1" si="22"/>
        <v>42.8％
↓
37.9％
(-4.8)</v>
      </c>
      <c r="BZ16" t="s">
        <v>392</v>
      </c>
      <c r="CA16" t="s">
        <v>393</v>
      </c>
      <c r="CB16" t="s">
        <v>394</v>
      </c>
      <c r="CC16" t="s">
        <v>395</v>
      </c>
      <c r="CD16" t="s">
        <v>396</v>
      </c>
      <c r="CF16" t="s">
        <v>397</v>
      </c>
      <c r="CG16" t="s">
        <v>398</v>
      </c>
    </row>
    <row r="17" spans="1:85" x14ac:dyDescent="0.4">
      <c r="A17" s="62">
        <v>23</v>
      </c>
      <c r="B17" s="12" t="s">
        <v>79</v>
      </c>
      <c r="C17" s="12" t="s">
        <v>14</v>
      </c>
      <c r="D17" t="str">
        <f>$D$1&amp;A17&amp;B17&amp;$D$1&amp;$D$2</f>
        <v>'23三番町'!</v>
      </c>
      <c r="G17" s="50">
        <f t="shared" ref="G17:P17" ca="1" si="23">INDIRECT($D17&amp;G$1)</f>
        <v>0.27200000000000002</v>
      </c>
      <c r="H17" s="50">
        <f t="shared" ca="1" si="23"/>
        <v>0.13800000000000001</v>
      </c>
      <c r="I17" s="50">
        <f t="shared" ca="1" si="23"/>
        <v>0.41000000000000003</v>
      </c>
      <c r="J17" s="50">
        <f t="shared" ca="1" si="23"/>
        <v>0.31900000000000001</v>
      </c>
      <c r="K17" s="50">
        <f t="shared" ca="1" si="23"/>
        <v>0</v>
      </c>
      <c r="L17" s="50">
        <f t="shared" ca="1" si="23"/>
        <v>0.56300000000000006</v>
      </c>
      <c r="M17" s="50">
        <f t="shared" ca="1" si="23"/>
        <v>0.193</v>
      </c>
      <c r="N17" s="50">
        <f t="shared" ca="1" si="23"/>
        <v>0.75600000000000001</v>
      </c>
      <c r="O17" s="50">
        <f t="shared" ca="1" si="23"/>
        <v>2.9000000000000001E-2</v>
      </c>
      <c r="P17" s="50">
        <f t="shared" ca="1" si="23"/>
        <v>0</v>
      </c>
      <c r="R17" s="50">
        <f ca="1">INDIRECT($D17&amp;R$1)</f>
        <v>8.3000000000000004E-2</v>
      </c>
      <c r="S17" s="50">
        <f ca="1">INDIRECT($D17&amp;S$1)</f>
        <v>0.49299999999999999</v>
      </c>
      <c r="T17" s="50">
        <f ca="1">INDIRECT($D17&amp;T$1)</f>
        <v>5.6000000000000001E-2</v>
      </c>
      <c r="U17" s="50">
        <f ca="1">INDIRECT($D17&amp;U$1)</f>
        <v>0.52700000000000002</v>
      </c>
      <c r="W17" s="53">
        <f t="shared" ref="W17:AF17" ca="1" si="24">G17*100</f>
        <v>27.200000000000003</v>
      </c>
      <c r="X17" s="53">
        <f t="shared" ca="1" si="24"/>
        <v>13.8</v>
      </c>
      <c r="Y17" s="53">
        <f t="shared" ca="1" si="24"/>
        <v>41</v>
      </c>
      <c r="Z17" s="53">
        <f t="shared" ca="1" si="24"/>
        <v>31.900000000000002</v>
      </c>
      <c r="AA17" s="53">
        <f t="shared" ca="1" si="24"/>
        <v>0</v>
      </c>
      <c r="AB17" s="53">
        <f t="shared" ca="1" si="24"/>
        <v>56.300000000000004</v>
      </c>
      <c r="AC17" s="53">
        <f t="shared" ca="1" si="24"/>
        <v>19.3</v>
      </c>
      <c r="AD17" s="53">
        <f t="shared" ca="1" si="24"/>
        <v>75.599999999999994</v>
      </c>
      <c r="AE17" s="53">
        <f t="shared" ca="1" si="24"/>
        <v>2.9000000000000004</v>
      </c>
      <c r="AF17" s="53">
        <f t="shared" ca="1" si="24"/>
        <v>0</v>
      </c>
      <c r="AG17" s="53"/>
      <c r="AH17" s="53">
        <f ca="1">R17*100</f>
        <v>8.3000000000000007</v>
      </c>
      <c r="AI17" s="53">
        <f ca="1">S17*100</f>
        <v>49.3</v>
      </c>
      <c r="AJ17" s="53">
        <f ca="1">T17*100</f>
        <v>5.6000000000000005</v>
      </c>
      <c r="AK17" s="53">
        <f ca="1">U17*100</f>
        <v>52.7</v>
      </c>
      <c r="AM17" s="51" t="str">
        <f ca="1">W17&amp;$AM$1&amp;CHAR(10)&amp;$AN$1&amp;CHAR(10)&amp;AB17&amp;$AM$1</f>
        <v>27.2％
↓
56.3％</v>
      </c>
      <c r="AN17" s="51" t="str">
        <f ca="1">X17&amp;$AM$1&amp;CHAR(10)&amp;$AN$1&amp;CHAR(10)&amp;AC17&amp;$AM$1</f>
        <v>13.8％
↓
19.3％</v>
      </c>
      <c r="AO17" s="51" t="str">
        <f ca="1">Y17&amp;$AM$1&amp;CHAR(10)&amp;$AN$1&amp;CHAR(10)&amp;AD17&amp;$AM$1</f>
        <v>41％
↓
75.6％</v>
      </c>
      <c r="AP17" s="51" t="str">
        <f ca="1">Z17&amp;$AM$1&amp;CHAR(10)&amp;$AN$1&amp;CHAR(10)&amp;AE17&amp;$AM$1</f>
        <v>31.9％
↓
2.9％</v>
      </c>
      <c r="AQ17" s="51" t="str">
        <f ca="1">AA17&amp;$AM$1&amp;CHAR(10)&amp;$AN$1&amp;CHAR(10)&amp;AF17&amp;$AM$1</f>
        <v>0％
↓
0％</v>
      </c>
      <c r="AS17" t="s">
        <v>122</v>
      </c>
      <c r="AT17" t="s">
        <v>123</v>
      </c>
      <c r="AU17" t="s">
        <v>124</v>
      </c>
      <c r="AV17" t="s">
        <v>125</v>
      </c>
      <c r="AW17" t="s">
        <v>126</v>
      </c>
      <c r="AY17" t="str">
        <f ca="1">AH17&amp;$AM$1&amp;CHAR(10)&amp;$AN$1&amp;CHAR(10)&amp;AJ17&amp;$AM$1</f>
        <v>8.3％
↓
5.6％</v>
      </c>
      <c r="AZ17" t="str">
        <f ca="1">AI17&amp;$AM$1&amp;CHAR(10)&amp;$AN$1&amp;CHAR(10)&amp;AK17&amp;$AM$1</f>
        <v>49.3％
↓
52.7％</v>
      </c>
      <c r="BB17" t="s">
        <v>247</v>
      </c>
      <c r="BC17" t="s">
        <v>248</v>
      </c>
      <c r="BF17" s="55">
        <f ca="1">AB17-W17</f>
        <v>29.1</v>
      </c>
      <c r="BG17" s="55">
        <f ca="1">AC17-X17</f>
        <v>5.5</v>
      </c>
      <c r="BH17" s="55">
        <f ca="1">AD17-Y17</f>
        <v>34.599999999999994</v>
      </c>
      <c r="BI17" s="55">
        <f ca="1">AE17-Z17</f>
        <v>-29</v>
      </c>
      <c r="BJ17" s="55">
        <f ca="1">AF17-AA17</f>
        <v>0</v>
      </c>
      <c r="BK17" s="55"/>
      <c r="BL17" s="55">
        <f ca="1">AJ17-AH17</f>
        <v>-2.7</v>
      </c>
      <c r="BM17" s="55">
        <f ca="1">AK17-AI17</f>
        <v>3.4000000000000057</v>
      </c>
      <c r="BP17" t="str">
        <f ca="1">AS17&amp;CHAR(10)&amp;$BP$1&amp;BF17&amp;$BQ$1</f>
        <v>27.2％
↓
56.3％
(29.1)</v>
      </c>
      <c r="BQ17" t="str">
        <f ca="1">AT17&amp;CHAR(10)&amp;$BP$1&amp;BG17&amp;$BQ$1</f>
        <v>13.8％
↓
19.3％
(5.5)</v>
      </c>
      <c r="BR17" t="str">
        <f ca="1">AU17&amp;CHAR(10)&amp;$BP$1&amp;BH17&amp;$BQ$1</f>
        <v>41％
↓
75.6％
(34.6)</v>
      </c>
      <c r="BS17" t="str">
        <f ca="1">AV17&amp;CHAR(10)&amp;$BP$1&amp;BI17&amp;$BQ$1</f>
        <v>31.9％
↓
2.9％
(-29)</v>
      </c>
      <c r="BT17" t="str">
        <f ca="1">AW17&amp;CHAR(10)&amp;$BP$1&amp;BJ17&amp;$BQ$1</f>
        <v>0％
↓
0％
(0)</v>
      </c>
      <c r="BV17" t="str">
        <f ca="1">BB17&amp;CHAR(10)&amp;$BP$1&amp;BL17&amp;$BQ$1</f>
        <v>8.3％
↓
5.6％
(-2.7)</v>
      </c>
      <c r="BW17" t="str">
        <f ca="1">BC17&amp;CHAR(10)&amp;$BP$1&amp;BM17&amp;$BQ$1</f>
        <v>49.3％
↓
52.7％
(3.40000000000001)</v>
      </c>
      <c r="BZ17" t="s">
        <v>301</v>
      </c>
      <c r="CA17" t="s">
        <v>302</v>
      </c>
      <c r="CB17" t="s">
        <v>303</v>
      </c>
      <c r="CC17" t="s">
        <v>304</v>
      </c>
      <c r="CD17" t="s">
        <v>305</v>
      </c>
      <c r="CF17" t="s">
        <v>306</v>
      </c>
      <c r="CG17" t="s">
        <v>307</v>
      </c>
    </row>
    <row r="18" spans="1:85" x14ac:dyDescent="0.4">
      <c r="A18" s="10">
        <v>24</v>
      </c>
      <c r="B18" s="1" t="s">
        <v>93</v>
      </c>
      <c r="C18" s="1" t="s">
        <v>51</v>
      </c>
      <c r="D18" t="str">
        <f t="shared" si="0"/>
        <v>'24神田淡路町周辺'!</v>
      </c>
      <c r="G18" s="50">
        <f t="shared" ca="1" si="1"/>
        <v>3.4000000000000002E-2</v>
      </c>
      <c r="H18" s="50">
        <f t="shared" ca="1" si="2"/>
        <v>0.26300000000000001</v>
      </c>
      <c r="I18" s="50">
        <f t="shared" ca="1" si="2"/>
        <v>0.29700000000000004</v>
      </c>
      <c r="J18" s="50">
        <f t="shared" ca="1" si="2"/>
        <v>0.62</v>
      </c>
      <c r="K18" s="50">
        <f t="shared" ca="1" si="2"/>
        <v>3.4000000000000002E-2</v>
      </c>
      <c r="L18" s="50">
        <f t="shared" ca="1" si="2"/>
        <v>6.6000000000000003E-2</v>
      </c>
      <c r="M18" s="50">
        <f t="shared" ca="1" si="2"/>
        <v>0.38500000000000001</v>
      </c>
      <c r="N18" s="50">
        <f t="shared" ca="1" si="2"/>
        <v>0.45100000000000001</v>
      </c>
      <c r="O18" s="50">
        <f t="shared" ca="1" si="2"/>
        <v>0.441</v>
      </c>
      <c r="P18" s="50">
        <f t="shared" ca="1" si="2"/>
        <v>1.9E-2</v>
      </c>
      <c r="R18" s="50">
        <f t="shared" ca="1" si="2"/>
        <v>0.56300000000000006</v>
      </c>
      <c r="S18" s="50">
        <f t="shared" ca="1" si="2"/>
        <v>0.39</v>
      </c>
      <c r="T18" s="50">
        <f t="shared" ca="1" si="2"/>
        <v>0.29100000000000004</v>
      </c>
      <c r="U18" s="50">
        <f t="shared" ca="1" si="2"/>
        <v>0.60399999999999998</v>
      </c>
      <c r="W18" s="53">
        <f t="shared" ca="1" si="3"/>
        <v>3.4000000000000004</v>
      </c>
      <c r="X18" s="53">
        <f t="shared" ca="1" si="4"/>
        <v>26.3</v>
      </c>
      <c r="Y18" s="53">
        <f t="shared" ca="1" si="4"/>
        <v>29.700000000000003</v>
      </c>
      <c r="Z18" s="53">
        <f t="shared" ca="1" si="4"/>
        <v>62</v>
      </c>
      <c r="AA18" s="53">
        <f t="shared" ca="1" si="4"/>
        <v>3.4000000000000004</v>
      </c>
      <c r="AB18" s="53">
        <f t="shared" ca="1" si="4"/>
        <v>6.6000000000000005</v>
      </c>
      <c r="AC18" s="53">
        <f t="shared" ca="1" si="4"/>
        <v>38.5</v>
      </c>
      <c r="AD18" s="53">
        <f t="shared" ca="1" si="4"/>
        <v>45.1</v>
      </c>
      <c r="AE18" s="53">
        <f t="shared" ca="1" si="4"/>
        <v>44.1</v>
      </c>
      <c r="AF18" s="53">
        <f t="shared" ca="1" si="4"/>
        <v>1.9</v>
      </c>
      <c r="AG18" s="53"/>
      <c r="AH18" s="53">
        <f t="shared" ca="1" si="4"/>
        <v>56.300000000000004</v>
      </c>
      <c r="AI18" s="53">
        <f t="shared" ca="1" si="4"/>
        <v>39</v>
      </c>
      <c r="AJ18" s="53">
        <f t="shared" ca="1" si="4"/>
        <v>29.100000000000005</v>
      </c>
      <c r="AK18" s="53">
        <f t="shared" ca="1" si="4"/>
        <v>60.4</v>
      </c>
      <c r="AM18" s="51" t="str">
        <f t="shared" ca="1" si="5"/>
        <v>3.4％
↓
6.6％</v>
      </c>
      <c r="AN18" s="51" t="str">
        <f t="shared" ca="1" si="6"/>
        <v>26.3％
↓
38.5％</v>
      </c>
      <c r="AO18" s="51" t="str">
        <f t="shared" ca="1" si="6"/>
        <v>29.7％
↓
45.1％</v>
      </c>
      <c r="AP18" s="51" t="str">
        <f t="shared" ca="1" si="6"/>
        <v>62％
↓
44.1％</v>
      </c>
      <c r="AQ18" s="51" t="str">
        <f t="shared" ca="1" si="6"/>
        <v>3.4％
↓
1.9％</v>
      </c>
      <c r="AS18" t="s">
        <v>192</v>
      </c>
      <c r="AT18" t="s">
        <v>193</v>
      </c>
      <c r="AU18" t="s">
        <v>194</v>
      </c>
      <c r="AV18" t="s">
        <v>195</v>
      </c>
      <c r="AW18" t="s">
        <v>196</v>
      </c>
      <c r="AY18" t="str">
        <f t="shared" ca="1" si="7"/>
        <v>56.3％
↓
29.1％</v>
      </c>
      <c r="AZ18" t="str">
        <f t="shared" ca="1" si="8"/>
        <v>39％
↓
60.4％</v>
      </c>
      <c r="BB18" t="s">
        <v>275</v>
      </c>
      <c r="BC18" t="s">
        <v>276</v>
      </c>
      <c r="BF18" s="55">
        <f t="shared" ca="1" si="9"/>
        <v>3.2</v>
      </c>
      <c r="BG18" s="55">
        <f t="shared" ca="1" si="10"/>
        <v>12.2</v>
      </c>
      <c r="BH18" s="55">
        <f t="shared" ca="1" si="11"/>
        <v>15.399999999999999</v>
      </c>
      <c r="BI18" s="55">
        <f t="shared" ca="1" si="12"/>
        <v>-17.899999999999999</v>
      </c>
      <c r="BJ18" s="55">
        <f t="shared" ca="1" si="13"/>
        <v>-1.5000000000000004</v>
      </c>
      <c r="BK18" s="55"/>
      <c r="BL18" s="55">
        <f t="shared" ca="1" si="14"/>
        <v>-27.2</v>
      </c>
      <c r="BM18" s="55">
        <f t="shared" ca="1" si="15"/>
        <v>21.4</v>
      </c>
      <c r="BP18" t="str">
        <f t="shared" ca="1" si="16"/>
        <v>3.4％
↓
6.6％
(3.2)</v>
      </c>
      <c r="BQ18" t="str">
        <f t="shared" ca="1" si="17"/>
        <v>26.3％
↓
38.5％
(12.2)</v>
      </c>
      <c r="BR18" t="str">
        <f t="shared" ca="1" si="18"/>
        <v>29.7％
↓
45.1％
(15.4)</v>
      </c>
      <c r="BS18" t="str">
        <f t="shared" ca="1" si="19"/>
        <v>61.9％
↓
44％
(-17.9)</v>
      </c>
      <c r="BT18" t="str">
        <f t="shared" ca="1" si="20"/>
        <v>3.4％
↓
1.9％
(-1.5)</v>
      </c>
      <c r="BV18" t="str">
        <f t="shared" ca="1" si="21"/>
        <v>56.4％
↓
29.1％
(-27.2)</v>
      </c>
      <c r="BW18" t="str">
        <f t="shared" ca="1" si="22"/>
        <v>39％
↓
60.5％
(21.4)</v>
      </c>
      <c r="BZ18" t="s">
        <v>399</v>
      </c>
      <c r="CA18" t="s">
        <v>400</v>
      </c>
      <c r="CB18" t="s">
        <v>401</v>
      </c>
      <c r="CC18" t="s">
        <v>402</v>
      </c>
      <c r="CD18" t="s">
        <v>403</v>
      </c>
      <c r="CF18" t="s">
        <v>404</v>
      </c>
      <c r="CG18" t="s">
        <v>405</v>
      </c>
    </row>
    <row r="19" spans="1:85" x14ac:dyDescent="0.4">
      <c r="A19" s="10">
        <v>25</v>
      </c>
      <c r="B19" s="1" t="s">
        <v>94</v>
      </c>
      <c r="C19" s="1" t="s">
        <v>46</v>
      </c>
      <c r="D19" t="str">
        <f t="shared" si="0"/>
        <v>'25外神田二・三丁目'!</v>
      </c>
      <c r="G19" s="50">
        <f t="shared" ca="1" si="1"/>
        <v>7.1000000000000008E-2</v>
      </c>
      <c r="H19" s="50">
        <f t="shared" ref="H19:P28" ca="1" si="25">INDIRECT($D19&amp;H$1)</f>
        <v>0.36199999999999999</v>
      </c>
      <c r="I19" s="50">
        <f t="shared" ca="1" si="25"/>
        <v>0.433</v>
      </c>
      <c r="J19" s="50">
        <f t="shared" ca="1" si="25"/>
        <v>0.47199999999999998</v>
      </c>
      <c r="K19" s="50">
        <f t="shared" ca="1" si="25"/>
        <v>2.8000000000000001E-2</v>
      </c>
      <c r="L19" s="50">
        <f t="shared" ca="1" si="25"/>
        <v>0.22600000000000001</v>
      </c>
      <c r="M19" s="50">
        <f t="shared" ca="1" si="25"/>
        <v>0.218</v>
      </c>
      <c r="N19" s="50">
        <f t="shared" ca="1" si="25"/>
        <v>0.44400000000000001</v>
      </c>
      <c r="O19" s="50">
        <f t="shared" ca="1" si="25"/>
        <v>0.45800000000000002</v>
      </c>
      <c r="P19" s="50">
        <f t="shared" ca="1" si="25"/>
        <v>0.09</v>
      </c>
      <c r="R19" s="50">
        <f t="shared" ref="R19:U28" ca="1" si="26">INDIRECT($D19&amp;R$1)</f>
        <v>0.53500000000000003</v>
      </c>
      <c r="S19" s="50">
        <f t="shared" ca="1" si="26"/>
        <v>0.36599999999999999</v>
      </c>
      <c r="T19" s="50">
        <f t="shared" ca="1" si="26"/>
        <v>0.21099999999999999</v>
      </c>
      <c r="U19" s="50">
        <f t="shared" ca="1" si="26"/>
        <v>0.75100000000000011</v>
      </c>
      <c r="W19" s="53">
        <f t="shared" ca="1" si="3"/>
        <v>7.1000000000000005</v>
      </c>
      <c r="X19" s="53">
        <f t="shared" ref="X19:X28" ca="1" si="27">H19*100</f>
        <v>36.199999999999996</v>
      </c>
      <c r="Y19" s="53">
        <f t="shared" ref="Y19:Y28" ca="1" si="28">I19*100</f>
        <v>43.3</v>
      </c>
      <c r="Z19" s="53">
        <f t="shared" ref="Z19:Z28" ca="1" si="29">J19*100</f>
        <v>47.199999999999996</v>
      </c>
      <c r="AA19" s="53">
        <f t="shared" ref="AA19:AA28" ca="1" si="30">K19*100</f>
        <v>2.8000000000000003</v>
      </c>
      <c r="AB19" s="53">
        <f t="shared" ref="AB19:AB28" ca="1" si="31">L19*100</f>
        <v>22.6</v>
      </c>
      <c r="AC19" s="53">
        <f t="shared" ref="AC19:AC28" ca="1" si="32">M19*100</f>
        <v>21.8</v>
      </c>
      <c r="AD19" s="53">
        <f t="shared" ref="AD19:AD28" ca="1" si="33">N19*100</f>
        <v>44.4</v>
      </c>
      <c r="AE19" s="53">
        <f t="shared" ref="AE19:AE28" ca="1" si="34">O19*100</f>
        <v>45.800000000000004</v>
      </c>
      <c r="AF19" s="53">
        <f t="shared" ref="AF19:AF28" ca="1" si="35">P19*100</f>
        <v>9</v>
      </c>
      <c r="AG19" s="53"/>
      <c r="AH19" s="53">
        <f t="shared" ref="AH19:AH28" ca="1" si="36">R19*100</f>
        <v>53.5</v>
      </c>
      <c r="AI19" s="53">
        <f t="shared" ref="AI19:AI28" ca="1" si="37">S19*100</f>
        <v>36.6</v>
      </c>
      <c r="AJ19" s="53">
        <f t="shared" ref="AJ19:AJ28" ca="1" si="38">T19*100</f>
        <v>21.099999999999998</v>
      </c>
      <c r="AK19" s="53">
        <f t="shared" ref="AK19:AK28" ca="1" si="39">U19*100</f>
        <v>75.100000000000009</v>
      </c>
      <c r="AM19" s="51" t="str">
        <f t="shared" ca="1" si="5"/>
        <v>7.1％
↓
22.6％</v>
      </c>
      <c r="AN19" s="51" t="str">
        <f t="shared" ref="AN19:AN28" ca="1" si="40">X19&amp;$AM$1&amp;CHAR(10)&amp;$AN$1&amp;CHAR(10)&amp;AC19&amp;$AM$1</f>
        <v>36.2％
↓
21.8％</v>
      </c>
      <c r="AO19" s="51" t="str">
        <f t="shared" ref="AO19:AO28" ca="1" si="41">Y19&amp;$AM$1&amp;CHAR(10)&amp;$AN$1&amp;CHAR(10)&amp;AD19&amp;$AM$1</f>
        <v>43.3％
↓
44.4％</v>
      </c>
      <c r="AP19" s="51" t="str">
        <f t="shared" ref="AP19:AP28" ca="1" si="42">Z19&amp;$AM$1&amp;CHAR(10)&amp;$AN$1&amp;CHAR(10)&amp;AE19&amp;$AM$1</f>
        <v>47.2％
↓
45.8％</v>
      </c>
      <c r="AQ19" s="51" t="str">
        <f t="shared" ref="AQ19:AQ28" ca="1" si="43">AA19&amp;$AM$1&amp;CHAR(10)&amp;$AN$1&amp;CHAR(10)&amp;AF19&amp;$AM$1</f>
        <v>2.8％
↓
9％</v>
      </c>
      <c r="AS19" t="s">
        <v>197</v>
      </c>
      <c r="AT19" t="s">
        <v>198</v>
      </c>
      <c r="AU19" t="s">
        <v>199</v>
      </c>
      <c r="AV19" t="s">
        <v>200</v>
      </c>
      <c r="AW19" t="s">
        <v>201</v>
      </c>
      <c r="AY19" t="str">
        <f t="shared" ca="1" si="7"/>
        <v>53.5％
↓
21.1％</v>
      </c>
      <c r="AZ19" t="str">
        <f t="shared" ca="1" si="8"/>
        <v>36.6％
↓
75.1％</v>
      </c>
      <c r="BB19" t="s">
        <v>277</v>
      </c>
      <c r="BC19" t="s">
        <v>278</v>
      </c>
      <c r="BF19" s="55">
        <f t="shared" ca="1" si="9"/>
        <v>15.5</v>
      </c>
      <c r="BG19" s="55">
        <f t="shared" ca="1" si="10"/>
        <v>-14.399999999999995</v>
      </c>
      <c r="BH19" s="55">
        <f t="shared" ca="1" si="11"/>
        <v>1.1000000000000014</v>
      </c>
      <c r="BI19" s="55">
        <f t="shared" ca="1" si="12"/>
        <v>-1.3999999999999915</v>
      </c>
      <c r="BJ19" s="55">
        <f t="shared" ca="1" si="13"/>
        <v>6.1999999999999993</v>
      </c>
      <c r="BK19" s="55"/>
      <c r="BL19" s="55">
        <f t="shared" ca="1" si="14"/>
        <v>-32.400000000000006</v>
      </c>
      <c r="BM19" s="55">
        <f t="shared" ca="1" si="15"/>
        <v>38.500000000000007</v>
      </c>
      <c r="BP19" t="str">
        <f t="shared" ca="1" si="16"/>
        <v>7.1％
↓
22.6％
(15.5)</v>
      </c>
      <c r="BQ19" t="str">
        <f t="shared" ca="1" si="17"/>
        <v>36.2％
↓
21.8％
(-14.4)</v>
      </c>
      <c r="BR19" t="str">
        <f t="shared" ca="1" si="18"/>
        <v>43.3％
↓
44.4％
(1.1)</v>
      </c>
      <c r="BS19" t="str">
        <f t="shared" ca="1" si="19"/>
        <v>47.3％
↓
45.8％
(-1.39999999999999)</v>
      </c>
      <c r="BT19" t="str">
        <f t="shared" ca="1" si="20"/>
        <v>2.8％
↓
9％
(6.2)</v>
      </c>
      <c r="BV19" t="str">
        <f t="shared" ca="1" si="21"/>
        <v>53.5％
↓
21.1％
(-32.4)</v>
      </c>
      <c r="BW19" t="str">
        <f t="shared" ca="1" si="22"/>
        <v>36.6％
↓
75％
(38.5)</v>
      </c>
      <c r="BZ19" t="s">
        <v>406</v>
      </c>
      <c r="CA19" t="s">
        <v>407</v>
      </c>
      <c r="CB19" t="s">
        <v>408</v>
      </c>
      <c r="CC19" t="s">
        <v>409</v>
      </c>
      <c r="CD19" t="s">
        <v>410</v>
      </c>
      <c r="CF19" t="s">
        <v>411</v>
      </c>
      <c r="CG19" t="s">
        <v>412</v>
      </c>
    </row>
    <row r="20" spans="1:85" x14ac:dyDescent="0.4">
      <c r="A20" s="10">
        <v>26</v>
      </c>
      <c r="B20" s="1" t="s">
        <v>95</v>
      </c>
      <c r="C20" s="1" t="s">
        <v>51</v>
      </c>
      <c r="D20" t="str">
        <f t="shared" si="0"/>
        <v>'26外神田五･六丁目'!</v>
      </c>
      <c r="G20" s="50">
        <f t="shared" ca="1" si="1"/>
        <v>9.1999999999999998E-2</v>
      </c>
      <c r="H20" s="50">
        <f t="shared" ca="1" si="25"/>
        <v>0.39800000000000002</v>
      </c>
      <c r="I20" s="50">
        <f t="shared" ca="1" si="25"/>
        <v>0.49</v>
      </c>
      <c r="J20" s="50">
        <f t="shared" ca="1" si="25"/>
        <v>0.49299999999999999</v>
      </c>
      <c r="K20" s="50">
        <f t="shared" ca="1" si="25"/>
        <v>2E-3</v>
      </c>
      <c r="L20" s="50">
        <f t="shared" ca="1" si="25"/>
        <v>0.38699999999999996</v>
      </c>
      <c r="M20" s="50">
        <f t="shared" ca="1" si="25"/>
        <v>0.152</v>
      </c>
      <c r="N20" s="50">
        <f t="shared" ca="1" si="25"/>
        <v>0.53899999999999992</v>
      </c>
      <c r="O20" s="50">
        <f t="shared" ca="1" si="25"/>
        <v>0.28799999999999998</v>
      </c>
      <c r="P20" s="50">
        <f t="shared" ca="1" si="25"/>
        <v>0.17299999999999999</v>
      </c>
      <c r="R20" s="50">
        <f t="shared" ca="1" si="26"/>
        <v>0.57600000000000007</v>
      </c>
      <c r="S20" s="50">
        <f t="shared" ca="1" si="26"/>
        <v>0.373</v>
      </c>
      <c r="T20" s="50">
        <f t="shared" ca="1" si="26"/>
        <v>0.25</v>
      </c>
      <c r="U20" s="50">
        <f t="shared" ca="1" si="26"/>
        <v>0.67500000000000004</v>
      </c>
      <c r="W20" s="53">
        <f t="shared" ca="1" si="3"/>
        <v>9.1999999999999993</v>
      </c>
      <c r="X20" s="53">
        <f t="shared" ca="1" si="27"/>
        <v>39.800000000000004</v>
      </c>
      <c r="Y20" s="53">
        <f t="shared" ca="1" si="28"/>
        <v>49</v>
      </c>
      <c r="Z20" s="53">
        <f t="shared" ca="1" si="29"/>
        <v>49.3</v>
      </c>
      <c r="AA20" s="53">
        <f t="shared" ca="1" si="30"/>
        <v>0.2</v>
      </c>
      <c r="AB20" s="53">
        <f t="shared" ca="1" si="31"/>
        <v>38.699999999999996</v>
      </c>
      <c r="AC20" s="53">
        <f t="shared" ca="1" si="32"/>
        <v>15.2</v>
      </c>
      <c r="AD20" s="53">
        <f t="shared" ca="1" si="33"/>
        <v>53.899999999999991</v>
      </c>
      <c r="AE20" s="53">
        <f t="shared" ca="1" si="34"/>
        <v>28.799999999999997</v>
      </c>
      <c r="AF20" s="53">
        <f t="shared" ca="1" si="35"/>
        <v>17.299999999999997</v>
      </c>
      <c r="AG20" s="53"/>
      <c r="AH20" s="53">
        <f t="shared" ca="1" si="36"/>
        <v>57.600000000000009</v>
      </c>
      <c r="AI20" s="53">
        <f t="shared" ca="1" si="37"/>
        <v>37.299999999999997</v>
      </c>
      <c r="AJ20" s="53">
        <f t="shared" ca="1" si="38"/>
        <v>25</v>
      </c>
      <c r="AK20" s="53">
        <f t="shared" ca="1" si="39"/>
        <v>67.5</v>
      </c>
      <c r="AM20" s="51" t="str">
        <f t="shared" ca="1" si="5"/>
        <v>9.2％
↓
38.7％</v>
      </c>
      <c r="AN20" s="51" t="str">
        <f t="shared" ca="1" si="40"/>
        <v>39.8％
↓
15.2％</v>
      </c>
      <c r="AO20" s="51" t="str">
        <f t="shared" ca="1" si="41"/>
        <v>49％
↓
53.9％</v>
      </c>
      <c r="AP20" s="51" t="str">
        <f t="shared" ca="1" si="42"/>
        <v>49.3％
↓
28.8％</v>
      </c>
      <c r="AQ20" s="51" t="str">
        <f t="shared" ca="1" si="43"/>
        <v>0.2％
↓
17.3％</v>
      </c>
      <c r="AS20" t="s">
        <v>202</v>
      </c>
      <c r="AT20" t="s">
        <v>203</v>
      </c>
      <c r="AU20" t="s">
        <v>204</v>
      </c>
      <c r="AV20" t="s">
        <v>205</v>
      </c>
      <c r="AW20" t="s">
        <v>206</v>
      </c>
      <c r="AY20" t="str">
        <f t="shared" ca="1" si="7"/>
        <v>57.6％
↓
25％</v>
      </c>
      <c r="AZ20" t="str">
        <f t="shared" ca="1" si="8"/>
        <v>37.3％
↓
67.5％</v>
      </c>
      <c r="BB20" t="s">
        <v>279</v>
      </c>
      <c r="BC20" t="s">
        <v>280</v>
      </c>
      <c r="BF20" s="55">
        <f t="shared" ca="1" si="9"/>
        <v>29.499999999999996</v>
      </c>
      <c r="BG20" s="55">
        <f t="shared" ca="1" si="10"/>
        <v>-24.600000000000005</v>
      </c>
      <c r="BH20" s="55">
        <f t="shared" ca="1" si="11"/>
        <v>4.8999999999999915</v>
      </c>
      <c r="BI20" s="55">
        <f t="shared" ca="1" si="12"/>
        <v>-20.5</v>
      </c>
      <c r="BJ20" s="55">
        <f t="shared" ca="1" si="13"/>
        <v>17.099999999999998</v>
      </c>
      <c r="BK20" s="55"/>
      <c r="BL20" s="55">
        <f t="shared" ca="1" si="14"/>
        <v>-32.600000000000009</v>
      </c>
      <c r="BM20" s="55">
        <f t="shared" ca="1" si="15"/>
        <v>30.200000000000003</v>
      </c>
      <c r="BP20" t="str">
        <f t="shared" ca="1" si="16"/>
        <v>9.2％
↓
38.7％
(29.5)</v>
      </c>
      <c r="BQ20" t="str">
        <f t="shared" ca="1" si="17"/>
        <v>39.8％
↓
15.2％
(-24.6)</v>
      </c>
      <c r="BR20" t="str">
        <f t="shared" ca="1" si="18"/>
        <v>49％
↓
53.9％
(4.89999999999999)</v>
      </c>
      <c r="BS20" t="str">
        <f t="shared" ca="1" si="19"/>
        <v>49.4％
↓
28.8％
(-20.5)</v>
      </c>
      <c r="BT20" t="str">
        <f t="shared" ca="1" si="20"/>
        <v>0.2％
↓
17.3％
(17.1)</v>
      </c>
      <c r="BV20" t="str">
        <f t="shared" ca="1" si="21"/>
        <v>57.5％
↓
25％
(-32.6)</v>
      </c>
      <c r="BW20" t="str">
        <f t="shared" ca="1" si="22"/>
        <v>37.3％
↓
67.5％
(30.2)</v>
      </c>
      <c r="BZ20" t="s">
        <v>413</v>
      </c>
      <c r="CA20" t="s">
        <v>414</v>
      </c>
      <c r="CB20" t="s">
        <v>415</v>
      </c>
      <c r="CC20" t="s">
        <v>416</v>
      </c>
      <c r="CD20" t="s">
        <v>417</v>
      </c>
      <c r="CF20" t="s">
        <v>418</v>
      </c>
      <c r="CG20" t="s">
        <v>419</v>
      </c>
    </row>
    <row r="21" spans="1:85" x14ac:dyDescent="0.4">
      <c r="A21" s="10">
        <v>27</v>
      </c>
      <c r="B21" s="1" t="s">
        <v>96</v>
      </c>
      <c r="C21" s="1" t="s">
        <v>51</v>
      </c>
      <c r="D21" t="str">
        <f t="shared" si="0"/>
        <v>'27四番町'!</v>
      </c>
      <c r="G21" s="50">
        <f t="shared" ca="1" si="1"/>
        <v>0.40400000000000003</v>
      </c>
      <c r="H21" s="50">
        <f t="shared" ca="1" si="25"/>
        <v>0.307</v>
      </c>
      <c r="I21" s="50">
        <f t="shared" ca="1" si="25"/>
        <v>0.71100000000000008</v>
      </c>
      <c r="J21" s="50">
        <f t="shared" ca="1" si="25"/>
        <v>0.17</v>
      </c>
      <c r="K21" s="50">
        <f t="shared" ca="1" si="25"/>
        <v>6.5000000000000002E-2</v>
      </c>
      <c r="L21" s="50">
        <f t="shared" ca="1" si="25"/>
        <v>0.67500000000000004</v>
      </c>
      <c r="M21" s="50">
        <f t="shared" ca="1" si="25"/>
        <v>3.2000000000000001E-2</v>
      </c>
      <c r="N21" s="50">
        <f t="shared" ca="1" si="25"/>
        <v>0.70700000000000007</v>
      </c>
      <c r="O21" s="50">
        <f t="shared" ca="1" si="25"/>
        <v>0.27100000000000002</v>
      </c>
      <c r="P21" s="50">
        <f t="shared" ca="1" si="25"/>
        <v>2E-3</v>
      </c>
      <c r="R21" s="50">
        <f t="shared" ca="1" si="26"/>
        <v>0.10299999999999999</v>
      </c>
      <c r="S21" s="50">
        <f t="shared" ca="1" si="26"/>
        <v>0.42600000000000005</v>
      </c>
      <c r="T21" s="50">
        <f t="shared" ca="1" si="26"/>
        <v>0</v>
      </c>
      <c r="U21" s="50">
        <f t="shared" ca="1" si="26"/>
        <v>0.26700000000000002</v>
      </c>
      <c r="W21" s="53">
        <f t="shared" ca="1" si="3"/>
        <v>40.400000000000006</v>
      </c>
      <c r="X21" s="53">
        <f t="shared" ca="1" si="27"/>
        <v>30.7</v>
      </c>
      <c r="Y21" s="53">
        <f t="shared" ca="1" si="28"/>
        <v>71.100000000000009</v>
      </c>
      <c r="Z21" s="53">
        <f t="shared" ca="1" si="29"/>
        <v>17</v>
      </c>
      <c r="AA21" s="53">
        <f t="shared" ca="1" si="30"/>
        <v>6.5</v>
      </c>
      <c r="AB21" s="53">
        <f t="shared" ca="1" si="31"/>
        <v>67.5</v>
      </c>
      <c r="AC21" s="53">
        <f t="shared" ca="1" si="32"/>
        <v>3.2</v>
      </c>
      <c r="AD21" s="53">
        <f t="shared" ca="1" si="33"/>
        <v>70.7</v>
      </c>
      <c r="AE21" s="53">
        <f t="shared" ca="1" si="34"/>
        <v>27.1</v>
      </c>
      <c r="AF21" s="53">
        <f t="shared" ca="1" si="35"/>
        <v>0.2</v>
      </c>
      <c r="AG21" s="53"/>
      <c r="AH21" s="53">
        <f t="shared" ca="1" si="36"/>
        <v>10.299999999999999</v>
      </c>
      <c r="AI21" s="53">
        <f t="shared" ca="1" si="37"/>
        <v>42.6</v>
      </c>
      <c r="AJ21" s="53">
        <f t="shared" ca="1" si="38"/>
        <v>0</v>
      </c>
      <c r="AK21" s="53">
        <f t="shared" ca="1" si="39"/>
        <v>26.700000000000003</v>
      </c>
      <c r="AM21" s="51" t="str">
        <f t="shared" ca="1" si="5"/>
        <v>40.4％
↓
67.5％</v>
      </c>
      <c r="AN21" s="51" t="str">
        <f t="shared" ca="1" si="40"/>
        <v>30.7％
↓
3.2％</v>
      </c>
      <c r="AO21" s="51" t="str">
        <f t="shared" ca="1" si="41"/>
        <v>71.1％
↓
70.7％</v>
      </c>
      <c r="AP21" s="51" t="str">
        <f t="shared" ca="1" si="42"/>
        <v>17％
↓
27.1％</v>
      </c>
      <c r="AQ21" s="51" t="str">
        <f t="shared" ca="1" si="43"/>
        <v>6.5％
↓
0.2％</v>
      </c>
      <c r="AS21" t="s">
        <v>207</v>
      </c>
      <c r="AT21" t="s">
        <v>208</v>
      </c>
      <c r="AU21" t="s">
        <v>209</v>
      </c>
      <c r="AV21" t="s">
        <v>210</v>
      </c>
      <c r="AW21" t="s">
        <v>211</v>
      </c>
      <c r="AY21" t="str">
        <f t="shared" ca="1" si="7"/>
        <v>10.3％
↓
0％</v>
      </c>
      <c r="AZ21" t="str">
        <f t="shared" ca="1" si="8"/>
        <v>42.6％
↓
26.7％</v>
      </c>
      <c r="BB21" t="s">
        <v>281</v>
      </c>
      <c r="BC21" t="s">
        <v>282</v>
      </c>
      <c r="BF21" s="55">
        <f t="shared" ca="1" si="9"/>
        <v>27.099999999999994</v>
      </c>
      <c r="BG21" s="55">
        <f t="shared" ca="1" si="10"/>
        <v>-27.5</v>
      </c>
      <c r="BH21" s="55">
        <f t="shared" ca="1" si="11"/>
        <v>-0.40000000000000568</v>
      </c>
      <c r="BI21" s="55">
        <f t="shared" ca="1" si="12"/>
        <v>10.100000000000001</v>
      </c>
      <c r="BJ21" s="55">
        <f t="shared" ca="1" si="13"/>
        <v>-6.3</v>
      </c>
      <c r="BK21" s="55"/>
      <c r="BL21" s="55">
        <f t="shared" ca="1" si="14"/>
        <v>-10.299999999999999</v>
      </c>
      <c r="BM21" s="55">
        <f t="shared" ca="1" si="15"/>
        <v>-15.899999999999999</v>
      </c>
      <c r="BP21" t="str">
        <f t="shared" ca="1" si="16"/>
        <v>40.3％
↓
67.5％
(27.1)</v>
      </c>
      <c r="BQ21" t="str">
        <f t="shared" ca="1" si="17"/>
        <v>30.7％
↓
3.2％
(-27.5)</v>
      </c>
      <c r="BR21" t="str">
        <f t="shared" ca="1" si="18"/>
        <v>71％
↓
70.7％
(-0.400000000000006)</v>
      </c>
      <c r="BS21" t="str">
        <f t="shared" ca="1" si="19"/>
        <v>17％
↓
27.1％
(10.1)</v>
      </c>
      <c r="BT21" t="str">
        <f t="shared" ca="1" si="20"/>
        <v>6.5％
↓
0.2％
(-6.3)</v>
      </c>
      <c r="BV21" t="str">
        <f t="shared" ca="1" si="21"/>
        <v>10.3％
↓
0％
(-10.3)</v>
      </c>
      <c r="BW21" t="str">
        <f t="shared" ca="1" si="22"/>
        <v>42.6％
↓
26.7％
(-15.9)</v>
      </c>
      <c r="BZ21" t="s">
        <v>420</v>
      </c>
      <c r="CA21" t="s">
        <v>421</v>
      </c>
      <c r="CB21" t="s">
        <v>422</v>
      </c>
      <c r="CC21" t="s">
        <v>423</v>
      </c>
      <c r="CD21" t="s">
        <v>424</v>
      </c>
      <c r="CF21" t="s">
        <v>425</v>
      </c>
      <c r="CG21" t="s">
        <v>426</v>
      </c>
    </row>
    <row r="22" spans="1:85" x14ac:dyDescent="0.4">
      <c r="A22" s="10">
        <v>28</v>
      </c>
      <c r="B22" s="1" t="s">
        <v>97</v>
      </c>
      <c r="C22" s="1" t="s">
        <v>46</v>
      </c>
      <c r="D22" t="str">
        <f t="shared" si="0"/>
        <v>'28神田美土代町周辺'!</v>
      </c>
      <c r="G22" s="50">
        <f t="shared" ca="1" si="1"/>
        <v>6.0000000000000001E-3</v>
      </c>
      <c r="H22" s="50">
        <f t="shared" ca="1" si="25"/>
        <v>0.126</v>
      </c>
      <c r="I22" s="50">
        <f t="shared" ca="1" si="25"/>
        <v>0.13200000000000001</v>
      </c>
      <c r="J22" s="50">
        <f t="shared" ca="1" si="25"/>
        <v>0.71399999999999997</v>
      </c>
      <c r="K22" s="50">
        <f t="shared" ca="1" si="25"/>
        <v>7.0000000000000001E-3</v>
      </c>
      <c r="L22" s="50">
        <f t="shared" ca="1" si="25"/>
        <v>0.156</v>
      </c>
      <c r="M22" s="50">
        <f t="shared" ca="1" si="25"/>
        <v>0.251</v>
      </c>
      <c r="N22" s="50">
        <f t="shared" ca="1" si="25"/>
        <v>0.40700000000000003</v>
      </c>
      <c r="O22" s="50">
        <f t="shared" ca="1" si="25"/>
        <v>0.58199999999999996</v>
      </c>
      <c r="P22" s="50">
        <f t="shared" ca="1" si="25"/>
        <v>1.0999999999999999E-2</v>
      </c>
      <c r="R22" s="50">
        <f t="shared" ca="1" si="26"/>
        <v>0.58699999999999997</v>
      </c>
      <c r="S22" s="50">
        <f t="shared" ca="1" si="26"/>
        <v>0.377</v>
      </c>
      <c r="T22" s="50">
        <f t="shared" ca="1" si="26"/>
        <v>0.23100000000000001</v>
      </c>
      <c r="U22" s="50">
        <f t="shared" ca="1" si="26"/>
        <v>0.76900000000000002</v>
      </c>
      <c r="W22" s="53">
        <f t="shared" ca="1" si="3"/>
        <v>0.6</v>
      </c>
      <c r="X22" s="53">
        <f t="shared" ca="1" si="27"/>
        <v>12.6</v>
      </c>
      <c r="Y22" s="53">
        <f t="shared" ca="1" si="28"/>
        <v>13.200000000000001</v>
      </c>
      <c r="Z22" s="53">
        <f t="shared" ca="1" si="29"/>
        <v>71.399999999999991</v>
      </c>
      <c r="AA22" s="53">
        <f t="shared" ca="1" si="30"/>
        <v>0.70000000000000007</v>
      </c>
      <c r="AB22" s="53">
        <f t="shared" ca="1" si="31"/>
        <v>15.6</v>
      </c>
      <c r="AC22" s="53">
        <f t="shared" ca="1" si="32"/>
        <v>25.1</v>
      </c>
      <c r="AD22" s="53">
        <f t="shared" ca="1" si="33"/>
        <v>40.700000000000003</v>
      </c>
      <c r="AE22" s="53">
        <f t="shared" ca="1" si="34"/>
        <v>58.199999999999996</v>
      </c>
      <c r="AF22" s="53">
        <f t="shared" ca="1" si="35"/>
        <v>1.0999999999999999</v>
      </c>
      <c r="AG22" s="53"/>
      <c r="AH22" s="53">
        <f t="shared" ca="1" si="36"/>
        <v>58.699999999999996</v>
      </c>
      <c r="AI22" s="53">
        <f t="shared" ca="1" si="37"/>
        <v>37.700000000000003</v>
      </c>
      <c r="AJ22" s="53">
        <f t="shared" ca="1" si="38"/>
        <v>23.1</v>
      </c>
      <c r="AK22" s="53">
        <f t="shared" ca="1" si="39"/>
        <v>76.900000000000006</v>
      </c>
      <c r="AM22" s="51" t="str">
        <f t="shared" ca="1" si="5"/>
        <v>0.6％
↓
15.6％</v>
      </c>
      <c r="AN22" s="51" t="str">
        <f t="shared" ca="1" si="40"/>
        <v>12.6％
↓
25.1％</v>
      </c>
      <c r="AO22" s="51" t="str">
        <f t="shared" ca="1" si="41"/>
        <v>13.2％
↓
40.7％</v>
      </c>
      <c r="AP22" s="51" t="str">
        <f t="shared" ca="1" si="42"/>
        <v>71.4％
↓
58.2％</v>
      </c>
      <c r="AQ22" s="51" t="str">
        <f t="shared" ca="1" si="43"/>
        <v>0.7％
↓
1.1％</v>
      </c>
      <c r="AS22" t="s">
        <v>212</v>
      </c>
      <c r="AT22" t="s">
        <v>213</v>
      </c>
      <c r="AU22" t="s">
        <v>214</v>
      </c>
      <c r="AV22" t="s">
        <v>215</v>
      </c>
      <c r="AW22" t="s">
        <v>216</v>
      </c>
      <c r="AY22" t="str">
        <f t="shared" ca="1" si="7"/>
        <v>58.7％
↓
23.1％</v>
      </c>
      <c r="AZ22" t="str">
        <f t="shared" ca="1" si="8"/>
        <v>37.7％
↓
76.9％</v>
      </c>
      <c r="BB22" t="s">
        <v>283</v>
      </c>
      <c r="BC22" t="s">
        <v>284</v>
      </c>
      <c r="BF22" s="55">
        <f t="shared" ca="1" si="9"/>
        <v>15</v>
      </c>
      <c r="BG22" s="55">
        <f t="shared" ca="1" si="10"/>
        <v>12.500000000000002</v>
      </c>
      <c r="BH22" s="55">
        <f t="shared" ca="1" si="11"/>
        <v>27.5</v>
      </c>
      <c r="BI22" s="55">
        <f t="shared" ca="1" si="12"/>
        <v>-13.199999999999996</v>
      </c>
      <c r="BJ22" s="55">
        <f t="shared" ca="1" si="13"/>
        <v>0.3999999999999998</v>
      </c>
      <c r="BK22" s="55"/>
      <c r="BL22" s="55">
        <f t="shared" ca="1" si="14"/>
        <v>-35.599999999999994</v>
      </c>
      <c r="BM22" s="55">
        <f t="shared" ca="1" si="15"/>
        <v>39.200000000000003</v>
      </c>
      <c r="BP22" t="str">
        <f t="shared" ca="1" si="16"/>
        <v>0.6％
↓
15.6％
(15)</v>
      </c>
      <c r="BQ22" t="str">
        <f t="shared" ca="1" si="17"/>
        <v>12.6％
↓
25.1％
(12.5)</v>
      </c>
      <c r="BR22" t="str">
        <f t="shared" ca="1" si="18"/>
        <v>13.2％
↓
40.7％
(27.5)</v>
      </c>
      <c r="BS22" t="str">
        <f t="shared" ca="1" si="19"/>
        <v>71.4％
↓
58.2％
(-13.2)</v>
      </c>
      <c r="BT22" t="str">
        <f t="shared" ca="1" si="20"/>
        <v>0.7％
↓
1.1％
(0.4)</v>
      </c>
      <c r="BV22" t="str">
        <f t="shared" ca="1" si="21"/>
        <v>58.8％
↓
23.1％
(-35.6)</v>
      </c>
      <c r="BW22" t="str">
        <f t="shared" ca="1" si="22"/>
        <v>37.7％
↓
76.9％
(39.2)</v>
      </c>
      <c r="BZ22" t="s">
        <v>427</v>
      </c>
      <c r="CA22" t="s">
        <v>428</v>
      </c>
      <c r="CB22" t="s">
        <v>429</v>
      </c>
      <c r="CC22" t="s">
        <v>430</v>
      </c>
      <c r="CD22" t="s">
        <v>431</v>
      </c>
      <c r="CF22" t="s">
        <v>432</v>
      </c>
      <c r="CG22" t="s">
        <v>433</v>
      </c>
    </row>
    <row r="23" spans="1:85" x14ac:dyDescent="0.4">
      <c r="A23" s="10">
        <v>29</v>
      </c>
      <c r="B23" s="1" t="s">
        <v>98</v>
      </c>
      <c r="C23" s="1" t="s">
        <v>46</v>
      </c>
      <c r="D23" t="str">
        <f t="shared" si="0"/>
        <v>'29神田錦町北部周辺'!</v>
      </c>
      <c r="G23" s="50">
        <f t="shared" ca="1" si="1"/>
        <v>7.0000000000000007E-2</v>
      </c>
      <c r="H23" s="50">
        <f t="shared" ca="1" si="25"/>
        <v>0.23400000000000001</v>
      </c>
      <c r="I23" s="50">
        <f t="shared" ca="1" si="25"/>
        <v>0.30400000000000005</v>
      </c>
      <c r="J23" s="50">
        <f t="shared" ca="1" si="25"/>
        <v>0.60699999999999998</v>
      </c>
      <c r="K23" s="50">
        <f t="shared" ca="1" si="25"/>
        <v>2.9000000000000001E-2</v>
      </c>
      <c r="L23" s="50">
        <f t="shared" ca="1" si="25"/>
        <v>0.09</v>
      </c>
      <c r="M23" s="50">
        <f t="shared" ca="1" si="25"/>
        <v>0.113</v>
      </c>
      <c r="N23" s="50">
        <f t="shared" ca="1" si="25"/>
        <v>0.20300000000000001</v>
      </c>
      <c r="O23" s="50">
        <f t="shared" ca="1" si="25"/>
        <v>0.71599999999999997</v>
      </c>
      <c r="P23" s="50">
        <f t="shared" ca="1" si="25"/>
        <v>1.9E-2</v>
      </c>
      <c r="R23" s="50">
        <f t="shared" ca="1" si="26"/>
        <v>0.61099999999999999</v>
      </c>
      <c r="S23" s="50">
        <f t="shared" ca="1" si="26"/>
        <v>0.35500000000000004</v>
      </c>
      <c r="T23" s="50">
        <f t="shared" ca="1" si="26"/>
        <v>0.2</v>
      </c>
      <c r="U23" s="50">
        <f t="shared" ca="1" si="26"/>
        <v>0.63100000000000001</v>
      </c>
      <c r="W23" s="53">
        <f t="shared" ca="1" si="3"/>
        <v>7.0000000000000009</v>
      </c>
      <c r="X23" s="53">
        <f t="shared" ca="1" si="27"/>
        <v>23.400000000000002</v>
      </c>
      <c r="Y23" s="53">
        <f t="shared" ca="1" si="28"/>
        <v>30.400000000000006</v>
      </c>
      <c r="Z23" s="53">
        <f t="shared" ca="1" si="29"/>
        <v>60.699999999999996</v>
      </c>
      <c r="AA23" s="53">
        <f t="shared" ca="1" si="30"/>
        <v>2.9000000000000004</v>
      </c>
      <c r="AB23" s="53">
        <f t="shared" ca="1" si="31"/>
        <v>9</v>
      </c>
      <c r="AC23" s="53">
        <f t="shared" ca="1" si="32"/>
        <v>11.3</v>
      </c>
      <c r="AD23" s="53">
        <f t="shared" ca="1" si="33"/>
        <v>20.3</v>
      </c>
      <c r="AE23" s="53">
        <f t="shared" ca="1" si="34"/>
        <v>71.599999999999994</v>
      </c>
      <c r="AF23" s="53">
        <f t="shared" ca="1" si="35"/>
        <v>1.9</v>
      </c>
      <c r="AG23" s="53"/>
      <c r="AH23" s="53">
        <f t="shared" ca="1" si="36"/>
        <v>61.1</v>
      </c>
      <c r="AI23" s="53">
        <f t="shared" ca="1" si="37"/>
        <v>35.500000000000007</v>
      </c>
      <c r="AJ23" s="53">
        <f t="shared" ca="1" si="38"/>
        <v>20</v>
      </c>
      <c r="AK23" s="53">
        <f t="shared" ca="1" si="39"/>
        <v>63.1</v>
      </c>
      <c r="AM23" s="51" t="str">
        <f t="shared" ca="1" si="5"/>
        <v>7％
↓
9％</v>
      </c>
      <c r="AN23" s="51" t="str">
        <f t="shared" ca="1" si="40"/>
        <v>23.4％
↓
11.3％</v>
      </c>
      <c r="AO23" s="51" t="str">
        <f t="shared" ca="1" si="41"/>
        <v>30.4％
↓
20.3％</v>
      </c>
      <c r="AP23" s="51" t="str">
        <f t="shared" ca="1" si="42"/>
        <v>60.7％
↓
71.6％</v>
      </c>
      <c r="AQ23" s="51" t="str">
        <f t="shared" ca="1" si="43"/>
        <v>2.9％
↓
1.9％</v>
      </c>
      <c r="AS23" t="s">
        <v>217</v>
      </c>
      <c r="AT23" t="s">
        <v>218</v>
      </c>
      <c r="AU23" t="s">
        <v>219</v>
      </c>
      <c r="AV23" t="s">
        <v>220</v>
      </c>
      <c r="AW23" t="s">
        <v>221</v>
      </c>
      <c r="AY23" t="str">
        <f t="shared" ca="1" si="7"/>
        <v>61.1％
↓
20％</v>
      </c>
      <c r="AZ23" t="str">
        <f t="shared" ca="1" si="8"/>
        <v>35.5％
↓
63.1％</v>
      </c>
      <c r="BB23" t="s">
        <v>285</v>
      </c>
      <c r="BC23" t="s">
        <v>286</v>
      </c>
      <c r="BF23" s="55">
        <f t="shared" ca="1" si="9"/>
        <v>1.9999999999999991</v>
      </c>
      <c r="BG23" s="55">
        <f t="shared" ca="1" si="10"/>
        <v>-12.100000000000001</v>
      </c>
      <c r="BH23" s="55">
        <f t="shared" ca="1" si="11"/>
        <v>-10.100000000000005</v>
      </c>
      <c r="BI23" s="55">
        <f t="shared" ca="1" si="12"/>
        <v>10.899999999999999</v>
      </c>
      <c r="BJ23" s="55">
        <f t="shared" ca="1" si="13"/>
        <v>-1.0000000000000004</v>
      </c>
      <c r="BK23" s="55"/>
      <c r="BL23" s="55">
        <f t="shared" ca="1" si="14"/>
        <v>-41.1</v>
      </c>
      <c r="BM23" s="55">
        <f t="shared" ca="1" si="15"/>
        <v>27.599999999999994</v>
      </c>
      <c r="BP23" t="str">
        <f t="shared" ca="1" si="16"/>
        <v>7％
↓
9％
(2)</v>
      </c>
      <c r="BQ23" t="str">
        <f t="shared" ca="1" si="17"/>
        <v>23.4％
↓
11.3％
(-12.1)</v>
      </c>
      <c r="BR23" t="str">
        <f t="shared" ca="1" si="18"/>
        <v>30.4％
↓
20.3％
(-10.1)</v>
      </c>
      <c r="BS23" t="str">
        <f t="shared" ca="1" si="19"/>
        <v>60.7％
↓
71.5％
(10.9)</v>
      </c>
      <c r="BT23" t="str">
        <f t="shared" ca="1" si="20"/>
        <v>2.9％
↓
1.9％
(-1)</v>
      </c>
      <c r="BV23" t="str">
        <f t="shared" ca="1" si="21"/>
        <v>61.1％
↓
20％
(-41.1)</v>
      </c>
      <c r="BW23" t="str">
        <f t="shared" ca="1" si="22"/>
        <v>35.5％
↓
63.1％
(27.6)</v>
      </c>
      <c r="BZ23" t="s">
        <v>434</v>
      </c>
      <c r="CA23" t="s">
        <v>435</v>
      </c>
      <c r="CB23" t="s">
        <v>436</v>
      </c>
      <c r="CC23" t="s">
        <v>437</v>
      </c>
      <c r="CD23" t="s">
        <v>438</v>
      </c>
      <c r="CF23" t="s">
        <v>439</v>
      </c>
      <c r="CG23" t="s">
        <v>440</v>
      </c>
    </row>
    <row r="24" spans="1:85" x14ac:dyDescent="0.4">
      <c r="A24" s="10">
        <v>32</v>
      </c>
      <c r="B24" s="1" t="s">
        <v>99</v>
      </c>
      <c r="C24" s="1" t="s">
        <v>51</v>
      </c>
      <c r="D24" t="str">
        <f t="shared" si="0"/>
        <v>'32二番町'!</v>
      </c>
      <c r="G24" s="50">
        <f t="shared" ca="1" si="1"/>
        <v>0.19700000000000001</v>
      </c>
      <c r="H24" s="50">
        <f t="shared" ca="1" si="25"/>
        <v>0.43099999999999999</v>
      </c>
      <c r="I24" s="50">
        <f t="shared" ca="1" si="25"/>
        <v>0.628</v>
      </c>
      <c r="J24" s="50">
        <f t="shared" ca="1" si="25"/>
        <v>0.28299999999999997</v>
      </c>
      <c r="K24" s="50">
        <f t="shared" ca="1" si="25"/>
        <v>5.0999999999999997E-2</v>
      </c>
      <c r="L24" s="50">
        <f t="shared" ca="1" si="25"/>
        <v>6.7000000000000004E-2</v>
      </c>
      <c r="M24" s="50">
        <f t="shared" ca="1" si="25"/>
        <v>0.33</v>
      </c>
      <c r="N24" s="50">
        <f t="shared" ca="1" si="25"/>
        <v>0.39700000000000002</v>
      </c>
      <c r="O24" s="50">
        <f t="shared" ca="1" si="25"/>
        <v>0.28899999999999998</v>
      </c>
      <c r="P24" s="50">
        <f t="shared" ca="1" si="25"/>
        <v>0</v>
      </c>
      <c r="R24" s="50">
        <f t="shared" ca="1" si="26"/>
        <v>0.08</v>
      </c>
      <c r="S24" s="50">
        <f t="shared" ca="1" si="26"/>
        <v>0.47</v>
      </c>
      <c r="T24" s="50">
        <f t="shared" ca="1" si="26"/>
        <v>0</v>
      </c>
      <c r="U24" s="50">
        <f t="shared" ca="1" si="26"/>
        <v>0.29399999999999998</v>
      </c>
      <c r="W24" s="53">
        <f t="shared" ca="1" si="3"/>
        <v>19.7</v>
      </c>
      <c r="X24" s="53">
        <f t="shared" ca="1" si="27"/>
        <v>43.1</v>
      </c>
      <c r="Y24" s="53">
        <f t="shared" ca="1" si="28"/>
        <v>62.8</v>
      </c>
      <c r="Z24" s="53">
        <f t="shared" ca="1" si="29"/>
        <v>28.299999999999997</v>
      </c>
      <c r="AA24" s="53">
        <f t="shared" ca="1" si="30"/>
        <v>5.0999999999999996</v>
      </c>
      <c r="AB24" s="53">
        <f t="shared" ca="1" si="31"/>
        <v>6.7</v>
      </c>
      <c r="AC24" s="53">
        <f t="shared" ca="1" si="32"/>
        <v>33</v>
      </c>
      <c r="AD24" s="53">
        <f t="shared" ca="1" si="33"/>
        <v>39.700000000000003</v>
      </c>
      <c r="AE24" s="53">
        <f t="shared" ca="1" si="34"/>
        <v>28.9</v>
      </c>
      <c r="AF24" s="53">
        <f t="shared" ca="1" si="35"/>
        <v>0</v>
      </c>
      <c r="AG24" s="53"/>
      <c r="AH24" s="53">
        <f t="shared" ca="1" si="36"/>
        <v>8</v>
      </c>
      <c r="AI24" s="53">
        <f t="shared" ca="1" si="37"/>
        <v>47</v>
      </c>
      <c r="AJ24" s="53">
        <f t="shared" ca="1" si="38"/>
        <v>0</v>
      </c>
      <c r="AK24" s="53">
        <f t="shared" ca="1" si="39"/>
        <v>29.4</v>
      </c>
      <c r="AM24" s="51" t="str">
        <f t="shared" ca="1" si="5"/>
        <v>19.7％
↓
6.7％</v>
      </c>
      <c r="AN24" s="51" t="str">
        <f t="shared" ca="1" si="40"/>
        <v>43.1％
↓
33％</v>
      </c>
      <c r="AO24" s="51" t="str">
        <f t="shared" ca="1" si="41"/>
        <v>62.8％
↓
39.7％</v>
      </c>
      <c r="AP24" s="51" t="str">
        <f t="shared" ca="1" si="42"/>
        <v>28.3％
↓
28.9％</v>
      </c>
      <c r="AQ24" s="51" t="str">
        <f t="shared" ca="1" si="43"/>
        <v>5.1％
↓
0％</v>
      </c>
      <c r="AS24" t="s">
        <v>222</v>
      </c>
      <c r="AT24" t="s">
        <v>223</v>
      </c>
      <c r="AU24" t="s">
        <v>224</v>
      </c>
      <c r="AV24" t="s">
        <v>225</v>
      </c>
      <c r="AW24" t="s">
        <v>226</v>
      </c>
      <c r="AY24" t="str">
        <f t="shared" ca="1" si="7"/>
        <v>8％
↓
0％</v>
      </c>
      <c r="AZ24" t="str">
        <f t="shared" ca="1" si="8"/>
        <v>47％
↓
29.4％</v>
      </c>
      <c r="BB24" t="s">
        <v>287</v>
      </c>
      <c r="BC24" t="s">
        <v>288</v>
      </c>
      <c r="BF24" s="55">
        <f t="shared" ca="1" si="9"/>
        <v>-13</v>
      </c>
      <c r="BG24" s="55">
        <f t="shared" ca="1" si="10"/>
        <v>-10.100000000000001</v>
      </c>
      <c r="BH24" s="55">
        <f t="shared" ca="1" si="11"/>
        <v>-23.099999999999994</v>
      </c>
      <c r="BI24" s="55">
        <f t="shared" ca="1" si="12"/>
        <v>0.60000000000000142</v>
      </c>
      <c r="BJ24" s="55">
        <f t="shared" ca="1" si="13"/>
        <v>-5.0999999999999996</v>
      </c>
      <c r="BK24" s="55"/>
      <c r="BL24" s="55">
        <f t="shared" ca="1" si="14"/>
        <v>-8</v>
      </c>
      <c r="BM24" s="55">
        <f t="shared" ca="1" si="15"/>
        <v>-17.600000000000001</v>
      </c>
      <c r="BP24" t="str">
        <f t="shared" ca="1" si="16"/>
        <v>19.7％
↓
6.7％
(-13)</v>
      </c>
      <c r="BQ24" t="str">
        <f t="shared" ca="1" si="17"/>
        <v>43.1％
↓
33.1％
(-10.1)</v>
      </c>
      <c r="BR24" t="str">
        <f t="shared" ca="1" si="18"/>
        <v>62.8％
↓
39.8％
(-23.1)</v>
      </c>
      <c r="BS24" t="str">
        <f t="shared" ca="1" si="19"/>
        <v>28.3％
↓
28.9％
(0.600000000000001)</v>
      </c>
      <c r="BT24" t="str">
        <f t="shared" ca="1" si="20"/>
        <v>5.1％
↓
0％
(-5.1)</v>
      </c>
      <c r="BV24" t="str">
        <f t="shared" ca="1" si="21"/>
        <v>8％
↓
0％
(-8)</v>
      </c>
      <c r="BW24" t="str">
        <f t="shared" ca="1" si="22"/>
        <v>47％
↓
29.4％
(-17.6)</v>
      </c>
      <c r="BZ24" t="s">
        <v>441</v>
      </c>
      <c r="CA24" t="s">
        <v>442</v>
      </c>
      <c r="CB24" t="s">
        <v>443</v>
      </c>
      <c r="CC24" t="s">
        <v>444</v>
      </c>
      <c r="CD24" t="s">
        <v>445</v>
      </c>
      <c r="CF24" t="s">
        <v>446</v>
      </c>
      <c r="CG24" t="s">
        <v>447</v>
      </c>
    </row>
    <row r="25" spans="1:85" x14ac:dyDescent="0.4">
      <c r="A25" s="10">
        <v>33</v>
      </c>
      <c r="B25" s="1" t="s">
        <v>100</v>
      </c>
      <c r="C25" s="1" t="s">
        <v>51</v>
      </c>
      <c r="D25" t="str">
        <f t="shared" si="0"/>
        <v>'33神田須田町二丁目北部周辺'!</v>
      </c>
      <c r="G25" s="50">
        <f t="shared" ca="1" si="1"/>
        <v>0.108</v>
      </c>
      <c r="H25" s="50">
        <f t="shared" ca="1" si="25"/>
        <v>0.27500000000000002</v>
      </c>
      <c r="I25" s="50">
        <f t="shared" ca="1" si="25"/>
        <v>0.38300000000000001</v>
      </c>
      <c r="J25" s="50">
        <f t="shared" ca="1" si="25"/>
        <v>0.60299999999999998</v>
      </c>
      <c r="K25" s="50">
        <f t="shared" ca="1" si="25"/>
        <v>1E-3</v>
      </c>
      <c r="L25" s="50">
        <f t="shared" ca="1" si="25"/>
        <v>7.2999999999999995E-2</v>
      </c>
      <c r="M25" s="50">
        <f t="shared" ca="1" si="25"/>
        <v>3.4000000000000002E-2</v>
      </c>
      <c r="N25" s="50">
        <f t="shared" ca="1" si="25"/>
        <v>0.107</v>
      </c>
      <c r="O25" s="50">
        <f t="shared" ca="1" si="25"/>
        <v>0.56100000000000005</v>
      </c>
      <c r="P25" s="50">
        <f t="shared" ca="1" si="25"/>
        <v>0.30599999999999999</v>
      </c>
      <c r="R25" s="50">
        <f t="shared" ca="1" si="26"/>
        <v>0.64300000000000002</v>
      </c>
      <c r="S25" s="50">
        <f t="shared" ca="1" si="26"/>
        <v>0.22899999999999998</v>
      </c>
      <c r="T25" s="50">
        <f t="shared" ca="1" si="26"/>
        <v>0.19</v>
      </c>
      <c r="U25" s="50">
        <f t="shared" ca="1" si="26"/>
        <v>0.66700000000000004</v>
      </c>
      <c r="W25" s="53">
        <f t="shared" ca="1" si="3"/>
        <v>10.8</v>
      </c>
      <c r="X25" s="53">
        <f t="shared" ca="1" si="27"/>
        <v>27.500000000000004</v>
      </c>
      <c r="Y25" s="53">
        <f t="shared" ca="1" si="28"/>
        <v>38.299999999999997</v>
      </c>
      <c r="Z25" s="53">
        <f t="shared" ca="1" si="29"/>
        <v>60.3</v>
      </c>
      <c r="AA25" s="53">
        <f t="shared" ca="1" si="30"/>
        <v>0.1</v>
      </c>
      <c r="AB25" s="53">
        <f t="shared" ca="1" si="31"/>
        <v>7.3</v>
      </c>
      <c r="AC25" s="53">
        <f t="shared" ca="1" si="32"/>
        <v>3.4000000000000004</v>
      </c>
      <c r="AD25" s="53">
        <f t="shared" ca="1" si="33"/>
        <v>10.7</v>
      </c>
      <c r="AE25" s="53">
        <f t="shared" ca="1" si="34"/>
        <v>56.100000000000009</v>
      </c>
      <c r="AF25" s="53">
        <f t="shared" ca="1" si="35"/>
        <v>30.599999999999998</v>
      </c>
      <c r="AG25" s="53"/>
      <c r="AH25" s="53">
        <f t="shared" ca="1" si="36"/>
        <v>64.3</v>
      </c>
      <c r="AI25" s="53">
        <f t="shared" ca="1" si="37"/>
        <v>22.9</v>
      </c>
      <c r="AJ25" s="53">
        <f t="shared" ca="1" si="38"/>
        <v>19</v>
      </c>
      <c r="AK25" s="53">
        <f t="shared" ca="1" si="39"/>
        <v>66.7</v>
      </c>
      <c r="AM25" s="51" t="str">
        <f t="shared" ca="1" si="5"/>
        <v>10.8％
↓
7.3％</v>
      </c>
      <c r="AN25" s="51" t="str">
        <f t="shared" ca="1" si="40"/>
        <v>27.5％
↓
3.4％</v>
      </c>
      <c r="AO25" s="51" t="str">
        <f t="shared" ca="1" si="41"/>
        <v>38.3％
↓
10.7％</v>
      </c>
      <c r="AP25" s="51" t="str">
        <f t="shared" ca="1" si="42"/>
        <v>60.3％
↓
56.1％</v>
      </c>
      <c r="AQ25" s="51" t="str">
        <f t="shared" ca="1" si="43"/>
        <v>0.1％
↓
30.6％</v>
      </c>
      <c r="AS25" t="s">
        <v>227</v>
      </c>
      <c r="AT25" t="s">
        <v>228</v>
      </c>
      <c r="AU25" t="s">
        <v>229</v>
      </c>
      <c r="AV25" t="s">
        <v>230</v>
      </c>
      <c r="AW25" t="s">
        <v>231</v>
      </c>
      <c r="AY25" t="str">
        <f t="shared" ca="1" si="7"/>
        <v>64.3％
↓
19％</v>
      </c>
      <c r="AZ25" t="str">
        <f t="shared" ca="1" si="8"/>
        <v>22.9％
↓
66.7％</v>
      </c>
      <c r="BB25" t="s">
        <v>289</v>
      </c>
      <c r="BC25" t="s">
        <v>290</v>
      </c>
      <c r="BF25" s="55">
        <f t="shared" ca="1" si="9"/>
        <v>-3.5000000000000009</v>
      </c>
      <c r="BG25" s="55">
        <f t="shared" ca="1" si="10"/>
        <v>-24.1</v>
      </c>
      <c r="BH25" s="55">
        <f t="shared" ca="1" si="11"/>
        <v>-27.599999999999998</v>
      </c>
      <c r="BI25" s="55">
        <f t="shared" ca="1" si="12"/>
        <v>-4.1999999999999886</v>
      </c>
      <c r="BJ25" s="55">
        <f t="shared" ca="1" si="13"/>
        <v>30.499999999999996</v>
      </c>
      <c r="BK25" s="55"/>
      <c r="BL25" s="55">
        <f t="shared" ca="1" si="14"/>
        <v>-45.3</v>
      </c>
      <c r="BM25" s="55">
        <f t="shared" ca="1" si="15"/>
        <v>43.800000000000004</v>
      </c>
      <c r="BP25" t="str">
        <f t="shared" ca="1" si="16"/>
        <v>10.8％
↓
7.3％
(-3.5)</v>
      </c>
      <c r="BQ25" t="str">
        <f t="shared" ca="1" si="17"/>
        <v>27.5％
↓
3.4％
(-24.1)</v>
      </c>
      <c r="BR25" t="str">
        <f t="shared" ca="1" si="18"/>
        <v>38.3％
↓
10.7％
(-27.6)</v>
      </c>
      <c r="BS25" t="str">
        <f t="shared" ca="1" si="19"/>
        <v>60.4％
↓
56％
(-4.19999999999999)</v>
      </c>
      <c r="BT25" t="str">
        <f t="shared" ca="1" si="20"/>
        <v>0.1％
↓
30.6％
(30.5)</v>
      </c>
      <c r="BV25" t="str">
        <f t="shared" ca="1" si="21"/>
        <v>64.2％
↓
19％
(-45.3)</v>
      </c>
      <c r="BW25" t="str">
        <f t="shared" ca="1" si="22"/>
        <v>22.9％
↓
66.6％
(43.8)</v>
      </c>
      <c r="BZ25" t="s">
        <v>448</v>
      </c>
      <c r="CA25" t="s">
        <v>449</v>
      </c>
      <c r="CB25" t="s">
        <v>450</v>
      </c>
      <c r="CC25" t="s">
        <v>451</v>
      </c>
      <c r="CD25" t="s">
        <v>452</v>
      </c>
      <c r="CF25" t="s">
        <v>453</v>
      </c>
      <c r="CG25" t="s">
        <v>454</v>
      </c>
    </row>
    <row r="26" spans="1:85" x14ac:dyDescent="0.4">
      <c r="A26" s="10">
        <v>34</v>
      </c>
      <c r="B26" s="1" t="s">
        <v>101</v>
      </c>
      <c r="C26" s="1" t="s">
        <v>49</v>
      </c>
      <c r="D26" t="str">
        <f t="shared" si="0"/>
        <v>'34麹町'!</v>
      </c>
      <c r="G26" s="50">
        <f t="shared" ca="1" si="1"/>
        <v>6.7000000000000004E-2</v>
      </c>
      <c r="H26" s="50">
        <f t="shared" ca="1" si="25"/>
        <v>0.47599999999999998</v>
      </c>
      <c r="I26" s="50">
        <f t="shared" ca="1" si="25"/>
        <v>0.54299999999999993</v>
      </c>
      <c r="J26" s="50">
        <f t="shared" ca="1" si="25"/>
        <v>0.374</v>
      </c>
      <c r="K26" s="50">
        <f t="shared" ca="1" si="25"/>
        <v>1.2E-2</v>
      </c>
      <c r="L26" s="50">
        <f t="shared" ca="1" si="25"/>
        <v>7.3999999999999996E-2</v>
      </c>
      <c r="M26" s="50">
        <f t="shared" ca="1" si="25"/>
        <v>0.13300000000000001</v>
      </c>
      <c r="N26" s="50">
        <f t="shared" ca="1" si="25"/>
        <v>0.20700000000000002</v>
      </c>
      <c r="O26" s="50">
        <f t="shared" ca="1" si="25"/>
        <v>0.77400000000000002</v>
      </c>
      <c r="P26" s="50">
        <f t="shared" ca="1" si="25"/>
        <v>4.0000000000000001E-3</v>
      </c>
      <c r="R26" s="50">
        <f t="shared" ca="1" si="26"/>
        <v>0.4</v>
      </c>
      <c r="S26" s="50">
        <f t="shared" ca="1" si="26"/>
        <v>0.41200000000000003</v>
      </c>
      <c r="T26" s="50">
        <f t="shared" ca="1" si="26"/>
        <v>0.23799999999999999</v>
      </c>
      <c r="U26" s="50">
        <f t="shared" ca="1" si="26"/>
        <v>0.60399999999999998</v>
      </c>
      <c r="W26" s="53">
        <f t="shared" ca="1" si="3"/>
        <v>6.7</v>
      </c>
      <c r="X26" s="53">
        <f t="shared" ca="1" si="27"/>
        <v>47.599999999999994</v>
      </c>
      <c r="Y26" s="53">
        <f t="shared" ca="1" si="28"/>
        <v>54.29999999999999</v>
      </c>
      <c r="Z26" s="53">
        <f t="shared" ca="1" si="29"/>
        <v>37.4</v>
      </c>
      <c r="AA26" s="53">
        <f t="shared" ca="1" si="30"/>
        <v>1.2</v>
      </c>
      <c r="AB26" s="53">
        <f t="shared" ca="1" si="31"/>
        <v>7.3999999999999995</v>
      </c>
      <c r="AC26" s="53">
        <f t="shared" ca="1" si="32"/>
        <v>13.3</v>
      </c>
      <c r="AD26" s="53">
        <f t="shared" ca="1" si="33"/>
        <v>20.700000000000003</v>
      </c>
      <c r="AE26" s="53">
        <f t="shared" ca="1" si="34"/>
        <v>77.400000000000006</v>
      </c>
      <c r="AF26" s="53">
        <f t="shared" ca="1" si="35"/>
        <v>0.4</v>
      </c>
      <c r="AG26" s="53"/>
      <c r="AH26" s="53">
        <f t="shared" ca="1" si="36"/>
        <v>40</v>
      </c>
      <c r="AI26" s="53">
        <f t="shared" ca="1" si="37"/>
        <v>41.2</v>
      </c>
      <c r="AJ26" s="53">
        <f t="shared" ca="1" si="38"/>
        <v>23.799999999999997</v>
      </c>
      <c r="AK26" s="53">
        <f t="shared" ca="1" si="39"/>
        <v>60.4</v>
      </c>
      <c r="AM26" s="51" t="str">
        <f t="shared" ca="1" si="5"/>
        <v>6.7％
↓
7.4％</v>
      </c>
      <c r="AN26" s="51" t="str">
        <f t="shared" ca="1" si="40"/>
        <v>47.6％
↓
13.3％</v>
      </c>
      <c r="AO26" s="51" t="str">
        <f t="shared" ca="1" si="41"/>
        <v>54.3％
↓
20.7％</v>
      </c>
      <c r="AP26" s="51" t="str">
        <f t="shared" ca="1" si="42"/>
        <v>37.4％
↓
77.4％</v>
      </c>
      <c r="AQ26" s="51" t="str">
        <f t="shared" ca="1" si="43"/>
        <v>1.2％
↓
0.4％</v>
      </c>
      <c r="AS26" t="s">
        <v>232</v>
      </c>
      <c r="AT26" t="s">
        <v>233</v>
      </c>
      <c r="AU26" t="s">
        <v>234</v>
      </c>
      <c r="AV26" t="s">
        <v>235</v>
      </c>
      <c r="AW26" t="s">
        <v>236</v>
      </c>
      <c r="AY26" t="str">
        <f t="shared" ca="1" si="7"/>
        <v>40％
↓
23.8％</v>
      </c>
      <c r="AZ26" t="str">
        <f t="shared" ca="1" si="8"/>
        <v>41.2％
↓
60.4％</v>
      </c>
      <c r="BB26" t="s">
        <v>291</v>
      </c>
      <c r="BC26" t="s">
        <v>292</v>
      </c>
      <c r="BF26" s="55">
        <f t="shared" ca="1" si="9"/>
        <v>0.69999999999999929</v>
      </c>
      <c r="BG26" s="55">
        <f t="shared" ca="1" si="10"/>
        <v>-34.299999999999997</v>
      </c>
      <c r="BH26" s="55">
        <f t="shared" ca="1" si="11"/>
        <v>-33.599999999999987</v>
      </c>
      <c r="BI26" s="55">
        <f t="shared" ca="1" si="12"/>
        <v>40.000000000000007</v>
      </c>
      <c r="BJ26" s="55">
        <f t="shared" ca="1" si="13"/>
        <v>-0.79999999999999993</v>
      </c>
      <c r="BK26" s="55"/>
      <c r="BL26" s="55">
        <f t="shared" ca="1" si="14"/>
        <v>-16.200000000000003</v>
      </c>
      <c r="BM26" s="55">
        <f t="shared" ca="1" si="15"/>
        <v>19.199999999999996</v>
      </c>
      <c r="BP26" t="str">
        <f t="shared" ca="1" si="16"/>
        <v>6.7％
↓
7.4％
(0.699999999999999)</v>
      </c>
      <c r="BQ26" t="str">
        <f t="shared" ca="1" si="17"/>
        <v>47.6％
↓
13.3％
(-34.3)</v>
      </c>
      <c r="BR26" t="str">
        <f t="shared" ca="1" si="18"/>
        <v>54.3％
↓
20.7％
(-33.6)</v>
      </c>
      <c r="BS26" t="str">
        <f t="shared" ca="1" si="19"/>
        <v>37.4％
↓
77.4％
(40)</v>
      </c>
      <c r="BT26" t="str">
        <f t="shared" ca="1" si="20"/>
        <v>1.2％
↓
0.4％
(-0.8)</v>
      </c>
      <c r="BV26" t="str">
        <f t="shared" ca="1" si="21"/>
        <v>40％
↓
23.8％
(-16.2)</v>
      </c>
      <c r="BW26" t="str">
        <f t="shared" ca="1" si="22"/>
        <v>41.2％
↓
60.3％
(19.2)</v>
      </c>
      <c r="BZ26" t="s">
        <v>455</v>
      </c>
      <c r="CA26" t="s">
        <v>456</v>
      </c>
      <c r="CB26" t="s">
        <v>457</v>
      </c>
      <c r="CC26" t="s">
        <v>458</v>
      </c>
      <c r="CD26" t="s">
        <v>459</v>
      </c>
      <c r="CF26" t="s">
        <v>460</v>
      </c>
      <c r="CG26" t="s">
        <v>461</v>
      </c>
    </row>
    <row r="27" spans="1:85" x14ac:dyDescent="0.4">
      <c r="A27" s="10">
        <v>36</v>
      </c>
      <c r="B27" s="1" t="s">
        <v>102</v>
      </c>
      <c r="C27" s="1" t="s">
        <v>46</v>
      </c>
      <c r="D27" t="str">
        <f t="shared" si="0"/>
        <v>'36内神田一丁目'!</v>
      </c>
      <c r="G27" s="50">
        <f t="shared" ca="1" si="1"/>
        <v>6.0000000000000001E-3</v>
      </c>
      <c r="H27" s="50">
        <f t="shared" ca="1" si="25"/>
        <v>0.33200000000000002</v>
      </c>
      <c r="I27" s="50">
        <f t="shared" ca="1" si="25"/>
        <v>0.33800000000000002</v>
      </c>
      <c r="J27" s="50">
        <f t="shared" ca="1" si="25"/>
        <v>0.628</v>
      </c>
      <c r="K27" s="50">
        <f t="shared" ca="1" si="25"/>
        <v>0.03</v>
      </c>
      <c r="L27" s="50">
        <f t="shared" ca="1" si="25"/>
        <v>0.49299999999999999</v>
      </c>
      <c r="M27" s="50">
        <f t="shared" ca="1" si="25"/>
        <v>7.8E-2</v>
      </c>
      <c r="N27" s="50">
        <f t="shared" ca="1" si="25"/>
        <v>0.57099999999999995</v>
      </c>
      <c r="O27" s="50">
        <f t="shared" ca="1" si="25"/>
        <v>0.38300000000000001</v>
      </c>
      <c r="P27" s="50">
        <f t="shared" ca="1" si="25"/>
        <v>3.6999999999999998E-2</v>
      </c>
      <c r="R27" s="50">
        <f t="shared" ca="1" si="26"/>
        <v>0.627</v>
      </c>
      <c r="S27" s="50">
        <f t="shared" ca="1" si="26"/>
        <v>0.33700000000000002</v>
      </c>
      <c r="T27" s="50">
        <f t="shared" ca="1" si="26"/>
        <v>0.375</v>
      </c>
      <c r="U27" s="50">
        <f t="shared" ca="1" si="26"/>
        <v>0.58299999999999996</v>
      </c>
      <c r="W27" s="53">
        <f t="shared" ca="1" si="3"/>
        <v>0.6</v>
      </c>
      <c r="X27" s="53">
        <f t="shared" ca="1" si="27"/>
        <v>33.200000000000003</v>
      </c>
      <c r="Y27" s="53">
        <f t="shared" ca="1" si="28"/>
        <v>33.800000000000004</v>
      </c>
      <c r="Z27" s="53">
        <f t="shared" ca="1" si="29"/>
        <v>62.8</v>
      </c>
      <c r="AA27" s="53">
        <f t="shared" ca="1" si="30"/>
        <v>3</v>
      </c>
      <c r="AB27" s="53">
        <f t="shared" ca="1" si="31"/>
        <v>49.3</v>
      </c>
      <c r="AC27" s="53">
        <f t="shared" ca="1" si="32"/>
        <v>7.8</v>
      </c>
      <c r="AD27" s="53">
        <f t="shared" ca="1" si="33"/>
        <v>57.099999999999994</v>
      </c>
      <c r="AE27" s="53">
        <f t="shared" ca="1" si="34"/>
        <v>38.299999999999997</v>
      </c>
      <c r="AF27" s="53">
        <f t="shared" ca="1" si="35"/>
        <v>3.6999999999999997</v>
      </c>
      <c r="AG27" s="53"/>
      <c r="AH27" s="53">
        <f t="shared" ca="1" si="36"/>
        <v>62.7</v>
      </c>
      <c r="AI27" s="53">
        <f t="shared" ca="1" si="37"/>
        <v>33.700000000000003</v>
      </c>
      <c r="AJ27" s="53">
        <f t="shared" ca="1" si="38"/>
        <v>37.5</v>
      </c>
      <c r="AK27" s="53">
        <f t="shared" ca="1" si="39"/>
        <v>58.3</v>
      </c>
      <c r="AM27" s="51" t="str">
        <f t="shared" ca="1" si="5"/>
        <v>0.6％
↓
49.3％</v>
      </c>
      <c r="AN27" s="51" t="str">
        <f t="shared" ca="1" si="40"/>
        <v>33.2％
↓
7.8％</v>
      </c>
      <c r="AO27" s="51" t="str">
        <f t="shared" ca="1" si="41"/>
        <v>33.8％
↓
57.1％</v>
      </c>
      <c r="AP27" s="51" t="str">
        <f t="shared" ca="1" si="42"/>
        <v>62.8％
↓
38.3％</v>
      </c>
      <c r="AQ27" s="51" t="str">
        <f t="shared" ca="1" si="43"/>
        <v>3％
↓
3.7％</v>
      </c>
      <c r="AS27" t="s">
        <v>237</v>
      </c>
      <c r="AT27" t="s">
        <v>238</v>
      </c>
      <c r="AU27" t="s">
        <v>239</v>
      </c>
      <c r="AV27" t="s">
        <v>240</v>
      </c>
      <c r="AW27" t="s">
        <v>241</v>
      </c>
      <c r="AY27" t="str">
        <f t="shared" ca="1" si="7"/>
        <v>62.7％
↓
37.5％</v>
      </c>
      <c r="AZ27" t="str">
        <f t="shared" ca="1" si="8"/>
        <v>33.7％
↓
58.3％</v>
      </c>
      <c r="BB27" t="s">
        <v>293</v>
      </c>
      <c r="BC27" t="s">
        <v>294</v>
      </c>
      <c r="BF27" s="55">
        <f t="shared" ca="1" si="9"/>
        <v>48.699999999999996</v>
      </c>
      <c r="BG27" s="55">
        <f t="shared" ca="1" si="10"/>
        <v>-25.400000000000002</v>
      </c>
      <c r="BH27" s="55">
        <f t="shared" ca="1" si="11"/>
        <v>23.29999999999999</v>
      </c>
      <c r="BI27" s="55">
        <f t="shared" ca="1" si="12"/>
        <v>-24.5</v>
      </c>
      <c r="BJ27" s="55">
        <f t="shared" ca="1" si="13"/>
        <v>0.69999999999999973</v>
      </c>
      <c r="BK27" s="55"/>
      <c r="BL27" s="55">
        <f t="shared" ca="1" si="14"/>
        <v>-25.200000000000003</v>
      </c>
      <c r="BM27" s="55">
        <f t="shared" ca="1" si="15"/>
        <v>24.599999999999994</v>
      </c>
      <c r="BP27" t="str">
        <f t="shared" ca="1" si="16"/>
        <v>0.6％
↓
49.4％
(48.7)</v>
      </c>
      <c r="BQ27" t="str">
        <f t="shared" ca="1" si="17"/>
        <v>33.2％
↓
7.8％
(-25.4)</v>
      </c>
      <c r="BR27" t="str">
        <f t="shared" ca="1" si="18"/>
        <v>33.8％
↓
57.2％
(23.3)</v>
      </c>
      <c r="BS27" t="str">
        <f t="shared" ca="1" si="19"/>
        <v>62.8％
↓
38.3％
(-24.5)</v>
      </c>
      <c r="BT27" t="str">
        <f t="shared" ca="1" si="20"/>
        <v>3％
↓
3.7％
(0.7)</v>
      </c>
      <c r="BV27" t="str">
        <f t="shared" ca="1" si="21"/>
        <v>62.7％
↓
37.5％
(-25.2)</v>
      </c>
      <c r="BW27" t="str">
        <f t="shared" ca="1" si="22"/>
        <v>33.7％
↓
58.3％
(24.6)</v>
      </c>
      <c r="BZ27" t="s">
        <v>462</v>
      </c>
      <c r="CA27" t="s">
        <v>463</v>
      </c>
      <c r="CB27" t="s">
        <v>464</v>
      </c>
      <c r="CC27" t="s">
        <v>465</v>
      </c>
      <c r="CD27" t="s">
        <v>466</v>
      </c>
      <c r="CF27" t="s">
        <v>467</v>
      </c>
      <c r="CG27" t="s">
        <v>468</v>
      </c>
    </row>
    <row r="28" spans="1:85" x14ac:dyDescent="0.4">
      <c r="A28" s="10">
        <v>37</v>
      </c>
      <c r="B28" s="1" t="s">
        <v>103</v>
      </c>
      <c r="C28" s="1" t="s">
        <v>46</v>
      </c>
      <c r="D28" t="str">
        <f t="shared" si="0"/>
        <v>'37内神田二丁目'!</v>
      </c>
      <c r="G28" s="50">
        <f t="shared" ca="1" si="1"/>
        <v>0.05</v>
      </c>
      <c r="H28" s="50">
        <f t="shared" ca="1" si="25"/>
        <v>0.26400000000000001</v>
      </c>
      <c r="I28" s="50">
        <f t="shared" ca="1" si="25"/>
        <v>0.314</v>
      </c>
      <c r="J28" s="50">
        <f t="shared" ca="1" si="25"/>
        <v>0.59599999999999997</v>
      </c>
      <c r="K28" s="50">
        <f t="shared" ca="1" si="25"/>
        <v>6.0999999999999999E-2</v>
      </c>
      <c r="L28" s="50">
        <f t="shared" ca="1" si="25"/>
        <v>6.7000000000000004E-2</v>
      </c>
      <c r="M28" s="50">
        <f t="shared" ca="1" si="25"/>
        <v>0.28999999999999998</v>
      </c>
      <c r="N28" s="50">
        <f t="shared" ca="1" si="25"/>
        <v>0.35699999999999998</v>
      </c>
      <c r="O28" s="50">
        <f t="shared" ca="1" si="25"/>
        <v>0.26400000000000001</v>
      </c>
      <c r="P28" s="50">
        <f t="shared" ca="1" si="25"/>
        <v>0.33900000000000002</v>
      </c>
      <c r="R28" s="50">
        <f t="shared" ca="1" si="26"/>
        <v>0.6080000000000001</v>
      </c>
      <c r="S28" s="50">
        <f t="shared" ca="1" si="26"/>
        <v>0.35899999999999999</v>
      </c>
      <c r="T28" s="50">
        <f t="shared" ca="1" si="26"/>
        <v>0.158</v>
      </c>
      <c r="U28" s="50">
        <f t="shared" ca="1" si="26"/>
        <v>0.84200000000000008</v>
      </c>
      <c r="W28" s="53">
        <f t="shared" ca="1" si="3"/>
        <v>5</v>
      </c>
      <c r="X28" s="53">
        <f t="shared" ca="1" si="27"/>
        <v>26.400000000000002</v>
      </c>
      <c r="Y28" s="53">
        <f t="shared" ca="1" si="28"/>
        <v>31.4</v>
      </c>
      <c r="Z28" s="53">
        <f t="shared" ca="1" si="29"/>
        <v>59.599999999999994</v>
      </c>
      <c r="AA28" s="53">
        <f t="shared" ca="1" si="30"/>
        <v>6.1</v>
      </c>
      <c r="AB28" s="53">
        <f t="shared" ca="1" si="31"/>
        <v>6.7</v>
      </c>
      <c r="AC28" s="53">
        <f t="shared" ca="1" si="32"/>
        <v>28.999999999999996</v>
      </c>
      <c r="AD28" s="53">
        <f t="shared" ca="1" si="33"/>
        <v>35.699999999999996</v>
      </c>
      <c r="AE28" s="53">
        <f t="shared" ca="1" si="34"/>
        <v>26.400000000000002</v>
      </c>
      <c r="AF28" s="53">
        <f t="shared" ca="1" si="35"/>
        <v>33.900000000000006</v>
      </c>
      <c r="AG28" s="53"/>
      <c r="AH28" s="53">
        <f t="shared" ca="1" si="36"/>
        <v>60.800000000000011</v>
      </c>
      <c r="AI28" s="53">
        <f t="shared" ca="1" si="37"/>
        <v>35.9</v>
      </c>
      <c r="AJ28" s="53">
        <f t="shared" ca="1" si="38"/>
        <v>15.8</v>
      </c>
      <c r="AK28" s="53">
        <f t="shared" ca="1" si="39"/>
        <v>84.2</v>
      </c>
      <c r="AM28" s="51" t="str">
        <f t="shared" ca="1" si="5"/>
        <v>5％
↓
6.7％</v>
      </c>
      <c r="AN28" s="51" t="str">
        <f t="shared" ca="1" si="40"/>
        <v>26.4％
↓
29％</v>
      </c>
      <c r="AO28" s="51" t="str">
        <f t="shared" ca="1" si="41"/>
        <v>31.4％
↓
35.7％</v>
      </c>
      <c r="AP28" s="51" t="str">
        <f t="shared" ca="1" si="42"/>
        <v>59.6％
↓
26.4％</v>
      </c>
      <c r="AQ28" s="51" t="str">
        <f t="shared" ca="1" si="43"/>
        <v>6.1％
↓
33.9％</v>
      </c>
      <c r="AS28" t="s">
        <v>242</v>
      </c>
      <c r="AT28" t="s">
        <v>243</v>
      </c>
      <c r="AU28" t="s">
        <v>244</v>
      </c>
      <c r="AV28" t="s">
        <v>245</v>
      </c>
      <c r="AW28" t="s">
        <v>246</v>
      </c>
      <c r="AY28" t="str">
        <f t="shared" ca="1" si="7"/>
        <v>60.8％
↓
15.8％</v>
      </c>
      <c r="AZ28" t="str">
        <f t="shared" ca="1" si="8"/>
        <v>35.9％
↓
84.2％</v>
      </c>
      <c r="BB28" t="s">
        <v>295</v>
      </c>
      <c r="BC28" t="s">
        <v>296</v>
      </c>
      <c r="BF28" s="55">
        <f t="shared" ca="1" si="9"/>
        <v>1.7000000000000002</v>
      </c>
      <c r="BG28" s="55">
        <f t="shared" ca="1" si="10"/>
        <v>2.5999999999999943</v>
      </c>
      <c r="BH28" s="55">
        <f t="shared" ca="1" si="11"/>
        <v>4.2999999999999972</v>
      </c>
      <c r="BI28" s="55">
        <f t="shared" ca="1" si="12"/>
        <v>-33.199999999999989</v>
      </c>
      <c r="BJ28" s="55">
        <f t="shared" ca="1" si="13"/>
        <v>27.800000000000004</v>
      </c>
      <c r="BK28" s="55"/>
      <c r="BL28" s="55">
        <f t="shared" ca="1" si="14"/>
        <v>-45.000000000000014</v>
      </c>
      <c r="BM28" s="55">
        <f t="shared" ca="1" si="15"/>
        <v>48.300000000000004</v>
      </c>
      <c r="BP28" t="str">
        <f t="shared" ca="1" si="16"/>
        <v>5％
↓
6.7％
(1.7)</v>
      </c>
      <c r="BQ28" t="str">
        <f t="shared" ca="1" si="17"/>
        <v>26.4％
↓
29％
(2.59999999999999)</v>
      </c>
      <c r="BR28" t="str">
        <f t="shared" ca="1" si="18"/>
        <v>31.4％
↓
35.7％
(4.3)</v>
      </c>
      <c r="BS28" t="str">
        <f t="shared" ca="1" si="19"/>
        <v>59.6％
↓
26.4％
(-33.2)</v>
      </c>
      <c r="BT28" t="str">
        <f t="shared" ca="1" si="20"/>
        <v>6.1％
↓
33.9％
(27.8)</v>
      </c>
      <c r="BV28" t="str">
        <f t="shared" ca="1" si="21"/>
        <v>60.8％
↓
15.8％
(-45)</v>
      </c>
      <c r="BW28" t="str">
        <f t="shared" ca="1" si="22"/>
        <v>35.9％
↓
84.2％
(48.3)</v>
      </c>
      <c r="BZ28" t="s">
        <v>469</v>
      </c>
      <c r="CA28" t="s">
        <v>470</v>
      </c>
      <c r="CB28" t="s">
        <v>471</v>
      </c>
      <c r="CC28" t="s">
        <v>472</v>
      </c>
      <c r="CD28" t="s">
        <v>473</v>
      </c>
      <c r="CF28" t="s">
        <v>474</v>
      </c>
      <c r="CG28" t="s">
        <v>475</v>
      </c>
    </row>
    <row r="30" spans="1:85" x14ac:dyDescent="0.4">
      <c r="BF30" s="57">
        <f ca="1">AVERAGE(BF4:BF28)</f>
        <v>18.192</v>
      </c>
      <c r="BG30" s="57">
        <f ca="1">AVERAGE(BG4:BG28)</f>
        <v>-10.827999999999998</v>
      </c>
      <c r="BH30" s="57">
        <f ca="1">AVERAGE(BH4:BH28)</f>
        <v>7.3640000000000008</v>
      </c>
      <c r="BI30" s="57">
        <f ca="1">AVERAGE(BI4:BI28)</f>
        <v>-12.319999999999999</v>
      </c>
      <c r="BJ30" s="57">
        <f ca="1">AVERAGE(BJ4:BJ28)</f>
        <v>4.2759999999999998</v>
      </c>
      <c r="BK30" s="58"/>
      <c r="BL30" s="57">
        <f ca="1">AVERAGE(BL4:BL28)</f>
        <v>-30.224</v>
      </c>
      <c r="BM30" s="57">
        <f ca="1">AVERAGE(BM4:BM28)</f>
        <v>24.708000000000002</v>
      </c>
      <c r="BN30" s="58"/>
    </row>
  </sheetData>
  <phoneticPr fontId="2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27"/>
  <sheetViews>
    <sheetView workbookViewId="0">
      <selection activeCell="M6" sqref="M6"/>
    </sheetView>
  </sheetViews>
  <sheetFormatPr defaultRowHeight="18.75" x14ac:dyDescent="0.4"/>
  <cols>
    <col min="2" max="2" width="22.25" bestFit="1" customWidth="1"/>
    <col min="3" max="3" width="18.625" bestFit="1" customWidth="1"/>
    <col min="4" max="4" width="8.875" customWidth="1"/>
    <col min="5" max="5" width="13.125" bestFit="1" customWidth="1"/>
    <col min="6" max="6" width="25.75" bestFit="1" customWidth="1"/>
    <col min="7" max="7" width="11.375" bestFit="1" customWidth="1"/>
    <col min="8" max="8" width="13.125" bestFit="1" customWidth="1"/>
  </cols>
  <sheetData>
    <row r="1" spans="1:11" x14ac:dyDescent="0.4">
      <c r="D1" s="43" t="s">
        <v>37</v>
      </c>
      <c r="E1" s="16" t="s">
        <v>39</v>
      </c>
      <c r="F1" s="44" t="s">
        <v>298</v>
      </c>
      <c r="G1" s="17" t="s">
        <v>40</v>
      </c>
      <c r="H1" s="18" t="s">
        <v>41</v>
      </c>
      <c r="J1" s="47" t="s">
        <v>73</v>
      </c>
      <c r="K1" s="47" t="s">
        <v>74</v>
      </c>
    </row>
    <row r="3" spans="1:11" ht="75" x14ac:dyDescent="0.4">
      <c r="A3" s="10">
        <v>5</v>
      </c>
      <c r="B3" s="1" t="s">
        <v>80</v>
      </c>
      <c r="C3" s="1" t="s">
        <v>46</v>
      </c>
      <c r="D3" s="56" t="s">
        <v>483</v>
      </c>
      <c r="E3" s="56" t="s">
        <v>484</v>
      </c>
      <c r="F3" s="56" t="s">
        <v>485</v>
      </c>
      <c r="G3" s="56" t="s">
        <v>486</v>
      </c>
      <c r="H3" s="56" t="s">
        <v>487</v>
      </c>
      <c r="J3" s="56" t="s">
        <v>488</v>
      </c>
      <c r="K3" s="56" t="s">
        <v>489</v>
      </c>
    </row>
    <row r="4" spans="1:11" ht="75" x14ac:dyDescent="0.4">
      <c r="A4" s="10">
        <v>6</v>
      </c>
      <c r="B4" s="1" t="s">
        <v>81</v>
      </c>
      <c r="C4" s="1" t="s">
        <v>46</v>
      </c>
      <c r="D4" s="56" t="s">
        <v>315</v>
      </c>
      <c r="E4" s="56" t="s">
        <v>316</v>
      </c>
      <c r="F4" s="56" t="s">
        <v>317</v>
      </c>
      <c r="G4" s="56" t="s">
        <v>318</v>
      </c>
      <c r="H4" s="56" t="s">
        <v>319</v>
      </c>
      <c r="I4" s="54"/>
      <c r="J4" s="56" t="s">
        <v>320</v>
      </c>
      <c r="K4" s="56" t="s">
        <v>321</v>
      </c>
    </row>
    <row r="5" spans="1:11" ht="75" x14ac:dyDescent="0.4">
      <c r="A5" s="10">
        <v>7</v>
      </c>
      <c r="B5" s="1" t="s">
        <v>82</v>
      </c>
      <c r="C5" s="1" t="s">
        <v>49</v>
      </c>
      <c r="D5" s="56" t="s">
        <v>322</v>
      </c>
      <c r="E5" s="56" t="s">
        <v>323</v>
      </c>
      <c r="F5" s="56" t="s">
        <v>324</v>
      </c>
      <c r="G5" s="56" t="s">
        <v>499</v>
      </c>
      <c r="H5" s="56" t="s">
        <v>500</v>
      </c>
      <c r="I5" s="54"/>
      <c r="J5" s="56" t="s">
        <v>327</v>
      </c>
      <c r="K5" s="56" t="s">
        <v>328</v>
      </c>
    </row>
    <row r="6" spans="1:11" ht="75" x14ac:dyDescent="0.4">
      <c r="A6" s="10">
        <v>8</v>
      </c>
      <c r="B6" s="1" t="s">
        <v>83</v>
      </c>
      <c r="C6" s="1" t="s">
        <v>51</v>
      </c>
      <c r="D6" s="56" t="s">
        <v>329</v>
      </c>
      <c r="E6" s="56" t="s">
        <v>330</v>
      </c>
      <c r="F6" s="56" t="s">
        <v>331</v>
      </c>
      <c r="G6" s="56" t="s">
        <v>332</v>
      </c>
      <c r="H6" s="56" t="s">
        <v>333</v>
      </c>
      <c r="I6" s="54"/>
      <c r="J6" s="56" t="s">
        <v>334</v>
      </c>
      <c r="K6" s="56" t="s">
        <v>335</v>
      </c>
    </row>
    <row r="7" spans="1:11" ht="75" x14ac:dyDescent="0.4">
      <c r="A7" s="10">
        <v>10</v>
      </c>
      <c r="B7" s="1" t="s">
        <v>84</v>
      </c>
      <c r="C7" s="1" t="s">
        <v>46</v>
      </c>
      <c r="D7" s="56" t="s">
        <v>336</v>
      </c>
      <c r="E7" s="56" t="s">
        <v>337</v>
      </c>
      <c r="F7" s="56" t="s">
        <v>338</v>
      </c>
      <c r="G7" s="56" t="s">
        <v>339</v>
      </c>
      <c r="H7" s="56" t="s">
        <v>340</v>
      </c>
      <c r="I7" s="54"/>
      <c r="J7" s="56" t="s">
        <v>341</v>
      </c>
      <c r="K7" s="56" t="s">
        <v>342</v>
      </c>
    </row>
    <row r="8" spans="1:11" ht="75" x14ac:dyDescent="0.4">
      <c r="A8" s="10">
        <v>11</v>
      </c>
      <c r="B8" s="1" t="s">
        <v>85</v>
      </c>
      <c r="C8" s="1" t="s">
        <v>46</v>
      </c>
      <c r="D8" s="56" t="s">
        <v>343</v>
      </c>
      <c r="E8" s="56" t="s">
        <v>344</v>
      </c>
      <c r="F8" s="56" t="s">
        <v>345</v>
      </c>
      <c r="G8" s="56" t="s">
        <v>497</v>
      </c>
      <c r="H8" s="56" t="s">
        <v>347</v>
      </c>
      <c r="I8" s="54"/>
      <c r="J8" s="56" t="s">
        <v>348</v>
      </c>
      <c r="K8" s="56" t="s">
        <v>349</v>
      </c>
    </row>
    <row r="9" spans="1:11" ht="75" x14ac:dyDescent="0.4">
      <c r="A9" s="10">
        <v>12</v>
      </c>
      <c r="B9" s="1" t="s">
        <v>86</v>
      </c>
      <c r="C9" s="1" t="s">
        <v>46</v>
      </c>
      <c r="D9" s="56" t="s">
        <v>350</v>
      </c>
      <c r="E9" s="56" t="s">
        <v>351</v>
      </c>
      <c r="F9" s="56" t="s">
        <v>352</v>
      </c>
      <c r="G9" s="56" t="s">
        <v>353</v>
      </c>
      <c r="H9" s="56" t="s">
        <v>354</v>
      </c>
      <c r="I9" s="54"/>
      <c r="J9" s="56" t="s">
        <v>355</v>
      </c>
      <c r="K9" s="56" t="s">
        <v>356</v>
      </c>
    </row>
    <row r="10" spans="1:11" ht="75" x14ac:dyDescent="0.4">
      <c r="A10" s="10">
        <v>14</v>
      </c>
      <c r="B10" s="1" t="s">
        <v>87</v>
      </c>
      <c r="C10" s="1" t="s">
        <v>46</v>
      </c>
      <c r="D10" s="56" t="s">
        <v>357</v>
      </c>
      <c r="E10" s="56" t="s">
        <v>358</v>
      </c>
      <c r="F10" s="56" t="s">
        <v>359</v>
      </c>
      <c r="G10" s="56" t="s">
        <v>360</v>
      </c>
      <c r="H10" s="56" t="s">
        <v>361</v>
      </c>
      <c r="I10" s="54"/>
      <c r="J10" s="56" t="s">
        <v>362</v>
      </c>
      <c r="K10" s="56" t="s">
        <v>363</v>
      </c>
    </row>
    <row r="11" spans="1:11" ht="75" x14ac:dyDescent="0.4">
      <c r="A11" s="10">
        <v>15</v>
      </c>
      <c r="B11" s="1" t="s">
        <v>88</v>
      </c>
      <c r="C11" s="1" t="s">
        <v>46</v>
      </c>
      <c r="D11" s="56" t="s">
        <v>364</v>
      </c>
      <c r="E11" s="56" t="s">
        <v>365</v>
      </c>
      <c r="F11" s="56" t="s">
        <v>366</v>
      </c>
      <c r="G11" s="56" t="s">
        <v>367</v>
      </c>
      <c r="H11" s="56" t="s">
        <v>368</v>
      </c>
      <c r="I11" s="54"/>
      <c r="J11" s="56" t="s">
        <v>369</v>
      </c>
      <c r="K11" s="56" t="s">
        <v>370</v>
      </c>
    </row>
    <row r="12" spans="1:11" ht="75" x14ac:dyDescent="0.4">
      <c r="A12" s="10">
        <v>16</v>
      </c>
      <c r="B12" s="1" t="s">
        <v>89</v>
      </c>
      <c r="C12" s="1" t="s">
        <v>51</v>
      </c>
      <c r="D12" s="56" t="s">
        <v>371</v>
      </c>
      <c r="E12" s="56" t="s">
        <v>372</v>
      </c>
      <c r="F12" s="56" t="s">
        <v>373</v>
      </c>
      <c r="G12" s="56" t="s">
        <v>374</v>
      </c>
      <c r="H12" s="56" t="s">
        <v>375</v>
      </c>
      <c r="I12" s="54"/>
      <c r="J12" s="56" t="s">
        <v>376</v>
      </c>
      <c r="K12" s="56" t="s">
        <v>377</v>
      </c>
    </row>
    <row r="13" spans="1:11" ht="75" x14ac:dyDescent="0.4">
      <c r="A13" s="10">
        <v>17</v>
      </c>
      <c r="B13" s="1" t="s">
        <v>90</v>
      </c>
      <c r="C13" s="1" t="s">
        <v>51</v>
      </c>
      <c r="D13" s="56" t="s">
        <v>378</v>
      </c>
      <c r="E13" s="56" t="s">
        <v>379</v>
      </c>
      <c r="F13" s="56" t="s">
        <v>496</v>
      </c>
      <c r="G13" s="56" t="s">
        <v>381</v>
      </c>
      <c r="H13" s="56" t="s">
        <v>382</v>
      </c>
      <c r="I13" s="54"/>
      <c r="J13" s="56" t="s">
        <v>383</v>
      </c>
      <c r="K13" s="56" t="s">
        <v>384</v>
      </c>
    </row>
    <row r="14" spans="1:11" ht="75" x14ac:dyDescent="0.4">
      <c r="A14" s="10">
        <v>18</v>
      </c>
      <c r="B14" s="1" t="s">
        <v>91</v>
      </c>
      <c r="C14" s="1" t="s">
        <v>51</v>
      </c>
      <c r="D14" s="56" t="s">
        <v>385</v>
      </c>
      <c r="E14" s="56" t="s">
        <v>386</v>
      </c>
      <c r="F14" s="56" t="s">
        <v>387</v>
      </c>
      <c r="G14" s="56" t="s">
        <v>388</v>
      </c>
      <c r="H14" s="56" t="s">
        <v>389</v>
      </c>
      <c r="I14" s="54"/>
      <c r="J14" s="56" t="s">
        <v>390</v>
      </c>
      <c r="K14" s="56" t="s">
        <v>391</v>
      </c>
    </row>
    <row r="15" spans="1:11" ht="75" x14ac:dyDescent="0.4">
      <c r="A15" s="10">
        <v>21</v>
      </c>
      <c r="B15" s="1" t="s">
        <v>92</v>
      </c>
      <c r="C15" s="1" t="s">
        <v>51</v>
      </c>
      <c r="D15" s="56" t="s">
        <v>392</v>
      </c>
      <c r="E15" s="56" t="s">
        <v>393</v>
      </c>
      <c r="F15" s="56" t="s">
        <v>394</v>
      </c>
      <c r="G15" s="56" t="s">
        <v>395</v>
      </c>
      <c r="H15" s="56" t="s">
        <v>396</v>
      </c>
      <c r="I15" s="54"/>
      <c r="J15" s="56" t="s">
        <v>397</v>
      </c>
      <c r="K15" s="56" t="s">
        <v>398</v>
      </c>
    </row>
    <row r="16" spans="1:11" ht="75" x14ac:dyDescent="0.4">
      <c r="A16" s="62">
        <v>23</v>
      </c>
      <c r="B16" s="12" t="s">
        <v>79</v>
      </c>
      <c r="C16" s="12" t="s">
        <v>14</v>
      </c>
      <c r="D16" s="56" t="s">
        <v>476</v>
      </c>
      <c r="E16" s="56" t="s">
        <v>477</v>
      </c>
      <c r="F16" s="56" t="s">
        <v>478</v>
      </c>
      <c r="G16" s="56" t="s">
        <v>479</v>
      </c>
      <c r="H16" s="56" t="s">
        <v>480</v>
      </c>
      <c r="J16" s="56" t="s">
        <v>481</v>
      </c>
      <c r="K16" s="56" t="s">
        <v>482</v>
      </c>
    </row>
    <row r="17" spans="1:11" ht="75" x14ac:dyDescent="0.4">
      <c r="A17" s="10">
        <v>24</v>
      </c>
      <c r="B17" s="1" t="s">
        <v>93</v>
      </c>
      <c r="C17" s="1" t="s">
        <v>51</v>
      </c>
      <c r="D17" s="56" t="s">
        <v>399</v>
      </c>
      <c r="E17" s="56" t="s">
        <v>400</v>
      </c>
      <c r="F17" s="56" t="s">
        <v>401</v>
      </c>
      <c r="G17" s="56" t="s">
        <v>402</v>
      </c>
      <c r="H17" s="56" t="s">
        <v>403</v>
      </c>
      <c r="I17" s="54"/>
      <c r="J17" s="56" t="s">
        <v>404</v>
      </c>
      <c r="K17" s="56" t="s">
        <v>405</v>
      </c>
    </row>
    <row r="18" spans="1:11" ht="75" x14ac:dyDescent="0.4">
      <c r="A18" s="10">
        <v>25</v>
      </c>
      <c r="B18" s="1" t="s">
        <v>94</v>
      </c>
      <c r="C18" s="1" t="s">
        <v>46</v>
      </c>
      <c r="D18" s="56" t="s">
        <v>406</v>
      </c>
      <c r="E18" s="56" t="s">
        <v>407</v>
      </c>
      <c r="F18" s="56" t="s">
        <v>408</v>
      </c>
      <c r="G18" s="56" t="s">
        <v>498</v>
      </c>
      <c r="H18" s="56" t="s">
        <v>410</v>
      </c>
      <c r="I18" s="54"/>
      <c r="J18" s="56" t="s">
        <v>411</v>
      </c>
      <c r="K18" s="56" t="s">
        <v>412</v>
      </c>
    </row>
    <row r="19" spans="1:11" ht="75" x14ac:dyDescent="0.4">
      <c r="A19" s="10">
        <v>26</v>
      </c>
      <c r="B19" s="1" t="s">
        <v>95</v>
      </c>
      <c r="C19" s="1" t="s">
        <v>51</v>
      </c>
      <c r="D19" s="56" t="s">
        <v>413</v>
      </c>
      <c r="E19" s="56" t="s">
        <v>414</v>
      </c>
      <c r="F19" s="56" t="s">
        <v>494</v>
      </c>
      <c r="G19" s="56" t="s">
        <v>416</v>
      </c>
      <c r="H19" s="56" t="s">
        <v>417</v>
      </c>
      <c r="I19" s="54"/>
      <c r="J19" s="56" t="s">
        <v>418</v>
      </c>
      <c r="K19" s="56" t="s">
        <v>419</v>
      </c>
    </row>
    <row r="20" spans="1:11" ht="75" x14ac:dyDescent="0.4">
      <c r="A20" s="10">
        <v>27</v>
      </c>
      <c r="B20" s="1" t="s">
        <v>96</v>
      </c>
      <c r="C20" s="1" t="s">
        <v>51</v>
      </c>
      <c r="D20" s="56" t="s">
        <v>420</v>
      </c>
      <c r="E20" s="56" t="s">
        <v>421</v>
      </c>
      <c r="F20" s="56" t="s">
        <v>495</v>
      </c>
      <c r="G20" s="56" t="s">
        <v>423</v>
      </c>
      <c r="H20" s="56" t="s">
        <v>424</v>
      </c>
      <c r="I20" s="54"/>
      <c r="J20" s="56" t="s">
        <v>425</v>
      </c>
      <c r="K20" s="56" t="s">
        <v>426</v>
      </c>
    </row>
    <row r="21" spans="1:11" ht="75" x14ac:dyDescent="0.4">
      <c r="A21" s="10">
        <v>28</v>
      </c>
      <c r="B21" s="1" t="s">
        <v>97</v>
      </c>
      <c r="C21" s="1" t="s">
        <v>46</v>
      </c>
      <c r="D21" s="56" t="s">
        <v>427</v>
      </c>
      <c r="E21" s="56" t="s">
        <v>428</v>
      </c>
      <c r="F21" s="56" t="s">
        <v>429</v>
      </c>
      <c r="G21" s="56" t="s">
        <v>430</v>
      </c>
      <c r="H21" s="56" t="s">
        <v>431</v>
      </c>
      <c r="I21" s="54"/>
      <c r="J21" s="56" t="s">
        <v>432</v>
      </c>
      <c r="K21" s="56" t="s">
        <v>433</v>
      </c>
    </row>
    <row r="22" spans="1:11" ht="75" x14ac:dyDescent="0.4">
      <c r="A22" s="10">
        <v>29</v>
      </c>
      <c r="B22" s="1" t="s">
        <v>98</v>
      </c>
      <c r="C22" s="1" t="s">
        <v>46</v>
      </c>
      <c r="D22" s="56" t="s">
        <v>434</v>
      </c>
      <c r="E22" s="56" t="s">
        <v>435</v>
      </c>
      <c r="F22" s="56" t="s">
        <v>436</v>
      </c>
      <c r="G22" s="56" t="s">
        <v>437</v>
      </c>
      <c r="H22" s="56" t="s">
        <v>438</v>
      </c>
      <c r="I22" s="54"/>
      <c r="J22" s="56" t="s">
        <v>439</v>
      </c>
      <c r="K22" s="56" t="s">
        <v>440</v>
      </c>
    </row>
    <row r="23" spans="1:11" ht="75" x14ac:dyDescent="0.4">
      <c r="A23" s="10">
        <v>32</v>
      </c>
      <c r="B23" s="1" t="s">
        <v>99</v>
      </c>
      <c r="C23" s="1" t="s">
        <v>51</v>
      </c>
      <c r="D23" s="56" t="s">
        <v>441</v>
      </c>
      <c r="E23" s="56" t="s">
        <v>442</v>
      </c>
      <c r="F23" s="56" t="s">
        <v>443</v>
      </c>
      <c r="G23" s="56" t="s">
        <v>492</v>
      </c>
      <c r="H23" s="56" t="s">
        <v>445</v>
      </c>
      <c r="I23" s="54"/>
      <c r="J23" s="56" t="s">
        <v>446</v>
      </c>
      <c r="K23" s="56" t="s">
        <v>447</v>
      </c>
    </row>
    <row r="24" spans="1:11" ht="75" x14ac:dyDescent="0.4">
      <c r="A24" s="10">
        <v>33</v>
      </c>
      <c r="B24" s="1" t="s">
        <v>100</v>
      </c>
      <c r="C24" s="1" t="s">
        <v>51</v>
      </c>
      <c r="D24" s="56" t="s">
        <v>448</v>
      </c>
      <c r="E24" s="56" t="s">
        <v>449</v>
      </c>
      <c r="F24" s="56" t="s">
        <v>450</v>
      </c>
      <c r="G24" s="56" t="s">
        <v>493</v>
      </c>
      <c r="H24" s="56" t="s">
        <v>452</v>
      </c>
      <c r="I24" s="54"/>
      <c r="J24" s="56" t="s">
        <v>453</v>
      </c>
      <c r="K24" s="56" t="s">
        <v>454</v>
      </c>
    </row>
    <row r="25" spans="1:11" ht="75" x14ac:dyDescent="0.4">
      <c r="A25" s="10">
        <v>34</v>
      </c>
      <c r="B25" s="1" t="s">
        <v>101</v>
      </c>
      <c r="C25" s="1" t="s">
        <v>49</v>
      </c>
      <c r="D25" s="56" t="s">
        <v>491</v>
      </c>
      <c r="E25" s="56" t="s">
        <v>456</v>
      </c>
      <c r="F25" s="56" t="s">
        <v>457</v>
      </c>
      <c r="G25" s="56" t="s">
        <v>458</v>
      </c>
      <c r="H25" s="56" t="s">
        <v>459</v>
      </c>
      <c r="I25" s="54"/>
      <c r="J25" s="56" t="s">
        <v>460</v>
      </c>
      <c r="K25" s="56" t="s">
        <v>461</v>
      </c>
    </row>
    <row r="26" spans="1:11" ht="75" x14ac:dyDescent="0.4">
      <c r="A26" s="10">
        <v>36</v>
      </c>
      <c r="B26" s="1" t="s">
        <v>102</v>
      </c>
      <c r="C26" s="1" t="s">
        <v>46</v>
      </c>
      <c r="D26" s="56" t="s">
        <v>462</v>
      </c>
      <c r="E26" s="56" t="s">
        <v>463</v>
      </c>
      <c r="F26" s="56" t="s">
        <v>464</v>
      </c>
      <c r="G26" s="56" t="s">
        <v>465</v>
      </c>
      <c r="H26" s="56" t="s">
        <v>466</v>
      </c>
      <c r="I26" s="54"/>
      <c r="J26" s="56" t="s">
        <v>467</v>
      </c>
      <c r="K26" s="56" t="s">
        <v>468</v>
      </c>
    </row>
    <row r="27" spans="1:11" ht="75" x14ac:dyDescent="0.4">
      <c r="A27" s="10">
        <v>37</v>
      </c>
      <c r="B27" s="1" t="s">
        <v>103</v>
      </c>
      <c r="C27" s="1" t="s">
        <v>46</v>
      </c>
      <c r="D27" s="56" t="s">
        <v>469</v>
      </c>
      <c r="E27" s="56" t="s">
        <v>490</v>
      </c>
      <c r="F27" s="56" t="s">
        <v>471</v>
      </c>
      <c r="G27" s="56" t="s">
        <v>472</v>
      </c>
      <c r="H27" s="56" t="s">
        <v>473</v>
      </c>
      <c r="I27" s="54"/>
      <c r="J27" s="56" t="s">
        <v>474</v>
      </c>
      <c r="K27" s="56" t="s">
        <v>475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FFCC"/>
  </sheetPr>
  <dimension ref="A1:AD82"/>
  <sheetViews>
    <sheetView zoomScale="85" zoomScaleNormal="85" workbookViewId="0">
      <selection activeCell="S46" sqref="S46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10" t="s">
        <v>2</v>
      </c>
      <c r="B1" s="61">
        <v>6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10" t="s">
        <v>0</v>
      </c>
      <c r="B2" s="24" t="str">
        <f>VLOOKUP($B$1,データベース!$A:$CV,データベース!B1,FALSE)</f>
        <v>神田佐久間町地区</v>
      </c>
      <c r="N2" s="27" t="s">
        <v>76</v>
      </c>
    </row>
    <row r="3" spans="1:29" x14ac:dyDescent="0.4">
      <c r="A3" s="10" t="s">
        <v>4</v>
      </c>
      <c r="B3" s="24" t="str">
        <f>VLOOKUP($B$1,データベース!$A:$CV,データベース!C1,FALSE)</f>
        <v>千代田区型</v>
      </c>
      <c r="N3" s="40"/>
    </row>
    <row r="4" spans="1:29" x14ac:dyDescent="0.4">
      <c r="A4" s="10" t="s">
        <v>15</v>
      </c>
      <c r="B4" s="25">
        <f>VLOOKUP($B$1,データベース!$A:$CV,データベース!D1,FALSE)</f>
        <v>36084</v>
      </c>
      <c r="C4" s="26">
        <f>VLOOKUP($B$1,データベース!$A:$CV,データベース!D1,FALSE)</f>
        <v>36084</v>
      </c>
      <c r="F4" s="12">
        <v>1971</v>
      </c>
      <c r="G4" s="27">
        <f>B5-F4</f>
        <v>27</v>
      </c>
      <c r="I4" s="12" t="s">
        <v>19</v>
      </c>
      <c r="J4" s="12" t="str">
        <f>I4&amp;D7</f>
        <v>S46-H9</v>
      </c>
      <c r="K4" s="12" t="str">
        <f>$G$1&amp;G4&amp;$H$1&amp;$I$1</f>
        <v>(27年間）</v>
      </c>
      <c r="L4" s="12" t="str">
        <f>$G$1&amp;$J$1&amp;H12&amp;$I$1</f>
        <v>(n=233）</v>
      </c>
    </row>
    <row r="5" spans="1:29" x14ac:dyDescent="0.4">
      <c r="B5" s="27" t="str">
        <f>TEXT(B4,"yyyy")</f>
        <v>1998</v>
      </c>
      <c r="C5" s="27" t="str">
        <f>TEXT(C4,"ge")</f>
        <v>H10</v>
      </c>
      <c r="D5" s="27" t="str">
        <f>LEFT(C5,1)</f>
        <v>H</v>
      </c>
      <c r="F5" s="12">
        <v>2021</v>
      </c>
      <c r="G5" s="27">
        <f>F5-B5+1</f>
        <v>24</v>
      </c>
      <c r="I5" s="30" t="s">
        <v>20</v>
      </c>
      <c r="J5" s="12" t="str">
        <f>C5&amp;I5</f>
        <v>H10-R3</v>
      </c>
      <c r="K5" s="12" t="str">
        <f>$G$1&amp;G5&amp;$H$1&amp;$I$1</f>
        <v>(24年間）</v>
      </c>
      <c r="L5" s="12" t="str">
        <f>$G$1&amp;$J$1&amp;H13&amp;$I$1</f>
        <v>(n=113）</v>
      </c>
    </row>
    <row r="6" spans="1:29" x14ac:dyDescent="0.4">
      <c r="B6" s="27">
        <f>VALUE(B5)</f>
        <v>1998</v>
      </c>
      <c r="C6" s="27">
        <f>VALUE(RIGHT(C5,2))</f>
        <v>10</v>
      </c>
      <c r="D6" s="12">
        <f>C6-1</f>
        <v>9</v>
      </c>
      <c r="J6" s="12" t="str">
        <f>A23&amp;J4&amp;K4&amp;L4</f>
        <v>地区計画策定前S46-H9(27年間）(n=233）</v>
      </c>
      <c r="K6" s="12" t="str">
        <f>A23&amp;J4&amp;K4</f>
        <v>地区計画策定前S46-H9(27年間）</v>
      </c>
    </row>
    <row r="7" spans="1:29" x14ac:dyDescent="0.4">
      <c r="D7" s="12" t="str">
        <f>D5&amp;D6</f>
        <v>H9</v>
      </c>
      <c r="J7" s="12" t="str">
        <f>A24&amp;J5&amp;K5&amp;L5</f>
        <v>地区計画策定後H10-R3(24年間）(n=113）</v>
      </c>
      <c r="K7" s="12" t="str">
        <f>A24&amp;J5&amp;K5</f>
        <v>地区計画策定後H10-R3(24年間）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10</v>
      </c>
      <c r="C12" s="24">
        <f>VLOOKUP($B$1,データベース!$A:$CV,データベース!F1,FALSE)</f>
        <v>5</v>
      </c>
      <c r="D12" s="24">
        <f>VLOOKUP($B$1,データベース!$A:$CV,データベース!G1,FALSE)</f>
        <v>113</v>
      </c>
      <c r="E12" s="24">
        <f>VLOOKUP($B$1,データベース!$A:$CV,データベース!H1,FALSE)</f>
        <v>91</v>
      </c>
      <c r="F12" s="24">
        <f>VLOOKUP($B$1,データベース!$A:$CV,データベース!I1,FALSE)</f>
        <v>6</v>
      </c>
      <c r="G12" s="24">
        <f>VLOOKUP($B$1,データベース!$A:$CV,データベース!J1,FALSE)</f>
        <v>8</v>
      </c>
      <c r="H12" s="27">
        <f>SUM(B12:G12)</f>
        <v>233</v>
      </c>
      <c r="J12" s="20" t="s">
        <v>5</v>
      </c>
      <c r="K12" s="24">
        <f>VLOOKUP($B$1,データベース!$A:$CV,データベース!Q1,FALSE)</f>
        <v>1320.98</v>
      </c>
      <c r="L12" s="24">
        <f>VLOOKUP($B$1,データベース!$A:$CV,データベース!R1,FALSE)</f>
        <v>8492.67</v>
      </c>
      <c r="M12" s="24">
        <f>VLOOKUP($B$1,データベース!$A:$CV,データベース!S1,FALSE)</f>
        <v>57845.67</v>
      </c>
      <c r="N12" s="24">
        <f>VLOOKUP($B$1,データベース!$A:$CV,データベース!T1,FALSE)</f>
        <v>63399.01</v>
      </c>
      <c r="O12" s="24">
        <f>VLOOKUP($B$1,データベース!$A:$CV,データベース!U1,FALSE)</f>
        <v>3859.59</v>
      </c>
      <c r="P12" s="24">
        <f>VLOOKUP($B$1,データベース!$A:$CV,データベース!V1,FALSE)</f>
        <v>1036.93</v>
      </c>
      <c r="Q12" s="27">
        <f>SUM(K12:P12)</f>
        <v>135954.84999999998</v>
      </c>
      <c r="S12" s="76" t="s">
        <v>5</v>
      </c>
      <c r="T12" s="14" t="s">
        <v>7</v>
      </c>
      <c r="U12" s="24">
        <f>VLOOKUP($B$1,データベース!$A:$CV,データベース!AC1,FALSE)</f>
        <v>1</v>
      </c>
      <c r="V12" s="24">
        <f>VLOOKUP($B$1,データベース!$A:$CV,データベース!AD1,FALSE)</f>
        <v>0</v>
      </c>
      <c r="W12" s="24">
        <f>VLOOKUP($B$1,データベース!$A:$CV,データベース!AE1,FALSE)</f>
        <v>1</v>
      </c>
      <c r="X12" s="24">
        <f>VLOOKUP($B$1,データベース!$A:$CV,データベース!AF1,FALSE)</f>
        <v>2</v>
      </c>
      <c r="Y12" s="24">
        <f>VLOOKUP($B$1,データベース!$A:$CV,データベース!AG1,FALSE)</f>
        <v>6</v>
      </c>
      <c r="Z12" s="24">
        <f>VLOOKUP($B$1,データベース!$A:$CV,データベース!AH1,FALSE)</f>
        <v>0</v>
      </c>
      <c r="AA12" s="27">
        <f>SUM(U12:Z12)</f>
        <v>10</v>
      </c>
      <c r="AC12" s="12" t="str">
        <f>$G$1&amp;$J$1&amp;AA12&amp;$I$1</f>
        <v>(n=10）</v>
      </c>
    </row>
    <row r="13" spans="1:29" x14ac:dyDescent="0.4">
      <c r="A13" s="21" t="s">
        <v>13</v>
      </c>
      <c r="B13" s="24">
        <f>VLOOKUP($B$1,データベース!$A:$CV,データベース!K1,FALSE)</f>
        <v>7</v>
      </c>
      <c r="C13" s="24">
        <f>VLOOKUP($B$1,データベース!$A:$CV,データベース!L1,FALSE)</f>
        <v>39</v>
      </c>
      <c r="D13" s="24">
        <f>VLOOKUP($B$1,データベース!$A:$CV,データベース!M1,FALSE)</f>
        <v>29</v>
      </c>
      <c r="E13" s="24">
        <f>VLOOKUP($B$1,データベース!$A:$CV,データベース!N1,FALSE)</f>
        <v>17</v>
      </c>
      <c r="F13" s="24">
        <f>VLOOKUP($B$1,データベース!$A:$CV,データベース!O1,FALSE)</f>
        <v>13</v>
      </c>
      <c r="G13" s="24">
        <f>VLOOKUP($B$1,データベース!$A:$CV,データベース!P1,FALSE)</f>
        <v>8</v>
      </c>
      <c r="H13" s="27">
        <f>SUM(B13:G13)</f>
        <v>113</v>
      </c>
      <c r="J13" s="21" t="s">
        <v>13</v>
      </c>
      <c r="K13" s="24">
        <f>VLOOKUP($B$1,データベース!$A:$CV,データベース!W1,FALSE)</f>
        <v>854.41000000000008</v>
      </c>
      <c r="L13" s="24">
        <f>VLOOKUP($B$1,データベース!$A:$CV,データベース!X1,FALSE)</f>
        <v>67246.49000000002</v>
      </c>
      <c r="M13" s="24">
        <f>VLOOKUP($B$1,データベース!$A:$CV,データベース!Y1,FALSE)</f>
        <v>35157.550000000003</v>
      </c>
      <c r="N13" s="24">
        <f>VLOOKUP($B$1,データベース!$A:$CV,データベース!Z1,FALSE)</f>
        <v>10813.05</v>
      </c>
      <c r="O13" s="24">
        <f>VLOOKUP($B$1,データベース!$A:$CV,データベース!AA1,FALSE)</f>
        <v>6066.92</v>
      </c>
      <c r="P13" s="24">
        <f>VLOOKUP($B$1,データベース!$A:$CV,データベース!AB1,FALSE)</f>
        <v>1092.3399999999999</v>
      </c>
      <c r="Q13" s="27">
        <f>SUM(K13:P13)</f>
        <v>121230.76000000002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1</v>
      </c>
      <c r="W13" s="24">
        <f>VLOOKUP($B$1,データベース!$A:$CV,データベース!AK1,FALSE)</f>
        <v>1</v>
      </c>
      <c r="X13" s="24">
        <f>VLOOKUP($B$1,データベース!$A:$CV,データベース!AL1,FALSE)</f>
        <v>2</v>
      </c>
      <c r="Y13" s="24">
        <f>VLOOKUP($B$1,データベース!$A:$CV,データベース!AM1,FALSE)</f>
        <v>1</v>
      </c>
      <c r="Z13" s="24">
        <f>VLOOKUP($B$1,データベース!$A:$CV,データベース!AN1,FALSE)</f>
        <v>0</v>
      </c>
      <c r="AA13" s="27">
        <f t="shared" ref="AA13:AA25" si="0">SUM(U13:Z13)</f>
        <v>5</v>
      </c>
      <c r="AC13" s="12" t="str">
        <f t="shared" ref="AC13:AC24" si="1">$G$1&amp;$J$1&amp;AA13&amp;$I$1</f>
        <v>(n=5）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1</v>
      </c>
      <c r="V14" s="24">
        <f>VLOOKUP($B$1,データベース!$A:$CV,データベース!AP1,FALSE)</f>
        <v>1</v>
      </c>
      <c r="W14" s="24">
        <f>VLOOKUP($B$1,データベース!$A:$CV,データベース!AQ1,FALSE)</f>
        <v>13</v>
      </c>
      <c r="X14" s="24">
        <f>VLOOKUP($B$1,データベース!$A:$CV,データベース!AR1,FALSE)</f>
        <v>24</v>
      </c>
      <c r="Y14" s="24">
        <f>VLOOKUP($B$1,データベース!$A:$CV,データベース!AS1,FALSE)</f>
        <v>70</v>
      </c>
      <c r="Z14" s="24">
        <f>VLOOKUP($B$1,データベース!$A:$CV,データベース!AT1,FALSE)</f>
        <v>4</v>
      </c>
      <c r="AA14" s="27">
        <f t="shared" si="0"/>
        <v>113</v>
      </c>
      <c r="AC14" s="12" t="str">
        <f t="shared" si="1"/>
        <v>(n=113）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4</v>
      </c>
      <c r="V15" s="24">
        <f>VLOOKUP($B$1,データベース!$A:$CV,データベース!AV1,FALSE)</f>
        <v>2</v>
      </c>
      <c r="W15" s="24">
        <f>VLOOKUP($B$1,データベース!$A:$CV,データベース!AW1,FALSE)</f>
        <v>5</v>
      </c>
      <c r="X15" s="24">
        <f>VLOOKUP($B$1,データベース!$A:$CV,データベース!AX1,FALSE)</f>
        <v>26</v>
      </c>
      <c r="Y15" s="24">
        <f>VLOOKUP($B$1,データベース!$A:$CV,データベース!AY1,FALSE)</f>
        <v>48</v>
      </c>
      <c r="Z15" s="24">
        <f>VLOOKUP($B$1,データベース!$A:$CV,データベース!AZ1,FALSE)</f>
        <v>6</v>
      </c>
      <c r="AA15" s="27">
        <f t="shared" si="0"/>
        <v>91</v>
      </c>
      <c r="AC15" s="12" t="str">
        <f t="shared" si="1"/>
        <v>(n=91）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1</v>
      </c>
      <c r="X16" s="24">
        <f>VLOOKUP($B$1,データベース!$A:$CV,データベース!BD1,FALSE)</f>
        <v>1</v>
      </c>
      <c r="Y16" s="24">
        <f>VLOOKUP($B$1,データベース!$A:$CV,データベース!BE1,FALSE)</f>
        <v>4</v>
      </c>
      <c r="Z16" s="24">
        <f>VLOOKUP($B$1,データベース!$A:$CV,データベース!BF1,FALSE)</f>
        <v>0</v>
      </c>
      <c r="AA16" s="27">
        <f t="shared" si="0"/>
        <v>6</v>
      </c>
      <c r="AC16" s="12" t="str">
        <f t="shared" si="1"/>
        <v>(n=6）</v>
      </c>
    </row>
    <row r="17" spans="1:29" x14ac:dyDescent="0.4">
      <c r="A17" s="20" t="s">
        <v>5</v>
      </c>
      <c r="B17" s="28">
        <f t="shared" ref="B17:H18" si="2">B12/$H12</f>
        <v>4.2918454935622317E-2</v>
      </c>
      <c r="C17" s="28">
        <f t="shared" si="2"/>
        <v>2.1459227467811159E-2</v>
      </c>
      <c r="D17" s="28">
        <f t="shared" si="2"/>
        <v>0.48497854077253216</v>
      </c>
      <c r="E17" s="28">
        <f t="shared" si="2"/>
        <v>0.3905579399141631</v>
      </c>
      <c r="F17" s="28">
        <f t="shared" si="2"/>
        <v>2.575107296137339E-2</v>
      </c>
      <c r="G17" s="28">
        <f t="shared" si="2"/>
        <v>3.4334763948497854E-2</v>
      </c>
      <c r="H17" s="29">
        <f t="shared" si="2"/>
        <v>1</v>
      </c>
      <c r="J17" s="20" t="s">
        <v>5</v>
      </c>
      <c r="K17" s="28">
        <f>K12/$Q12</f>
        <v>9.7163139086248133E-3</v>
      </c>
      <c r="L17" s="28">
        <f t="shared" ref="L17:P18" si="3">L12/$Q12</f>
        <v>6.2466841013763034E-2</v>
      </c>
      <c r="M17" s="28">
        <f t="shared" si="3"/>
        <v>0.4254770609507495</v>
      </c>
      <c r="N17" s="28">
        <f t="shared" si="3"/>
        <v>0.46632400388805556</v>
      </c>
      <c r="O17" s="28">
        <f t="shared" si="3"/>
        <v>2.8388762887090829E-2</v>
      </c>
      <c r="P17" s="28">
        <f t="shared" si="3"/>
        <v>7.6270173517163989E-3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3</v>
      </c>
      <c r="V17" s="24">
        <f>VLOOKUP($B$1,データベース!$A:$CV,データベース!BH1,FALSE)</f>
        <v>0</v>
      </c>
      <c r="W17" s="24">
        <f>VLOOKUP($B$1,データベース!$A:$CV,データベース!BI1,FALSE)</f>
        <v>0</v>
      </c>
      <c r="X17" s="24">
        <f>VLOOKUP($B$1,データベース!$A:$CV,データベース!BJ1,FALSE)</f>
        <v>3</v>
      </c>
      <c r="Y17" s="24">
        <f>VLOOKUP($B$1,データベース!$A:$CV,データベース!BK1,FALSE)</f>
        <v>2</v>
      </c>
      <c r="Z17" s="24">
        <f>VLOOKUP($B$1,データベース!$A:$CV,データベース!BL1,FALSE)</f>
        <v>0</v>
      </c>
      <c r="AA17" s="27">
        <f t="shared" si="0"/>
        <v>8</v>
      </c>
      <c r="AC17" s="12" t="str">
        <f t="shared" si="1"/>
        <v>(n=8）</v>
      </c>
    </row>
    <row r="18" spans="1:29" x14ac:dyDescent="0.4">
      <c r="A18" s="21" t="s">
        <v>13</v>
      </c>
      <c r="B18" s="28">
        <f t="shared" si="2"/>
        <v>6.1946902654867256E-2</v>
      </c>
      <c r="C18" s="28">
        <f t="shared" si="2"/>
        <v>0.34513274336283184</v>
      </c>
      <c r="D18" s="28">
        <f t="shared" si="2"/>
        <v>0.25663716814159293</v>
      </c>
      <c r="E18" s="28">
        <f t="shared" si="2"/>
        <v>0.15044247787610621</v>
      </c>
      <c r="F18" s="28">
        <f t="shared" si="2"/>
        <v>0.11504424778761062</v>
      </c>
      <c r="G18" s="28">
        <f t="shared" si="2"/>
        <v>7.0796460176991149E-2</v>
      </c>
      <c r="H18" s="29">
        <f t="shared" si="2"/>
        <v>1</v>
      </c>
      <c r="J18" s="21" t="s">
        <v>13</v>
      </c>
      <c r="K18" s="28">
        <f>K13/$Q13</f>
        <v>7.0477987599846768E-3</v>
      </c>
      <c r="L18" s="28">
        <f t="shared" si="3"/>
        <v>0.55469824655062794</v>
      </c>
      <c r="M18" s="28">
        <f t="shared" si="3"/>
        <v>0.29000519340141062</v>
      </c>
      <c r="N18" s="28">
        <f t="shared" si="3"/>
        <v>8.9193947146747221E-2</v>
      </c>
      <c r="O18" s="28">
        <f t="shared" si="3"/>
        <v>5.004439467343106E-2</v>
      </c>
      <c r="P18" s="28">
        <f t="shared" si="3"/>
        <v>9.0104194677984341E-3</v>
      </c>
      <c r="Q18" s="28">
        <f>Q13/$Q13</f>
        <v>1</v>
      </c>
      <c r="S18" s="76"/>
      <c r="T18" s="12" t="s">
        <v>34</v>
      </c>
      <c r="U18" s="27">
        <f t="shared" ref="U18:Z18" si="4">SUM(U12:U17)</f>
        <v>9</v>
      </c>
      <c r="V18" s="27">
        <f t="shared" si="4"/>
        <v>4</v>
      </c>
      <c r="W18" s="27">
        <f t="shared" si="4"/>
        <v>21</v>
      </c>
      <c r="X18" s="27">
        <f t="shared" si="4"/>
        <v>58</v>
      </c>
      <c r="Y18" s="27">
        <f t="shared" si="4"/>
        <v>131</v>
      </c>
      <c r="Z18" s="27">
        <f t="shared" si="4"/>
        <v>10</v>
      </c>
      <c r="AA18" s="27">
        <f t="shared" si="0"/>
        <v>233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2</v>
      </c>
      <c r="X19" s="24">
        <f>VLOOKUP($B$1,データベース!$A:$CV,データベース!BP1,FALSE)</f>
        <v>4</v>
      </c>
      <c r="Y19" s="24">
        <f>VLOOKUP($B$1,データベース!$A:$CV,データベース!BQ1,FALSE)</f>
        <v>1</v>
      </c>
      <c r="Z19" s="24">
        <f>VLOOKUP($B$1,データベース!$A:$CV,データベース!BR1,FALSE)</f>
        <v>0</v>
      </c>
      <c r="AA19" s="27">
        <f t="shared" si="0"/>
        <v>7</v>
      </c>
      <c r="AC19" s="12" t="str">
        <f t="shared" si="1"/>
        <v>(n=7）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1</v>
      </c>
      <c r="V20" s="24">
        <f>VLOOKUP($B$1,データベース!$A:$CV,データベース!BT1,FALSE)</f>
        <v>3</v>
      </c>
      <c r="W20" s="24">
        <f>VLOOKUP($B$1,データベース!$A:$CV,データベース!BU1,FALSE)</f>
        <v>13</v>
      </c>
      <c r="X20" s="24">
        <f>VLOOKUP($B$1,データベース!$A:$CV,データベース!BV1,FALSE)</f>
        <v>18</v>
      </c>
      <c r="Y20" s="24">
        <f>VLOOKUP($B$1,データベース!$A:$CV,データベース!BW1,FALSE)</f>
        <v>4</v>
      </c>
      <c r="Z20" s="24">
        <f>VLOOKUP($B$1,データベース!$A:$CV,データベース!BX1,FALSE)</f>
        <v>0</v>
      </c>
      <c r="AA20" s="27">
        <f t="shared" si="0"/>
        <v>39</v>
      </c>
      <c r="AC20" s="12" t="str">
        <f t="shared" si="1"/>
        <v>(n=39）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0</v>
      </c>
      <c r="W21" s="24">
        <f>VLOOKUP($B$1,データベース!$A:$CV,データベース!CA1,FALSE)</f>
        <v>6</v>
      </c>
      <c r="X21" s="24">
        <f>VLOOKUP($B$1,データベース!$A:$CV,データベース!CB1,FALSE)</f>
        <v>16</v>
      </c>
      <c r="Y21" s="24">
        <f>VLOOKUP($B$1,データベース!$A:$CV,データベース!CC1,FALSE)</f>
        <v>7</v>
      </c>
      <c r="Z21" s="24">
        <f>VLOOKUP($B$1,データベース!$A:$CV,データベース!CD1,FALSE)</f>
        <v>0</v>
      </c>
      <c r="AA21" s="27">
        <f t="shared" si="0"/>
        <v>29</v>
      </c>
      <c r="AC21" s="12" t="str">
        <f t="shared" si="1"/>
        <v>(n=29）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0</v>
      </c>
      <c r="W22" s="24">
        <f>VLOOKUP($B$1,データベース!$A:$CV,データベース!CG1,FALSE)</f>
        <v>2</v>
      </c>
      <c r="X22" s="24">
        <f>VLOOKUP($B$1,データベース!$A:$CV,データベース!CH1,FALSE)</f>
        <v>12</v>
      </c>
      <c r="Y22" s="24">
        <f>VLOOKUP($B$1,データベース!$A:$CV,データベース!CI1,FALSE)</f>
        <v>3</v>
      </c>
      <c r="Z22" s="24">
        <f>VLOOKUP($B$1,データベース!$A:$CV,データベース!CJ1,FALSE)</f>
        <v>0</v>
      </c>
      <c r="AA22" s="27">
        <f t="shared" si="0"/>
        <v>17</v>
      </c>
      <c r="AC22" s="12" t="str">
        <f t="shared" si="1"/>
        <v>(n=17）</v>
      </c>
    </row>
    <row r="23" spans="1:29" x14ac:dyDescent="0.4">
      <c r="A23" s="20" t="s">
        <v>5</v>
      </c>
      <c r="B23" s="28">
        <f>ROUND(B17,3)</f>
        <v>4.2999999999999997E-2</v>
      </c>
      <c r="C23" s="28">
        <f t="shared" ref="C23:G24" si="5">ROUND(C17,3)</f>
        <v>2.1000000000000001E-2</v>
      </c>
      <c r="D23" s="28">
        <f t="shared" si="5"/>
        <v>0.48499999999999999</v>
      </c>
      <c r="E23" s="28">
        <f t="shared" si="5"/>
        <v>0.39100000000000001</v>
      </c>
      <c r="F23" s="28">
        <f t="shared" si="5"/>
        <v>2.5999999999999999E-2</v>
      </c>
      <c r="G23" s="28">
        <f t="shared" si="5"/>
        <v>3.4000000000000002E-2</v>
      </c>
      <c r="H23" s="28">
        <f>SUM(B23:G23)</f>
        <v>1</v>
      </c>
      <c r="J23" s="20" t="s">
        <v>5</v>
      </c>
      <c r="K23" s="28">
        <f>ROUND(K17,3)</f>
        <v>0.01</v>
      </c>
      <c r="L23" s="39">
        <f t="shared" ref="L23:P24" si="6">ROUND(L17,3)</f>
        <v>6.2E-2</v>
      </c>
      <c r="M23" s="39">
        <f t="shared" si="6"/>
        <v>0.42499999999999999</v>
      </c>
      <c r="N23" s="39">
        <f>ROUND(N17,3)+0.001</f>
        <v>0.46700000000000003</v>
      </c>
      <c r="O23" s="39">
        <f t="shared" si="6"/>
        <v>2.8000000000000001E-2</v>
      </c>
      <c r="P23" s="39">
        <f t="shared" si="6"/>
        <v>8.0000000000000002E-3</v>
      </c>
      <c r="Q23" s="39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3</v>
      </c>
      <c r="X23" s="24">
        <f>VLOOKUP($B$1,データベース!$A:$CV,データベース!CN1,FALSE)</f>
        <v>7</v>
      </c>
      <c r="Y23" s="24">
        <f>VLOOKUP($B$1,データベース!$A:$CV,データベース!CO1,FALSE)</f>
        <v>3</v>
      </c>
      <c r="Z23" s="24">
        <f>VLOOKUP($B$1,データベース!$A:$CV,データベース!CP1,FALSE)</f>
        <v>0</v>
      </c>
      <c r="AA23" s="27">
        <f t="shared" si="0"/>
        <v>13</v>
      </c>
      <c r="AC23" s="12" t="str">
        <f t="shared" si="1"/>
        <v>(n=13）</v>
      </c>
    </row>
    <row r="24" spans="1:29" x14ac:dyDescent="0.4">
      <c r="A24" s="21" t="s">
        <v>13</v>
      </c>
      <c r="B24" s="28">
        <f>ROUND(B18,3)</f>
        <v>6.2E-2</v>
      </c>
      <c r="C24" s="28">
        <f t="shared" si="5"/>
        <v>0.34499999999999997</v>
      </c>
      <c r="D24" s="28">
        <f t="shared" si="5"/>
        <v>0.25700000000000001</v>
      </c>
      <c r="E24" s="28">
        <f t="shared" si="5"/>
        <v>0.15</v>
      </c>
      <c r="F24" s="28">
        <f t="shared" si="5"/>
        <v>0.115</v>
      </c>
      <c r="G24" s="28">
        <f t="shared" si="5"/>
        <v>7.0999999999999994E-2</v>
      </c>
      <c r="H24" s="28">
        <f>SUM(B24:G24)</f>
        <v>0.99999999999999989</v>
      </c>
      <c r="J24" s="21" t="s">
        <v>13</v>
      </c>
      <c r="K24" s="28">
        <f>ROUND(K18,3)</f>
        <v>7.0000000000000001E-3</v>
      </c>
      <c r="L24" s="39">
        <f t="shared" si="6"/>
        <v>0.55500000000000005</v>
      </c>
      <c r="M24" s="39">
        <f t="shared" si="6"/>
        <v>0.28999999999999998</v>
      </c>
      <c r="N24" s="39">
        <f t="shared" si="6"/>
        <v>8.8999999999999996E-2</v>
      </c>
      <c r="O24" s="39">
        <f t="shared" si="6"/>
        <v>0.05</v>
      </c>
      <c r="P24" s="39">
        <f t="shared" si="6"/>
        <v>8.9999999999999993E-3</v>
      </c>
      <c r="Q24" s="39">
        <f>SUM(K24:P24)</f>
        <v>1</v>
      </c>
      <c r="S24" s="77"/>
      <c r="T24" s="19" t="s">
        <v>12</v>
      </c>
      <c r="U24" s="24">
        <f>VLOOKUP($B$1,データベース!$A:$CV,データベース!CQ1,FALSE)</f>
        <v>1</v>
      </c>
      <c r="V24" s="24">
        <f>VLOOKUP($B$1,データベース!$A:$CV,データベース!CR1,FALSE)</f>
        <v>0</v>
      </c>
      <c r="W24" s="24">
        <f>VLOOKUP($B$1,データベース!$A:$CV,データベース!CS1,FALSE)</f>
        <v>1</v>
      </c>
      <c r="X24" s="24">
        <f>VLOOKUP($B$1,データベース!$A:$CV,データベース!CT1,FALSE)</f>
        <v>5</v>
      </c>
      <c r="Y24" s="24">
        <f>VLOOKUP($B$1,データベース!$A:$CV,データベース!CU1,FALSE)</f>
        <v>1</v>
      </c>
      <c r="Z24" s="24">
        <f>VLOOKUP($B$1,データベース!$A:$CV,データベース!CV1,FALSE)</f>
        <v>0</v>
      </c>
      <c r="AA24" s="27">
        <f t="shared" si="0"/>
        <v>8</v>
      </c>
      <c r="AC24" s="12" t="str">
        <f t="shared" si="1"/>
        <v>(n=8）</v>
      </c>
    </row>
    <row r="25" spans="1:29" x14ac:dyDescent="0.4">
      <c r="S25" s="77"/>
      <c r="T25" s="12" t="s">
        <v>34</v>
      </c>
      <c r="U25" s="27">
        <f t="shared" ref="U25:Z25" si="7">SUM(U19:U24)</f>
        <v>2</v>
      </c>
      <c r="V25" s="27">
        <f t="shared" si="7"/>
        <v>3</v>
      </c>
      <c r="W25" s="27">
        <f t="shared" si="7"/>
        <v>27</v>
      </c>
      <c r="X25" s="27">
        <f t="shared" si="7"/>
        <v>62</v>
      </c>
      <c r="Y25" s="27">
        <f t="shared" si="7"/>
        <v>19</v>
      </c>
      <c r="Z25" s="27">
        <f t="shared" si="7"/>
        <v>0</v>
      </c>
      <c r="AA25" s="27">
        <f t="shared" si="0"/>
        <v>113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S46-H9(27年間）(n=233）</v>
      </c>
      <c r="B27" s="28">
        <f>B23</f>
        <v>4.2999999999999997E-2</v>
      </c>
      <c r="C27" s="28">
        <f t="shared" ref="C27:G28" si="8">C23</f>
        <v>2.1000000000000001E-2</v>
      </c>
      <c r="D27" s="28">
        <f t="shared" si="8"/>
        <v>0.48499999999999999</v>
      </c>
      <c r="E27" s="28">
        <f t="shared" si="8"/>
        <v>0.39100000000000001</v>
      </c>
      <c r="F27" s="28">
        <f t="shared" si="8"/>
        <v>2.5999999999999999E-2</v>
      </c>
      <c r="G27" s="28">
        <f t="shared" si="8"/>
        <v>3.4000000000000002E-2</v>
      </c>
      <c r="J27" s="27" t="str">
        <f>REPLACE(K6,8,0,CHAR(10))</f>
        <v>地区計画策定前
S46-H9(27年間）</v>
      </c>
      <c r="K27" s="28">
        <f>K23</f>
        <v>0.01</v>
      </c>
      <c r="L27" s="28">
        <f t="shared" ref="L27:P28" si="9">L23</f>
        <v>6.2E-2</v>
      </c>
      <c r="M27" s="28">
        <f t="shared" si="9"/>
        <v>0.42499999999999999</v>
      </c>
      <c r="N27" s="28">
        <f t="shared" si="9"/>
        <v>0.46700000000000003</v>
      </c>
      <c r="O27" s="28">
        <f t="shared" si="9"/>
        <v>2.8000000000000001E-2</v>
      </c>
      <c r="P27" s="28">
        <f t="shared" si="9"/>
        <v>8.0000000000000002E-3</v>
      </c>
    </row>
    <row r="28" spans="1:29" x14ac:dyDescent="0.4">
      <c r="A28" s="27" t="str">
        <f>REPLACE(J7,8,0,CHAR(10))</f>
        <v>地区計画策定後
H10-R3(24年間）(n=113）</v>
      </c>
      <c r="B28" s="28">
        <f>B24</f>
        <v>6.2E-2</v>
      </c>
      <c r="C28" s="28">
        <f t="shared" si="8"/>
        <v>0.34499999999999997</v>
      </c>
      <c r="D28" s="28">
        <f t="shared" si="8"/>
        <v>0.25700000000000001</v>
      </c>
      <c r="E28" s="28">
        <f t="shared" si="8"/>
        <v>0.15</v>
      </c>
      <c r="F28" s="28">
        <f t="shared" si="8"/>
        <v>0.115</v>
      </c>
      <c r="G28" s="28">
        <f t="shared" si="8"/>
        <v>7.0999999999999994E-2</v>
      </c>
      <c r="J28" s="27" t="str">
        <f>REPLACE(K7,8,0,CHAR(10))</f>
        <v>地区計画策定後
H10-R3(24年間）</v>
      </c>
      <c r="K28" s="28">
        <f>K24</f>
        <v>7.0000000000000001E-3</v>
      </c>
      <c r="L28" s="28">
        <f t="shared" si="9"/>
        <v>0.55500000000000005</v>
      </c>
      <c r="M28" s="28">
        <f t="shared" si="9"/>
        <v>0.28999999999999998</v>
      </c>
      <c r="N28" s="28">
        <f t="shared" si="9"/>
        <v>8.8999999999999996E-2</v>
      </c>
      <c r="O28" s="28">
        <f t="shared" si="9"/>
        <v>0.05</v>
      </c>
      <c r="P28" s="28">
        <f t="shared" si="9"/>
        <v>8.9999999999999993E-3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0.1</v>
      </c>
      <c r="V30" s="28">
        <f t="shared" ref="V30:AA30" si="10">V12/$AA12</f>
        <v>0</v>
      </c>
      <c r="W30" s="28">
        <f t="shared" si="10"/>
        <v>0.1</v>
      </c>
      <c r="X30" s="28">
        <f t="shared" si="10"/>
        <v>0.2</v>
      </c>
      <c r="Y30" s="28">
        <f t="shared" si="10"/>
        <v>0.6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0.2</v>
      </c>
      <c r="W31" s="28">
        <f t="shared" si="11"/>
        <v>0.2</v>
      </c>
      <c r="X31" s="28">
        <f t="shared" si="11"/>
        <v>0.4</v>
      </c>
      <c r="Y31" s="28">
        <f t="shared" si="11"/>
        <v>0.2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7.1999999999999995E-2</v>
      </c>
      <c r="L32" s="28">
        <f>M27</f>
        <v>0.42499999999999999</v>
      </c>
      <c r="M32" s="28">
        <f>SUM(K27:M27)</f>
        <v>0.497</v>
      </c>
      <c r="N32" s="28">
        <f>N27</f>
        <v>0.46700000000000003</v>
      </c>
      <c r="O32" s="28">
        <f>O27</f>
        <v>2.8000000000000001E-2</v>
      </c>
      <c r="S32" s="76"/>
      <c r="T32" s="16" t="s">
        <v>9</v>
      </c>
      <c r="U32" s="28">
        <f t="shared" si="11"/>
        <v>8.8495575221238937E-3</v>
      </c>
      <c r="V32" s="28">
        <f t="shared" si="11"/>
        <v>8.8495575221238937E-3</v>
      </c>
      <c r="W32" s="28">
        <f t="shared" si="11"/>
        <v>0.11504424778761062</v>
      </c>
      <c r="X32" s="28">
        <f t="shared" si="11"/>
        <v>0.21238938053097345</v>
      </c>
      <c r="Y32" s="28">
        <f t="shared" si="11"/>
        <v>0.61946902654867253</v>
      </c>
      <c r="Z32" s="28">
        <f t="shared" si="11"/>
        <v>3.5398230088495575E-2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0.56200000000000006</v>
      </c>
      <c r="L33" s="28">
        <f>M28</f>
        <v>0.28999999999999998</v>
      </c>
      <c r="M33" s="28">
        <f>SUM(K28:M28)</f>
        <v>0.85200000000000009</v>
      </c>
      <c r="N33" s="28">
        <f>N28</f>
        <v>8.8999999999999996E-2</v>
      </c>
      <c r="O33" s="28">
        <f>O28</f>
        <v>0.05</v>
      </c>
      <c r="S33" s="76"/>
      <c r="T33" s="17" t="s">
        <v>10</v>
      </c>
      <c r="U33" s="28">
        <f t="shared" si="11"/>
        <v>4.3956043956043959E-2</v>
      </c>
      <c r="V33" s="28">
        <f t="shared" si="11"/>
        <v>2.197802197802198E-2</v>
      </c>
      <c r="W33" s="28">
        <f t="shared" si="11"/>
        <v>5.4945054945054944E-2</v>
      </c>
      <c r="X33" s="28">
        <f t="shared" si="11"/>
        <v>0.2857142857142857</v>
      </c>
      <c r="Y33" s="28">
        <f t="shared" si="11"/>
        <v>0.52747252747252749</v>
      </c>
      <c r="Z33" s="28">
        <f t="shared" si="11"/>
        <v>6.5934065934065936E-2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0.16666666666666666</v>
      </c>
      <c r="X34" s="28">
        <f t="shared" si="11"/>
        <v>0.16666666666666666</v>
      </c>
      <c r="Y34" s="28">
        <f t="shared" si="11"/>
        <v>0.66666666666666663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0.375</v>
      </c>
      <c r="V35" s="28">
        <f t="shared" si="11"/>
        <v>0</v>
      </c>
      <c r="W35" s="28">
        <f t="shared" si="11"/>
        <v>0</v>
      </c>
      <c r="X35" s="28">
        <f t="shared" si="11"/>
        <v>0.375</v>
      </c>
      <c r="Y35" s="28">
        <f t="shared" si="11"/>
        <v>0.25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3.8626609442060089E-2</v>
      </c>
      <c r="V36" s="28">
        <f t="shared" si="11"/>
        <v>1.7167381974248927E-2</v>
      </c>
      <c r="W36" s="28">
        <f t="shared" si="11"/>
        <v>9.012875536480687E-2</v>
      </c>
      <c r="X36" s="28">
        <f t="shared" si="11"/>
        <v>0.24892703862660945</v>
      </c>
      <c r="Y36" s="28">
        <f t="shared" si="11"/>
        <v>0.5622317596566524</v>
      </c>
      <c r="Z36" s="28">
        <f t="shared" si="11"/>
        <v>4.2918454935622317E-2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</v>
      </c>
      <c r="W37" s="28">
        <f t="shared" si="11"/>
        <v>0.2857142857142857</v>
      </c>
      <c r="X37" s="28">
        <f t="shared" si="11"/>
        <v>0.5714285714285714</v>
      </c>
      <c r="Y37" s="28">
        <f t="shared" si="11"/>
        <v>0.14285714285714285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2.564102564102564E-2</v>
      </c>
      <c r="V38" s="28">
        <f t="shared" si="11"/>
        <v>7.6923076923076927E-2</v>
      </c>
      <c r="W38" s="28">
        <f t="shared" si="11"/>
        <v>0.33333333333333331</v>
      </c>
      <c r="X38" s="28">
        <f t="shared" si="11"/>
        <v>0.46153846153846156</v>
      </c>
      <c r="Y38" s="28">
        <f t="shared" si="11"/>
        <v>0.10256410256410256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</v>
      </c>
      <c r="W39" s="28">
        <f t="shared" si="11"/>
        <v>0.20689655172413793</v>
      </c>
      <c r="X39" s="28">
        <f t="shared" si="11"/>
        <v>0.55172413793103448</v>
      </c>
      <c r="Y39" s="28">
        <f t="shared" si="11"/>
        <v>0.2413793103448276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</v>
      </c>
      <c r="W40" s="28">
        <f t="shared" si="11"/>
        <v>0.11764705882352941</v>
      </c>
      <c r="X40" s="28">
        <f t="shared" si="11"/>
        <v>0.70588235294117652</v>
      </c>
      <c r="Y40" s="28">
        <f t="shared" si="11"/>
        <v>0.17647058823529413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0.23076923076923078</v>
      </c>
      <c r="X41" s="28">
        <f t="shared" si="11"/>
        <v>0.53846153846153844</v>
      </c>
      <c r="Y41" s="28">
        <f t="shared" si="11"/>
        <v>0.23076923076923078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0.125</v>
      </c>
      <c r="V42" s="28">
        <f t="shared" si="11"/>
        <v>0</v>
      </c>
      <c r="W42" s="28">
        <f t="shared" si="11"/>
        <v>0.125</v>
      </c>
      <c r="X42" s="28">
        <f t="shared" si="11"/>
        <v>0.625</v>
      </c>
      <c r="Y42" s="28">
        <f t="shared" si="11"/>
        <v>0.125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1.7699115044247787E-2</v>
      </c>
      <c r="V43" s="28">
        <f t="shared" si="11"/>
        <v>2.6548672566371681E-2</v>
      </c>
      <c r="W43" s="28">
        <f t="shared" si="11"/>
        <v>0.23893805309734514</v>
      </c>
      <c r="X43" s="28">
        <f t="shared" si="11"/>
        <v>0.54867256637168138</v>
      </c>
      <c r="Y43" s="28">
        <f t="shared" si="11"/>
        <v>0.16814159292035399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  <c r="AA47" s="48"/>
    </row>
    <row r="48" spans="10:27" x14ac:dyDescent="0.4">
      <c r="S48" s="76" t="s">
        <v>5</v>
      </c>
      <c r="T48" s="14" t="s">
        <v>7</v>
      </c>
      <c r="U48" s="39">
        <f t="shared" ref="U48:Z48" si="12">ROUND(U30,3)</f>
        <v>0.1</v>
      </c>
      <c r="V48" s="39">
        <f t="shared" si="12"/>
        <v>0</v>
      </c>
      <c r="W48" s="39">
        <f t="shared" si="12"/>
        <v>0.1</v>
      </c>
      <c r="X48" s="39">
        <f t="shared" si="12"/>
        <v>0.2</v>
      </c>
      <c r="Y48" s="39">
        <f t="shared" si="12"/>
        <v>0.6</v>
      </c>
      <c r="Z48" s="39">
        <f t="shared" si="12"/>
        <v>0</v>
      </c>
      <c r="AA48" s="39">
        <f>SUM(U48:Z48)</f>
        <v>1</v>
      </c>
    </row>
    <row r="49" spans="19:27" x14ac:dyDescent="0.4">
      <c r="S49" s="76"/>
      <c r="T49" s="15" t="s">
        <v>8</v>
      </c>
      <c r="U49" s="39">
        <f t="shared" ref="U49:Z61" si="13">ROUND(U31,3)</f>
        <v>0</v>
      </c>
      <c r="V49" s="39">
        <f t="shared" si="13"/>
        <v>0.2</v>
      </c>
      <c r="W49" s="39">
        <f t="shared" si="13"/>
        <v>0.2</v>
      </c>
      <c r="X49" s="39">
        <f t="shared" si="13"/>
        <v>0.4</v>
      </c>
      <c r="Y49" s="39">
        <f t="shared" si="13"/>
        <v>0.2</v>
      </c>
      <c r="Z49" s="39">
        <f t="shared" si="13"/>
        <v>0</v>
      </c>
      <c r="AA49" s="39">
        <f t="shared" ref="AA49:AA61" si="14">SUM(U49:Z49)</f>
        <v>1</v>
      </c>
    </row>
    <row r="50" spans="19:27" x14ac:dyDescent="0.4">
      <c r="S50" s="76"/>
      <c r="T50" s="16" t="s">
        <v>9</v>
      </c>
      <c r="U50" s="39">
        <f t="shared" si="13"/>
        <v>8.9999999999999993E-3</v>
      </c>
      <c r="V50" s="39">
        <f t="shared" si="13"/>
        <v>8.9999999999999993E-3</v>
      </c>
      <c r="W50" s="39">
        <f t="shared" si="13"/>
        <v>0.115</v>
      </c>
      <c r="X50" s="39">
        <f t="shared" si="13"/>
        <v>0.21199999999999999</v>
      </c>
      <c r="Y50" s="39">
        <f>ROUND(Y32,3)+0.001</f>
        <v>0.62</v>
      </c>
      <c r="Z50" s="39">
        <f t="shared" si="13"/>
        <v>3.5000000000000003E-2</v>
      </c>
      <c r="AA50" s="39">
        <f t="shared" si="14"/>
        <v>1</v>
      </c>
    </row>
    <row r="51" spans="19:27" x14ac:dyDescent="0.4">
      <c r="S51" s="76"/>
      <c r="T51" s="17" t="s">
        <v>10</v>
      </c>
      <c r="U51" s="39">
        <f t="shared" si="13"/>
        <v>4.3999999999999997E-2</v>
      </c>
      <c r="V51" s="39">
        <f t="shared" si="13"/>
        <v>2.1999999999999999E-2</v>
      </c>
      <c r="W51" s="39">
        <f t="shared" si="13"/>
        <v>5.5E-2</v>
      </c>
      <c r="X51" s="39">
        <f t="shared" si="13"/>
        <v>0.28599999999999998</v>
      </c>
      <c r="Y51" s="39">
        <f t="shared" si="13"/>
        <v>0.52700000000000002</v>
      </c>
      <c r="Z51" s="39">
        <f t="shared" si="13"/>
        <v>6.6000000000000003E-2</v>
      </c>
      <c r="AA51" s="39">
        <f t="shared" si="14"/>
        <v>1</v>
      </c>
    </row>
    <row r="52" spans="19:27" x14ac:dyDescent="0.4">
      <c r="S52" s="76"/>
      <c r="T52" s="18" t="s">
        <v>11</v>
      </c>
      <c r="U52" s="39">
        <f t="shared" si="13"/>
        <v>0</v>
      </c>
      <c r="V52" s="39">
        <f t="shared" si="13"/>
        <v>0</v>
      </c>
      <c r="W52" s="39">
        <f t="shared" si="13"/>
        <v>0.16700000000000001</v>
      </c>
      <c r="X52" s="39">
        <f t="shared" si="13"/>
        <v>0.16700000000000001</v>
      </c>
      <c r="Y52" s="39">
        <f>ROUND(Y34,3)-0.001</f>
        <v>0.66600000000000004</v>
      </c>
      <c r="Z52" s="39">
        <f t="shared" si="13"/>
        <v>0</v>
      </c>
      <c r="AA52" s="39">
        <f t="shared" si="14"/>
        <v>1</v>
      </c>
    </row>
    <row r="53" spans="19:27" x14ac:dyDescent="0.4">
      <c r="S53" s="76"/>
      <c r="T53" s="19" t="s">
        <v>12</v>
      </c>
      <c r="U53" s="39">
        <f t="shared" si="13"/>
        <v>0.375</v>
      </c>
      <c r="V53" s="39">
        <f t="shared" si="13"/>
        <v>0</v>
      </c>
      <c r="W53" s="39">
        <f t="shared" si="13"/>
        <v>0</v>
      </c>
      <c r="X53" s="39">
        <f t="shared" si="13"/>
        <v>0.375</v>
      </c>
      <c r="Y53" s="39">
        <f t="shared" si="13"/>
        <v>0.25</v>
      </c>
      <c r="Z53" s="39">
        <f t="shared" si="13"/>
        <v>0</v>
      </c>
      <c r="AA53" s="39">
        <f t="shared" si="14"/>
        <v>1</v>
      </c>
    </row>
    <row r="54" spans="19:27" x14ac:dyDescent="0.4">
      <c r="S54" s="76"/>
      <c r="T54" s="12" t="s">
        <v>34</v>
      </c>
      <c r="U54" s="39">
        <f t="shared" si="13"/>
        <v>3.9E-2</v>
      </c>
      <c r="V54" s="39">
        <f t="shared" si="13"/>
        <v>1.7000000000000001E-2</v>
      </c>
      <c r="W54" s="39">
        <f t="shared" si="13"/>
        <v>0.09</v>
      </c>
      <c r="X54" s="39">
        <f t="shared" si="13"/>
        <v>0.249</v>
      </c>
      <c r="Y54" s="39">
        <f t="shared" si="13"/>
        <v>0.56200000000000006</v>
      </c>
      <c r="Z54" s="39">
        <f t="shared" si="13"/>
        <v>4.2999999999999997E-2</v>
      </c>
      <c r="AA54" s="39">
        <f t="shared" si="14"/>
        <v>1</v>
      </c>
    </row>
    <row r="55" spans="19:27" x14ac:dyDescent="0.4">
      <c r="S55" s="77" t="s">
        <v>13</v>
      </c>
      <c r="T55" s="14" t="s">
        <v>7</v>
      </c>
      <c r="U55" s="39">
        <f t="shared" si="13"/>
        <v>0</v>
      </c>
      <c r="V55" s="39">
        <f t="shared" si="13"/>
        <v>0</v>
      </c>
      <c r="W55" s="39">
        <f t="shared" si="13"/>
        <v>0.28599999999999998</v>
      </c>
      <c r="X55" s="39">
        <f t="shared" si="13"/>
        <v>0.57099999999999995</v>
      </c>
      <c r="Y55" s="39">
        <f t="shared" si="13"/>
        <v>0.14299999999999999</v>
      </c>
      <c r="Z55" s="39">
        <f t="shared" si="13"/>
        <v>0</v>
      </c>
      <c r="AA55" s="39">
        <f t="shared" si="14"/>
        <v>1</v>
      </c>
    </row>
    <row r="56" spans="19:27" x14ac:dyDescent="0.4">
      <c r="S56" s="77"/>
      <c r="T56" s="15" t="s">
        <v>8</v>
      </c>
      <c r="U56" s="39">
        <f t="shared" si="13"/>
        <v>2.5999999999999999E-2</v>
      </c>
      <c r="V56" s="39">
        <f t="shared" si="13"/>
        <v>7.6999999999999999E-2</v>
      </c>
      <c r="W56" s="39">
        <f t="shared" si="13"/>
        <v>0.33300000000000002</v>
      </c>
      <c r="X56" s="39">
        <f>ROUND(X38,3)-0.001</f>
        <v>0.46100000000000002</v>
      </c>
      <c r="Y56" s="39">
        <f t="shared" si="13"/>
        <v>0.10299999999999999</v>
      </c>
      <c r="Z56" s="39">
        <f t="shared" si="13"/>
        <v>0</v>
      </c>
      <c r="AA56" s="39">
        <f t="shared" si="14"/>
        <v>1</v>
      </c>
    </row>
    <row r="57" spans="19:27" x14ac:dyDescent="0.4">
      <c r="S57" s="77"/>
      <c r="T57" s="16" t="s">
        <v>9</v>
      </c>
      <c r="U57" s="39">
        <f t="shared" si="13"/>
        <v>0</v>
      </c>
      <c r="V57" s="39">
        <f t="shared" si="13"/>
        <v>0</v>
      </c>
      <c r="W57" s="39">
        <f t="shared" si="13"/>
        <v>0.20699999999999999</v>
      </c>
      <c r="X57" s="39">
        <f t="shared" si="13"/>
        <v>0.55200000000000005</v>
      </c>
      <c r="Y57" s="39">
        <f t="shared" si="13"/>
        <v>0.24099999999999999</v>
      </c>
      <c r="Z57" s="39">
        <f t="shared" si="13"/>
        <v>0</v>
      </c>
      <c r="AA57" s="39">
        <f t="shared" si="14"/>
        <v>1</v>
      </c>
    </row>
    <row r="58" spans="19:27" x14ac:dyDescent="0.4">
      <c r="S58" s="77"/>
      <c r="T58" s="17" t="s">
        <v>10</v>
      </c>
      <c r="U58" s="39">
        <f t="shared" si="13"/>
        <v>0</v>
      </c>
      <c r="V58" s="39">
        <f t="shared" si="13"/>
        <v>0</v>
      </c>
      <c r="W58" s="39">
        <f t="shared" si="13"/>
        <v>0.11799999999999999</v>
      </c>
      <c r="X58" s="39">
        <f t="shared" si="13"/>
        <v>0.70599999999999996</v>
      </c>
      <c r="Y58" s="39">
        <f t="shared" si="13"/>
        <v>0.17599999999999999</v>
      </c>
      <c r="Z58" s="39">
        <f t="shared" si="13"/>
        <v>0</v>
      </c>
      <c r="AA58" s="39">
        <f t="shared" si="14"/>
        <v>1</v>
      </c>
    </row>
    <row r="59" spans="19:27" x14ac:dyDescent="0.4">
      <c r="S59" s="77"/>
      <c r="T59" s="18" t="s">
        <v>11</v>
      </c>
      <c r="U59" s="39">
        <f t="shared" si="13"/>
        <v>0</v>
      </c>
      <c r="V59" s="39">
        <f t="shared" si="13"/>
        <v>0</v>
      </c>
      <c r="W59" s="39">
        <f t="shared" si="13"/>
        <v>0.23100000000000001</v>
      </c>
      <c r="X59" s="39">
        <f t="shared" si="13"/>
        <v>0.53800000000000003</v>
      </c>
      <c r="Y59" s="39">
        <f t="shared" si="13"/>
        <v>0.23100000000000001</v>
      </c>
      <c r="Z59" s="39">
        <f t="shared" si="13"/>
        <v>0</v>
      </c>
      <c r="AA59" s="39">
        <f t="shared" si="14"/>
        <v>1</v>
      </c>
    </row>
    <row r="60" spans="19:27" x14ac:dyDescent="0.4">
      <c r="S60" s="77"/>
      <c r="T60" s="19" t="s">
        <v>12</v>
      </c>
      <c r="U60" s="39">
        <f t="shared" si="13"/>
        <v>0.125</v>
      </c>
      <c r="V60" s="39">
        <f t="shared" si="13"/>
        <v>0</v>
      </c>
      <c r="W60" s="39">
        <f t="shared" si="13"/>
        <v>0.125</v>
      </c>
      <c r="X60" s="39">
        <f t="shared" si="13"/>
        <v>0.625</v>
      </c>
      <c r="Y60" s="39">
        <f t="shared" si="13"/>
        <v>0.125</v>
      </c>
      <c r="Z60" s="39">
        <f t="shared" si="13"/>
        <v>0</v>
      </c>
      <c r="AA60" s="39">
        <f t="shared" si="14"/>
        <v>1</v>
      </c>
    </row>
    <row r="61" spans="19:27" x14ac:dyDescent="0.4">
      <c r="S61" s="77"/>
      <c r="T61" s="12" t="s">
        <v>34</v>
      </c>
      <c r="U61" s="39">
        <f>ROUND(U43,3)</f>
        <v>1.7999999999999999E-2</v>
      </c>
      <c r="V61" s="39">
        <f t="shared" si="13"/>
        <v>2.7E-2</v>
      </c>
      <c r="W61" s="39">
        <f t="shared" si="13"/>
        <v>0.23899999999999999</v>
      </c>
      <c r="X61" s="39">
        <f>ROUND(X43,3)-0.001</f>
        <v>0.54800000000000004</v>
      </c>
      <c r="Y61" s="39">
        <f t="shared" si="13"/>
        <v>0.16800000000000001</v>
      </c>
      <c r="Z61" s="39">
        <f t="shared" si="13"/>
        <v>0</v>
      </c>
      <c r="AA61" s="39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S46-H9(27年間）(n=233）</v>
      </c>
      <c r="U66" s="28">
        <f t="shared" ref="U66:Z66" si="15">U54</f>
        <v>3.9E-2</v>
      </c>
      <c r="V66" s="28">
        <f t="shared" si="15"/>
        <v>1.7000000000000001E-2</v>
      </c>
      <c r="W66" s="28">
        <f t="shared" si="15"/>
        <v>0.09</v>
      </c>
      <c r="X66" s="28">
        <f t="shared" si="15"/>
        <v>0.249</v>
      </c>
      <c r="Y66" s="28">
        <f t="shared" si="15"/>
        <v>0.56200000000000006</v>
      </c>
      <c r="Z66" s="28">
        <f t="shared" si="15"/>
        <v>4.2999999999999997E-2</v>
      </c>
      <c r="AA66" s="46"/>
      <c r="AB66" s="20" t="s">
        <v>5</v>
      </c>
      <c r="AC66" s="45">
        <f>SUM(Y66:Z66)</f>
        <v>0.60500000000000009</v>
      </c>
      <c r="AD66" s="45">
        <f>SUM(W66:X66)</f>
        <v>0.33899999999999997</v>
      </c>
    </row>
    <row r="67" spans="19:30" x14ac:dyDescent="0.4">
      <c r="T67" s="27" t="str">
        <f>REPLACE(J7,8,0,CHAR(10))</f>
        <v>地区計画策定後
H10-R3(24年間）(n=113）</v>
      </c>
      <c r="U67" s="28">
        <f t="shared" ref="U67:Z67" si="16">U61</f>
        <v>1.7999999999999999E-2</v>
      </c>
      <c r="V67" s="28">
        <f t="shared" si="16"/>
        <v>2.7E-2</v>
      </c>
      <c r="W67" s="28">
        <f t="shared" si="16"/>
        <v>0.23899999999999999</v>
      </c>
      <c r="X67" s="28">
        <f t="shared" si="16"/>
        <v>0.54800000000000004</v>
      </c>
      <c r="Y67" s="28">
        <f t="shared" si="16"/>
        <v>0.16800000000000001</v>
      </c>
      <c r="Z67" s="28">
        <f t="shared" si="16"/>
        <v>0</v>
      </c>
      <c r="AA67" s="46"/>
      <c r="AB67" s="21" t="s">
        <v>13</v>
      </c>
      <c r="AC67" s="45">
        <f>SUM(Y67:Z67)</f>
        <v>0.16800000000000001</v>
      </c>
      <c r="AD67" s="45">
        <f>SUM(W67:X67)</f>
        <v>0.78700000000000003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S46-H9(27年間）</v>
      </c>
      <c r="T71" s="38" t="str">
        <f t="shared" ref="T71:T76" si="17">T48&amp;AC12</f>
        <v>独立住宅(n=10）</v>
      </c>
      <c r="U71" s="28">
        <f t="shared" ref="U71:Z76" si="18">U48</f>
        <v>0.1</v>
      </c>
      <c r="V71" s="28">
        <f t="shared" si="18"/>
        <v>0</v>
      </c>
      <c r="W71" s="28">
        <f t="shared" si="18"/>
        <v>0.1</v>
      </c>
      <c r="X71" s="28">
        <f t="shared" si="18"/>
        <v>0.2</v>
      </c>
      <c r="Y71" s="28">
        <f t="shared" si="18"/>
        <v>0.6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集合住宅(n=5）</v>
      </c>
      <c r="U72" s="28">
        <f t="shared" si="18"/>
        <v>0</v>
      </c>
      <c r="V72" s="28">
        <f t="shared" si="18"/>
        <v>0.2</v>
      </c>
      <c r="W72" s="28">
        <f t="shared" si="18"/>
        <v>0.2</v>
      </c>
      <c r="X72" s="28">
        <f t="shared" si="18"/>
        <v>0.4</v>
      </c>
      <c r="Y72" s="28">
        <f t="shared" si="18"/>
        <v>0.2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住商併用(n=113）</v>
      </c>
      <c r="U73" s="28">
        <f t="shared" si="18"/>
        <v>8.9999999999999993E-3</v>
      </c>
      <c r="V73" s="28">
        <f t="shared" si="18"/>
        <v>8.9999999999999993E-3</v>
      </c>
      <c r="W73" s="28">
        <f t="shared" si="18"/>
        <v>0.115</v>
      </c>
      <c r="X73" s="28">
        <f t="shared" si="18"/>
        <v>0.21199999999999999</v>
      </c>
      <c r="Y73" s="28">
        <f t="shared" si="18"/>
        <v>0.62</v>
      </c>
      <c r="Z73" s="28">
        <f t="shared" si="18"/>
        <v>3.5000000000000003E-2</v>
      </c>
    </row>
    <row r="74" spans="19:30" x14ac:dyDescent="0.4">
      <c r="S74" s="75"/>
      <c r="T74" s="38" t="str">
        <f t="shared" si="17"/>
        <v>事務所(n=91）</v>
      </c>
      <c r="U74" s="28">
        <f t="shared" si="18"/>
        <v>4.3999999999999997E-2</v>
      </c>
      <c r="V74" s="28">
        <f t="shared" si="18"/>
        <v>2.1999999999999999E-2</v>
      </c>
      <c r="W74" s="28">
        <f t="shared" si="18"/>
        <v>5.5E-2</v>
      </c>
      <c r="X74" s="28">
        <f t="shared" si="18"/>
        <v>0.28599999999999998</v>
      </c>
      <c r="Y74" s="28">
        <f t="shared" si="18"/>
        <v>0.52700000000000002</v>
      </c>
      <c r="Z74" s="28">
        <f t="shared" si="18"/>
        <v>6.6000000000000003E-2</v>
      </c>
    </row>
    <row r="75" spans="19:30" x14ac:dyDescent="0.4">
      <c r="S75" s="75"/>
      <c r="T75" s="38" t="str">
        <f t="shared" si="17"/>
        <v>専用商業(n=6）</v>
      </c>
      <c r="U75" s="28">
        <f t="shared" si="18"/>
        <v>0</v>
      </c>
      <c r="V75" s="28">
        <f t="shared" si="18"/>
        <v>0</v>
      </c>
      <c r="W75" s="28">
        <f t="shared" si="18"/>
        <v>0.16700000000000001</v>
      </c>
      <c r="X75" s="28">
        <f t="shared" si="18"/>
        <v>0.16700000000000001</v>
      </c>
      <c r="Y75" s="28">
        <f t="shared" si="18"/>
        <v>0.66600000000000004</v>
      </c>
      <c r="Z75" s="28">
        <f t="shared" si="18"/>
        <v>0</v>
      </c>
    </row>
    <row r="76" spans="19:30" x14ac:dyDescent="0.4">
      <c r="S76" s="75"/>
      <c r="T76" s="38" t="str">
        <f t="shared" si="17"/>
        <v>その他(n=8）</v>
      </c>
      <c r="U76" s="28">
        <f t="shared" si="18"/>
        <v>0.375</v>
      </c>
      <c r="V76" s="28">
        <f t="shared" si="18"/>
        <v>0</v>
      </c>
      <c r="W76" s="28">
        <f t="shared" si="18"/>
        <v>0</v>
      </c>
      <c r="X76" s="28">
        <f t="shared" si="18"/>
        <v>0.375</v>
      </c>
      <c r="Y76" s="28">
        <f t="shared" si="18"/>
        <v>0.25</v>
      </c>
      <c r="Z76" s="28">
        <f t="shared" si="18"/>
        <v>0</v>
      </c>
    </row>
    <row r="77" spans="19:30" x14ac:dyDescent="0.4">
      <c r="S77" s="75" t="str">
        <f>REPLACE(K7,8,0,CHAR(10))</f>
        <v>地区計画策定後
H10-R3(24年間）</v>
      </c>
      <c r="T77" s="38" t="str">
        <f t="shared" ref="T77:T82" si="19">T55&amp;AC19</f>
        <v>独立住宅(n=7）</v>
      </c>
      <c r="U77" s="28">
        <f t="shared" ref="U77:Z82" si="20">U55</f>
        <v>0</v>
      </c>
      <c r="V77" s="28">
        <f t="shared" si="20"/>
        <v>0</v>
      </c>
      <c r="W77" s="28">
        <f t="shared" si="20"/>
        <v>0.28599999999999998</v>
      </c>
      <c r="X77" s="28">
        <f t="shared" si="20"/>
        <v>0.57099999999999995</v>
      </c>
      <c r="Y77" s="28">
        <f t="shared" si="20"/>
        <v>0.14299999999999999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集合住宅(n=39）</v>
      </c>
      <c r="U78" s="28">
        <f t="shared" si="20"/>
        <v>2.5999999999999999E-2</v>
      </c>
      <c r="V78" s="28">
        <f t="shared" si="20"/>
        <v>7.6999999999999999E-2</v>
      </c>
      <c r="W78" s="28">
        <f t="shared" si="20"/>
        <v>0.33300000000000002</v>
      </c>
      <c r="X78" s="28">
        <f t="shared" si="20"/>
        <v>0.46100000000000002</v>
      </c>
      <c r="Y78" s="28">
        <f t="shared" si="20"/>
        <v>0.10299999999999999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住商併用(n=29）</v>
      </c>
      <c r="U79" s="28">
        <f t="shared" si="20"/>
        <v>0</v>
      </c>
      <c r="V79" s="28">
        <f t="shared" si="20"/>
        <v>0</v>
      </c>
      <c r="W79" s="28">
        <f t="shared" si="20"/>
        <v>0.20699999999999999</v>
      </c>
      <c r="X79" s="28">
        <f t="shared" si="20"/>
        <v>0.55200000000000005</v>
      </c>
      <c r="Y79" s="28">
        <f t="shared" si="20"/>
        <v>0.24099999999999999</v>
      </c>
      <c r="Z79" s="28">
        <f t="shared" si="20"/>
        <v>0</v>
      </c>
    </row>
    <row r="80" spans="19:30" x14ac:dyDescent="0.4">
      <c r="S80" s="75"/>
      <c r="T80" s="38" t="str">
        <f t="shared" si="19"/>
        <v>事務所(n=17）</v>
      </c>
      <c r="U80" s="28">
        <f t="shared" si="20"/>
        <v>0</v>
      </c>
      <c r="V80" s="28">
        <f t="shared" si="20"/>
        <v>0</v>
      </c>
      <c r="W80" s="28">
        <f t="shared" si="20"/>
        <v>0.11799999999999999</v>
      </c>
      <c r="X80" s="28">
        <f t="shared" si="20"/>
        <v>0.70599999999999996</v>
      </c>
      <c r="Y80" s="28">
        <f t="shared" si="20"/>
        <v>0.17599999999999999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専用商業(n=13）</v>
      </c>
      <c r="U81" s="28">
        <f t="shared" si="20"/>
        <v>0</v>
      </c>
      <c r="V81" s="28">
        <f t="shared" si="20"/>
        <v>0</v>
      </c>
      <c r="W81" s="28">
        <f t="shared" si="20"/>
        <v>0.23100000000000001</v>
      </c>
      <c r="X81" s="28">
        <f t="shared" si="20"/>
        <v>0.53800000000000003</v>
      </c>
      <c r="Y81" s="28">
        <f t="shared" si="20"/>
        <v>0.23100000000000001</v>
      </c>
      <c r="Z81" s="28">
        <f t="shared" si="20"/>
        <v>0</v>
      </c>
    </row>
    <row r="82" spans="19:26" x14ac:dyDescent="0.4">
      <c r="S82" s="75"/>
      <c r="T82" s="38" t="str">
        <f t="shared" si="19"/>
        <v>その他(n=8）</v>
      </c>
      <c r="U82" s="28">
        <f t="shared" si="20"/>
        <v>0.125</v>
      </c>
      <c r="V82" s="28">
        <f t="shared" si="20"/>
        <v>0</v>
      </c>
      <c r="W82" s="28">
        <f t="shared" si="20"/>
        <v>0.125</v>
      </c>
      <c r="X82" s="28">
        <f t="shared" si="20"/>
        <v>0.625</v>
      </c>
      <c r="Y82" s="28">
        <f t="shared" si="20"/>
        <v>0.125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CFFCC"/>
  </sheetPr>
  <dimension ref="A1:AD82"/>
  <sheetViews>
    <sheetView zoomScaleNormal="100" workbookViewId="0">
      <selection activeCell="AA48" sqref="AA48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10" t="s">
        <v>2</v>
      </c>
      <c r="B1" s="61">
        <v>7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10" t="s">
        <v>0</v>
      </c>
      <c r="B2" s="24" t="str">
        <f>VLOOKUP($B$1,データベース!$A:$CV,データベース!B1,FALSE)</f>
        <v>秋葉原駅付近地区</v>
      </c>
      <c r="N2" s="27" t="s">
        <v>76</v>
      </c>
    </row>
    <row r="3" spans="1:29" x14ac:dyDescent="0.4">
      <c r="A3" s="10" t="s">
        <v>4</v>
      </c>
      <c r="B3" s="24" t="str">
        <f>VLOOKUP($B$1,データベース!$A:$CV,データベース!C1,FALSE)</f>
        <v>一般型、
街並み誘導型</v>
      </c>
      <c r="N3" s="40"/>
    </row>
    <row r="4" spans="1:29" x14ac:dyDescent="0.4">
      <c r="A4" s="10" t="s">
        <v>15</v>
      </c>
      <c r="B4" s="25">
        <f>VLOOKUP($B$1,データベース!$A:$CV,データベース!D1,FALSE)</f>
        <v>36153</v>
      </c>
      <c r="C4" s="26">
        <f>VLOOKUP($B$1,データベース!$A:$CV,データベース!D1,FALSE)</f>
        <v>36153</v>
      </c>
      <c r="F4" s="12">
        <v>1971</v>
      </c>
      <c r="G4" s="27">
        <f>B5-F4</f>
        <v>27</v>
      </c>
      <c r="I4" s="12" t="s">
        <v>19</v>
      </c>
      <c r="J4" s="12" t="str">
        <f>I4&amp;D7</f>
        <v>S46-H9</v>
      </c>
      <c r="K4" s="12" t="str">
        <f>$G$1&amp;G4&amp;$H$1&amp;$I$1</f>
        <v>(27年間）</v>
      </c>
      <c r="L4" s="12" t="str">
        <f>$G$1&amp;$J$1&amp;H12&amp;$I$1</f>
        <v>(n=245）</v>
      </c>
    </row>
    <row r="5" spans="1:29" x14ac:dyDescent="0.4">
      <c r="B5" s="27" t="str">
        <f>TEXT(B4,"yyyy")</f>
        <v>1998</v>
      </c>
      <c r="C5" s="27" t="str">
        <f>TEXT(C4,"ge")</f>
        <v>H10</v>
      </c>
      <c r="D5" s="27" t="str">
        <f>LEFT(C5,1)</f>
        <v>H</v>
      </c>
      <c r="F5" s="12">
        <v>2021</v>
      </c>
      <c r="G5" s="27">
        <f>F5-B5+1</f>
        <v>24</v>
      </c>
      <c r="I5" s="30" t="s">
        <v>20</v>
      </c>
      <c r="J5" s="12" t="str">
        <f>C5&amp;I5</f>
        <v>H10-R3</v>
      </c>
      <c r="K5" s="12" t="str">
        <f>$G$1&amp;G5&amp;$H$1&amp;$I$1</f>
        <v>(24年間）</v>
      </c>
      <c r="L5" s="12" t="str">
        <f>$G$1&amp;$J$1&amp;H13&amp;$I$1</f>
        <v>(n=135）</v>
      </c>
    </row>
    <row r="6" spans="1:29" x14ac:dyDescent="0.4">
      <c r="B6" s="27">
        <f>VALUE(B5)</f>
        <v>1998</v>
      </c>
      <c r="C6" s="27">
        <f>VALUE(RIGHT(C5,2))</f>
        <v>10</v>
      </c>
      <c r="D6" s="12">
        <f>C6-1</f>
        <v>9</v>
      </c>
      <c r="J6" s="12" t="str">
        <f>A23&amp;J4&amp;K4&amp;L4</f>
        <v>地区計画策定前S46-H9(27年間）(n=245）</v>
      </c>
      <c r="K6" s="12" t="str">
        <f>A23&amp;J4&amp;K4</f>
        <v>地区計画策定前S46-H9(27年間）</v>
      </c>
    </row>
    <row r="7" spans="1:29" x14ac:dyDescent="0.4">
      <c r="D7" s="12" t="str">
        <f>D5&amp;D6</f>
        <v>H9</v>
      </c>
      <c r="J7" s="12" t="str">
        <f>A24&amp;J5&amp;K5&amp;L5</f>
        <v>地区計画策定後H10-R3(24年間）(n=135）</v>
      </c>
      <c r="K7" s="12" t="str">
        <f>A24&amp;J5&amp;K5</f>
        <v>地区計画策定後H10-R3(24年間）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6</v>
      </c>
      <c r="C12" s="24">
        <f>VLOOKUP($B$1,データベース!$A:$CV,データベース!F1,FALSE)</f>
        <v>2</v>
      </c>
      <c r="D12" s="24">
        <f>VLOOKUP($B$1,データベース!$A:$CV,データベース!G1,FALSE)</f>
        <v>86</v>
      </c>
      <c r="E12" s="24">
        <f>VLOOKUP($B$1,データベース!$A:$CV,データベース!H1,FALSE)</f>
        <v>106</v>
      </c>
      <c r="F12" s="24">
        <f>VLOOKUP($B$1,データベース!$A:$CV,データベース!I1,FALSE)</f>
        <v>33</v>
      </c>
      <c r="G12" s="24">
        <f>VLOOKUP($B$1,データベース!$A:$CV,データベース!J1,FALSE)</f>
        <v>12</v>
      </c>
      <c r="H12" s="27">
        <f>SUM(B12:G12)</f>
        <v>245</v>
      </c>
      <c r="J12" s="20" t="s">
        <v>5</v>
      </c>
      <c r="K12" s="24">
        <f>VLOOKUP($B$1,データベース!$A:$CV,データベース!Q1,FALSE)</f>
        <v>555.86</v>
      </c>
      <c r="L12" s="24">
        <f>VLOOKUP($B$1,データベース!$A:$CV,データベース!R1,FALSE)</f>
        <v>328.71000000000004</v>
      </c>
      <c r="M12" s="24">
        <f>VLOOKUP($B$1,データベース!$A:$CV,データベース!S1,FALSE)</f>
        <v>54741.25</v>
      </c>
      <c r="N12" s="24">
        <f>VLOOKUP($B$1,データベース!$A:$CV,データベース!T1,FALSE)</f>
        <v>122875.78999999994</v>
      </c>
      <c r="O12" s="24">
        <f>VLOOKUP($B$1,データベース!$A:$CV,データベース!U1,FALSE)</f>
        <v>51138.44000000001</v>
      </c>
      <c r="P12" s="24">
        <f>VLOOKUP($B$1,データベース!$A:$CV,データベース!V1,FALSE)</f>
        <v>24154.620000000003</v>
      </c>
      <c r="Q12" s="27">
        <f>SUM(K12:P12)</f>
        <v>253794.66999999993</v>
      </c>
      <c r="S12" s="76" t="s">
        <v>5</v>
      </c>
      <c r="T12" s="14" t="s">
        <v>7</v>
      </c>
      <c r="U12" s="24">
        <f>VLOOKUP($B$1,データベース!$A:$CV,データベース!AC1,FALSE)</f>
        <v>0</v>
      </c>
      <c r="V12" s="24">
        <f>VLOOKUP($B$1,データベース!$A:$CV,データベース!AD1,FALSE)</f>
        <v>0</v>
      </c>
      <c r="W12" s="24">
        <f>VLOOKUP($B$1,データベース!$A:$CV,データベース!AE1,FALSE)</f>
        <v>2</v>
      </c>
      <c r="X12" s="24">
        <f>VLOOKUP($B$1,データベース!$A:$CV,データベース!AF1,FALSE)</f>
        <v>3</v>
      </c>
      <c r="Y12" s="24">
        <f>VLOOKUP($B$1,データベース!$A:$CV,データベース!AG1,FALSE)</f>
        <v>1</v>
      </c>
      <c r="Z12" s="24">
        <f>VLOOKUP($B$1,データベース!$A:$CV,データベース!AH1,FALSE)</f>
        <v>0</v>
      </c>
      <c r="AA12" s="27">
        <f>SUM(U12:Z12)</f>
        <v>6</v>
      </c>
      <c r="AC12" s="12" t="str">
        <f>$G$1&amp;$J$1&amp;AA12&amp;$I$1</f>
        <v>(n=6）</v>
      </c>
    </row>
    <row r="13" spans="1:29" x14ac:dyDescent="0.4">
      <c r="A13" s="21" t="s">
        <v>13</v>
      </c>
      <c r="B13" s="24">
        <f>VLOOKUP($B$1,データベース!$A:$CV,データベース!K1,FALSE)</f>
        <v>6</v>
      </c>
      <c r="C13" s="24">
        <f>VLOOKUP($B$1,データベース!$A:$CV,データベース!L1,FALSE)</f>
        <v>11</v>
      </c>
      <c r="D13" s="24">
        <f>VLOOKUP($B$1,データベース!$A:$CV,データベース!M1,FALSE)</f>
        <v>19</v>
      </c>
      <c r="E13" s="24">
        <f>VLOOKUP($B$1,データベース!$A:$CV,データベース!N1,FALSE)</f>
        <v>49</v>
      </c>
      <c r="F13" s="24">
        <f>VLOOKUP($B$1,データベース!$A:$CV,データベース!O1,FALSE)</f>
        <v>46</v>
      </c>
      <c r="G13" s="24">
        <f>VLOOKUP($B$1,データベース!$A:$CV,データベース!P1,FALSE)</f>
        <v>4</v>
      </c>
      <c r="H13" s="27">
        <f>SUM(B13:G13)</f>
        <v>135</v>
      </c>
      <c r="J13" s="21" t="s">
        <v>13</v>
      </c>
      <c r="K13" s="24">
        <f>VLOOKUP($B$1,データベース!$A:$CV,データベース!W1,FALSE)</f>
        <v>740.67</v>
      </c>
      <c r="L13" s="24">
        <f>VLOOKUP($B$1,データベース!$A:$CV,データベース!X1,FALSE)</f>
        <v>65993.190000000017</v>
      </c>
      <c r="M13" s="24">
        <f>VLOOKUP($B$1,データベース!$A:$CV,データベース!Y1,FALSE)</f>
        <v>82735.75</v>
      </c>
      <c r="N13" s="24">
        <f>VLOOKUP($B$1,データベース!$A:$CV,データベース!Z1,FALSE)</f>
        <v>418598.94999999995</v>
      </c>
      <c r="O13" s="24">
        <f>VLOOKUP($B$1,データベース!$A:$CV,データベース!AA1,FALSE)</f>
        <v>142167.49999999994</v>
      </c>
      <c r="P13" s="24">
        <f>VLOOKUP($B$1,データベース!$A:$CV,データベース!AB1,FALSE)</f>
        <v>12549.7</v>
      </c>
      <c r="Q13" s="27">
        <f>SUM(K13:P13)</f>
        <v>722785.75999999978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0</v>
      </c>
      <c r="W13" s="24">
        <f>VLOOKUP($B$1,データベース!$A:$CV,データベース!AK1,FALSE)</f>
        <v>1</v>
      </c>
      <c r="X13" s="24">
        <f>VLOOKUP($B$1,データベース!$A:$CV,データベース!AL1,FALSE)</f>
        <v>0</v>
      </c>
      <c r="Y13" s="24">
        <f>VLOOKUP($B$1,データベース!$A:$CV,データベース!AM1,FALSE)</f>
        <v>1</v>
      </c>
      <c r="Z13" s="24">
        <f>VLOOKUP($B$1,データベース!$A:$CV,データベース!AN1,FALSE)</f>
        <v>0</v>
      </c>
      <c r="AA13" s="27">
        <f t="shared" ref="AA13:AA25" si="0">SUM(U13:Z13)</f>
        <v>2</v>
      </c>
      <c r="AC13" s="12" t="str">
        <f t="shared" ref="AC13:AC24" si="1">$G$1&amp;$J$1&amp;AA13&amp;$I$1</f>
        <v>(n=2）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1</v>
      </c>
      <c r="V14" s="24">
        <f>VLOOKUP($B$1,データベース!$A:$CV,データベース!AP1,FALSE)</f>
        <v>0</v>
      </c>
      <c r="W14" s="24">
        <f>VLOOKUP($B$1,データベース!$A:$CV,データベース!AQ1,FALSE)</f>
        <v>1</v>
      </c>
      <c r="X14" s="24">
        <f>VLOOKUP($B$1,データベース!$A:$CV,データベース!AR1,FALSE)</f>
        <v>18</v>
      </c>
      <c r="Y14" s="24">
        <f>VLOOKUP($B$1,データベース!$A:$CV,データベース!AS1,FALSE)</f>
        <v>57</v>
      </c>
      <c r="Z14" s="24">
        <f>VLOOKUP($B$1,データベース!$A:$CV,データベース!AT1,FALSE)</f>
        <v>9</v>
      </c>
      <c r="AA14" s="27">
        <f t="shared" si="0"/>
        <v>86</v>
      </c>
      <c r="AC14" s="12" t="str">
        <f t="shared" si="1"/>
        <v>(n=86）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3</v>
      </c>
      <c r="V15" s="24">
        <f>VLOOKUP($B$1,データベース!$A:$CV,データベース!AV1,FALSE)</f>
        <v>3</v>
      </c>
      <c r="W15" s="24">
        <f>VLOOKUP($B$1,データベース!$A:$CV,データベース!AW1,FALSE)</f>
        <v>4</v>
      </c>
      <c r="X15" s="24">
        <f>VLOOKUP($B$1,データベース!$A:$CV,データベース!AX1,FALSE)</f>
        <v>17</v>
      </c>
      <c r="Y15" s="24">
        <f>VLOOKUP($B$1,データベース!$A:$CV,データベース!AY1,FALSE)</f>
        <v>61</v>
      </c>
      <c r="Z15" s="24">
        <f>VLOOKUP($B$1,データベース!$A:$CV,データベース!AZ1,FALSE)</f>
        <v>18</v>
      </c>
      <c r="AA15" s="27">
        <f t="shared" si="0"/>
        <v>106</v>
      </c>
      <c r="AC15" s="12" t="str">
        <f t="shared" si="1"/>
        <v>(n=106）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1</v>
      </c>
      <c r="V16" s="24">
        <f>VLOOKUP($B$1,データベース!$A:$CV,データベース!BB1,FALSE)</f>
        <v>2</v>
      </c>
      <c r="W16" s="24">
        <f>VLOOKUP($B$1,データベース!$A:$CV,データベース!BC1,FALSE)</f>
        <v>2</v>
      </c>
      <c r="X16" s="24">
        <f>VLOOKUP($B$1,データベース!$A:$CV,データベース!BD1,FALSE)</f>
        <v>4</v>
      </c>
      <c r="Y16" s="24">
        <f>VLOOKUP($B$1,データベース!$A:$CV,データベース!BE1,FALSE)</f>
        <v>14</v>
      </c>
      <c r="Z16" s="24">
        <f>VLOOKUP($B$1,データベース!$A:$CV,データベース!BF1,FALSE)</f>
        <v>10</v>
      </c>
      <c r="AA16" s="27">
        <f t="shared" si="0"/>
        <v>33</v>
      </c>
      <c r="AC16" s="12" t="str">
        <f t="shared" si="1"/>
        <v>(n=33）</v>
      </c>
    </row>
    <row r="17" spans="1:29" x14ac:dyDescent="0.4">
      <c r="A17" s="20" t="s">
        <v>5</v>
      </c>
      <c r="B17" s="28">
        <f t="shared" ref="B17:H18" si="2">B12/$H12</f>
        <v>2.4489795918367346E-2</v>
      </c>
      <c r="C17" s="28">
        <f t="shared" si="2"/>
        <v>8.1632653061224497E-3</v>
      </c>
      <c r="D17" s="28">
        <f t="shared" si="2"/>
        <v>0.3510204081632653</v>
      </c>
      <c r="E17" s="28">
        <f t="shared" si="2"/>
        <v>0.43265306122448982</v>
      </c>
      <c r="F17" s="28">
        <f t="shared" si="2"/>
        <v>0.13469387755102041</v>
      </c>
      <c r="G17" s="28">
        <f t="shared" si="2"/>
        <v>4.8979591836734691E-2</v>
      </c>
      <c r="H17" s="29">
        <f t="shared" si="2"/>
        <v>1</v>
      </c>
      <c r="J17" s="20" t="s">
        <v>5</v>
      </c>
      <c r="K17" s="28">
        <f>K12/$Q12</f>
        <v>2.1901957200283211E-3</v>
      </c>
      <c r="L17" s="28">
        <f t="shared" ref="L17:P18" si="3">L12/$Q12</f>
        <v>1.2951808641213786E-3</v>
      </c>
      <c r="M17" s="28">
        <f t="shared" si="3"/>
        <v>0.21569109390673971</v>
      </c>
      <c r="N17" s="28">
        <f t="shared" si="3"/>
        <v>0.48415433625930748</v>
      </c>
      <c r="O17" s="28">
        <f t="shared" si="3"/>
        <v>0.20149532691131783</v>
      </c>
      <c r="P17" s="28">
        <f t="shared" si="3"/>
        <v>9.5173866338485402E-2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5</v>
      </c>
      <c r="V17" s="24">
        <f>VLOOKUP($B$1,データベース!$A:$CV,データベース!BH1,FALSE)</f>
        <v>0</v>
      </c>
      <c r="W17" s="24">
        <f>VLOOKUP($B$1,データベース!$A:$CV,データベース!BI1,FALSE)</f>
        <v>5</v>
      </c>
      <c r="X17" s="24">
        <f>VLOOKUP($B$1,データベース!$A:$CV,データベース!BJ1,FALSE)</f>
        <v>1</v>
      </c>
      <c r="Y17" s="24">
        <f>VLOOKUP($B$1,データベース!$A:$CV,データベース!BK1,FALSE)</f>
        <v>0</v>
      </c>
      <c r="Z17" s="24">
        <f>VLOOKUP($B$1,データベース!$A:$CV,データベース!BL1,FALSE)</f>
        <v>1</v>
      </c>
      <c r="AA17" s="27">
        <f t="shared" si="0"/>
        <v>12</v>
      </c>
      <c r="AC17" s="12" t="str">
        <f t="shared" si="1"/>
        <v>(n=12）</v>
      </c>
    </row>
    <row r="18" spans="1:29" x14ac:dyDescent="0.4">
      <c r="A18" s="21" t="s">
        <v>13</v>
      </c>
      <c r="B18" s="28">
        <f t="shared" si="2"/>
        <v>4.4444444444444446E-2</v>
      </c>
      <c r="C18" s="28">
        <f t="shared" si="2"/>
        <v>8.1481481481481488E-2</v>
      </c>
      <c r="D18" s="28">
        <f t="shared" si="2"/>
        <v>0.14074074074074075</v>
      </c>
      <c r="E18" s="28">
        <f t="shared" si="2"/>
        <v>0.36296296296296299</v>
      </c>
      <c r="F18" s="28">
        <f t="shared" si="2"/>
        <v>0.34074074074074073</v>
      </c>
      <c r="G18" s="28">
        <f t="shared" si="2"/>
        <v>2.9629629629629631E-2</v>
      </c>
      <c r="H18" s="29">
        <f t="shared" si="2"/>
        <v>1</v>
      </c>
      <c r="J18" s="21" t="s">
        <v>13</v>
      </c>
      <c r="K18" s="28">
        <f>K13/$Q13</f>
        <v>1.0247434869220448E-3</v>
      </c>
      <c r="L18" s="28">
        <f t="shared" si="3"/>
        <v>9.1303943232085863E-2</v>
      </c>
      <c r="M18" s="28">
        <f t="shared" si="3"/>
        <v>0.11446787496200814</v>
      </c>
      <c r="N18" s="28">
        <f t="shared" si="3"/>
        <v>0.5791466478254913</v>
      </c>
      <c r="O18" s="28">
        <f t="shared" si="3"/>
        <v>0.19669383082477992</v>
      </c>
      <c r="P18" s="28">
        <f t="shared" si="3"/>
        <v>1.7362959668712905E-2</v>
      </c>
      <c r="Q18" s="28">
        <f>Q13/$Q13</f>
        <v>1</v>
      </c>
      <c r="S18" s="76"/>
      <c r="T18" s="12" t="s">
        <v>34</v>
      </c>
      <c r="U18" s="27">
        <f t="shared" ref="U18:Z18" si="4">SUM(U12:U17)</f>
        <v>10</v>
      </c>
      <c r="V18" s="27">
        <f t="shared" si="4"/>
        <v>5</v>
      </c>
      <c r="W18" s="27">
        <f t="shared" si="4"/>
        <v>15</v>
      </c>
      <c r="X18" s="27">
        <f t="shared" si="4"/>
        <v>43</v>
      </c>
      <c r="Y18" s="27">
        <f t="shared" si="4"/>
        <v>134</v>
      </c>
      <c r="Z18" s="27">
        <f t="shared" si="4"/>
        <v>38</v>
      </c>
      <c r="AA18" s="27">
        <f t="shared" si="0"/>
        <v>245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1</v>
      </c>
      <c r="V19" s="24">
        <f>VLOOKUP($B$1,データベース!$A:$CV,データベース!BN1,FALSE)</f>
        <v>0</v>
      </c>
      <c r="W19" s="24">
        <f>VLOOKUP($B$1,データベース!$A:$CV,データベース!BO1,FALSE)</f>
        <v>0</v>
      </c>
      <c r="X19" s="24">
        <f>VLOOKUP($B$1,データベース!$A:$CV,データベース!BP1,FALSE)</f>
        <v>5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6</v>
      </c>
      <c r="AC19" s="12" t="str">
        <f t="shared" si="1"/>
        <v>(n=6）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1</v>
      </c>
      <c r="V20" s="24">
        <f>VLOOKUP($B$1,データベース!$A:$CV,データベース!BT1,FALSE)</f>
        <v>1</v>
      </c>
      <c r="W20" s="24">
        <f>VLOOKUP($B$1,データベース!$A:$CV,データベース!BU1,FALSE)</f>
        <v>4</v>
      </c>
      <c r="X20" s="24">
        <f>VLOOKUP($B$1,データベース!$A:$CV,データベース!BV1,FALSE)</f>
        <v>4</v>
      </c>
      <c r="Y20" s="24">
        <f>VLOOKUP($B$1,データベース!$A:$CV,データベース!BW1,FALSE)</f>
        <v>1</v>
      </c>
      <c r="Z20" s="24">
        <f>VLOOKUP($B$1,データベース!$A:$CV,データベース!BX1,FALSE)</f>
        <v>0</v>
      </c>
      <c r="AA20" s="27">
        <f t="shared" si="0"/>
        <v>11</v>
      </c>
      <c r="AC20" s="12" t="str">
        <f t="shared" si="1"/>
        <v>(n=11）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1</v>
      </c>
      <c r="W21" s="24">
        <f>VLOOKUP($B$1,データベース!$A:$CV,データベース!CA1,FALSE)</f>
        <v>4</v>
      </c>
      <c r="X21" s="24">
        <f>VLOOKUP($B$1,データベース!$A:$CV,データベース!CB1,FALSE)</f>
        <v>7</v>
      </c>
      <c r="Y21" s="24">
        <f>VLOOKUP($B$1,データベース!$A:$CV,データベース!CC1,FALSE)</f>
        <v>7</v>
      </c>
      <c r="Z21" s="24">
        <f>VLOOKUP($B$1,データベース!$A:$CV,データベース!CD1,FALSE)</f>
        <v>0</v>
      </c>
      <c r="AA21" s="27">
        <f t="shared" si="0"/>
        <v>19</v>
      </c>
      <c r="AC21" s="12" t="str">
        <f t="shared" si="1"/>
        <v>(n=19）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3</v>
      </c>
      <c r="V22" s="24">
        <f>VLOOKUP($B$1,データベース!$A:$CV,データベース!CF1,FALSE)</f>
        <v>3</v>
      </c>
      <c r="W22" s="24">
        <f>VLOOKUP($B$1,データベース!$A:$CV,データベース!CG1,FALSE)</f>
        <v>5</v>
      </c>
      <c r="X22" s="24">
        <f>VLOOKUP($B$1,データベース!$A:$CV,データベース!CH1,FALSE)</f>
        <v>14</v>
      </c>
      <c r="Y22" s="24">
        <f>VLOOKUP($B$1,データベース!$A:$CV,データベース!CI1,FALSE)</f>
        <v>19</v>
      </c>
      <c r="Z22" s="24">
        <f>VLOOKUP($B$1,データベース!$A:$CV,データベース!CJ1,FALSE)</f>
        <v>5</v>
      </c>
      <c r="AA22" s="27">
        <f t="shared" si="0"/>
        <v>49</v>
      </c>
      <c r="AC22" s="12" t="str">
        <f t="shared" si="1"/>
        <v>(n=49）</v>
      </c>
    </row>
    <row r="23" spans="1:29" x14ac:dyDescent="0.4">
      <c r="A23" s="20" t="s">
        <v>5</v>
      </c>
      <c r="B23" s="28">
        <f>ROUND(B17,3)</f>
        <v>2.4E-2</v>
      </c>
      <c r="C23" s="28">
        <f t="shared" ref="C23:G24" si="5">ROUND(C17,3)</f>
        <v>8.0000000000000002E-3</v>
      </c>
      <c r="D23" s="28">
        <f t="shared" si="5"/>
        <v>0.35099999999999998</v>
      </c>
      <c r="E23" s="28">
        <f t="shared" si="5"/>
        <v>0.433</v>
      </c>
      <c r="F23" s="28">
        <f t="shared" si="5"/>
        <v>0.13500000000000001</v>
      </c>
      <c r="G23" s="28">
        <f t="shared" si="5"/>
        <v>4.9000000000000002E-2</v>
      </c>
      <c r="H23" s="28">
        <f>SUM(B23:G23)</f>
        <v>1</v>
      </c>
      <c r="J23" s="20" t="s">
        <v>5</v>
      </c>
      <c r="K23" s="28">
        <f>ROUND(K17,3)</f>
        <v>2E-3</v>
      </c>
      <c r="L23" s="28">
        <f t="shared" ref="L23:P24" si="6">ROUND(L17,3)</f>
        <v>1E-3</v>
      </c>
      <c r="M23" s="28">
        <f t="shared" si="6"/>
        <v>0.216</v>
      </c>
      <c r="N23" s="28">
        <f>ROUND(N17,3)+0.001</f>
        <v>0.48499999999999999</v>
      </c>
      <c r="O23" s="28">
        <f t="shared" si="6"/>
        <v>0.20100000000000001</v>
      </c>
      <c r="P23" s="28">
        <f t="shared" si="6"/>
        <v>9.5000000000000001E-2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6</v>
      </c>
      <c r="V23" s="24">
        <f>VLOOKUP($B$1,データベース!$A:$CV,データベース!CL1,FALSE)</f>
        <v>2</v>
      </c>
      <c r="W23" s="24">
        <f>VLOOKUP($B$1,データベース!$A:$CV,データベース!CM1,FALSE)</f>
        <v>2</v>
      </c>
      <c r="X23" s="24">
        <f>VLOOKUP($B$1,データベース!$A:$CV,データベース!CN1,FALSE)</f>
        <v>12</v>
      </c>
      <c r="Y23" s="24">
        <f>VLOOKUP($B$1,データベース!$A:$CV,データベース!CO1,FALSE)</f>
        <v>20</v>
      </c>
      <c r="Z23" s="24">
        <f>VLOOKUP($B$1,データベース!$A:$CV,データベース!CP1,FALSE)</f>
        <v>4</v>
      </c>
      <c r="AA23" s="27">
        <f t="shared" si="0"/>
        <v>46</v>
      </c>
      <c r="AC23" s="12" t="str">
        <f t="shared" si="1"/>
        <v>(n=46）</v>
      </c>
    </row>
    <row r="24" spans="1:29" x14ac:dyDescent="0.4">
      <c r="A24" s="21" t="s">
        <v>13</v>
      </c>
      <c r="B24" s="28">
        <f>ROUND(B18,3)</f>
        <v>4.3999999999999997E-2</v>
      </c>
      <c r="C24" s="28">
        <f t="shared" si="5"/>
        <v>8.1000000000000003E-2</v>
      </c>
      <c r="D24" s="28">
        <f t="shared" si="5"/>
        <v>0.14099999999999999</v>
      </c>
      <c r="E24" s="28">
        <f t="shared" si="5"/>
        <v>0.36299999999999999</v>
      </c>
      <c r="F24" s="28">
        <f t="shared" si="5"/>
        <v>0.34100000000000003</v>
      </c>
      <c r="G24" s="28">
        <f t="shared" si="5"/>
        <v>0.03</v>
      </c>
      <c r="H24" s="28">
        <f>SUM(B24:G24)</f>
        <v>1</v>
      </c>
      <c r="J24" s="21" t="s">
        <v>13</v>
      </c>
      <c r="K24" s="28">
        <f>ROUND(K18,3)</f>
        <v>1E-3</v>
      </c>
      <c r="L24" s="28">
        <f t="shared" si="6"/>
        <v>9.0999999999999998E-2</v>
      </c>
      <c r="M24" s="28">
        <f t="shared" si="6"/>
        <v>0.114</v>
      </c>
      <c r="N24" s="28">
        <f>ROUND(N18,3)+0.001</f>
        <v>0.57999999999999996</v>
      </c>
      <c r="O24" s="28">
        <f t="shared" si="6"/>
        <v>0.19700000000000001</v>
      </c>
      <c r="P24" s="28">
        <f t="shared" si="6"/>
        <v>1.7000000000000001E-2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1</v>
      </c>
      <c r="V24" s="24">
        <f>VLOOKUP($B$1,データベース!$A:$CV,データベース!CR1,FALSE)</f>
        <v>0</v>
      </c>
      <c r="W24" s="24">
        <f>VLOOKUP($B$1,データベース!$A:$CV,データベース!CS1,FALSE)</f>
        <v>1</v>
      </c>
      <c r="X24" s="24">
        <f>VLOOKUP($B$1,データベース!$A:$CV,データベース!CT1,FALSE)</f>
        <v>1</v>
      </c>
      <c r="Y24" s="24">
        <f>VLOOKUP($B$1,データベース!$A:$CV,データベース!CU1,FALSE)</f>
        <v>1</v>
      </c>
      <c r="Z24" s="24">
        <f>VLOOKUP($B$1,データベース!$A:$CV,データベース!CV1,FALSE)</f>
        <v>0</v>
      </c>
      <c r="AA24" s="27">
        <f t="shared" si="0"/>
        <v>4</v>
      </c>
      <c r="AC24" s="12" t="str">
        <f t="shared" si="1"/>
        <v>(n=4）</v>
      </c>
    </row>
    <row r="25" spans="1:29" x14ac:dyDescent="0.4">
      <c r="S25" s="77"/>
      <c r="T25" s="12" t="s">
        <v>34</v>
      </c>
      <c r="U25" s="27">
        <f t="shared" ref="U25:Z25" si="7">SUM(U19:U24)</f>
        <v>12</v>
      </c>
      <c r="V25" s="27">
        <f t="shared" si="7"/>
        <v>7</v>
      </c>
      <c r="W25" s="27">
        <f t="shared" si="7"/>
        <v>16</v>
      </c>
      <c r="X25" s="27">
        <f t="shared" si="7"/>
        <v>43</v>
      </c>
      <c r="Y25" s="27">
        <f t="shared" si="7"/>
        <v>48</v>
      </c>
      <c r="Z25" s="27">
        <f t="shared" si="7"/>
        <v>9</v>
      </c>
      <c r="AA25" s="27">
        <f t="shared" si="0"/>
        <v>135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S46-H9(27年間）(n=245）</v>
      </c>
      <c r="B27" s="28">
        <f>B23</f>
        <v>2.4E-2</v>
      </c>
      <c r="C27" s="28">
        <f t="shared" ref="C27:G28" si="8">C23</f>
        <v>8.0000000000000002E-3</v>
      </c>
      <c r="D27" s="28">
        <f t="shared" si="8"/>
        <v>0.35099999999999998</v>
      </c>
      <c r="E27" s="28">
        <f t="shared" si="8"/>
        <v>0.433</v>
      </c>
      <c r="F27" s="28">
        <f t="shared" si="8"/>
        <v>0.13500000000000001</v>
      </c>
      <c r="G27" s="28">
        <f t="shared" si="8"/>
        <v>4.9000000000000002E-2</v>
      </c>
      <c r="J27" s="27" t="str">
        <f>REPLACE(K6,8,0,CHAR(10))</f>
        <v>地区計画策定前
S46-H9(27年間）</v>
      </c>
      <c r="K27" s="28">
        <f>K23</f>
        <v>2E-3</v>
      </c>
      <c r="L27" s="28">
        <f t="shared" ref="L27:P28" si="9">L23</f>
        <v>1E-3</v>
      </c>
      <c r="M27" s="28">
        <f t="shared" si="9"/>
        <v>0.216</v>
      </c>
      <c r="N27" s="28">
        <f t="shared" si="9"/>
        <v>0.48499999999999999</v>
      </c>
      <c r="O27" s="28">
        <f t="shared" si="9"/>
        <v>0.20100000000000001</v>
      </c>
      <c r="P27" s="28">
        <f t="shared" si="9"/>
        <v>9.5000000000000001E-2</v>
      </c>
    </row>
    <row r="28" spans="1:29" x14ac:dyDescent="0.4">
      <c r="A28" s="27" t="str">
        <f>REPLACE(J7,8,0,CHAR(10))</f>
        <v>地区計画策定後
H10-R3(24年間）(n=135）</v>
      </c>
      <c r="B28" s="28">
        <f>B24</f>
        <v>4.3999999999999997E-2</v>
      </c>
      <c r="C28" s="28">
        <f t="shared" si="8"/>
        <v>8.1000000000000003E-2</v>
      </c>
      <c r="D28" s="28">
        <f t="shared" si="8"/>
        <v>0.14099999999999999</v>
      </c>
      <c r="E28" s="28">
        <f t="shared" si="8"/>
        <v>0.36299999999999999</v>
      </c>
      <c r="F28" s="28">
        <f t="shared" si="8"/>
        <v>0.34100000000000003</v>
      </c>
      <c r="G28" s="28">
        <f t="shared" si="8"/>
        <v>0.03</v>
      </c>
      <c r="J28" s="27" t="str">
        <f>REPLACE(K7,8,0,CHAR(10))</f>
        <v>地区計画策定後
H10-R3(24年間）</v>
      </c>
      <c r="K28" s="28">
        <f>K24</f>
        <v>1E-3</v>
      </c>
      <c r="L28" s="28">
        <f t="shared" si="9"/>
        <v>9.0999999999999998E-2</v>
      </c>
      <c r="M28" s="28">
        <f t="shared" si="9"/>
        <v>0.114</v>
      </c>
      <c r="N28" s="28">
        <f t="shared" si="9"/>
        <v>0.57999999999999996</v>
      </c>
      <c r="O28" s="28">
        <f t="shared" si="9"/>
        <v>0.19700000000000001</v>
      </c>
      <c r="P28" s="28">
        <f t="shared" si="9"/>
        <v>1.7000000000000001E-2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</v>
      </c>
      <c r="V30" s="28">
        <f t="shared" ref="V30:AA30" si="10">V12/$AA12</f>
        <v>0</v>
      </c>
      <c r="W30" s="28">
        <f t="shared" si="10"/>
        <v>0.33333333333333331</v>
      </c>
      <c r="X30" s="28">
        <f t="shared" si="10"/>
        <v>0.5</v>
      </c>
      <c r="Y30" s="28">
        <f t="shared" si="10"/>
        <v>0.16666666666666666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</v>
      </c>
      <c r="W31" s="28">
        <f t="shared" si="11"/>
        <v>0.5</v>
      </c>
      <c r="X31" s="28">
        <f t="shared" si="11"/>
        <v>0</v>
      </c>
      <c r="Y31" s="28">
        <f t="shared" si="11"/>
        <v>0.5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3.0000000000000001E-3</v>
      </c>
      <c r="L32" s="28">
        <f>M27</f>
        <v>0.216</v>
      </c>
      <c r="M32" s="28">
        <f>SUM(K27:M27)</f>
        <v>0.219</v>
      </c>
      <c r="N32" s="28">
        <f>N27</f>
        <v>0.48499999999999999</v>
      </c>
      <c r="O32" s="28">
        <f>O27</f>
        <v>0.20100000000000001</v>
      </c>
      <c r="S32" s="76"/>
      <c r="T32" s="16" t="s">
        <v>9</v>
      </c>
      <c r="U32" s="28">
        <f t="shared" si="11"/>
        <v>1.1627906976744186E-2</v>
      </c>
      <c r="V32" s="28">
        <f t="shared" si="11"/>
        <v>0</v>
      </c>
      <c r="W32" s="28">
        <f t="shared" si="11"/>
        <v>1.1627906976744186E-2</v>
      </c>
      <c r="X32" s="28">
        <f t="shared" si="11"/>
        <v>0.20930232558139536</v>
      </c>
      <c r="Y32" s="28">
        <f t="shared" si="11"/>
        <v>0.66279069767441856</v>
      </c>
      <c r="Z32" s="28">
        <f t="shared" si="11"/>
        <v>0.10465116279069768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9.1999999999999998E-2</v>
      </c>
      <c r="L33" s="28">
        <f>M28</f>
        <v>0.114</v>
      </c>
      <c r="M33" s="28">
        <f>SUM(K28:M28)</f>
        <v>0.20600000000000002</v>
      </c>
      <c r="N33" s="28">
        <f>N28</f>
        <v>0.57999999999999996</v>
      </c>
      <c r="O33" s="28">
        <f>O28</f>
        <v>0.19700000000000001</v>
      </c>
      <c r="S33" s="76"/>
      <c r="T33" s="17" t="s">
        <v>10</v>
      </c>
      <c r="U33" s="28">
        <f t="shared" si="11"/>
        <v>2.8301886792452831E-2</v>
      </c>
      <c r="V33" s="28">
        <f t="shared" si="11"/>
        <v>2.8301886792452831E-2</v>
      </c>
      <c r="W33" s="28">
        <f t="shared" si="11"/>
        <v>3.7735849056603772E-2</v>
      </c>
      <c r="X33" s="28">
        <f t="shared" si="11"/>
        <v>0.16037735849056603</v>
      </c>
      <c r="Y33" s="28">
        <f t="shared" si="11"/>
        <v>0.57547169811320753</v>
      </c>
      <c r="Z33" s="28">
        <f t="shared" si="11"/>
        <v>0.16981132075471697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3.0303030303030304E-2</v>
      </c>
      <c r="V34" s="28">
        <f t="shared" si="11"/>
        <v>6.0606060606060608E-2</v>
      </c>
      <c r="W34" s="28">
        <f t="shared" si="11"/>
        <v>6.0606060606060608E-2</v>
      </c>
      <c r="X34" s="28">
        <f t="shared" si="11"/>
        <v>0.12121212121212122</v>
      </c>
      <c r="Y34" s="28">
        <f t="shared" si="11"/>
        <v>0.42424242424242425</v>
      </c>
      <c r="Z34" s="28">
        <f t="shared" si="11"/>
        <v>0.30303030303030304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0.41666666666666669</v>
      </c>
      <c r="V35" s="28">
        <f t="shared" si="11"/>
        <v>0</v>
      </c>
      <c r="W35" s="28">
        <f t="shared" si="11"/>
        <v>0.41666666666666669</v>
      </c>
      <c r="X35" s="28">
        <f t="shared" si="11"/>
        <v>8.3333333333333329E-2</v>
      </c>
      <c r="Y35" s="28">
        <f t="shared" si="11"/>
        <v>0</v>
      </c>
      <c r="Z35" s="28">
        <f t="shared" si="11"/>
        <v>8.3333333333333329E-2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4.0816326530612242E-2</v>
      </c>
      <c r="V36" s="28">
        <f t="shared" si="11"/>
        <v>2.0408163265306121E-2</v>
      </c>
      <c r="W36" s="28">
        <f t="shared" si="11"/>
        <v>6.1224489795918366E-2</v>
      </c>
      <c r="X36" s="28">
        <f t="shared" si="11"/>
        <v>0.17551020408163265</v>
      </c>
      <c r="Y36" s="28">
        <f t="shared" si="11"/>
        <v>0.54693877551020409</v>
      </c>
      <c r="Z36" s="28">
        <f t="shared" si="11"/>
        <v>0.15510204081632653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0.16666666666666666</v>
      </c>
      <c r="V37" s="28">
        <f t="shared" si="11"/>
        <v>0</v>
      </c>
      <c r="W37" s="28">
        <f t="shared" si="11"/>
        <v>0</v>
      </c>
      <c r="X37" s="28">
        <f t="shared" si="11"/>
        <v>0.83333333333333337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9.0909090909090912E-2</v>
      </c>
      <c r="V38" s="28">
        <f t="shared" si="11"/>
        <v>9.0909090909090912E-2</v>
      </c>
      <c r="W38" s="28">
        <f t="shared" si="11"/>
        <v>0.36363636363636365</v>
      </c>
      <c r="X38" s="28">
        <f t="shared" si="11"/>
        <v>0.36363636363636365</v>
      </c>
      <c r="Y38" s="28">
        <f t="shared" si="11"/>
        <v>9.0909090909090912E-2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5.2631578947368418E-2</v>
      </c>
      <c r="W39" s="28">
        <f t="shared" si="11"/>
        <v>0.21052631578947367</v>
      </c>
      <c r="X39" s="28">
        <f t="shared" si="11"/>
        <v>0.36842105263157893</v>
      </c>
      <c r="Y39" s="28">
        <f t="shared" si="11"/>
        <v>0.36842105263157893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6.1224489795918366E-2</v>
      </c>
      <c r="V40" s="28">
        <f t="shared" si="11"/>
        <v>6.1224489795918366E-2</v>
      </c>
      <c r="W40" s="28">
        <f t="shared" si="11"/>
        <v>0.10204081632653061</v>
      </c>
      <c r="X40" s="28">
        <f t="shared" si="11"/>
        <v>0.2857142857142857</v>
      </c>
      <c r="Y40" s="28">
        <f t="shared" si="11"/>
        <v>0.38775510204081631</v>
      </c>
      <c r="Z40" s="28">
        <f t="shared" si="11"/>
        <v>0.10204081632653061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0.13043478260869565</v>
      </c>
      <c r="V41" s="28">
        <f t="shared" si="11"/>
        <v>4.3478260869565216E-2</v>
      </c>
      <c r="W41" s="28">
        <f t="shared" si="11"/>
        <v>4.3478260869565216E-2</v>
      </c>
      <c r="X41" s="28">
        <f t="shared" si="11"/>
        <v>0.2608695652173913</v>
      </c>
      <c r="Y41" s="28">
        <f t="shared" si="11"/>
        <v>0.43478260869565216</v>
      </c>
      <c r="Z41" s="28">
        <f t="shared" si="11"/>
        <v>8.6956521739130432E-2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0.25</v>
      </c>
      <c r="V42" s="28">
        <f t="shared" si="11"/>
        <v>0</v>
      </c>
      <c r="W42" s="28">
        <f t="shared" si="11"/>
        <v>0.25</v>
      </c>
      <c r="X42" s="28">
        <f t="shared" si="11"/>
        <v>0.25</v>
      </c>
      <c r="Y42" s="28">
        <f t="shared" si="11"/>
        <v>0.25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8.8888888888888892E-2</v>
      </c>
      <c r="V43" s="28">
        <f t="shared" si="11"/>
        <v>5.185185185185185E-2</v>
      </c>
      <c r="W43" s="28">
        <f t="shared" si="11"/>
        <v>0.11851851851851852</v>
      </c>
      <c r="X43" s="28">
        <f t="shared" si="11"/>
        <v>0.31851851851851853</v>
      </c>
      <c r="Y43" s="28">
        <f t="shared" si="11"/>
        <v>0.35555555555555557</v>
      </c>
      <c r="Z43" s="28">
        <f t="shared" si="11"/>
        <v>6.6666666666666666E-2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  <c r="AA47" s="48"/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</v>
      </c>
      <c r="V48" s="28">
        <f t="shared" si="12"/>
        <v>0</v>
      </c>
      <c r="W48" s="28">
        <f t="shared" si="12"/>
        <v>0.33300000000000002</v>
      </c>
      <c r="X48" s="28">
        <f t="shared" si="12"/>
        <v>0.5</v>
      </c>
      <c r="Y48" s="28">
        <f t="shared" si="12"/>
        <v>0.16700000000000001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</v>
      </c>
      <c r="V49" s="28">
        <f t="shared" si="13"/>
        <v>0</v>
      </c>
      <c r="W49" s="28">
        <f t="shared" si="13"/>
        <v>0.5</v>
      </c>
      <c r="X49" s="28">
        <f t="shared" si="13"/>
        <v>0</v>
      </c>
      <c r="Y49" s="28">
        <f t="shared" si="13"/>
        <v>0.5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1.2E-2</v>
      </c>
      <c r="V50" s="28">
        <f t="shared" si="13"/>
        <v>0</v>
      </c>
      <c r="W50" s="28">
        <f t="shared" si="13"/>
        <v>1.2E-2</v>
      </c>
      <c r="X50" s="28">
        <f t="shared" si="13"/>
        <v>0.20899999999999999</v>
      </c>
      <c r="Y50" s="28">
        <f>ROUND(Y32,3)-0.001</f>
        <v>0.66200000000000003</v>
      </c>
      <c r="Z50" s="28">
        <f t="shared" si="13"/>
        <v>0.105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2.8000000000000001E-2</v>
      </c>
      <c r="V51" s="28">
        <f t="shared" si="13"/>
        <v>2.8000000000000001E-2</v>
      </c>
      <c r="W51" s="28">
        <f t="shared" si="13"/>
        <v>3.7999999999999999E-2</v>
      </c>
      <c r="X51" s="28">
        <f t="shared" si="13"/>
        <v>0.16</v>
      </c>
      <c r="Y51" s="28">
        <f>ROUND(Y33,3)+0.001</f>
        <v>0.57599999999999996</v>
      </c>
      <c r="Z51" s="28">
        <f t="shared" si="13"/>
        <v>0.17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0.03</v>
      </c>
      <c r="V52" s="28">
        <f t="shared" si="13"/>
        <v>6.0999999999999999E-2</v>
      </c>
      <c r="W52" s="28">
        <f t="shared" si="13"/>
        <v>6.0999999999999999E-2</v>
      </c>
      <c r="X52" s="28">
        <f t="shared" si="13"/>
        <v>0.121</v>
      </c>
      <c r="Y52" s="28">
        <f t="shared" si="13"/>
        <v>0.42399999999999999</v>
      </c>
      <c r="Z52" s="28">
        <f t="shared" si="13"/>
        <v>0.30299999999999999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0.41699999999999998</v>
      </c>
      <c r="V53" s="28">
        <f t="shared" si="13"/>
        <v>0</v>
      </c>
      <c r="W53" s="28">
        <f t="shared" si="13"/>
        <v>0.41699999999999998</v>
      </c>
      <c r="X53" s="28">
        <f t="shared" si="13"/>
        <v>8.3000000000000004E-2</v>
      </c>
      <c r="Y53" s="28">
        <f t="shared" si="13"/>
        <v>0</v>
      </c>
      <c r="Z53" s="28">
        <f t="shared" si="13"/>
        <v>8.3000000000000004E-2</v>
      </c>
      <c r="AA53" s="28">
        <f t="shared" si="14"/>
        <v>0.99999999999999989</v>
      </c>
    </row>
    <row r="54" spans="19:27" x14ac:dyDescent="0.4">
      <c r="S54" s="76"/>
      <c r="T54" s="12" t="s">
        <v>34</v>
      </c>
      <c r="U54" s="28">
        <f t="shared" si="13"/>
        <v>4.1000000000000002E-2</v>
      </c>
      <c r="V54" s="28">
        <f t="shared" si="13"/>
        <v>0.02</v>
      </c>
      <c r="W54" s="28">
        <f t="shared" si="13"/>
        <v>6.0999999999999999E-2</v>
      </c>
      <c r="X54" s="28">
        <f t="shared" si="13"/>
        <v>0.17599999999999999</v>
      </c>
      <c r="Y54" s="28">
        <f t="shared" si="13"/>
        <v>0.54700000000000004</v>
      </c>
      <c r="Z54" s="28">
        <f t="shared" si="13"/>
        <v>0.155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0.16700000000000001</v>
      </c>
      <c r="V55" s="28">
        <f t="shared" si="13"/>
        <v>0</v>
      </c>
      <c r="W55" s="28">
        <f t="shared" si="13"/>
        <v>0</v>
      </c>
      <c r="X55" s="28">
        <f t="shared" si="13"/>
        <v>0.83299999999999996</v>
      </c>
      <c r="Y55" s="28">
        <f t="shared" si="13"/>
        <v>0</v>
      </c>
      <c r="Z55" s="28">
        <f t="shared" si="13"/>
        <v>0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9.0999999999999998E-2</v>
      </c>
      <c r="V56" s="28">
        <f t="shared" si="13"/>
        <v>9.0999999999999998E-2</v>
      </c>
      <c r="W56" s="28">
        <f t="shared" si="13"/>
        <v>0.36399999999999999</v>
      </c>
      <c r="X56" s="28">
        <f>ROUND(X38,3)-0.001</f>
        <v>0.36299999999999999</v>
      </c>
      <c r="Y56" s="28">
        <f t="shared" si="13"/>
        <v>9.0999999999999998E-2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</v>
      </c>
      <c r="V57" s="28">
        <f t="shared" si="13"/>
        <v>5.2999999999999999E-2</v>
      </c>
      <c r="W57" s="28">
        <f t="shared" si="13"/>
        <v>0.21099999999999999</v>
      </c>
      <c r="X57" s="28">
        <f t="shared" si="13"/>
        <v>0.36799999999999999</v>
      </c>
      <c r="Y57" s="28">
        <f t="shared" si="13"/>
        <v>0.36799999999999999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6.0999999999999999E-2</v>
      </c>
      <c r="V58" s="28">
        <f t="shared" si="13"/>
        <v>6.0999999999999999E-2</v>
      </c>
      <c r="W58" s="28">
        <f t="shared" si="13"/>
        <v>0.10199999999999999</v>
      </c>
      <c r="X58" s="28">
        <f t="shared" si="13"/>
        <v>0.28599999999999998</v>
      </c>
      <c r="Y58" s="28">
        <f t="shared" si="13"/>
        <v>0.38800000000000001</v>
      </c>
      <c r="Z58" s="28">
        <f t="shared" si="13"/>
        <v>0.10199999999999999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0.13</v>
      </c>
      <c r="V59" s="28">
        <f t="shared" si="13"/>
        <v>4.2999999999999997E-2</v>
      </c>
      <c r="W59" s="28">
        <f t="shared" si="13"/>
        <v>4.2999999999999997E-2</v>
      </c>
      <c r="X59" s="28">
        <f t="shared" si="13"/>
        <v>0.26100000000000001</v>
      </c>
      <c r="Y59" s="28">
        <f>ROUND(Y41,3)+0.001</f>
        <v>0.436</v>
      </c>
      <c r="Z59" s="28">
        <f t="shared" si="13"/>
        <v>8.6999999999999994E-2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 t="shared" si="13"/>
        <v>0.25</v>
      </c>
      <c r="V60" s="28">
        <f t="shared" si="13"/>
        <v>0</v>
      </c>
      <c r="W60" s="28">
        <f t="shared" si="13"/>
        <v>0.25</v>
      </c>
      <c r="X60" s="28">
        <f t="shared" si="13"/>
        <v>0.25</v>
      </c>
      <c r="Y60" s="28">
        <f t="shared" si="13"/>
        <v>0.25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8.8999999999999996E-2</v>
      </c>
      <c r="V61" s="28">
        <f t="shared" si="13"/>
        <v>5.1999999999999998E-2</v>
      </c>
      <c r="W61" s="28">
        <f t="shared" si="13"/>
        <v>0.11899999999999999</v>
      </c>
      <c r="X61" s="28">
        <f t="shared" si="13"/>
        <v>0.31900000000000001</v>
      </c>
      <c r="Y61" s="28">
        <f>ROUND(Y43,3)-0.002</f>
        <v>0.35399999999999998</v>
      </c>
      <c r="Z61" s="28">
        <f t="shared" si="13"/>
        <v>6.7000000000000004E-2</v>
      </c>
      <c r="AA61" s="28">
        <f t="shared" si="14"/>
        <v>1</v>
      </c>
    </row>
    <row r="62" spans="19:27" x14ac:dyDescent="0.4">
      <c r="AA62" s="48"/>
    </row>
    <row r="63" spans="19:27" x14ac:dyDescent="0.4">
      <c r="AA63" s="48"/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S46-H9(27年間）(n=245）</v>
      </c>
      <c r="U66" s="28">
        <f t="shared" ref="U66:Z66" si="15">U54</f>
        <v>4.1000000000000002E-2</v>
      </c>
      <c r="V66" s="28">
        <f t="shared" si="15"/>
        <v>0.02</v>
      </c>
      <c r="W66" s="28">
        <f t="shared" si="15"/>
        <v>6.0999999999999999E-2</v>
      </c>
      <c r="X66" s="28">
        <f t="shared" si="15"/>
        <v>0.17599999999999999</v>
      </c>
      <c r="Y66" s="28">
        <f t="shared" si="15"/>
        <v>0.54700000000000004</v>
      </c>
      <c r="Z66" s="28">
        <f t="shared" si="15"/>
        <v>0.155</v>
      </c>
      <c r="AA66" s="46"/>
      <c r="AB66" s="20" t="s">
        <v>5</v>
      </c>
      <c r="AC66" s="45">
        <f>SUM(Y66:Z66)</f>
        <v>0.70200000000000007</v>
      </c>
      <c r="AD66" s="45">
        <f>SUM(W66:X66)</f>
        <v>0.23699999999999999</v>
      </c>
    </row>
    <row r="67" spans="19:30" x14ac:dyDescent="0.4">
      <c r="T67" s="27" t="str">
        <f>REPLACE(J7,8,0,CHAR(10))</f>
        <v>地区計画策定後
H10-R3(24年間）(n=135）</v>
      </c>
      <c r="U67" s="28">
        <f t="shared" ref="U67:Z67" si="16">U61</f>
        <v>8.8999999999999996E-2</v>
      </c>
      <c r="V67" s="28">
        <f t="shared" si="16"/>
        <v>5.1999999999999998E-2</v>
      </c>
      <c r="W67" s="28">
        <f t="shared" si="16"/>
        <v>0.11899999999999999</v>
      </c>
      <c r="X67" s="28">
        <f t="shared" si="16"/>
        <v>0.31900000000000001</v>
      </c>
      <c r="Y67" s="28">
        <f t="shared" si="16"/>
        <v>0.35399999999999998</v>
      </c>
      <c r="Z67" s="28">
        <f t="shared" si="16"/>
        <v>6.7000000000000004E-2</v>
      </c>
      <c r="AA67" s="46"/>
      <c r="AB67" s="21" t="s">
        <v>13</v>
      </c>
      <c r="AC67" s="45">
        <f>SUM(Y67:Z67)</f>
        <v>0.42099999999999999</v>
      </c>
      <c r="AD67" s="45">
        <f>SUM(W67:X67)</f>
        <v>0.438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S46-H9(27年間）</v>
      </c>
      <c r="T71" s="38" t="str">
        <f t="shared" ref="T71:T76" si="17">T48&amp;AC12</f>
        <v>独立住宅(n=6）</v>
      </c>
      <c r="U71" s="28">
        <f t="shared" ref="U71:Z76" si="18">U48</f>
        <v>0</v>
      </c>
      <c r="V71" s="28">
        <f t="shared" si="18"/>
        <v>0</v>
      </c>
      <c r="W71" s="28">
        <f t="shared" si="18"/>
        <v>0.33300000000000002</v>
      </c>
      <c r="X71" s="28">
        <f t="shared" si="18"/>
        <v>0.5</v>
      </c>
      <c r="Y71" s="28">
        <f t="shared" si="18"/>
        <v>0.16700000000000001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集合住宅(n=2）</v>
      </c>
      <c r="U72" s="28">
        <f t="shared" si="18"/>
        <v>0</v>
      </c>
      <c r="V72" s="28">
        <f t="shared" si="18"/>
        <v>0</v>
      </c>
      <c r="W72" s="28">
        <f t="shared" si="18"/>
        <v>0.5</v>
      </c>
      <c r="X72" s="28">
        <f t="shared" si="18"/>
        <v>0</v>
      </c>
      <c r="Y72" s="28">
        <f t="shared" si="18"/>
        <v>0.5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住商併用(n=86）</v>
      </c>
      <c r="U73" s="28">
        <f t="shared" si="18"/>
        <v>1.2E-2</v>
      </c>
      <c r="V73" s="28">
        <f t="shared" si="18"/>
        <v>0</v>
      </c>
      <c r="W73" s="28">
        <f t="shared" si="18"/>
        <v>1.2E-2</v>
      </c>
      <c r="X73" s="28">
        <f t="shared" si="18"/>
        <v>0.20899999999999999</v>
      </c>
      <c r="Y73" s="28">
        <f t="shared" si="18"/>
        <v>0.66200000000000003</v>
      </c>
      <c r="Z73" s="28">
        <f t="shared" si="18"/>
        <v>0.105</v>
      </c>
    </row>
    <row r="74" spans="19:30" x14ac:dyDescent="0.4">
      <c r="S74" s="75"/>
      <c r="T74" s="38" t="str">
        <f t="shared" si="17"/>
        <v>事務所(n=106）</v>
      </c>
      <c r="U74" s="28">
        <f t="shared" si="18"/>
        <v>2.8000000000000001E-2</v>
      </c>
      <c r="V74" s="28">
        <f t="shared" si="18"/>
        <v>2.8000000000000001E-2</v>
      </c>
      <c r="W74" s="28">
        <f t="shared" si="18"/>
        <v>3.7999999999999999E-2</v>
      </c>
      <c r="X74" s="28">
        <f t="shared" si="18"/>
        <v>0.16</v>
      </c>
      <c r="Y74" s="28">
        <f t="shared" si="18"/>
        <v>0.57599999999999996</v>
      </c>
      <c r="Z74" s="28">
        <f t="shared" si="18"/>
        <v>0.17</v>
      </c>
    </row>
    <row r="75" spans="19:30" x14ac:dyDescent="0.4">
      <c r="S75" s="75"/>
      <c r="T75" s="38" t="str">
        <f t="shared" si="17"/>
        <v>専用商業(n=33）</v>
      </c>
      <c r="U75" s="28">
        <f t="shared" si="18"/>
        <v>0.03</v>
      </c>
      <c r="V75" s="28">
        <f t="shared" si="18"/>
        <v>6.0999999999999999E-2</v>
      </c>
      <c r="W75" s="28">
        <f t="shared" si="18"/>
        <v>6.0999999999999999E-2</v>
      </c>
      <c r="X75" s="28">
        <f t="shared" si="18"/>
        <v>0.121</v>
      </c>
      <c r="Y75" s="28">
        <f t="shared" si="18"/>
        <v>0.42399999999999999</v>
      </c>
      <c r="Z75" s="28">
        <f t="shared" si="18"/>
        <v>0.30299999999999999</v>
      </c>
    </row>
    <row r="76" spans="19:30" x14ac:dyDescent="0.4">
      <c r="S76" s="75"/>
      <c r="T76" s="38" t="str">
        <f t="shared" si="17"/>
        <v>その他(n=12）</v>
      </c>
      <c r="U76" s="28">
        <f t="shared" si="18"/>
        <v>0.41699999999999998</v>
      </c>
      <c r="V76" s="28">
        <f t="shared" si="18"/>
        <v>0</v>
      </c>
      <c r="W76" s="28">
        <f t="shared" si="18"/>
        <v>0.41699999999999998</v>
      </c>
      <c r="X76" s="28">
        <f t="shared" si="18"/>
        <v>8.3000000000000004E-2</v>
      </c>
      <c r="Y76" s="28">
        <f t="shared" si="18"/>
        <v>0</v>
      </c>
      <c r="Z76" s="28">
        <f t="shared" si="18"/>
        <v>8.3000000000000004E-2</v>
      </c>
    </row>
    <row r="77" spans="19:30" x14ac:dyDescent="0.4">
      <c r="S77" s="75" t="str">
        <f>REPLACE(K7,8,0,CHAR(10))</f>
        <v>地区計画策定後
H10-R3(24年間）</v>
      </c>
      <c r="T77" s="38" t="str">
        <f t="shared" ref="T77:T82" si="19">T55&amp;AC19</f>
        <v>独立住宅(n=6）</v>
      </c>
      <c r="U77" s="28">
        <f t="shared" ref="U77:Z82" si="20">U55</f>
        <v>0.16700000000000001</v>
      </c>
      <c r="V77" s="28">
        <f t="shared" si="20"/>
        <v>0</v>
      </c>
      <c r="W77" s="28">
        <f t="shared" si="20"/>
        <v>0</v>
      </c>
      <c r="X77" s="28">
        <f t="shared" si="20"/>
        <v>0.83299999999999996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集合住宅(n=11）</v>
      </c>
      <c r="U78" s="28">
        <f t="shared" si="20"/>
        <v>9.0999999999999998E-2</v>
      </c>
      <c r="V78" s="28">
        <f t="shared" si="20"/>
        <v>9.0999999999999998E-2</v>
      </c>
      <c r="W78" s="28">
        <f t="shared" si="20"/>
        <v>0.36399999999999999</v>
      </c>
      <c r="X78" s="28">
        <f t="shared" si="20"/>
        <v>0.36299999999999999</v>
      </c>
      <c r="Y78" s="28">
        <f t="shared" si="20"/>
        <v>9.0999999999999998E-2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住商併用(n=19）</v>
      </c>
      <c r="U79" s="28">
        <f t="shared" si="20"/>
        <v>0</v>
      </c>
      <c r="V79" s="28">
        <f t="shared" si="20"/>
        <v>5.2999999999999999E-2</v>
      </c>
      <c r="W79" s="28">
        <f t="shared" si="20"/>
        <v>0.21099999999999999</v>
      </c>
      <c r="X79" s="28">
        <f t="shared" si="20"/>
        <v>0.36799999999999999</v>
      </c>
      <c r="Y79" s="28">
        <f t="shared" si="20"/>
        <v>0.36799999999999999</v>
      </c>
      <c r="Z79" s="28">
        <f t="shared" si="20"/>
        <v>0</v>
      </c>
    </row>
    <row r="80" spans="19:30" x14ac:dyDescent="0.4">
      <c r="S80" s="75"/>
      <c r="T80" s="38" t="str">
        <f t="shared" si="19"/>
        <v>事務所(n=49）</v>
      </c>
      <c r="U80" s="28">
        <f t="shared" si="20"/>
        <v>6.0999999999999999E-2</v>
      </c>
      <c r="V80" s="28">
        <f t="shared" si="20"/>
        <v>6.0999999999999999E-2</v>
      </c>
      <c r="W80" s="28">
        <f t="shared" si="20"/>
        <v>0.10199999999999999</v>
      </c>
      <c r="X80" s="28">
        <f t="shared" si="20"/>
        <v>0.28599999999999998</v>
      </c>
      <c r="Y80" s="28">
        <f t="shared" si="20"/>
        <v>0.38800000000000001</v>
      </c>
      <c r="Z80" s="28">
        <f t="shared" si="20"/>
        <v>0.10199999999999999</v>
      </c>
    </row>
    <row r="81" spans="19:26" x14ac:dyDescent="0.4">
      <c r="S81" s="75"/>
      <c r="T81" s="38" t="str">
        <f t="shared" si="19"/>
        <v>専用商業(n=46）</v>
      </c>
      <c r="U81" s="28">
        <f t="shared" si="20"/>
        <v>0.13</v>
      </c>
      <c r="V81" s="28">
        <f t="shared" si="20"/>
        <v>4.2999999999999997E-2</v>
      </c>
      <c r="W81" s="28">
        <f t="shared" si="20"/>
        <v>4.2999999999999997E-2</v>
      </c>
      <c r="X81" s="28">
        <f t="shared" si="20"/>
        <v>0.26100000000000001</v>
      </c>
      <c r="Y81" s="28">
        <f t="shared" si="20"/>
        <v>0.436</v>
      </c>
      <c r="Z81" s="28">
        <f t="shared" si="20"/>
        <v>8.6999999999999994E-2</v>
      </c>
    </row>
    <row r="82" spans="19:26" x14ac:dyDescent="0.4">
      <c r="S82" s="75"/>
      <c r="T82" s="38" t="str">
        <f t="shared" si="19"/>
        <v>その他(n=4）</v>
      </c>
      <c r="U82" s="28">
        <f t="shared" si="20"/>
        <v>0.25</v>
      </c>
      <c r="V82" s="28">
        <f t="shared" si="20"/>
        <v>0</v>
      </c>
      <c r="W82" s="28">
        <f t="shared" si="20"/>
        <v>0.25</v>
      </c>
      <c r="X82" s="28">
        <f t="shared" si="20"/>
        <v>0.25</v>
      </c>
      <c r="Y82" s="28">
        <f t="shared" si="20"/>
        <v>0.25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FFCC"/>
  </sheetPr>
  <dimension ref="A1:AD82"/>
  <sheetViews>
    <sheetView zoomScale="115" zoomScaleNormal="115" workbookViewId="0">
      <selection activeCell="R61" sqref="R61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10" t="s">
        <v>2</v>
      </c>
      <c r="B1" s="61">
        <v>8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10" t="s">
        <v>0</v>
      </c>
      <c r="B2" s="24" t="str">
        <f>VLOOKUP($B$1,データベース!$A:$CV,データベース!B1,FALSE)</f>
        <v>飯田橋二・三丁目地区</v>
      </c>
      <c r="N2" s="27" t="s">
        <v>76</v>
      </c>
    </row>
    <row r="3" spans="1:29" x14ac:dyDescent="0.4">
      <c r="A3" s="10" t="s">
        <v>4</v>
      </c>
      <c r="B3" s="24" t="str">
        <f>VLOOKUP($B$1,データベース!$A:$CV,データベース!C1,FALSE)</f>
        <v>一般型</v>
      </c>
      <c r="N3" s="40"/>
    </row>
    <row r="4" spans="1:29" x14ac:dyDescent="0.4">
      <c r="A4" s="10" t="s">
        <v>15</v>
      </c>
      <c r="B4" s="25">
        <f>VLOOKUP($B$1,データベース!$A:$CV,データベース!D1,FALSE)</f>
        <v>36503</v>
      </c>
      <c r="C4" s="26">
        <f>VLOOKUP($B$1,データベース!$A:$CV,データベース!D1,FALSE)</f>
        <v>36503</v>
      </c>
      <c r="F4" s="12">
        <v>1971</v>
      </c>
      <c r="G4" s="27">
        <f>B5-F4</f>
        <v>28</v>
      </c>
      <c r="I4" s="12" t="s">
        <v>19</v>
      </c>
      <c r="J4" s="12" t="str">
        <f>I4&amp;D7</f>
        <v>S46-H10</v>
      </c>
      <c r="K4" s="12" t="str">
        <f>$G$1&amp;G4&amp;$H$1&amp;$I$1</f>
        <v>(28年間）</v>
      </c>
      <c r="L4" s="12" t="str">
        <f>$G$1&amp;$J$1&amp;H12&amp;$I$1</f>
        <v>(n=173）</v>
      </c>
    </row>
    <row r="5" spans="1:29" x14ac:dyDescent="0.4">
      <c r="B5" s="27" t="str">
        <f>TEXT(B4,"yyyy")</f>
        <v>1999</v>
      </c>
      <c r="C5" s="27" t="str">
        <f>TEXT(C4,"ge")</f>
        <v>H11</v>
      </c>
      <c r="D5" s="27" t="str">
        <f>LEFT(C5,1)</f>
        <v>H</v>
      </c>
      <c r="F5" s="12">
        <v>2021</v>
      </c>
      <c r="G5" s="27">
        <f>F5-B5+1</f>
        <v>23</v>
      </c>
      <c r="I5" s="30" t="s">
        <v>20</v>
      </c>
      <c r="J5" s="12" t="str">
        <f>C5&amp;I5</f>
        <v>H11-R3</v>
      </c>
      <c r="K5" s="12" t="str">
        <f>$G$1&amp;G5&amp;$H$1&amp;$I$1</f>
        <v>(23年間）</v>
      </c>
      <c r="L5" s="12" t="str">
        <f>$G$1&amp;$J$1&amp;H13&amp;$I$1</f>
        <v>(n=48）</v>
      </c>
    </row>
    <row r="6" spans="1:29" x14ac:dyDescent="0.4">
      <c r="B6" s="27">
        <f>VALUE(B5)</f>
        <v>1999</v>
      </c>
      <c r="C6" s="27">
        <f>VALUE(RIGHT(C5,2))</f>
        <v>11</v>
      </c>
      <c r="D6" s="12">
        <f>C6-1</f>
        <v>10</v>
      </c>
      <c r="J6" s="12" t="str">
        <f>A23&amp;J4&amp;K4&amp;L4</f>
        <v>地区計画策定前S46-H10(28年間）(n=173）</v>
      </c>
      <c r="K6" s="12" t="str">
        <f>A23&amp;J4&amp;K4</f>
        <v>地区計画策定前S46-H10(28年間）</v>
      </c>
    </row>
    <row r="7" spans="1:29" x14ac:dyDescent="0.4">
      <c r="D7" s="12" t="str">
        <f>D5&amp;D6</f>
        <v>H10</v>
      </c>
      <c r="J7" s="12" t="str">
        <f>A24&amp;J5&amp;K5&amp;L5</f>
        <v>地区計画策定後H11-R3(23年間）(n=48）</v>
      </c>
      <c r="K7" s="12" t="str">
        <f>A24&amp;J5&amp;K5</f>
        <v>地区計画策定後H11-R3(23年間）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14</v>
      </c>
      <c r="C12" s="24">
        <f>VLOOKUP($B$1,データベース!$A:$CV,データベース!F1,FALSE)</f>
        <v>7</v>
      </c>
      <c r="D12" s="24">
        <f>VLOOKUP($B$1,データベース!$A:$CV,データベース!G1,FALSE)</f>
        <v>67</v>
      </c>
      <c r="E12" s="24">
        <f>VLOOKUP($B$1,データベース!$A:$CV,データベース!H1,FALSE)</f>
        <v>71</v>
      </c>
      <c r="F12" s="24">
        <f>VLOOKUP($B$1,データベース!$A:$CV,データベース!I1,FALSE)</f>
        <v>2</v>
      </c>
      <c r="G12" s="24">
        <f>VLOOKUP($B$1,データベース!$A:$CV,データベース!J1,FALSE)</f>
        <v>12</v>
      </c>
      <c r="H12" s="27">
        <f>SUM(B12:G12)</f>
        <v>173</v>
      </c>
      <c r="J12" s="20" t="s">
        <v>5</v>
      </c>
      <c r="K12" s="24">
        <f>VLOOKUP($B$1,データベース!$A:$CV,データベース!Q1,FALSE)</f>
        <v>1876.5500000000004</v>
      </c>
      <c r="L12" s="24">
        <f>VLOOKUP($B$1,データベース!$A:$CV,データベース!R1,FALSE)</f>
        <v>19867.819999999996</v>
      </c>
      <c r="M12" s="24">
        <f>VLOOKUP($B$1,データベース!$A:$CV,データベース!S1,FALSE)</f>
        <v>82487.669999999969</v>
      </c>
      <c r="N12" s="24">
        <f>VLOOKUP($B$1,データベース!$A:$CV,データベース!T1,FALSE)</f>
        <v>118472.39999999998</v>
      </c>
      <c r="O12" s="24">
        <f>VLOOKUP($B$1,データベース!$A:$CV,データベース!U1,FALSE)</f>
        <v>27934.7</v>
      </c>
      <c r="P12" s="24">
        <f>VLOOKUP($B$1,データベース!$A:$CV,データベース!V1,FALSE)</f>
        <v>6645.6800000000012</v>
      </c>
      <c r="Q12" s="27">
        <f>SUM(K12:P12)</f>
        <v>257284.81999999995</v>
      </c>
      <c r="S12" s="76" t="s">
        <v>5</v>
      </c>
      <c r="T12" s="14" t="s">
        <v>7</v>
      </c>
      <c r="U12" s="24">
        <f>VLOOKUP($B$1,データベース!$A:$CV,データベース!AC1,FALSE)</f>
        <v>0</v>
      </c>
      <c r="V12" s="24">
        <f>VLOOKUP($B$1,データベース!$A:$CV,データベース!AD1,FALSE)</f>
        <v>0</v>
      </c>
      <c r="W12" s="24">
        <f>VLOOKUP($B$1,データベース!$A:$CV,データベース!AE1,FALSE)</f>
        <v>2</v>
      </c>
      <c r="X12" s="24">
        <f>VLOOKUP($B$1,データベース!$A:$CV,データベース!AF1,FALSE)</f>
        <v>5</v>
      </c>
      <c r="Y12" s="24">
        <f>VLOOKUP($B$1,データベース!$A:$CV,データベース!AG1,FALSE)</f>
        <v>7</v>
      </c>
      <c r="Z12" s="24">
        <f>VLOOKUP($B$1,データベース!$A:$CV,データベース!AH1,FALSE)</f>
        <v>0</v>
      </c>
      <c r="AA12" s="27">
        <f>SUM(U12:Z12)</f>
        <v>14</v>
      </c>
      <c r="AC12" s="12" t="str">
        <f>$G$1&amp;$J$1&amp;AA12&amp;$I$1</f>
        <v>(n=14）</v>
      </c>
    </row>
    <row r="13" spans="1:29" x14ac:dyDescent="0.4">
      <c r="A13" s="21" t="s">
        <v>13</v>
      </c>
      <c r="B13" s="24">
        <f>VLOOKUP($B$1,データベース!$A:$CV,データベース!K1,FALSE)</f>
        <v>7</v>
      </c>
      <c r="C13" s="24">
        <f>VLOOKUP($B$1,データベース!$A:$CV,データベース!L1,FALSE)</f>
        <v>11</v>
      </c>
      <c r="D13" s="24">
        <f>VLOOKUP($B$1,データベース!$A:$CV,データベース!M1,FALSE)</f>
        <v>4</v>
      </c>
      <c r="E13" s="24">
        <f>VLOOKUP($B$1,データベース!$A:$CV,データベース!N1,FALSE)</f>
        <v>19</v>
      </c>
      <c r="F13" s="24">
        <f>VLOOKUP($B$1,データベース!$A:$CV,データベース!O1,FALSE)</f>
        <v>4</v>
      </c>
      <c r="G13" s="24">
        <f>VLOOKUP($B$1,データベース!$A:$CV,データベース!P1,FALSE)</f>
        <v>3</v>
      </c>
      <c r="H13" s="27">
        <f>SUM(B13:G13)</f>
        <v>48</v>
      </c>
      <c r="J13" s="21" t="s">
        <v>13</v>
      </c>
      <c r="K13" s="24">
        <f>VLOOKUP($B$1,データベース!$A:$CV,データベース!W1,FALSE)</f>
        <v>912.41</v>
      </c>
      <c r="L13" s="24">
        <f>VLOOKUP($B$1,データベース!$A:$CV,データベース!X1,FALSE)</f>
        <v>46611.950000000004</v>
      </c>
      <c r="M13" s="24">
        <f>VLOOKUP($B$1,データベース!$A:$CV,データベース!Y1,FALSE)</f>
        <v>12246.01</v>
      </c>
      <c r="N13" s="24">
        <f>VLOOKUP($B$1,データベース!$A:$CV,データベース!Z1,FALSE)</f>
        <v>204535.39999999997</v>
      </c>
      <c r="O13" s="24">
        <f>VLOOKUP($B$1,データベース!$A:$CV,データベース!AA1,FALSE)</f>
        <v>7803.5300000000007</v>
      </c>
      <c r="P13" s="24">
        <f>VLOOKUP($B$1,データベース!$A:$CV,データベース!AB1,FALSE)</f>
        <v>837.57</v>
      </c>
      <c r="Q13" s="27">
        <f>SUM(K13:P13)</f>
        <v>272946.87</v>
      </c>
      <c r="S13" s="76"/>
      <c r="T13" s="15" t="s">
        <v>8</v>
      </c>
      <c r="U13" s="24">
        <f>VLOOKUP($B$1,データベース!$A:$CV,データベース!AI1,FALSE)</f>
        <v>1</v>
      </c>
      <c r="V13" s="24">
        <f>VLOOKUP($B$1,データベース!$A:$CV,データベース!AJ1,FALSE)</f>
        <v>1</v>
      </c>
      <c r="W13" s="24">
        <f>VLOOKUP($B$1,データベース!$A:$CV,データベース!AK1,FALSE)</f>
        <v>2</v>
      </c>
      <c r="X13" s="24">
        <f>VLOOKUP($B$1,データベース!$A:$CV,データベース!AL1,FALSE)</f>
        <v>1</v>
      </c>
      <c r="Y13" s="24">
        <f>VLOOKUP($B$1,データベース!$A:$CV,データベース!AM1,FALSE)</f>
        <v>1</v>
      </c>
      <c r="Z13" s="24">
        <f>VLOOKUP($B$1,データベース!$A:$CV,データベース!AN1,FALSE)</f>
        <v>1</v>
      </c>
      <c r="AA13" s="27">
        <f t="shared" ref="AA13:AA25" si="0">SUM(U13:Z13)</f>
        <v>7</v>
      </c>
      <c r="AC13" s="12" t="str">
        <f t="shared" ref="AC13:AC24" si="1">$G$1&amp;$J$1&amp;AA13&amp;$I$1</f>
        <v>(n=7）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0</v>
      </c>
      <c r="V14" s="24">
        <f>VLOOKUP($B$1,データベース!$A:$CV,データベース!AP1,FALSE)</f>
        <v>2</v>
      </c>
      <c r="W14" s="24">
        <f>VLOOKUP($B$1,データベース!$A:$CV,データベース!AQ1,FALSE)</f>
        <v>6</v>
      </c>
      <c r="X14" s="24">
        <f>VLOOKUP($B$1,データベース!$A:$CV,データベース!AR1,FALSE)</f>
        <v>17</v>
      </c>
      <c r="Y14" s="24">
        <f>VLOOKUP($B$1,データベース!$A:$CV,データベース!AS1,FALSE)</f>
        <v>37</v>
      </c>
      <c r="Z14" s="24">
        <f>VLOOKUP($B$1,データベース!$A:$CV,データベース!AT1,FALSE)</f>
        <v>5</v>
      </c>
      <c r="AA14" s="27">
        <f t="shared" si="0"/>
        <v>67</v>
      </c>
      <c r="AC14" s="12" t="str">
        <f t="shared" si="1"/>
        <v>(n=67）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8</v>
      </c>
      <c r="V15" s="24">
        <f>VLOOKUP($B$1,データベース!$A:$CV,データベース!AV1,FALSE)</f>
        <v>5</v>
      </c>
      <c r="W15" s="24">
        <f>VLOOKUP($B$1,データベース!$A:$CV,データベース!AW1,FALSE)</f>
        <v>13</v>
      </c>
      <c r="X15" s="24">
        <f>VLOOKUP($B$1,データベース!$A:$CV,データベース!AX1,FALSE)</f>
        <v>20</v>
      </c>
      <c r="Y15" s="24">
        <f>VLOOKUP($B$1,データベース!$A:$CV,データベース!AY1,FALSE)</f>
        <v>23</v>
      </c>
      <c r="Z15" s="24">
        <f>VLOOKUP($B$1,データベース!$A:$CV,データベース!AZ1,FALSE)</f>
        <v>2</v>
      </c>
      <c r="AA15" s="27">
        <f t="shared" si="0"/>
        <v>71</v>
      </c>
      <c r="AC15" s="12" t="str">
        <f t="shared" si="1"/>
        <v>(n=71）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0</v>
      </c>
      <c r="X16" s="24">
        <f>VLOOKUP($B$1,データベース!$A:$CV,データベース!BD1,FALSE)</f>
        <v>2</v>
      </c>
      <c r="Y16" s="24">
        <f>VLOOKUP($B$1,データベース!$A:$CV,データベース!BE1,FALSE)</f>
        <v>0</v>
      </c>
      <c r="Z16" s="24">
        <f>VLOOKUP($B$1,データベース!$A:$CV,データベース!BF1,FALSE)</f>
        <v>0</v>
      </c>
      <c r="AA16" s="27">
        <f t="shared" si="0"/>
        <v>2</v>
      </c>
      <c r="AC16" s="12" t="str">
        <f t="shared" si="1"/>
        <v>(n=2）</v>
      </c>
    </row>
    <row r="17" spans="1:29" x14ac:dyDescent="0.4">
      <c r="A17" s="20" t="s">
        <v>5</v>
      </c>
      <c r="B17" s="28">
        <f t="shared" ref="B17:H18" si="2">B12/$H12</f>
        <v>8.0924855491329481E-2</v>
      </c>
      <c r="C17" s="28">
        <f t="shared" si="2"/>
        <v>4.046242774566474E-2</v>
      </c>
      <c r="D17" s="28">
        <f t="shared" si="2"/>
        <v>0.38728323699421963</v>
      </c>
      <c r="E17" s="28">
        <f t="shared" si="2"/>
        <v>0.41040462427745666</v>
      </c>
      <c r="F17" s="28">
        <f t="shared" si="2"/>
        <v>1.1560693641618497E-2</v>
      </c>
      <c r="G17" s="28">
        <f t="shared" si="2"/>
        <v>6.9364161849710976E-2</v>
      </c>
      <c r="H17" s="29">
        <f t="shared" si="2"/>
        <v>1</v>
      </c>
      <c r="J17" s="20" t="s">
        <v>5</v>
      </c>
      <c r="K17" s="28">
        <f>K12/$Q12</f>
        <v>7.2936677725487292E-3</v>
      </c>
      <c r="L17" s="28">
        <f t="shared" ref="L17:P18" si="3">L12/$Q12</f>
        <v>7.7221112384321777E-2</v>
      </c>
      <c r="M17" s="28">
        <f t="shared" si="3"/>
        <v>0.32060838256994711</v>
      </c>
      <c r="N17" s="28">
        <f t="shared" si="3"/>
        <v>0.46047178376089193</v>
      </c>
      <c r="O17" s="28">
        <f t="shared" si="3"/>
        <v>0.10857500259828778</v>
      </c>
      <c r="P17" s="28">
        <f t="shared" si="3"/>
        <v>2.5830050914002631E-2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4</v>
      </c>
      <c r="V17" s="24">
        <f>VLOOKUP($B$1,データベース!$A:$CV,データベース!BH1,FALSE)</f>
        <v>0</v>
      </c>
      <c r="W17" s="24">
        <f>VLOOKUP($B$1,データベース!$A:$CV,データベース!BI1,FALSE)</f>
        <v>3</v>
      </c>
      <c r="X17" s="24">
        <f>VLOOKUP($B$1,データベース!$A:$CV,データベース!BJ1,FALSE)</f>
        <v>4</v>
      </c>
      <c r="Y17" s="24">
        <f>VLOOKUP($B$1,データベース!$A:$CV,データベース!BK1,FALSE)</f>
        <v>1</v>
      </c>
      <c r="Z17" s="24">
        <f>VLOOKUP($B$1,データベース!$A:$CV,データベース!BL1,FALSE)</f>
        <v>0</v>
      </c>
      <c r="AA17" s="27">
        <f t="shared" si="0"/>
        <v>12</v>
      </c>
      <c r="AC17" s="12" t="str">
        <f t="shared" si="1"/>
        <v>(n=12）</v>
      </c>
    </row>
    <row r="18" spans="1:29" x14ac:dyDescent="0.4">
      <c r="A18" s="21" t="s">
        <v>13</v>
      </c>
      <c r="B18" s="28">
        <f t="shared" si="2"/>
        <v>0.14583333333333334</v>
      </c>
      <c r="C18" s="28">
        <f t="shared" si="2"/>
        <v>0.22916666666666666</v>
      </c>
      <c r="D18" s="28">
        <f t="shared" si="2"/>
        <v>8.3333333333333329E-2</v>
      </c>
      <c r="E18" s="28">
        <f t="shared" si="2"/>
        <v>0.39583333333333331</v>
      </c>
      <c r="F18" s="28">
        <f t="shared" si="2"/>
        <v>8.3333333333333329E-2</v>
      </c>
      <c r="G18" s="28">
        <f t="shared" si="2"/>
        <v>6.25E-2</v>
      </c>
      <c r="H18" s="29">
        <f t="shared" si="2"/>
        <v>1</v>
      </c>
      <c r="J18" s="21" t="s">
        <v>13</v>
      </c>
      <c r="K18" s="28">
        <f>K13/$Q13</f>
        <v>3.3428117347526279E-3</v>
      </c>
      <c r="L18" s="28">
        <f t="shared" si="3"/>
        <v>0.17077297863866328</v>
      </c>
      <c r="M18" s="28">
        <f t="shared" si="3"/>
        <v>4.4865911083721163E-2</v>
      </c>
      <c r="N18" s="28">
        <f t="shared" si="3"/>
        <v>0.74935975635111685</v>
      </c>
      <c r="O18" s="28">
        <f t="shared" si="3"/>
        <v>2.8589923013222319E-2</v>
      </c>
      <c r="P18" s="28">
        <f t="shared" si="3"/>
        <v>3.0686191785236449E-3</v>
      </c>
      <c r="Q18" s="28">
        <f>Q13/$Q13</f>
        <v>1</v>
      </c>
      <c r="S18" s="76"/>
      <c r="T18" s="12" t="s">
        <v>34</v>
      </c>
      <c r="U18" s="27">
        <f t="shared" ref="U18:Z18" si="4">SUM(U12:U17)</f>
        <v>13</v>
      </c>
      <c r="V18" s="27">
        <f t="shared" si="4"/>
        <v>8</v>
      </c>
      <c r="W18" s="27">
        <f t="shared" si="4"/>
        <v>26</v>
      </c>
      <c r="X18" s="27">
        <f t="shared" si="4"/>
        <v>49</v>
      </c>
      <c r="Y18" s="27">
        <f t="shared" si="4"/>
        <v>69</v>
      </c>
      <c r="Z18" s="27">
        <f t="shared" si="4"/>
        <v>8</v>
      </c>
      <c r="AA18" s="27">
        <f t="shared" si="0"/>
        <v>173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4</v>
      </c>
      <c r="X19" s="24">
        <f>VLOOKUP($B$1,データベース!$A:$CV,データベース!BP1,FALSE)</f>
        <v>2</v>
      </c>
      <c r="Y19" s="24">
        <f>VLOOKUP($B$1,データベース!$A:$CV,データベース!BQ1,FALSE)</f>
        <v>1</v>
      </c>
      <c r="Z19" s="24">
        <f>VLOOKUP($B$1,データベース!$A:$CV,データベース!BR1,FALSE)</f>
        <v>0</v>
      </c>
      <c r="AA19" s="27">
        <f t="shared" si="0"/>
        <v>7</v>
      </c>
      <c r="AC19" s="12" t="str">
        <f t="shared" si="1"/>
        <v>(n=7）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1</v>
      </c>
      <c r="V20" s="24">
        <f>VLOOKUP($B$1,データベース!$A:$CV,データベース!BT1,FALSE)</f>
        <v>3</v>
      </c>
      <c r="W20" s="24">
        <f>VLOOKUP($B$1,データベース!$A:$CV,データベース!BU1,FALSE)</f>
        <v>0</v>
      </c>
      <c r="X20" s="24">
        <f>VLOOKUP($B$1,データベース!$A:$CV,データベース!BV1,FALSE)</f>
        <v>5</v>
      </c>
      <c r="Y20" s="24">
        <f>VLOOKUP($B$1,データベース!$A:$CV,データベース!BW1,FALSE)</f>
        <v>2</v>
      </c>
      <c r="Z20" s="24">
        <f>VLOOKUP($B$1,データベース!$A:$CV,データベース!BX1,FALSE)</f>
        <v>0</v>
      </c>
      <c r="AA20" s="27">
        <f t="shared" si="0"/>
        <v>11</v>
      </c>
      <c r="AC20" s="12" t="str">
        <f t="shared" si="1"/>
        <v>(n=11）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1</v>
      </c>
      <c r="V21" s="24">
        <f>VLOOKUP($B$1,データベース!$A:$CV,データベース!BZ1,FALSE)</f>
        <v>0</v>
      </c>
      <c r="W21" s="24">
        <f>VLOOKUP($B$1,データベース!$A:$CV,データベース!CA1,FALSE)</f>
        <v>0</v>
      </c>
      <c r="X21" s="24">
        <f>VLOOKUP($B$1,データベース!$A:$CV,データベース!CB1,FALSE)</f>
        <v>1</v>
      </c>
      <c r="Y21" s="24">
        <f>VLOOKUP($B$1,データベース!$A:$CV,データベース!CC1,FALSE)</f>
        <v>2</v>
      </c>
      <c r="Z21" s="24">
        <f>VLOOKUP($B$1,データベース!$A:$CV,データベース!CD1,FALSE)</f>
        <v>0</v>
      </c>
      <c r="AA21" s="27">
        <f t="shared" si="0"/>
        <v>4</v>
      </c>
      <c r="AC21" s="12" t="str">
        <f t="shared" si="1"/>
        <v>(n=4）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4</v>
      </c>
      <c r="V22" s="24">
        <f>VLOOKUP($B$1,データベース!$A:$CV,データベース!CF1,FALSE)</f>
        <v>3</v>
      </c>
      <c r="W22" s="24">
        <f>VLOOKUP($B$1,データベース!$A:$CV,データベース!CG1,FALSE)</f>
        <v>5</v>
      </c>
      <c r="X22" s="24">
        <f>VLOOKUP($B$1,データベース!$A:$CV,データベース!CH1,FALSE)</f>
        <v>5</v>
      </c>
      <c r="Y22" s="24">
        <f>VLOOKUP($B$1,データベース!$A:$CV,データベース!CI1,FALSE)</f>
        <v>2</v>
      </c>
      <c r="Z22" s="24">
        <f>VLOOKUP($B$1,データベース!$A:$CV,データベース!CJ1,FALSE)</f>
        <v>0</v>
      </c>
      <c r="AA22" s="27">
        <f t="shared" si="0"/>
        <v>19</v>
      </c>
      <c r="AC22" s="12" t="str">
        <f t="shared" si="1"/>
        <v>(n=19）</v>
      </c>
    </row>
    <row r="23" spans="1:29" x14ac:dyDescent="0.4">
      <c r="A23" s="20" t="s">
        <v>5</v>
      </c>
      <c r="B23" s="28">
        <f>ROUND(B17,3)</f>
        <v>8.1000000000000003E-2</v>
      </c>
      <c r="C23" s="28">
        <f t="shared" ref="C23:G24" si="5">ROUND(C17,3)</f>
        <v>0.04</v>
      </c>
      <c r="D23" s="28">
        <f t="shared" si="5"/>
        <v>0.38700000000000001</v>
      </c>
      <c r="E23" s="28">
        <f>ROUND(E17,3)+0.001</f>
        <v>0.41099999999999998</v>
      </c>
      <c r="F23" s="28">
        <f t="shared" si="5"/>
        <v>1.2E-2</v>
      </c>
      <c r="G23" s="28">
        <f t="shared" si="5"/>
        <v>6.9000000000000006E-2</v>
      </c>
      <c r="H23" s="28">
        <f>SUM(B23:G23)</f>
        <v>1</v>
      </c>
      <c r="J23" s="20" t="s">
        <v>5</v>
      </c>
      <c r="K23" s="28">
        <f>ROUND(K17,3)</f>
        <v>7.0000000000000001E-3</v>
      </c>
      <c r="L23" s="28">
        <f t="shared" ref="L23:P24" si="6">ROUND(L17,3)</f>
        <v>7.6999999999999999E-2</v>
      </c>
      <c r="M23" s="28">
        <f t="shared" si="6"/>
        <v>0.32100000000000001</v>
      </c>
      <c r="N23" s="28">
        <f t="shared" si="6"/>
        <v>0.46</v>
      </c>
      <c r="O23" s="28">
        <f t="shared" si="6"/>
        <v>0.109</v>
      </c>
      <c r="P23" s="28">
        <f t="shared" si="6"/>
        <v>2.5999999999999999E-2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1</v>
      </c>
      <c r="X23" s="24">
        <f>VLOOKUP($B$1,データベース!$A:$CV,データベース!CN1,FALSE)</f>
        <v>2</v>
      </c>
      <c r="Y23" s="24">
        <f>VLOOKUP($B$1,データベース!$A:$CV,データベース!CO1,FALSE)</f>
        <v>1</v>
      </c>
      <c r="Z23" s="24">
        <f>VLOOKUP($B$1,データベース!$A:$CV,データベース!CP1,FALSE)</f>
        <v>0</v>
      </c>
      <c r="AA23" s="27">
        <f t="shared" si="0"/>
        <v>4</v>
      </c>
      <c r="AC23" s="12" t="str">
        <f t="shared" si="1"/>
        <v>(n=4）</v>
      </c>
    </row>
    <row r="24" spans="1:29" x14ac:dyDescent="0.4">
      <c r="A24" s="21" t="s">
        <v>13</v>
      </c>
      <c r="B24" s="28">
        <f>ROUND(B18,3)</f>
        <v>0.14599999999999999</v>
      </c>
      <c r="C24" s="28">
        <f t="shared" si="5"/>
        <v>0.22900000000000001</v>
      </c>
      <c r="D24" s="28">
        <f t="shared" si="5"/>
        <v>8.3000000000000004E-2</v>
      </c>
      <c r="E24" s="28">
        <f t="shared" si="5"/>
        <v>0.39600000000000002</v>
      </c>
      <c r="F24" s="28">
        <f t="shared" si="5"/>
        <v>8.3000000000000004E-2</v>
      </c>
      <c r="G24" s="28">
        <f t="shared" si="5"/>
        <v>6.3E-2</v>
      </c>
      <c r="H24" s="28">
        <f>SUM(B24:G24)</f>
        <v>1</v>
      </c>
      <c r="J24" s="21" t="s">
        <v>13</v>
      </c>
      <c r="K24" s="28">
        <f>ROUND(K18,3)</f>
        <v>3.0000000000000001E-3</v>
      </c>
      <c r="L24" s="28">
        <f t="shared" si="6"/>
        <v>0.17100000000000001</v>
      </c>
      <c r="M24" s="28">
        <f t="shared" si="6"/>
        <v>4.4999999999999998E-2</v>
      </c>
      <c r="N24" s="28">
        <f t="shared" si="6"/>
        <v>0.749</v>
      </c>
      <c r="O24" s="28">
        <f t="shared" si="6"/>
        <v>2.9000000000000001E-2</v>
      </c>
      <c r="P24" s="28">
        <f t="shared" si="6"/>
        <v>3.0000000000000001E-3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2</v>
      </c>
      <c r="V24" s="24">
        <f>VLOOKUP($B$1,データベース!$A:$CV,データベース!CR1,FALSE)</f>
        <v>1</v>
      </c>
      <c r="W24" s="24">
        <f>VLOOKUP($B$1,データベース!$A:$CV,データベース!CS1,FALSE)</f>
        <v>0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3</v>
      </c>
      <c r="AC24" s="12" t="str">
        <f t="shared" si="1"/>
        <v>(n=3）</v>
      </c>
    </row>
    <row r="25" spans="1:29" x14ac:dyDescent="0.4">
      <c r="S25" s="77"/>
      <c r="T25" s="12" t="s">
        <v>34</v>
      </c>
      <c r="U25" s="27">
        <f t="shared" ref="U25:Z25" si="7">SUM(U19:U24)</f>
        <v>8</v>
      </c>
      <c r="V25" s="27">
        <f t="shared" si="7"/>
        <v>7</v>
      </c>
      <c r="W25" s="27">
        <f t="shared" si="7"/>
        <v>10</v>
      </c>
      <c r="X25" s="27">
        <f t="shared" si="7"/>
        <v>15</v>
      </c>
      <c r="Y25" s="27">
        <f t="shared" si="7"/>
        <v>8</v>
      </c>
      <c r="Z25" s="27">
        <f t="shared" si="7"/>
        <v>0</v>
      </c>
      <c r="AA25" s="27">
        <f t="shared" si="0"/>
        <v>48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S46-H10(28年間）(n=173）</v>
      </c>
      <c r="B27" s="28">
        <f>B23</f>
        <v>8.1000000000000003E-2</v>
      </c>
      <c r="C27" s="28">
        <f t="shared" ref="C27:G28" si="8">C23</f>
        <v>0.04</v>
      </c>
      <c r="D27" s="28">
        <f t="shared" si="8"/>
        <v>0.38700000000000001</v>
      </c>
      <c r="E27" s="28">
        <f t="shared" si="8"/>
        <v>0.41099999999999998</v>
      </c>
      <c r="F27" s="28">
        <f t="shared" si="8"/>
        <v>1.2E-2</v>
      </c>
      <c r="G27" s="28">
        <f t="shared" si="8"/>
        <v>6.9000000000000006E-2</v>
      </c>
      <c r="J27" s="27" t="str">
        <f>REPLACE(K6,8,0,CHAR(10))</f>
        <v>地区計画策定前
S46-H10(28年間）</v>
      </c>
      <c r="K27" s="28">
        <f>K23</f>
        <v>7.0000000000000001E-3</v>
      </c>
      <c r="L27" s="28">
        <f t="shared" ref="L27:P28" si="9">L23</f>
        <v>7.6999999999999999E-2</v>
      </c>
      <c r="M27" s="28">
        <f t="shared" si="9"/>
        <v>0.32100000000000001</v>
      </c>
      <c r="N27" s="28">
        <f t="shared" si="9"/>
        <v>0.46</v>
      </c>
      <c r="O27" s="28">
        <f t="shared" si="9"/>
        <v>0.109</v>
      </c>
      <c r="P27" s="28">
        <f t="shared" si="9"/>
        <v>2.5999999999999999E-2</v>
      </c>
    </row>
    <row r="28" spans="1:29" x14ac:dyDescent="0.4">
      <c r="A28" s="27" t="str">
        <f>REPLACE(J7,8,0,CHAR(10))</f>
        <v>地区計画策定後
H11-R3(23年間）(n=48）</v>
      </c>
      <c r="B28" s="28">
        <f>B24</f>
        <v>0.14599999999999999</v>
      </c>
      <c r="C28" s="28">
        <f t="shared" si="8"/>
        <v>0.22900000000000001</v>
      </c>
      <c r="D28" s="28">
        <f t="shared" si="8"/>
        <v>8.3000000000000004E-2</v>
      </c>
      <c r="E28" s="28">
        <f t="shared" si="8"/>
        <v>0.39600000000000002</v>
      </c>
      <c r="F28" s="28">
        <f t="shared" si="8"/>
        <v>8.3000000000000004E-2</v>
      </c>
      <c r="G28" s="28">
        <f t="shared" si="8"/>
        <v>6.3E-2</v>
      </c>
      <c r="J28" s="27" t="str">
        <f>REPLACE(K7,8,0,CHAR(10))</f>
        <v>地区計画策定後
H11-R3(23年間）</v>
      </c>
      <c r="K28" s="28">
        <f>K24</f>
        <v>3.0000000000000001E-3</v>
      </c>
      <c r="L28" s="28">
        <f t="shared" si="9"/>
        <v>0.17100000000000001</v>
      </c>
      <c r="M28" s="28">
        <f t="shared" si="9"/>
        <v>4.4999999999999998E-2</v>
      </c>
      <c r="N28" s="28">
        <f t="shared" si="9"/>
        <v>0.749</v>
      </c>
      <c r="O28" s="28">
        <f t="shared" si="9"/>
        <v>2.9000000000000001E-2</v>
      </c>
      <c r="P28" s="28">
        <f t="shared" si="9"/>
        <v>3.0000000000000001E-3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</v>
      </c>
      <c r="V30" s="28">
        <f t="shared" ref="V30:AA30" si="10">V12/$AA12</f>
        <v>0</v>
      </c>
      <c r="W30" s="28">
        <f t="shared" si="10"/>
        <v>0.14285714285714285</v>
      </c>
      <c r="X30" s="28">
        <f t="shared" si="10"/>
        <v>0.35714285714285715</v>
      </c>
      <c r="Y30" s="28">
        <f t="shared" si="10"/>
        <v>0.5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0.14285714285714285</v>
      </c>
      <c r="V31" s="28">
        <f t="shared" si="11"/>
        <v>0.14285714285714285</v>
      </c>
      <c r="W31" s="28">
        <f t="shared" si="11"/>
        <v>0.2857142857142857</v>
      </c>
      <c r="X31" s="28">
        <f t="shared" si="11"/>
        <v>0.14285714285714285</v>
      </c>
      <c r="Y31" s="28">
        <f t="shared" si="11"/>
        <v>0.14285714285714285</v>
      </c>
      <c r="Z31" s="28">
        <f t="shared" si="11"/>
        <v>0.14285714285714285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8.4000000000000005E-2</v>
      </c>
      <c r="L32" s="28">
        <f>M27</f>
        <v>0.32100000000000001</v>
      </c>
      <c r="M32" s="28">
        <f>SUM(K27:M27)</f>
        <v>0.40500000000000003</v>
      </c>
      <c r="N32" s="28">
        <f>N27</f>
        <v>0.46</v>
      </c>
      <c r="O32" s="28">
        <f>O27</f>
        <v>0.109</v>
      </c>
      <c r="S32" s="76"/>
      <c r="T32" s="16" t="s">
        <v>9</v>
      </c>
      <c r="U32" s="28">
        <f t="shared" si="11"/>
        <v>0</v>
      </c>
      <c r="V32" s="28">
        <f t="shared" si="11"/>
        <v>2.9850746268656716E-2</v>
      </c>
      <c r="W32" s="28">
        <f t="shared" si="11"/>
        <v>8.9552238805970144E-2</v>
      </c>
      <c r="X32" s="28">
        <f t="shared" si="11"/>
        <v>0.2537313432835821</v>
      </c>
      <c r="Y32" s="28">
        <f t="shared" si="11"/>
        <v>0.55223880597014929</v>
      </c>
      <c r="Z32" s="28">
        <f t="shared" si="11"/>
        <v>7.4626865671641784E-2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0.17400000000000002</v>
      </c>
      <c r="L33" s="28">
        <f>M28</f>
        <v>4.4999999999999998E-2</v>
      </c>
      <c r="M33" s="28">
        <f>SUM(K28:M28)</f>
        <v>0.21900000000000003</v>
      </c>
      <c r="N33" s="28">
        <f>N28</f>
        <v>0.749</v>
      </c>
      <c r="O33" s="28">
        <f>O28</f>
        <v>2.9000000000000001E-2</v>
      </c>
      <c r="S33" s="76"/>
      <c r="T33" s="17" t="s">
        <v>10</v>
      </c>
      <c r="U33" s="28">
        <f t="shared" si="11"/>
        <v>0.11267605633802817</v>
      </c>
      <c r="V33" s="28">
        <f t="shared" si="11"/>
        <v>7.0422535211267609E-2</v>
      </c>
      <c r="W33" s="28">
        <f t="shared" si="11"/>
        <v>0.18309859154929578</v>
      </c>
      <c r="X33" s="28">
        <f t="shared" si="11"/>
        <v>0.28169014084507044</v>
      </c>
      <c r="Y33" s="28">
        <f t="shared" si="11"/>
        <v>0.323943661971831</v>
      </c>
      <c r="Z33" s="28">
        <f t="shared" si="11"/>
        <v>2.8169014084507043E-2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0</v>
      </c>
      <c r="X34" s="28">
        <f t="shared" si="11"/>
        <v>1</v>
      </c>
      <c r="Y34" s="28">
        <f t="shared" si="11"/>
        <v>0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0.33333333333333331</v>
      </c>
      <c r="V35" s="28">
        <f t="shared" si="11"/>
        <v>0</v>
      </c>
      <c r="W35" s="28">
        <f t="shared" si="11"/>
        <v>0.25</v>
      </c>
      <c r="X35" s="28">
        <f t="shared" si="11"/>
        <v>0.33333333333333331</v>
      </c>
      <c r="Y35" s="28">
        <f t="shared" si="11"/>
        <v>8.3333333333333329E-2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7.5144508670520235E-2</v>
      </c>
      <c r="V36" s="28">
        <f t="shared" si="11"/>
        <v>4.6242774566473986E-2</v>
      </c>
      <c r="W36" s="28">
        <f t="shared" si="11"/>
        <v>0.15028901734104047</v>
      </c>
      <c r="X36" s="28">
        <f t="shared" si="11"/>
        <v>0.2832369942196532</v>
      </c>
      <c r="Y36" s="28">
        <f t="shared" si="11"/>
        <v>0.39884393063583817</v>
      </c>
      <c r="Z36" s="28">
        <f t="shared" si="11"/>
        <v>4.6242774566473986E-2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</v>
      </c>
      <c r="W37" s="28">
        <f t="shared" si="11"/>
        <v>0.5714285714285714</v>
      </c>
      <c r="X37" s="28">
        <f t="shared" si="11"/>
        <v>0.2857142857142857</v>
      </c>
      <c r="Y37" s="28">
        <f t="shared" si="11"/>
        <v>0.14285714285714285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9.0909090909090912E-2</v>
      </c>
      <c r="V38" s="28">
        <f t="shared" si="11"/>
        <v>0.27272727272727271</v>
      </c>
      <c r="W38" s="28">
        <f t="shared" si="11"/>
        <v>0</v>
      </c>
      <c r="X38" s="28">
        <f t="shared" si="11"/>
        <v>0.45454545454545453</v>
      </c>
      <c r="Y38" s="28">
        <f t="shared" si="11"/>
        <v>0.18181818181818182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0.25</v>
      </c>
      <c r="V39" s="28">
        <f t="shared" si="11"/>
        <v>0</v>
      </c>
      <c r="W39" s="28">
        <f t="shared" si="11"/>
        <v>0</v>
      </c>
      <c r="X39" s="28">
        <f t="shared" si="11"/>
        <v>0.25</v>
      </c>
      <c r="Y39" s="28">
        <f t="shared" si="11"/>
        <v>0.5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0.21052631578947367</v>
      </c>
      <c r="V40" s="28">
        <f t="shared" si="11"/>
        <v>0.15789473684210525</v>
      </c>
      <c r="W40" s="28">
        <f t="shared" si="11"/>
        <v>0.26315789473684209</v>
      </c>
      <c r="X40" s="28">
        <f t="shared" si="11"/>
        <v>0.26315789473684209</v>
      </c>
      <c r="Y40" s="28">
        <f t="shared" si="11"/>
        <v>0.10526315789473684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0.25</v>
      </c>
      <c r="X41" s="28">
        <f t="shared" si="11"/>
        <v>0.5</v>
      </c>
      <c r="Y41" s="28">
        <f t="shared" si="11"/>
        <v>0.25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0.66666666666666663</v>
      </c>
      <c r="V42" s="28">
        <f t="shared" si="11"/>
        <v>0.33333333333333331</v>
      </c>
      <c r="W42" s="28">
        <f t="shared" si="11"/>
        <v>0</v>
      </c>
      <c r="X42" s="28">
        <f t="shared" si="11"/>
        <v>0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0.16666666666666666</v>
      </c>
      <c r="V43" s="28">
        <f t="shared" si="11"/>
        <v>0.14583333333333334</v>
      </c>
      <c r="W43" s="28">
        <f t="shared" si="11"/>
        <v>0.20833333333333334</v>
      </c>
      <c r="X43" s="28">
        <f t="shared" si="11"/>
        <v>0.3125</v>
      </c>
      <c r="Y43" s="28">
        <f t="shared" si="11"/>
        <v>0.16666666666666666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  <c r="AA46" s="48"/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  <c r="AA47" s="48"/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</v>
      </c>
      <c r="V48" s="28">
        <f t="shared" si="12"/>
        <v>0</v>
      </c>
      <c r="W48" s="28">
        <f t="shared" si="12"/>
        <v>0.14299999999999999</v>
      </c>
      <c r="X48" s="28">
        <f t="shared" si="12"/>
        <v>0.35699999999999998</v>
      </c>
      <c r="Y48" s="28">
        <f t="shared" si="12"/>
        <v>0.5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0.14299999999999999</v>
      </c>
      <c r="V49" s="28">
        <f t="shared" si="13"/>
        <v>0.14299999999999999</v>
      </c>
      <c r="W49" s="28">
        <f>ROUND(W31,3)-0.001</f>
        <v>0.28499999999999998</v>
      </c>
      <c r="X49" s="28">
        <f t="shared" si="13"/>
        <v>0.14299999999999999</v>
      </c>
      <c r="Y49" s="28">
        <f t="shared" si="13"/>
        <v>0.14299999999999999</v>
      </c>
      <c r="Z49" s="28">
        <f t="shared" si="13"/>
        <v>0.14299999999999999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0</v>
      </c>
      <c r="V50" s="28">
        <f t="shared" si="13"/>
        <v>0.03</v>
      </c>
      <c r="W50" s="28">
        <f t="shared" si="13"/>
        <v>0.09</v>
      </c>
      <c r="X50" s="28">
        <f t="shared" si="13"/>
        <v>0.254</v>
      </c>
      <c r="Y50" s="28">
        <f>ROUND(Y32,3)-0.001</f>
        <v>0.55100000000000005</v>
      </c>
      <c r="Z50" s="28">
        <f t="shared" si="13"/>
        <v>7.4999999999999997E-2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0.113</v>
      </c>
      <c r="V51" s="28">
        <f t="shared" si="13"/>
        <v>7.0000000000000007E-2</v>
      </c>
      <c r="W51" s="28">
        <f t="shared" si="13"/>
        <v>0.183</v>
      </c>
      <c r="X51" s="28">
        <f t="shared" si="13"/>
        <v>0.28199999999999997</v>
      </c>
      <c r="Y51" s="28">
        <f t="shared" si="13"/>
        <v>0.32400000000000001</v>
      </c>
      <c r="Z51" s="28">
        <f t="shared" si="13"/>
        <v>2.8000000000000001E-2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</v>
      </c>
      <c r="W52" s="28">
        <f t="shared" si="13"/>
        <v>0</v>
      </c>
      <c r="X52" s="28">
        <f t="shared" si="13"/>
        <v>1</v>
      </c>
      <c r="Y52" s="28">
        <f t="shared" si="13"/>
        <v>0</v>
      </c>
      <c r="Z52" s="28">
        <f t="shared" si="13"/>
        <v>0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0.33300000000000002</v>
      </c>
      <c r="V53" s="28">
        <f t="shared" si="13"/>
        <v>0</v>
      </c>
      <c r="W53" s="28">
        <f t="shared" si="13"/>
        <v>0.25</v>
      </c>
      <c r="X53" s="28">
        <f>ROUND(X35,3)+0.001</f>
        <v>0.33400000000000002</v>
      </c>
      <c r="Y53" s="28">
        <f t="shared" si="13"/>
        <v>8.3000000000000004E-2</v>
      </c>
      <c r="Z53" s="28">
        <f t="shared" si="13"/>
        <v>0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7.4999999999999997E-2</v>
      </c>
      <c r="V54" s="28">
        <f t="shared" si="13"/>
        <v>4.5999999999999999E-2</v>
      </c>
      <c r="W54" s="28">
        <f t="shared" si="13"/>
        <v>0.15</v>
      </c>
      <c r="X54" s="28">
        <f t="shared" si="13"/>
        <v>0.28299999999999997</v>
      </c>
      <c r="Y54" s="28">
        <f>ROUND(Y36,3)+0.001</f>
        <v>0.4</v>
      </c>
      <c r="Z54" s="28">
        <f t="shared" si="13"/>
        <v>4.5999999999999999E-2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0</v>
      </c>
      <c r="W55" s="28">
        <f t="shared" si="13"/>
        <v>0.57099999999999995</v>
      </c>
      <c r="X55" s="28">
        <f t="shared" si="13"/>
        <v>0.28599999999999998</v>
      </c>
      <c r="Y55" s="28">
        <f t="shared" si="13"/>
        <v>0.14299999999999999</v>
      </c>
      <c r="Z55" s="28">
        <f t="shared" si="13"/>
        <v>0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9.0999999999999998E-2</v>
      </c>
      <c r="V56" s="28">
        <f t="shared" si="13"/>
        <v>0.27300000000000002</v>
      </c>
      <c r="W56" s="28">
        <f t="shared" si="13"/>
        <v>0</v>
      </c>
      <c r="X56" s="28">
        <f>ROUND(X38,3)-0.001</f>
        <v>0.45400000000000001</v>
      </c>
      <c r="Y56" s="28">
        <f t="shared" si="13"/>
        <v>0.182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0.25</v>
      </c>
      <c r="V57" s="28">
        <f t="shared" si="13"/>
        <v>0</v>
      </c>
      <c r="W57" s="28">
        <f t="shared" si="13"/>
        <v>0</v>
      </c>
      <c r="X57" s="28">
        <f t="shared" si="13"/>
        <v>0.25</v>
      </c>
      <c r="Y57" s="28">
        <f t="shared" si="13"/>
        <v>0.5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0.21099999999999999</v>
      </c>
      <c r="V58" s="28">
        <f t="shared" si="13"/>
        <v>0.158</v>
      </c>
      <c r="W58" s="28">
        <f t="shared" si="13"/>
        <v>0.26300000000000001</v>
      </c>
      <c r="X58" s="28">
        <f t="shared" si="13"/>
        <v>0.26300000000000001</v>
      </c>
      <c r="Y58" s="28">
        <f t="shared" si="13"/>
        <v>0.105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</v>
      </c>
      <c r="W59" s="28">
        <f t="shared" si="13"/>
        <v>0.25</v>
      </c>
      <c r="X59" s="28">
        <f t="shared" si="13"/>
        <v>0.5</v>
      </c>
      <c r="Y59" s="28">
        <f t="shared" si="13"/>
        <v>0.25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 t="shared" si="13"/>
        <v>0.66700000000000004</v>
      </c>
      <c r="V60" s="28">
        <f t="shared" si="13"/>
        <v>0.33300000000000002</v>
      </c>
      <c r="W60" s="28">
        <f t="shared" si="13"/>
        <v>0</v>
      </c>
      <c r="X60" s="28">
        <f t="shared" si="13"/>
        <v>0</v>
      </c>
      <c r="Y60" s="28">
        <f t="shared" si="13"/>
        <v>0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0.16700000000000001</v>
      </c>
      <c r="V61" s="28">
        <f t="shared" si="13"/>
        <v>0.14599999999999999</v>
      </c>
      <c r="W61" s="28">
        <f t="shared" si="13"/>
        <v>0.20799999999999999</v>
      </c>
      <c r="X61" s="28">
        <f>ROUND(X43,3)-0.001</f>
        <v>0.312</v>
      </c>
      <c r="Y61" s="28">
        <f t="shared" si="13"/>
        <v>0.16700000000000001</v>
      </c>
      <c r="Z61" s="28">
        <f t="shared" si="13"/>
        <v>0</v>
      </c>
      <c r="AA61" s="28">
        <f t="shared" si="14"/>
        <v>1</v>
      </c>
    </row>
    <row r="62" spans="19:27" x14ac:dyDescent="0.4">
      <c r="AA62" s="48"/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S46-H10(28年間）(n=173）</v>
      </c>
      <c r="U66" s="28">
        <f t="shared" ref="U66:Z66" si="15">U54</f>
        <v>7.4999999999999997E-2</v>
      </c>
      <c r="V66" s="28">
        <f t="shared" si="15"/>
        <v>4.5999999999999999E-2</v>
      </c>
      <c r="W66" s="28">
        <f t="shared" si="15"/>
        <v>0.15</v>
      </c>
      <c r="X66" s="28">
        <f t="shared" si="15"/>
        <v>0.28299999999999997</v>
      </c>
      <c r="Y66" s="28">
        <f t="shared" si="15"/>
        <v>0.4</v>
      </c>
      <c r="Z66" s="28">
        <f t="shared" si="15"/>
        <v>4.5999999999999999E-2</v>
      </c>
      <c r="AA66" s="46"/>
      <c r="AB66" s="20" t="s">
        <v>5</v>
      </c>
      <c r="AC66" s="45">
        <f>SUM(Y66:Z66)</f>
        <v>0.44600000000000001</v>
      </c>
      <c r="AD66" s="45">
        <f>SUM(W66:X66)</f>
        <v>0.43299999999999994</v>
      </c>
    </row>
    <row r="67" spans="19:30" x14ac:dyDescent="0.4">
      <c r="T67" s="27" t="str">
        <f>REPLACE(J7,8,0,CHAR(10))</f>
        <v>地区計画策定後
H11-R3(23年間）(n=48）</v>
      </c>
      <c r="U67" s="28">
        <f t="shared" ref="U67:Z67" si="16">U61</f>
        <v>0.16700000000000001</v>
      </c>
      <c r="V67" s="28">
        <f t="shared" si="16"/>
        <v>0.14599999999999999</v>
      </c>
      <c r="W67" s="28">
        <f t="shared" si="16"/>
        <v>0.20799999999999999</v>
      </c>
      <c r="X67" s="28">
        <f t="shared" si="16"/>
        <v>0.312</v>
      </c>
      <c r="Y67" s="28">
        <f t="shared" si="16"/>
        <v>0.16700000000000001</v>
      </c>
      <c r="Z67" s="28">
        <f t="shared" si="16"/>
        <v>0</v>
      </c>
      <c r="AA67" s="46"/>
      <c r="AB67" s="21" t="s">
        <v>13</v>
      </c>
      <c r="AC67" s="45">
        <f>SUM(Y67:Z67)</f>
        <v>0.16700000000000001</v>
      </c>
      <c r="AD67" s="45">
        <f>SUM(W67:X67)</f>
        <v>0.52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S46-H10(28年間）</v>
      </c>
      <c r="T71" s="38" t="str">
        <f t="shared" ref="T71:T76" si="17">T48&amp;AC12</f>
        <v>独立住宅(n=14）</v>
      </c>
      <c r="U71" s="28">
        <f t="shared" ref="U71:Z76" si="18">U48</f>
        <v>0</v>
      </c>
      <c r="V71" s="28">
        <f t="shared" si="18"/>
        <v>0</v>
      </c>
      <c r="W71" s="28">
        <f t="shared" si="18"/>
        <v>0.14299999999999999</v>
      </c>
      <c r="X71" s="28">
        <f t="shared" si="18"/>
        <v>0.35699999999999998</v>
      </c>
      <c r="Y71" s="28">
        <f t="shared" si="18"/>
        <v>0.5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集合住宅(n=7）</v>
      </c>
      <c r="U72" s="28">
        <f t="shared" si="18"/>
        <v>0.14299999999999999</v>
      </c>
      <c r="V72" s="28">
        <f t="shared" si="18"/>
        <v>0.14299999999999999</v>
      </c>
      <c r="W72" s="28">
        <f t="shared" si="18"/>
        <v>0.28499999999999998</v>
      </c>
      <c r="X72" s="28">
        <f t="shared" si="18"/>
        <v>0.14299999999999999</v>
      </c>
      <c r="Y72" s="28">
        <f t="shared" si="18"/>
        <v>0.14299999999999999</v>
      </c>
      <c r="Z72" s="28">
        <f t="shared" si="18"/>
        <v>0.14299999999999999</v>
      </c>
    </row>
    <row r="73" spans="19:30" x14ac:dyDescent="0.4">
      <c r="S73" s="75"/>
      <c r="T73" s="38" t="str">
        <f t="shared" si="17"/>
        <v>住商併用(n=67）</v>
      </c>
      <c r="U73" s="28">
        <f t="shared" si="18"/>
        <v>0</v>
      </c>
      <c r="V73" s="28">
        <f t="shared" si="18"/>
        <v>0.03</v>
      </c>
      <c r="W73" s="28">
        <f t="shared" si="18"/>
        <v>0.09</v>
      </c>
      <c r="X73" s="28">
        <f t="shared" si="18"/>
        <v>0.254</v>
      </c>
      <c r="Y73" s="28">
        <f t="shared" si="18"/>
        <v>0.55100000000000005</v>
      </c>
      <c r="Z73" s="28">
        <f t="shared" si="18"/>
        <v>7.4999999999999997E-2</v>
      </c>
    </row>
    <row r="74" spans="19:30" x14ac:dyDescent="0.4">
      <c r="S74" s="75"/>
      <c r="T74" s="38" t="str">
        <f t="shared" si="17"/>
        <v>事務所(n=71）</v>
      </c>
      <c r="U74" s="28">
        <f t="shared" si="18"/>
        <v>0.113</v>
      </c>
      <c r="V74" s="28">
        <f t="shared" si="18"/>
        <v>7.0000000000000007E-2</v>
      </c>
      <c r="W74" s="28">
        <f t="shared" si="18"/>
        <v>0.183</v>
      </c>
      <c r="X74" s="28">
        <f t="shared" si="18"/>
        <v>0.28199999999999997</v>
      </c>
      <c r="Y74" s="28">
        <f t="shared" si="18"/>
        <v>0.32400000000000001</v>
      </c>
      <c r="Z74" s="28">
        <f t="shared" si="18"/>
        <v>2.8000000000000001E-2</v>
      </c>
    </row>
    <row r="75" spans="19:30" x14ac:dyDescent="0.4">
      <c r="S75" s="75"/>
      <c r="T75" s="38" t="str">
        <f t="shared" si="17"/>
        <v>専用商業(n=2）</v>
      </c>
      <c r="U75" s="28">
        <f t="shared" si="18"/>
        <v>0</v>
      </c>
      <c r="V75" s="28">
        <f t="shared" si="18"/>
        <v>0</v>
      </c>
      <c r="W75" s="28">
        <f t="shared" si="18"/>
        <v>0</v>
      </c>
      <c r="X75" s="28">
        <f t="shared" si="18"/>
        <v>1</v>
      </c>
      <c r="Y75" s="28">
        <f t="shared" si="18"/>
        <v>0</v>
      </c>
      <c r="Z75" s="28">
        <f t="shared" si="18"/>
        <v>0</v>
      </c>
    </row>
    <row r="76" spans="19:30" x14ac:dyDescent="0.4">
      <c r="S76" s="75"/>
      <c r="T76" s="38" t="str">
        <f t="shared" si="17"/>
        <v>その他(n=12）</v>
      </c>
      <c r="U76" s="28">
        <f t="shared" si="18"/>
        <v>0.33300000000000002</v>
      </c>
      <c r="V76" s="28">
        <f t="shared" si="18"/>
        <v>0</v>
      </c>
      <c r="W76" s="28">
        <f t="shared" si="18"/>
        <v>0.25</v>
      </c>
      <c r="X76" s="28">
        <f t="shared" si="18"/>
        <v>0.33400000000000002</v>
      </c>
      <c r="Y76" s="28">
        <f t="shared" si="18"/>
        <v>8.3000000000000004E-2</v>
      </c>
      <c r="Z76" s="28">
        <f t="shared" si="18"/>
        <v>0</v>
      </c>
    </row>
    <row r="77" spans="19:30" x14ac:dyDescent="0.4">
      <c r="S77" s="75" t="str">
        <f>REPLACE(K7,8,0,CHAR(10))</f>
        <v>地区計画策定後
H11-R3(23年間）</v>
      </c>
      <c r="T77" s="38" t="str">
        <f t="shared" ref="T77:T82" si="19">T55&amp;AC19</f>
        <v>独立住宅(n=7）</v>
      </c>
      <c r="U77" s="28">
        <f t="shared" ref="U77:Z82" si="20">U55</f>
        <v>0</v>
      </c>
      <c r="V77" s="28">
        <f t="shared" si="20"/>
        <v>0</v>
      </c>
      <c r="W77" s="28">
        <f t="shared" si="20"/>
        <v>0.57099999999999995</v>
      </c>
      <c r="X77" s="28">
        <f t="shared" si="20"/>
        <v>0.28599999999999998</v>
      </c>
      <c r="Y77" s="28">
        <f t="shared" si="20"/>
        <v>0.14299999999999999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集合住宅(n=11）</v>
      </c>
      <c r="U78" s="28">
        <f t="shared" si="20"/>
        <v>9.0999999999999998E-2</v>
      </c>
      <c r="V78" s="28">
        <f t="shared" si="20"/>
        <v>0.27300000000000002</v>
      </c>
      <c r="W78" s="28">
        <f t="shared" si="20"/>
        <v>0</v>
      </c>
      <c r="X78" s="28">
        <f t="shared" si="20"/>
        <v>0.45400000000000001</v>
      </c>
      <c r="Y78" s="28">
        <f t="shared" si="20"/>
        <v>0.182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住商併用(n=4）</v>
      </c>
      <c r="U79" s="28">
        <f t="shared" si="20"/>
        <v>0.25</v>
      </c>
      <c r="V79" s="28">
        <f t="shared" si="20"/>
        <v>0</v>
      </c>
      <c r="W79" s="28">
        <f t="shared" si="20"/>
        <v>0</v>
      </c>
      <c r="X79" s="28">
        <f t="shared" si="20"/>
        <v>0.25</v>
      </c>
      <c r="Y79" s="28">
        <f t="shared" si="20"/>
        <v>0.5</v>
      </c>
      <c r="Z79" s="28">
        <f t="shared" si="20"/>
        <v>0</v>
      </c>
    </row>
    <row r="80" spans="19:30" x14ac:dyDescent="0.4">
      <c r="S80" s="75"/>
      <c r="T80" s="38" t="str">
        <f t="shared" si="19"/>
        <v>事務所(n=19）</v>
      </c>
      <c r="U80" s="28">
        <f t="shared" si="20"/>
        <v>0.21099999999999999</v>
      </c>
      <c r="V80" s="28">
        <f t="shared" si="20"/>
        <v>0.158</v>
      </c>
      <c r="W80" s="28">
        <f t="shared" si="20"/>
        <v>0.26300000000000001</v>
      </c>
      <c r="X80" s="28">
        <f t="shared" si="20"/>
        <v>0.26300000000000001</v>
      </c>
      <c r="Y80" s="28">
        <f t="shared" si="20"/>
        <v>0.105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専用商業(n=4）</v>
      </c>
      <c r="U81" s="28">
        <f t="shared" si="20"/>
        <v>0</v>
      </c>
      <c r="V81" s="28">
        <f t="shared" si="20"/>
        <v>0</v>
      </c>
      <c r="W81" s="28">
        <f t="shared" si="20"/>
        <v>0.25</v>
      </c>
      <c r="X81" s="28">
        <f t="shared" si="20"/>
        <v>0.5</v>
      </c>
      <c r="Y81" s="28">
        <f t="shared" si="20"/>
        <v>0.25</v>
      </c>
      <c r="Z81" s="28">
        <f t="shared" si="20"/>
        <v>0</v>
      </c>
    </row>
    <row r="82" spans="19:26" x14ac:dyDescent="0.4">
      <c r="S82" s="75"/>
      <c r="T82" s="38" t="str">
        <f t="shared" si="19"/>
        <v>その他(n=3）</v>
      </c>
      <c r="U82" s="28">
        <f t="shared" si="20"/>
        <v>0.66700000000000004</v>
      </c>
      <c r="V82" s="28">
        <f t="shared" si="20"/>
        <v>0.33300000000000002</v>
      </c>
      <c r="W82" s="28">
        <f t="shared" si="20"/>
        <v>0</v>
      </c>
      <c r="X82" s="28">
        <f t="shared" si="20"/>
        <v>0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CFFCC"/>
  </sheetPr>
  <dimension ref="A1:AD82"/>
  <sheetViews>
    <sheetView zoomScale="115" zoomScaleNormal="115" workbookViewId="0">
      <selection activeCell="AB53" sqref="AB53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10" t="s">
        <v>2</v>
      </c>
      <c r="B1" s="61">
        <v>10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10" t="s">
        <v>0</v>
      </c>
      <c r="B2" s="24" t="str">
        <f>VLOOKUP($B$1,データベース!$A:$CV,データベース!B1,FALSE)</f>
        <v>岩本町東神田地区</v>
      </c>
      <c r="N2" s="27" t="s">
        <v>76</v>
      </c>
    </row>
    <row r="3" spans="1:29" x14ac:dyDescent="0.4">
      <c r="A3" s="10" t="s">
        <v>4</v>
      </c>
      <c r="B3" s="24" t="str">
        <f>VLOOKUP($B$1,データベース!$A:$CV,データベース!C1,FALSE)</f>
        <v>千代田区型</v>
      </c>
      <c r="N3" s="40"/>
    </row>
    <row r="4" spans="1:29" x14ac:dyDescent="0.4">
      <c r="A4" s="10" t="s">
        <v>15</v>
      </c>
      <c r="B4" s="25">
        <f>VLOOKUP($B$1,データベース!$A:$CV,データベース!D1,FALSE)</f>
        <v>36613</v>
      </c>
      <c r="C4" s="26">
        <f>VLOOKUP($B$1,データベース!$A:$CV,データベース!D1,FALSE)</f>
        <v>36613</v>
      </c>
      <c r="F4" s="12">
        <v>1971</v>
      </c>
      <c r="G4" s="27">
        <f>B5-F4</f>
        <v>29</v>
      </c>
      <c r="I4" s="12" t="s">
        <v>19</v>
      </c>
      <c r="J4" s="12" t="str">
        <f>I4&amp;D7</f>
        <v>S46-H11</v>
      </c>
      <c r="K4" s="12" t="str">
        <f>$G$1&amp;G4&amp;$H$1&amp;$I$1</f>
        <v>(29年間）</v>
      </c>
      <c r="L4" s="12" t="str">
        <f>$G$1&amp;$J$1&amp;H12&amp;$I$1</f>
        <v>(n=533）</v>
      </c>
    </row>
    <row r="5" spans="1:29" x14ac:dyDescent="0.4">
      <c r="B5" s="27" t="str">
        <f>TEXT(B4,"yyyy")</f>
        <v>2000</v>
      </c>
      <c r="C5" s="27" t="str">
        <f>TEXT(C4,"ge")</f>
        <v>H12</v>
      </c>
      <c r="D5" s="27" t="str">
        <f>LEFT(C5,1)</f>
        <v>H</v>
      </c>
      <c r="F5" s="12">
        <v>2021</v>
      </c>
      <c r="G5" s="27">
        <f>F5-B5+1</f>
        <v>22</v>
      </c>
      <c r="I5" s="30" t="s">
        <v>20</v>
      </c>
      <c r="J5" s="12" t="str">
        <f>C5&amp;I5</f>
        <v>H12-R3</v>
      </c>
      <c r="K5" s="12" t="str">
        <f>$G$1&amp;G5&amp;$H$1&amp;$I$1</f>
        <v>(22年間）</v>
      </c>
      <c r="L5" s="12" t="str">
        <f>$G$1&amp;$J$1&amp;H13&amp;$I$1</f>
        <v>(n=207）</v>
      </c>
    </row>
    <row r="6" spans="1:29" x14ac:dyDescent="0.4">
      <c r="B6" s="27">
        <f>VALUE(B5)</f>
        <v>2000</v>
      </c>
      <c r="C6" s="27">
        <f>VALUE(RIGHT(C5,2))</f>
        <v>12</v>
      </c>
      <c r="D6" s="12">
        <f>C6-1</f>
        <v>11</v>
      </c>
      <c r="J6" s="12" t="str">
        <f>A23&amp;J4&amp;K4&amp;L4</f>
        <v>地区計画策定前S46-H11(29年間）(n=533）</v>
      </c>
      <c r="K6" s="12" t="str">
        <f>A23&amp;J4&amp;K4</f>
        <v>地区計画策定前S46-H11(29年間）</v>
      </c>
    </row>
    <row r="7" spans="1:29" x14ac:dyDescent="0.4">
      <c r="D7" s="12" t="str">
        <f>D5&amp;D6</f>
        <v>H11</v>
      </c>
      <c r="J7" s="12" t="str">
        <f>A24&amp;J5&amp;K5&amp;L5</f>
        <v>地区計画策定後H12-R3(22年間）(n=207）</v>
      </c>
      <c r="K7" s="12" t="str">
        <f>A24&amp;J5&amp;K5</f>
        <v>地区計画策定後H12-R3(22年間）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30</v>
      </c>
      <c r="C12" s="24">
        <f>VLOOKUP($B$1,データベース!$A:$CV,データベース!F1,FALSE)</f>
        <v>16</v>
      </c>
      <c r="D12" s="24">
        <f>VLOOKUP($B$1,データベース!$A:$CV,データベース!G1,FALSE)</f>
        <v>234</v>
      </c>
      <c r="E12" s="24">
        <f>VLOOKUP($B$1,データベース!$A:$CV,データベース!H1,FALSE)</f>
        <v>229</v>
      </c>
      <c r="F12" s="24">
        <f>VLOOKUP($B$1,データベース!$A:$CV,データベース!I1,FALSE)</f>
        <v>4</v>
      </c>
      <c r="G12" s="24">
        <f>VLOOKUP($B$1,データベース!$A:$CV,データベース!J1,FALSE)</f>
        <v>20</v>
      </c>
      <c r="H12" s="27">
        <f>SUM(B12:G12)</f>
        <v>533</v>
      </c>
      <c r="J12" s="20" t="s">
        <v>5</v>
      </c>
      <c r="K12" s="24">
        <f>VLOOKUP($B$1,データベース!$A:$CV,データベース!Q1,FALSE)</f>
        <v>4407.4400000000005</v>
      </c>
      <c r="L12" s="24">
        <f>VLOOKUP($B$1,データベース!$A:$CV,データベース!R1,FALSE)</f>
        <v>15144.58</v>
      </c>
      <c r="M12" s="24">
        <f>VLOOKUP($B$1,データベース!$A:$CV,データベース!S1,FALSE)</f>
        <v>155246.52000000002</v>
      </c>
      <c r="N12" s="24">
        <f>VLOOKUP($B$1,データベース!$A:$CV,データベース!T1,FALSE)</f>
        <v>292837.04000000004</v>
      </c>
      <c r="O12" s="24">
        <f>VLOOKUP($B$1,データベース!$A:$CV,データベース!U1,FALSE)</f>
        <v>655.31999999999994</v>
      </c>
      <c r="P12" s="24">
        <f>VLOOKUP($B$1,データベース!$A:$CV,データベース!V1,FALSE)</f>
        <v>5826.8499999999995</v>
      </c>
      <c r="Q12" s="27">
        <f>SUM(K12:P12)</f>
        <v>474117.75000000006</v>
      </c>
      <c r="S12" s="76" t="s">
        <v>5</v>
      </c>
      <c r="T12" s="14" t="s">
        <v>7</v>
      </c>
      <c r="U12" s="24">
        <f>VLOOKUP($B$1,データベース!$A:$CV,データベース!AC1,FALSE)</f>
        <v>2</v>
      </c>
      <c r="V12" s="24">
        <f>VLOOKUP($B$1,データベース!$A:$CV,データベース!AD1,FALSE)</f>
        <v>0</v>
      </c>
      <c r="W12" s="24">
        <f>VLOOKUP($B$1,データベース!$A:$CV,データベース!AE1,FALSE)</f>
        <v>1</v>
      </c>
      <c r="X12" s="24">
        <f>VLOOKUP($B$1,データベース!$A:$CV,データベース!AF1,FALSE)</f>
        <v>13</v>
      </c>
      <c r="Y12" s="24">
        <f>VLOOKUP($B$1,データベース!$A:$CV,データベース!AG1,FALSE)</f>
        <v>14</v>
      </c>
      <c r="Z12" s="24">
        <f>VLOOKUP($B$1,データベース!$A:$CV,データベース!AH1,FALSE)</f>
        <v>0</v>
      </c>
      <c r="AA12" s="27">
        <f>SUM(U12:Z12)</f>
        <v>30</v>
      </c>
      <c r="AC12" s="12" t="str">
        <f>$G$1&amp;$J$1&amp;AA12&amp;$I$1</f>
        <v>(n=30）</v>
      </c>
    </row>
    <row r="13" spans="1:29" x14ac:dyDescent="0.4">
      <c r="A13" s="21" t="s">
        <v>13</v>
      </c>
      <c r="B13" s="24">
        <f>VLOOKUP($B$1,データベース!$A:$CV,データベース!K1,FALSE)</f>
        <v>33</v>
      </c>
      <c r="C13" s="24">
        <f>VLOOKUP($B$1,データベース!$A:$CV,データベース!L1,FALSE)</f>
        <v>92</v>
      </c>
      <c r="D13" s="24">
        <f>VLOOKUP($B$1,データベース!$A:$CV,データベース!M1,FALSE)</f>
        <v>33</v>
      </c>
      <c r="E13" s="24">
        <f>VLOOKUP($B$1,データベース!$A:$CV,データベース!N1,FALSE)</f>
        <v>33</v>
      </c>
      <c r="F13" s="24">
        <f>VLOOKUP($B$1,データベース!$A:$CV,データベース!O1,FALSE)</f>
        <v>12</v>
      </c>
      <c r="G13" s="24">
        <f>VLOOKUP($B$1,データベース!$A:$CV,データベース!P1,FALSE)</f>
        <v>4</v>
      </c>
      <c r="H13" s="27">
        <f>SUM(B13:G13)</f>
        <v>207</v>
      </c>
      <c r="J13" s="21" t="s">
        <v>13</v>
      </c>
      <c r="K13" s="24">
        <f>VLOOKUP($B$1,データベース!$A:$CV,データベース!W1,FALSE)</f>
        <v>4142.0600000000004</v>
      </c>
      <c r="L13" s="24">
        <f>VLOOKUP($B$1,データベース!$A:$CV,データベース!X1,FALSE)</f>
        <v>180909.50000000009</v>
      </c>
      <c r="M13" s="24">
        <f>VLOOKUP($B$1,データベース!$A:$CV,データベース!Y1,FALSE)</f>
        <v>76590.759999999995</v>
      </c>
      <c r="N13" s="24">
        <f>VLOOKUP($B$1,データベース!$A:$CV,データベース!Z1,FALSE)</f>
        <v>54391.23</v>
      </c>
      <c r="O13" s="24">
        <f>VLOOKUP($B$1,データベース!$A:$CV,データベース!AA1,FALSE)</f>
        <v>17648.170000000002</v>
      </c>
      <c r="P13" s="24">
        <f>VLOOKUP($B$1,データベース!$A:$CV,データベース!AB1,FALSE)</f>
        <v>2917.71</v>
      </c>
      <c r="Q13" s="27">
        <f>SUM(K13:P13)</f>
        <v>336599.43000000005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1</v>
      </c>
      <c r="W13" s="24">
        <f>VLOOKUP($B$1,データベース!$A:$CV,データベース!AK1,FALSE)</f>
        <v>4</v>
      </c>
      <c r="X13" s="24">
        <f>VLOOKUP($B$1,データベース!$A:$CV,データベース!AL1,FALSE)</f>
        <v>7</v>
      </c>
      <c r="Y13" s="24">
        <f>VLOOKUP($B$1,データベース!$A:$CV,データベース!AM1,FALSE)</f>
        <v>4</v>
      </c>
      <c r="Z13" s="24">
        <f>VLOOKUP($B$1,データベース!$A:$CV,データベース!AN1,FALSE)</f>
        <v>0</v>
      </c>
      <c r="AA13" s="27">
        <f t="shared" ref="AA13:AA25" si="0">SUM(U13:Z13)</f>
        <v>16</v>
      </c>
      <c r="AC13" s="12" t="str">
        <f t="shared" ref="AC13:AC24" si="1">$G$1&amp;$J$1&amp;AA13&amp;$I$1</f>
        <v>(n=16）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1</v>
      </c>
      <c r="V14" s="24">
        <f>VLOOKUP($B$1,データベース!$A:$CV,データベース!AP1,FALSE)</f>
        <v>4</v>
      </c>
      <c r="W14" s="24">
        <f>VLOOKUP($B$1,データベース!$A:$CV,データベース!AQ1,FALSE)</f>
        <v>10</v>
      </c>
      <c r="X14" s="24">
        <f>VLOOKUP($B$1,データベース!$A:$CV,データベース!AR1,FALSE)</f>
        <v>73</v>
      </c>
      <c r="Y14" s="24">
        <f>VLOOKUP($B$1,データベース!$A:$CV,データベース!AS1,FALSE)</f>
        <v>125</v>
      </c>
      <c r="Z14" s="24">
        <f>VLOOKUP($B$1,データベース!$A:$CV,データベース!AT1,FALSE)</f>
        <v>21</v>
      </c>
      <c r="AA14" s="27">
        <f t="shared" si="0"/>
        <v>234</v>
      </c>
      <c r="AC14" s="12" t="str">
        <f t="shared" si="1"/>
        <v>(n=234）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6</v>
      </c>
      <c r="V15" s="24">
        <f>VLOOKUP($B$1,データベース!$A:$CV,データベース!AV1,FALSE)</f>
        <v>7</v>
      </c>
      <c r="W15" s="24">
        <f>VLOOKUP($B$1,データベース!$A:$CV,データベース!AW1,FALSE)</f>
        <v>10</v>
      </c>
      <c r="X15" s="24">
        <f>VLOOKUP($B$1,データベース!$A:$CV,データベース!AX1,FALSE)</f>
        <v>50</v>
      </c>
      <c r="Y15" s="24">
        <f>VLOOKUP($B$1,データベース!$A:$CV,データベース!AY1,FALSE)</f>
        <v>141</v>
      </c>
      <c r="Z15" s="24">
        <f>VLOOKUP($B$1,データベース!$A:$CV,データベース!AZ1,FALSE)</f>
        <v>15</v>
      </c>
      <c r="AA15" s="27">
        <f t="shared" si="0"/>
        <v>229</v>
      </c>
      <c r="AC15" s="12" t="str">
        <f t="shared" si="1"/>
        <v>(n=229）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1</v>
      </c>
      <c r="X16" s="24">
        <f>VLOOKUP($B$1,データベース!$A:$CV,データベース!BD1,FALSE)</f>
        <v>0</v>
      </c>
      <c r="Y16" s="24">
        <f>VLOOKUP($B$1,データベース!$A:$CV,データベース!BE1,FALSE)</f>
        <v>3</v>
      </c>
      <c r="Z16" s="24">
        <f>VLOOKUP($B$1,データベース!$A:$CV,データベース!BF1,FALSE)</f>
        <v>0</v>
      </c>
      <c r="AA16" s="27">
        <f t="shared" si="0"/>
        <v>4</v>
      </c>
      <c r="AC16" s="12" t="str">
        <f t="shared" si="1"/>
        <v>(n=4）</v>
      </c>
    </row>
    <row r="17" spans="1:29" x14ac:dyDescent="0.4">
      <c r="A17" s="20" t="s">
        <v>5</v>
      </c>
      <c r="B17" s="28">
        <f t="shared" ref="B17:H18" si="2">B12/$H12</f>
        <v>5.6285178236397747E-2</v>
      </c>
      <c r="C17" s="28">
        <f t="shared" si="2"/>
        <v>3.0018761726078799E-2</v>
      </c>
      <c r="D17" s="28">
        <f t="shared" si="2"/>
        <v>0.43902439024390244</v>
      </c>
      <c r="E17" s="28">
        <f t="shared" si="2"/>
        <v>0.42964352720450283</v>
      </c>
      <c r="F17" s="28">
        <f t="shared" si="2"/>
        <v>7.5046904315196998E-3</v>
      </c>
      <c r="G17" s="28">
        <f t="shared" si="2"/>
        <v>3.7523452157598502E-2</v>
      </c>
      <c r="H17" s="29">
        <f t="shared" si="2"/>
        <v>1</v>
      </c>
      <c r="J17" s="20" t="s">
        <v>5</v>
      </c>
      <c r="K17" s="28">
        <f>K12/$Q12</f>
        <v>9.2960873116435735E-3</v>
      </c>
      <c r="L17" s="28">
        <f t="shared" ref="L17:P18" si="3">L12/$Q12</f>
        <v>3.1942655595577255E-2</v>
      </c>
      <c r="M17" s="28">
        <f t="shared" si="3"/>
        <v>0.32744296116312877</v>
      </c>
      <c r="N17" s="28">
        <f t="shared" si="3"/>
        <v>0.61764622817854853</v>
      </c>
      <c r="O17" s="28">
        <f t="shared" si="3"/>
        <v>1.3821882855050245E-3</v>
      </c>
      <c r="P17" s="28">
        <f t="shared" si="3"/>
        <v>1.2289879465596888E-2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8</v>
      </c>
      <c r="V17" s="24">
        <f>VLOOKUP($B$1,データベース!$A:$CV,データベース!BH1,FALSE)</f>
        <v>2</v>
      </c>
      <c r="W17" s="24">
        <f>VLOOKUP($B$1,データベース!$A:$CV,データベース!BI1,FALSE)</f>
        <v>4</v>
      </c>
      <c r="X17" s="24">
        <f>VLOOKUP($B$1,データベース!$A:$CV,データベース!BJ1,FALSE)</f>
        <v>1</v>
      </c>
      <c r="Y17" s="24">
        <f>VLOOKUP($B$1,データベース!$A:$CV,データベース!BK1,FALSE)</f>
        <v>3</v>
      </c>
      <c r="Z17" s="24">
        <f>VLOOKUP($B$1,データベース!$A:$CV,データベース!BL1,FALSE)</f>
        <v>2</v>
      </c>
      <c r="AA17" s="27">
        <f t="shared" si="0"/>
        <v>20</v>
      </c>
      <c r="AC17" s="12" t="str">
        <f t="shared" si="1"/>
        <v>(n=20）</v>
      </c>
    </row>
    <row r="18" spans="1:29" x14ac:dyDescent="0.4">
      <c r="A18" s="21" t="s">
        <v>13</v>
      </c>
      <c r="B18" s="28">
        <f t="shared" si="2"/>
        <v>0.15942028985507245</v>
      </c>
      <c r="C18" s="28">
        <f t="shared" si="2"/>
        <v>0.44444444444444442</v>
      </c>
      <c r="D18" s="28">
        <f t="shared" si="2"/>
        <v>0.15942028985507245</v>
      </c>
      <c r="E18" s="28">
        <f t="shared" si="2"/>
        <v>0.15942028985507245</v>
      </c>
      <c r="F18" s="28">
        <f t="shared" si="2"/>
        <v>5.7971014492753624E-2</v>
      </c>
      <c r="G18" s="28">
        <f t="shared" si="2"/>
        <v>1.932367149758454E-2</v>
      </c>
      <c r="H18" s="29">
        <f t="shared" si="2"/>
        <v>1</v>
      </c>
      <c r="J18" s="21" t="s">
        <v>13</v>
      </c>
      <c r="K18" s="28">
        <f>K13/$Q13</f>
        <v>1.2305606102779199E-2</v>
      </c>
      <c r="L18" s="28">
        <f t="shared" si="3"/>
        <v>0.53746228863192091</v>
      </c>
      <c r="M18" s="28">
        <f t="shared" si="3"/>
        <v>0.22754275014666539</v>
      </c>
      <c r="N18" s="28">
        <f t="shared" si="3"/>
        <v>0.16159038058977104</v>
      </c>
      <c r="O18" s="28">
        <f t="shared" si="3"/>
        <v>5.2430778031917639E-2</v>
      </c>
      <c r="P18" s="28">
        <f t="shared" si="3"/>
        <v>8.6681964969459388E-3</v>
      </c>
      <c r="Q18" s="28">
        <f>Q13/$Q13</f>
        <v>1</v>
      </c>
      <c r="S18" s="76"/>
      <c r="T18" s="12" t="s">
        <v>34</v>
      </c>
      <c r="U18" s="27">
        <f t="shared" ref="U18:Z18" si="4">SUM(U12:U17)</f>
        <v>17</v>
      </c>
      <c r="V18" s="27">
        <f t="shared" si="4"/>
        <v>14</v>
      </c>
      <c r="W18" s="27">
        <f t="shared" si="4"/>
        <v>30</v>
      </c>
      <c r="X18" s="27">
        <f t="shared" si="4"/>
        <v>144</v>
      </c>
      <c r="Y18" s="27">
        <f t="shared" si="4"/>
        <v>290</v>
      </c>
      <c r="Z18" s="27">
        <f t="shared" si="4"/>
        <v>38</v>
      </c>
      <c r="AA18" s="27">
        <f t="shared" si="0"/>
        <v>533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3</v>
      </c>
      <c r="V19" s="24">
        <f>VLOOKUP($B$1,データベース!$A:$CV,データベース!BN1,FALSE)</f>
        <v>1</v>
      </c>
      <c r="W19" s="24">
        <f>VLOOKUP($B$1,データベース!$A:$CV,データベース!BO1,FALSE)</f>
        <v>8</v>
      </c>
      <c r="X19" s="24">
        <f>VLOOKUP($B$1,データベース!$A:$CV,データベース!BP1,FALSE)</f>
        <v>16</v>
      </c>
      <c r="Y19" s="24">
        <f>VLOOKUP($B$1,データベース!$A:$CV,データベース!BQ1,FALSE)</f>
        <v>5</v>
      </c>
      <c r="Z19" s="24">
        <f>VLOOKUP($B$1,データベース!$A:$CV,データベース!BR1,FALSE)</f>
        <v>0</v>
      </c>
      <c r="AA19" s="27">
        <f t="shared" si="0"/>
        <v>33</v>
      </c>
      <c r="AC19" s="12" t="str">
        <f t="shared" si="1"/>
        <v>(n=33）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2</v>
      </c>
      <c r="V20" s="24">
        <f>VLOOKUP($B$1,データベース!$A:$CV,データベース!BT1,FALSE)</f>
        <v>17</v>
      </c>
      <c r="W20" s="24">
        <f>VLOOKUP($B$1,データベース!$A:$CV,データベース!BU1,FALSE)</f>
        <v>20</v>
      </c>
      <c r="X20" s="24">
        <f>VLOOKUP($B$1,データベース!$A:$CV,データベース!BV1,FALSE)</f>
        <v>47</v>
      </c>
      <c r="Y20" s="24">
        <f>VLOOKUP($B$1,データベース!$A:$CV,データベース!BW1,FALSE)</f>
        <v>6</v>
      </c>
      <c r="Z20" s="24">
        <f>VLOOKUP($B$1,データベース!$A:$CV,データベース!BX1,FALSE)</f>
        <v>0</v>
      </c>
      <c r="AA20" s="27">
        <f t="shared" si="0"/>
        <v>92</v>
      </c>
      <c r="AC20" s="12" t="str">
        <f t="shared" si="1"/>
        <v>(n=92）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0</v>
      </c>
      <c r="W21" s="24">
        <f>VLOOKUP($B$1,データベース!$A:$CV,データベース!CA1,FALSE)</f>
        <v>8</v>
      </c>
      <c r="X21" s="24">
        <f>VLOOKUP($B$1,データベース!$A:$CV,データベース!CB1,FALSE)</f>
        <v>18</v>
      </c>
      <c r="Y21" s="24">
        <f>VLOOKUP($B$1,データベース!$A:$CV,データベース!CC1,FALSE)</f>
        <v>7</v>
      </c>
      <c r="Z21" s="24">
        <f>VLOOKUP($B$1,データベース!$A:$CV,データベース!CD1,FALSE)</f>
        <v>0</v>
      </c>
      <c r="AA21" s="27">
        <f t="shared" si="0"/>
        <v>33</v>
      </c>
      <c r="AC21" s="12" t="str">
        <f t="shared" si="1"/>
        <v>(n=33）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3</v>
      </c>
      <c r="W22" s="24">
        <f>VLOOKUP($B$1,データベース!$A:$CV,データベース!CG1,FALSE)</f>
        <v>2</v>
      </c>
      <c r="X22" s="24">
        <f>VLOOKUP($B$1,データベース!$A:$CV,データベース!CH1,FALSE)</f>
        <v>16</v>
      </c>
      <c r="Y22" s="24">
        <f>VLOOKUP($B$1,データベース!$A:$CV,データベース!CI1,FALSE)</f>
        <v>12</v>
      </c>
      <c r="Z22" s="24">
        <f>VLOOKUP($B$1,データベース!$A:$CV,データベース!CJ1,FALSE)</f>
        <v>0</v>
      </c>
      <c r="AA22" s="27">
        <f t="shared" si="0"/>
        <v>33</v>
      </c>
      <c r="AC22" s="12" t="str">
        <f t="shared" si="1"/>
        <v>(n=33）</v>
      </c>
    </row>
    <row r="23" spans="1:29" x14ac:dyDescent="0.4">
      <c r="A23" s="20" t="s">
        <v>5</v>
      </c>
      <c r="B23" s="28">
        <f>ROUND(B17,3)</f>
        <v>5.6000000000000001E-2</v>
      </c>
      <c r="C23" s="28">
        <f t="shared" ref="C23:G24" si="5">ROUND(C17,3)</f>
        <v>0.03</v>
      </c>
      <c r="D23" s="28">
        <f>ROUND(D17,3)-0.001</f>
        <v>0.438</v>
      </c>
      <c r="E23" s="28">
        <f t="shared" si="5"/>
        <v>0.43</v>
      </c>
      <c r="F23" s="28">
        <f t="shared" si="5"/>
        <v>8.0000000000000002E-3</v>
      </c>
      <c r="G23" s="28">
        <f t="shared" si="5"/>
        <v>3.7999999999999999E-2</v>
      </c>
      <c r="H23" s="28">
        <f>SUM(B23:G23)</f>
        <v>1</v>
      </c>
      <c r="J23" s="20" t="s">
        <v>5</v>
      </c>
      <c r="K23" s="28">
        <f>ROUND(K17,3)</f>
        <v>8.9999999999999993E-3</v>
      </c>
      <c r="L23" s="28">
        <f t="shared" ref="L23:P24" si="6">ROUND(L17,3)</f>
        <v>3.2000000000000001E-2</v>
      </c>
      <c r="M23" s="28">
        <f t="shared" si="6"/>
        <v>0.32700000000000001</v>
      </c>
      <c r="N23" s="28">
        <f>ROUND(N17,3)+0.001</f>
        <v>0.61899999999999999</v>
      </c>
      <c r="O23" s="28">
        <f t="shared" si="6"/>
        <v>1E-3</v>
      </c>
      <c r="P23" s="28">
        <f t="shared" si="6"/>
        <v>1.2E-2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1</v>
      </c>
      <c r="W23" s="24">
        <f>VLOOKUP($B$1,データベース!$A:$CV,データベース!CM1,FALSE)</f>
        <v>3</v>
      </c>
      <c r="X23" s="24">
        <f>VLOOKUP($B$1,データベース!$A:$CV,データベース!CN1,FALSE)</f>
        <v>4</v>
      </c>
      <c r="Y23" s="24">
        <f>VLOOKUP($B$1,データベース!$A:$CV,データベース!CO1,FALSE)</f>
        <v>4</v>
      </c>
      <c r="Z23" s="24">
        <f>VLOOKUP($B$1,データベース!$A:$CV,データベース!CP1,FALSE)</f>
        <v>0</v>
      </c>
      <c r="AA23" s="27">
        <f t="shared" si="0"/>
        <v>12</v>
      </c>
      <c r="AC23" s="12" t="str">
        <f t="shared" si="1"/>
        <v>(n=12）</v>
      </c>
    </row>
    <row r="24" spans="1:29" x14ac:dyDescent="0.4">
      <c r="A24" s="21" t="s">
        <v>13</v>
      </c>
      <c r="B24" s="28">
        <f>ROUND(B18,3)</f>
        <v>0.159</v>
      </c>
      <c r="C24" s="28">
        <f>ROUND(C18,3)+0.002</f>
        <v>0.44600000000000001</v>
      </c>
      <c r="D24" s="28">
        <f t="shared" si="5"/>
        <v>0.159</v>
      </c>
      <c r="E24" s="28">
        <f t="shared" si="5"/>
        <v>0.159</v>
      </c>
      <c r="F24" s="28">
        <f t="shared" si="5"/>
        <v>5.8000000000000003E-2</v>
      </c>
      <c r="G24" s="28">
        <f t="shared" si="5"/>
        <v>1.9E-2</v>
      </c>
      <c r="H24" s="28">
        <f>SUM(B24:G24)</f>
        <v>1</v>
      </c>
      <c r="J24" s="21" t="s">
        <v>13</v>
      </c>
      <c r="K24" s="28">
        <f>ROUND(K18,3)</f>
        <v>1.2E-2</v>
      </c>
      <c r="L24" s="28">
        <f t="shared" si="6"/>
        <v>0.53700000000000003</v>
      </c>
      <c r="M24" s="28">
        <f t="shared" si="6"/>
        <v>0.22800000000000001</v>
      </c>
      <c r="N24" s="28">
        <f t="shared" si="6"/>
        <v>0.16200000000000001</v>
      </c>
      <c r="O24" s="28">
        <f t="shared" si="6"/>
        <v>5.1999999999999998E-2</v>
      </c>
      <c r="P24" s="28">
        <f t="shared" si="6"/>
        <v>8.9999999999999993E-3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2</v>
      </c>
      <c r="V24" s="24">
        <f>VLOOKUP($B$1,データベース!$A:$CV,データベース!CR1,FALSE)</f>
        <v>1</v>
      </c>
      <c r="W24" s="24">
        <f>VLOOKUP($B$1,データベース!$A:$CV,データベース!CS1,FALSE)</f>
        <v>0</v>
      </c>
      <c r="X24" s="24">
        <f>VLOOKUP($B$1,データベース!$A:$CV,データベース!CT1,FALSE)</f>
        <v>1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4</v>
      </c>
      <c r="AC24" s="12" t="str">
        <f t="shared" si="1"/>
        <v>(n=4）</v>
      </c>
    </row>
    <row r="25" spans="1:29" x14ac:dyDescent="0.4">
      <c r="S25" s="77"/>
      <c r="T25" s="12" t="s">
        <v>34</v>
      </c>
      <c r="U25" s="27">
        <f t="shared" ref="U25:Z25" si="7">SUM(U19:U24)</f>
        <v>7</v>
      </c>
      <c r="V25" s="27">
        <f t="shared" si="7"/>
        <v>23</v>
      </c>
      <c r="W25" s="27">
        <f t="shared" si="7"/>
        <v>41</v>
      </c>
      <c r="X25" s="27">
        <f t="shared" si="7"/>
        <v>102</v>
      </c>
      <c r="Y25" s="27">
        <f t="shared" si="7"/>
        <v>34</v>
      </c>
      <c r="Z25" s="27">
        <f t="shared" si="7"/>
        <v>0</v>
      </c>
      <c r="AA25" s="27">
        <f t="shared" si="0"/>
        <v>207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S46-H11(29年間）(n=533）</v>
      </c>
      <c r="B27" s="28">
        <f>B23</f>
        <v>5.6000000000000001E-2</v>
      </c>
      <c r="C27" s="28">
        <f t="shared" ref="C27:G28" si="8">C23</f>
        <v>0.03</v>
      </c>
      <c r="D27" s="28">
        <f t="shared" si="8"/>
        <v>0.438</v>
      </c>
      <c r="E27" s="28">
        <f t="shared" si="8"/>
        <v>0.43</v>
      </c>
      <c r="F27" s="28">
        <f t="shared" si="8"/>
        <v>8.0000000000000002E-3</v>
      </c>
      <c r="G27" s="28">
        <f t="shared" si="8"/>
        <v>3.7999999999999999E-2</v>
      </c>
      <c r="J27" s="27" t="str">
        <f>REPLACE(K6,8,0,CHAR(10))</f>
        <v>地区計画策定前
S46-H11(29年間）</v>
      </c>
      <c r="K27" s="28">
        <f>K23</f>
        <v>8.9999999999999993E-3</v>
      </c>
      <c r="L27" s="28">
        <f t="shared" ref="L27:P28" si="9">L23</f>
        <v>3.2000000000000001E-2</v>
      </c>
      <c r="M27" s="28">
        <f t="shared" si="9"/>
        <v>0.32700000000000001</v>
      </c>
      <c r="N27" s="28">
        <f t="shared" si="9"/>
        <v>0.61899999999999999</v>
      </c>
      <c r="O27" s="28">
        <f t="shared" si="9"/>
        <v>1E-3</v>
      </c>
      <c r="P27" s="28">
        <f t="shared" si="9"/>
        <v>1.2E-2</v>
      </c>
    </row>
    <row r="28" spans="1:29" x14ac:dyDescent="0.4">
      <c r="A28" s="27" t="str">
        <f>REPLACE(J7,8,0,CHAR(10))</f>
        <v>地区計画策定後
H12-R3(22年間）(n=207）</v>
      </c>
      <c r="B28" s="28">
        <f>B24</f>
        <v>0.159</v>
      </c>
      <c r="C28" s="28">
        <f t="shared" si="8"/>
        <v>0.44600000000000001</v>
      </c>
      <c r="D28" s="28">
        <f t="shared" si="8"/>
        <v>0.159</v>
      </c>
      <c r="E28" s="28">
        <f t="shared" si="8"/>
        <v>0.159</v>
      </c>
      <c r="F28" s="28">
        <f t="shared" si="8"/>
        <v>5.8000000000000003E-2</v>
      </c>
      <c r="G28" s="28">
        <f t="shared" si="8"/>
        <v>1.9E-2</v>
      </c>
      <c r="J28" s="27" t="str">
        <f>REPLACE(K7,8,0,CHAR(10))</f>
        <v>地区計画策定後
H12-R3(22年間）</v>
      </c>
      <c r="K28" s="28">
        <f>K24</f>
        <v>1.2E-2</v>
      </c>
      <c r="L28" s="28">
        <f t="shared" si="9"/>
        <v>0.53700000000000003</v>
      </c>
      <c r="M28" s="28">
        <f t="shared" si="9"/>
        <v>0.22800000000000001</v>
      </c>
      <c r="N28" s="28">
        <f t="shared" si="9"/>
        <v>0.16200000000000001</v>
      </c>
      <c r="O28" s="28">
        <f t="shared" si="9"/>
        <v>5.1999999999999998E-2</v>
      </c>
      <c r="P28" s="28">
        <f t="shared" si="9"/>
        <v>8.9999999999999993E-3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6.6666666666666666E-2</v>
      </c>
      <c r="V30" s="28">
        <f t="shared" ref="V30:AA30" si="10">V12/$AA12</f>
        <v>0</v>
      </c>
      <c r="W30" s="28">
        <f t="shared" si="10"/>
        <v>3.3333333333333333E-2</v>
      </c>
      <c r="X30" s="28">
        <f t="shared" si="10"/>
        <v>0.43333333333333335</v>
      </c>
      <c r="Y30" s="28">
        <f t="shared" si="10"/>
        <v>0.46666666666666667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6.25E-2</v>
      </c>
      <c r="W31" s="28">
        <f t="shared" si="11"/>
        <v>0.25</v>
      </c>
      <c r="X31" s="28">
        <f t="shared" si="11"/>
        <v>0.4375</v>
      </c>
      <c r="Y31" s="28">
        <f t="shared" si="11"/>
        <v>0.25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4.1000000000000002E-2</v>
      </c>
      <c r="L32" s="28">
        <f>M27</f>
        <v>0.32700000000000001</v>
      </c>
      <c r="M32" s="28">
        <f>SUM(K27:M27)</f>
        <v>0.36799999999999999</v>
      </c>
      <c r="N32" s="28">
        <f>N27</f>
        <v>0.61899999999999999</v>
      </c>
      <c r="O32" s="28">
        <f>O27</f>
        <v>1E-3</v>
      </c>
      <c r="S32" s="76"/>
      <c r="T32" s="16" t="s">
        <v>9</v>
      </c>
      <c r="U32" s="28">
        <f t="shared" si="11"/>
        <v>4.2735042735042739E-3</v>
      </c>
      <c r="V32" s="28">
        <f t="shared" si="11"/>
        <v>1.7094017094017096E-2</v>
      </c>
      <c r="W32" s="28">
        <f t="shared" si="11"/>
        <v>4.2735042735042736E-2</v>
      </c>
      <c r="X32" s="28">
        <f t="shared" si="11"/>
        <v>0.31196581196581197</v>
      </c>
      <c r="Y32" s="28">
        <f t="shared" si="11"/>
        <v>0.53418803418803418</v>
      </c>
      <c r="Z32" s="28">
        <f t="shared" si="11"/>
        <v>8.9743589743589744E-2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0.54900000000000004</v>
      </c>
      <c r="L33" s="28">
        <f>M28</f>
        <v>0.22800000000000001</v>
      </c>
      <c r="M33" s="28">
        <f>SUM(K28:M28)</f>
        <v>0.77700000000000002</v>
      </c>
      <c r="N33" s="28">
        <f>N28</f>
        <v>0.16200000000000001</v>
      </c>
      <c r="O33" s="28">
        <f>O28</f>
        <v>5.1999999999999998E-2</v>
      </c>
      <c r="S33" s="76"/>
      <c r="T33" s="17" t="s">
        <v>10</v>
      </c>
      <c r="U33" s="28">
        <f t="shared" si="11"/>
        <v>2.6200873362445413E-2</v>
      </c>
      <c r="V33" s="28">
        <f t="shared" si="11"/>
        <v>3.0567685589519649E-2</v>
      </c>
      <c r="W33" s="28">
        <f t="shared" si="11"/>
        <v>4.3668122270742356E-2</v>
      </c>
      <c r="X33" s="28">
        <f t="shared" si="11"/>
        <v>0.2183406113537118</v>
      </c>
      <c r="Y33" s="28">
        <f t="shared" si="11"/>
        <v>0.61572052401746724</v>
      </c>
      <c r="Z33" s="28">
        <f t="shared" si="11"/>
        <v>6.5502183406113537E-2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0.25</v>
      </c>
      <c r="X34" s="28">
        <f t="shared" si="11"/>
        <v>0</v>
      </c>
      <c r="Y34" s="28">
        <f t="shared" si="11"/>
        <v>0.75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0.4</v>
      </c>
      <c r="V35" s="28">
        <f t="shared" si="11"/>
        <v>0.1</v>
      </c>
      <c r="W35" s="28">
        <f t="shared" si="11"/>
        <v>0.2</v>
      </c>
      <c r="X35" s="28">
        <f t="shared" si="11"/>
        <v>0.05</v>
      </c>
      <c r="Y35" s="28">
        <f t="shared" si="11"/>
        <v>0.15</v>
      </c>
      <c r="Z35" s="28">
        <f t="shared" si="11"/>
        <v>0.1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3.1894934333958722E-2</v>
      </c>
      <c r="V36" s="28">
        <f t="shared" si="11"/>
        <v>2.6266416510318951E-2</v>
      </c>
      <c r="W36" s="28">
        <f t="shared" si="11"/>
        <v>5.6285178236397747E-2</v>
      </c>
      <c r="X36" s="28">
        <f t="shared" si="11"/>
        <v>0.27016885553470921</v>
      </c>
      <c r="Y36" s="28">
        <f t="shared" si="11"/>
        <v>0.54409005628517826</v>
      </c>
      <c r="Z36" s="28">
        <f t="shared" si="11"/>
        <v>7.1294559099437146E-2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9.0909090909090912E-2</v>
      </c>
      <c r="V37" s="28">
        <f t="shared" si="11"/>
        <v>3.0303030303030304E-2</v>
      </c>
      <c r="W37" s="28">
        <f t="shared" si="11"/>
        <v>0.24242424242424243</v>
      </c>
      <c r="X37" s="28">
        <f t="shared" si="11"/>
        <v>0.48484848484848486</v>
      </c>
      <c r="Y37" s="28">
        <f t="shared" si="11"/>
        <v>0.15151515151515152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2.1739130434782608E-2</v>
      </c>
      <c r="V38" s="28">
        <f t="shared" si="11"/>
        <v>0.18478260869565216</v>
      </c>
      <c r="W38" s="28">
        <f t="shared" si="11"/>
        <v>0.21739130434782608</v>
      </c>
      <c r="X38" s="28">
        <f t="shared" si="11"/>
        <v>0.51086956521739135</v>
      </c>
      <c r="Y38" s="28">
        <f t="shared" si="11"/>
        <v>6.5217391304347824E-2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</v>
      </c>
      <c r="W39" s="28">
        <f t="shared" si="11"/>
        <v>0.24242424242424243</v>
      </c>
      <c r="X39" s="28">
        <f t="shared" si="11"/>
        <v>0.54545454545454541</v>
      </c>
      <c r="Y39" s="28">
        <f t="shared" si="11"/>
        <v>0.21212121212121213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9.0909090909090912E-2</v>
      </c>
      <c r="W40" s="28">
        <f t="shared" si="11"/>
        <v>6.0606060606060608E-2</v>
      </c>
      <c r="X40" s="28">
        <f t="shared" si="11"/>
        <v>0.48484848484848486</v>
      </c>
      <c r="Y40" s="28">
        <f t="shared" si="11"/>
        <v>0.36363636363636365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8.3333333333333329E-2</v>
      </c>
      <c r="W41" s="28">
        <f t="shared" si="11"/>
        <v>0.25</v>
      </c>
      <c r="X41" s="28">
        <f t="shared" si="11"/>
        <v>0.33333333333333331</v>
      </c>
      <c r="Y41" s="28">
        <f t="shared" si="11"/>
        <v>0.33333333333333331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0.5</v>
      </c>
      <c r="V42" s="28">
        <f t="shared" si="11"/>
        <v>0.25</v>
      </c>
      <c r="W42" s="28">
        <f t="shared" si="11"/>
        <v>0</v>
      </c>
      <c r="X42" s="28">
        <f t="shared" si="11"/>
        <v>0.25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3.3816425120772944E-2</v>
      </c>
      <c r="V43" s="28">
        <f t="shared" si="11"/>
        <v>0.1111111111111111</v>
      </c>
      <c r="W43" s="28">
        <f t="shared" si="11"/>
        <v>0.19806763285024154</v>
      </c>
      <c r="X43" s="28">
        <f t="shared" si="11"/>
        <v>0.49275362318840582</v>
      </c>
      <c r="Y43" s="28">
        <f t="shared" si="11"/>
        <v>0.16425120772946861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6.7000000000000004E-2</v>
      </c>
      <c r="V48" s="28">
        <f t="shared" si="12"/>
        <v>0</v>
      </c>
      <c r="W48" s="28">
        <f t="shared" si="12"/>
        <v>3.3000000000000002E-2</v>
      </c>
      <c r="X48" s="28">
        <f t="shared" si="12"/>
        <v>0.433</v>
      </c>
      <c r="Y48" s="28">
        <f t="shared" si="12"/>
        <v>0.46700000000000003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</v>
      </c>
      <c r="V49" s="28">
        <f t="shared" si="13"/>
        <v>6.3E-2</v>
      </c>
      <c r="W49" s="28">
        <f t="shared" si="13"/>
        <v>0.25</v>
      </c>
      <c r="X49" s="28">
        <f>ROUND(X31,3)-0.001</f>
        <v>0.437</v>
      </c>
      <c r="Y49" s="28">
        <f t="shared" si="13"/>
        <v>0.25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4.0000000000000001E-3</v>
      </c>
      <c r="V50" s="28">
        <f t="shared" si="13"/>
        <v>1.7000000000000001E-2</v>
      </c>
      <c r="W50" s="28">
        <f t="shared" si="13"/>
        <v>4.2999999999999997E-2</v>
      </c>
      <c r="X50" s="28">
        <f t="shared" si="13"/>
        <v>0.312</v>
      </c>
      <c r="Y50" s="28">
        <f t="shared" si="13"/>
        <v>0.53400000000000003</v>
      </c>
      <c r="Z50" s="28">
        <f t="shared" si="13"/>
        <v>0.09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2.5999999999999999E-2</v>
      </c>
      <c r="V51" s="28">
        <f t="shared" si="13"/>
        <v>3.1E-2</v>
      </c>
      <c r="W51" s="28">
        <f t="shared" si="13"/>
        <v>4.3999999999999997E-2</v>
      </c>
      <c r="X51" s="28">
        <f t="shared" si="13"/>
        <v>0.218</v>
      </c>
      <c r="Y51" s="28">
        <f>ROUND(Y33,3)-0.001</f>
        <v>0.61499999999999999</v>
      </c>
      <c r="Z51" s="28">
        <f t="shared" si="13"/>
        <v>6.6000000000000003E-2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</v>
      </c>
      <c r="W52" s="28">
        <f t="shared" si="13"/>
        <v>0.25</v>
      </c>
      <c r="X52" s="28">
        <f t="shared" si="13"/>
        <v>0</v>
      </c>
      <c r="Y52" s="28">
        <f t="shared" si="13"/>
        <v>0.75</v>
      </c>
      <c r="Z52" s="28">
        <f t="shared" si="13"/>
        <v>0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0.4</v>
      </c>
      <c r="V53" s="28">
        <f t="shared" si="13"/>
        <v>0.1</v>
      </c>
      <c r="W53" s="28">
        <f t="shared" si="13"/>
        <v>0.2</v>
      </c>
      <c r="X53" s="28">
        <f t="shared" si="13"/>
        <v>0.05</v>
      </c>
      <c r="Y53" s="28">
        <f t="shared" si="13"/>
        <v>0.15</v>
      </c>
      <c r="Z53" s="28">
        <f t="shared" si="13"/>
        <v>0.1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3.2000000000000001E-2</v>
      </c>
      <c r="V54" s="28">
        <f t="shared" si="13"/>
        <v>2.5999999999999999E-2</v>
      </c>
      <c r="W54" s="28">
        <f t="shared" si="13"/>
        <v>5.6000000000000001E-2</v>
      </c>
      <c r="X54" s="28">
        <f t="shared" si="13"/>
        <v>0.27</v>
      </c>
      <c r="Y54" s="28">
        <f>ROUND(Y36,3)+0.001</f>
        <v>0.54500000000000004</v>
      </c>
      <c r="Z54" s="28">
        <f t="shared" si="13"/>
        <v>7.0999999999999994E-2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9.0999999999999998E-2</v>
      </c>
      <c r="V55" s="28">
        <f t="shared" si="13"/>
        <v>0.03</v>
      </c>
      <c r="W55" s="28">
        <f t="shared" si="13"/>
        <v>0.24199999999999999</v>
      </c>
      <c r="X55" s="28">
        <f t="shared" si="13"/>
        <v>0.48499999999999999</v>
      </c>
      <c r="Y55" s="28">
        <f t="shared" si="13"/>
        <v>0.152</v>
      </c>
      <c r="Z55" s="28">
        <f t="shared" si="13"/>
        <v>0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2.1999999999999999E-2</v>
      </c>
      <c r="V56" s="28">
        <f t="shared" si="13"/>
        <v>0.185</v>
      </c>
      <c r="W56" s="28">
        <f t="shared" si="13"/>
        <v>0.217</v>
      </c>
      <c r="X56" s="28">
        <f t="shared" si="13"/>
        <v>0.51100000000000001</v>
      </c>
      <c r="Y56" s="28">
        <f t="shared" si="13"/>
        <v>6.5000000000000002E-2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0</v>
      </c>
      <c r="V57" s="28">
        <f t="shared" si="13"/>
        <v>0</v>
      </c>
      <c r="W57" s="28">
        <f t="shared" si="13"/>
        <v>0.24199999999999999</v>
      </c>
      <c r="X57" s="28">
        <f>ROUND(X39,3)+0.001</f>
        <v>0.54600000000000004</v>
      </c>
      <c r="Y57" s="28">
        <f t="shared" si="13"/>
        <v>0.21199999999999999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</v>
      </c>
      <c r="V58" s="28">
        <f t="shared" si="13"/>
        <v>9.0999999999999998E-2</v>
      </c>
      <c r="W58" s="28">
        <f t="shared" si="13"/>
        <v>6.0999999999999999E-2</v>
      </c>
      <c r="X58" s="28">
        <f>ROUND(X40,3)-0.001</f>
        <v>0.48399999999999999</v>
      </c>
      <c r="Y58" s="28">
        <f t="shared" si="13"/>
        <v>0.36399999999999999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8.3000000000000004E-2</v>
      </c>
      <c r="W59" s="28">
        <f t="shared" si="13"/>
        <v>0.25</v>
      </c>
      <c r="X59" s="28">
        <f>ROUND(X41,3)+0.001</f>
        <v>0.33400000000000002</v>
      </c>
      <c r="Y59" s="28">
        <f t="shared" si="13"/>
        <v>0.33300000000000002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 t="shared" si="13"/>
        <v>0.5</v>
      </c>
      <c r="V60" s="28">
        <f t="shared" si="13"/>
        <v>0.25</v>
      </c>
      <c r="W60" s="28">
        <f t="shared" si="13"/>
        <v>0</v>
      </c>
      <c r="X60" s="28">
        <f t="shared" si="13"/>
        <v>0.25</v>
      </c>
      <c r="Y60" s="28">
        <f t="shared" si="13"/>
        <v>0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3.4000000000000002E-2</v>
      </c>
      <c r="V61" s="28">
        <f t="shared" si="13"/>
        <v>0.111</v>
      </c>
      <c r="W61" s="28">
        <f t="shared" si="13"/>
        <v>0.19800000000000001</v>
      </c>
      <c r="X61" s="28">
        <f t="shared" si="13"/>
        <v>0.49299999999999999</v>
      </c>
      <c r="Y61" s="28">
        <f t="shared" si="13"/>
        <v>0.16400000000000001</v>
      </c>
      <c r="Z61" s="28">
        <f t="shared" si="13"/>
        <v>0</v>
      </c>
      <c r="AA61" s="28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S46-H11(29年間）(n=533）</v>
      </c>
      <c r="U66" s="28">
        <f t="shared" ref="U66:Z66" si="15">U54</f>
        <v>3.2000000000000001E-2</v>
      </c>
      <c r="V66" s="28">
        <f t="shared" si="15"/>
        <v>2.5999999999999999E-2</v>
      </c>
      <c r="W66" s="28">
        <f t="shared" si="15"/>
        <v>5.6000000000000001E-2</v>
      </c>
      <c r="X66" s="28">
        <f t="shared" si="15"/>
        <v>0.27</v>
      </c>
      <c r="Y66" s="28">
        <f t="shared" si="15"/>
        <v>0.54500000000000004</v>
      </c>
      <c r="Z66" s="28">
        <f t="shared" si="15"/>
        <v>7.0999999999999994E-2</v>
      </c>
      <c r="AA66" s="46"/>
      <c r="AB66" s="20" t="s">
        <v>5</v>
      </c>
      <c r="AC66" s="45">
        <f>SUM(Y66:Z66)</f>
        <v>0.61599999999999999</v>
      </c>
      <c r="AD66" s="45">
        <f>SUM(W66:X66)</f>
        <v>0.32600000000000001</v>
      </c>
    </row>
    <row r="67" spans="19:30" x14ac:dyDescent="0.4">
      <c r="T67" s="27" t="str">
        <f>REPLACE(J7,8,0,CHAR(10))</f>
        <v>地区計画策定後
H12-R3(22年間）(n=207）</v>
      </c>
      <c r="U67" s="28">
        <f t="shared" ref="U67:Z67" si="16">U61</f>
        <v>3.4000000000000002E-2</v>
      </c>
      <c r="V67" s="28">
        <f t="shared" si="16"/>
        <v>0.111</v>
      </c>
      <c r="W67" s="28">
        <f t="shared" si="16"/>
        <v>0.19800000000000001</v>
      </c>
      <c r="X67" s="28">
        <f t="shared" si="16"/>
        <v>0.49299999999999999</v>
      </c>
      <c r="Y67" s="28">
        <f t="shared" si="16"/>
        <v>0.16400000000000001</v>
      </c>
      <c r="Z67" s="28">
        <f t="shared" si="16"/>
        <v>0</v>
      </c>
      <c r="AA67" s="46"/>
      <c r="AB67" s="21" t="s">
        <v>13</v>
      </c>
      <c r="AC67" s="45">
        <f>SUM(Y67:Z67)</f>
        <v>0.16400000000000001</v>
      </c>
      <c r="AD67" s="45">
        <f>SUM(W67:X67)</f>
        <v>0.69100000000000006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S46-H11(29年間）</v>
      </c>
      <c r="T71" s="38" t="str">
        <f t="shared" ref="T71:T76" si="17">T48&amp;AC12</f>
        <v>独立住宅(n=30）</v>
      </c>
      <c r="U71" s="28">
        <f t="shared" ref="U71:Z76" si="18">U48</f>
        <v>6.7000000000000004E-2</v>
      </c>
      <c r="V71" s="28">
        <f t="shared" si="18"/>
        <v>0</v>
      </c>
      <c r="W71" s="28">
        <f t="shared" si="18"/>
        <v>3.3000000000000002E-2</v>
      </c>
      <c r="X71" s="28">
        <f t="shared" si="18"/>
        <v>0.433</v>
      </c>
      <c r="Y71" s="28">
        <f t="shared" si="18"/>
        <v>0.46700000000000003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集合住宅(n=16）</v>
      </c>
      <c r="U72" s="28">
        <f t="shared" si="18"/>
        <v>0</v>
      </c>
      <c r="V72" s="28">
        <f t="shared" si="18"/>
        <v>6.3E-2</v>
      </c>
      <c r="W72" s="28">
        <f t="shared" si="18"/>
        <v>0.25</v>
      </c>
      <c r="X72" s="28">
        <f t="shared" si="18"/>
        <v>0.437</v>
      </c>
      <c r="Y72" s="28">
        <f t="shared" si="18"/>
        <v>0.25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住商併用(n=234）</v>
      </c>
      <c r="U73" s="28">
        <f t="shared" si="18"/>
        <v>4.0000000000000001E-3</v>
      </c>
      <c r="V73" s="28">
        <f t="shared" si="18"/>
        <v>1.7000000000000001E-2</v>
      </c>
      <c r="W73" s="28">
        <f t="shared" si="18"/>
        <v>4.2999999999999997E-2</v>
      </c>
      <c r="X73" s="28">
        <f t="shared" si="18"/>
        <v>0.312</v>
      </c>
      <c r="Y73" s="28">
        <f t="shared" si="18"/>
        <v>0.53400000000000003</v>
      </c>
      <c r="Z73" s="28">
        <f t="shared" si="18"/>
        <v>0.09</v>
      </c>
    </row>
    <row r="74" spans="19:30" x14ac:dyDescent="0.4">
      <c r="S74" s="75"/>
      <c r="T74" s="38" t="str">
        <f t="shared" si="17"/>
        <v>事務所(n=229）</v>
      </c>
      <c r="U74" s="28">
        <f t="shared" si="18"/>
        <v>2.5999999999999999E-2</v>
      </c>
      <c r="V74" s="28">
        <f t="shared" si="18"/>
        <v>3.1E-2</v>
      </c>
      <c r="W74" s="28">
        <f t="shared" si="18"/>
        <v>4.3999999999999997E-2</v>
      </c>
      <c r="X74" s="28">
        <f t="shared" si="18"/>
        <v>0.218</v>
      </c>
      <c r="Y74" s="28">
        <f t="shared" si="18"/>
        <v>0.61499999999999999</v>
      </c>
      <c r="Z74" s="28">
        <f t="shared" si="18"/>
        <v>6.6000000000000003E-2</v>
      </c>
    </row>
    <row r="75" spans="19:30" x14ac:dyDescent="0.4">
      <c r="S75" s="75"/>
      <c r="T75" s="38" t="str">
        <f t="shared" si="17"/>
        <v>専用商業(n=4）</v>
      </c>
      <c r="U75" s="28">
        <f t="shared" si="18"/>
        <v>0</v>
      </c>
      <c r="V75" s="28">
        <f t="shared" si="18"/>
        <v>0</v>
      </c>
      <c r="W75" s="28">
        <f t="shared" si="18"/>
        <v>0.25</v>
      </c>
      <c r="X75" s="28">
        <f t="shared" si="18"/>
        <v>0</v>
      </c>
      <c r="Y75" s="28">
        <f t="shared" si="18"/>
        <v>0.75</v>
      </c>
      <c r="Z75" s="28">
        <f t="shared" si="18"/>
        <v>0</v>
      </c>
    </row>
    <row r="76" spans="19:30" x14ac:dyDescent="0.4">
      <c r="S76" s="75"/>
      <c r="T76" s="38" t="str">
        <f t="shared" si="17"/>
        <v>その他(n=20）</v>
      </c>
      <c r="U76" s="28">
        <f t="shared" si="18"/>
        <v>0.4</v>
      </c>
      <c r="V76" s="28">
        <f t="shared" si="18"/>
        <v>0.1</v>
      </c>
      <c r="W76" s="28">
        <f t="shared" si="18"/>
        <v>0.2</v>
      </c>
      <c r="X76" s="28">
        <f t="shared" si="18"/>
        <v>0.05</v>
      </c>
      <c r="Y76" s="28">
        <f t="shared" si="18"/>
        <v>0.15</v>
      </c>
      <c r="Z76" s="28">
        <f t="shared" si="18"/>
        <v>0.1</v>
      </c>
    </row>
    <row r="77" spans="19:30" x14ac:dyDescent="0.4">
      <c r="S77" s="75" t="str">
        <f>REPLACE(K7,8,0,CHAR(10))</f>
        <v>地区計画策定後
H12-R3(22年間）</v>
      </c>
      <c r="T77" s="38" t="str">
        <f t="shared" ref="T77:T82" si="19">T55&amp;AC19</f>
        <v>独立住宅(n=33）</v>
      </c>
      <c r="U77" s="28">
        <f t="shared" ref="U77:Z82" si="20">U55</f>
        <v>9.0999999999999998E-2</v>
      </c>
      <c r="V77" s="28">
        <f t="shared" si="20"/>
        <v>0.03</v>
      </c>
      <c r="W77" s="28">
        <f t="shared" si="20"/>
        <v>0.24199999999999999</v>
      </c>
      <c r="X77" s="28">
        <f t="shared" si="20"/>
        <v>0.48499999999999999</v>
      </c>
      <c r="Y77" s="28">
        <f t="shared" si="20"/>
        <v>0.152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集合住宅(n=92）</v>
      </c>
      <c r="U78" s="28">
        <f t="shared" si="20"/>
        <v>2.1999999999999999E-2</v>
      </c>
      <c r="V78" s="28">
        <f t="shared" si="20"/>
        <v>0.185</v>
      </c>
      <c r="W78" s="28">
        <f t="shared" si="20"/>
        <v>0.217</v>
      </c>
      <c r="X78" s="28">
        <f t="shared" si="20"/>
        <v>0.51100000000000001</v>
      </c>
      <c r="Y78" s="28">
        <f t="shared" si="20"/>
        <v>6.5000000000000002E-2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住商併用(n=33）</v>
      </c>
      <c r="U79" s="28">
        <f t="shared" si="20"/>
        <v>0</v>
      </c>
      <c r="V79" s="28">
        <f t="shared" si="20"/>
        <v>0</v>
      </c>
      <c r="W79" s="28">
        <f t="shared" si="20"/>
        <v>0.24199999999999999</v>
      </c>
      <c r="X79" s="28">
        <f t="shared" si="20"/>
        <v>0.54600000000000004</v>
      </c>
      <c r="Y79" s="28">
        <f t="shared" si="20"/>
        <v>0.21199999999999999</v>
      </c>
      <c r="Z79" s="28">
        <f t="shared" si="20"/>
        <v>0</v>
      </c>
    </row>
    <row r="80" spans="19:30" x14ac:dyDescent="0.4">
      <c r="S80" s="75"/>
      <c r="T80" s="38" t="str">
        <f t="shared" si="19"/>
        <v>事務所(n=33）</v>
      </c>
      <c r="U80" s="28">
        <f t="shared" si="20"/>
        <v>0</v>
      </c>
      <c r="V80" s="28">
        <f t="shared" si="20"/>
        <v>9.0999999999999998E-2</v>
      </c>
      <c r="W80" s="28">
        <f t="shared" si="20"/>
        <v>6.0999999999999999E-2</v>
      </c>
      <c r="X80" s="28">
        <f t="shared" si="20"/>
        <v>0.48399999999999999</v>
      </c>
      <c r="Y80" s="28">
        <f t="shared" si="20"/>
        <v>0.36399999999999999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専用商業(n=12）</v>
      </c>
      <c r="U81" s="28">
        <f t="shared" si="20"/>
        <v>0</v>
      </c>
      <c r="V81" s="28">
        <f t="shared" si="20"/>
        <v>8.3000000000000004E-2</v>
      </c>
      <c r="W81" s="28">
        <f t="shared" si="20"/>
        <v>0.25</v>
      </c>
      <c r="X81" s="28">
        <f t="shared" si="20"/>
        <v>0.33400000000000002</v>
      </c>
      <c r="Y81" s="28">
        <f t="shared" si="20"/>
        <v>0.33300000000000002</v>
      </c>
      <c r="Z81" s="28">
        <f t="shared" si="20"/>
        <v>0</v>
      </c>
    </row>
    <row r="82" spans="19:26" x14ac:dyDescent="0.4">
      <c r="S82" s="75"/>
      <c r="T82" s="38" t="str">
        <f t="shared" si="19"/>
        <v>その他(n=4）</v>
      </c>
      <c r="U82" s="28">
        <f t="shared" si="20"/>
        <v>0.5</v>
      </c>
      <c r="V82" s="28">
        <f t="shared" si="20"/>
        <v>0.25</v>
      </c>
      <c r="W82" s="28">
        <f t="shared" si="20"/>
        <v>0</v>
      </c>
      <c r="X82" s="28">
        <f t="shared" si="20"/>
        <v>0.25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CFFCC"/>
  </sheetPr>
  <dimension ref="A1:AD82"/>
  <sheetViews>
    <sheetView zoomScaleNormal="100" workbookViewId="0">
      <selection activeCell="U74" sqref="U74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10" t="s">
        <v>2</v>
      </c>
      <c r="B1" s="61">
        <v>11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10" t="s">
        <v>0</v>
      </c>
      <c r="B2" s="24" t="str">
        <f>VLOOKUP($B$1,データベース!$A:$CV,データベース!B1,FALSE)</f>
        <v>神田錦町南部地区</v>
      </c>
      <c r="N2" s="27" t="s">
        <v>76</v>
      </c>
    </row>
    <row r="3" spans="1:29" x14ac:dyDescent="0.4">
      <c r="A3" s="10" t="s">
        <v>4</v>
      </c>
      <c r="B3" s="24" t="str">
        <f>VLOOKUP($B$1,データベース!$A:$CV,データベース!C1,FALSE)</f>
        <v>千代田区型</v>
      </c>
      <c r="N3" s="40"/>
    </row>
    <row r="4" spans="1:29" x14ac:dyDescent="0.4">
      <c r="A4" s="10" t="s">
        <v>15</v>
      </c>
      <c r="B4" s="25">
        <f>VLOOKUP($B$1,データベース!$A:$CV,データベース!D1,FALSE)</f>
        <v>36613</v>
      </c>
      <c r="C4" s="26">
        <f>VLOOKUP($B$1,データベース!$A:$CV,データベース!D1,FALSE)</f>
        <v>36613</v>
      </c>
      <c r="F4" s="12">
        <v>1971</v>
      </c>
      <c r="G4" s="27">
        <f>B5-F4</f>
        <v>29</v>
      </c>
      <c r="I4" s="12" t="s">
        <v>19</v>
      </c>
      <c r="J4" s="12" t="str">
        <f>I4&amp;D7</f>
        <v>S46-H11</v>
      </c>
      <c r="K4" s="12" t="str">
        <f>$G$1&amp;G4&amp;$H$1&amp;$I$1</f>
        <v>(29年間）</v>
      </c>
      <c r="L4" s="12" t="str">
        <f>$G$1&amp;$J$1&amp;H12&amp;$I$1</f>
        <v>(n=193）</v>
      </c>
    </row>
    <row r="5" spans="1:29" x14ac:dyDescent="0.4">
      <c r="B5" s="27" t="str">
        <f>TEXT(B4,"yyyy")</f>
        <v>2000</v>
      </c>
      <c r="C5" s="27" t="str">
        <f>TEXT(C4,"ge")</f>
        <v>H12</v>
      </c>
      <c r="D5" s="27" t="str">
        <f>LEFT(C5,1)</f>
        <v>H</v>
      </c>
      <c r="F5" s="12">
        <v>2021</v>
      </c>
      <c r="G5" s="27">
        <f>F5-B5+1</f>
        <v>22</v>
      </c>
      <c r="I5" s="30" t="s">
        <v>20</v>
      </c>
      <c r="J5" s="12" t="str">
        <f>C5&amp;I5</f>
        <v>H12-R3</v>
      </c>
      <c r="K5" s="12" t="str">
        <f>$G$1&amp;G5&amp;$H$1&amp;$I$1</f>
        <v>(22年間）</v>
      </c>
      <c r="L5" s="12" t="str">
        <f>$G$1&amp;$J$1&amp;H13&amp;$I$1</f>
        <v>(n=66）</v>
      </c>
    </row>
    <row r="6" spans="1:29" x14ac:dyDescent="0.4">
      <c r="B6" s="27">
        <f>VALUE(B5)</f>
        <v>2000</v>
      </c>
      <c r="C6" s="27">
        <f>VALUE(RIGHT(C5,2))</f>
        <v>12</v>
      </c>
      <c r="D6" s="12">
        <f>C6-1</f>
        <v>11</v>
      </c>
      <c r="J6" s="12" t="str">
        <f>A23&amp;J4&amp;K4&amp;L4</f>
        <v>地区計画策定前S46-H11(29年間）(n=193）</v>
      </c>
      <c r="K6" s="12" t="str">
        <f>A23&amp;J4&amp;K4</f>
        <v>地区計画策定前S46-H11(29年間）</v>
      </c>
    </row>
    <row r="7" spans="1:29" x14ac:dyDescent="0.4">
      <c r="D7" s="12" t="str">
        <f>D5&amp;D6</f>
        <v>H11</v>
      </c>
      <c r="J7" s="12" t="str">
        <f>A24&amp;J5&amp;K5&amp;L5</f>
        <v>地区計画策定後H12-R3(22年間）(n=66）</v>
      </c>
      <c r="K7" s="12" t="str">
        <f>A24&amp;J5&amp;K5</f>
        <v>地区計画策定後H12-R3(22年間）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4</v>
      </c>
      <c r="C12" s="24">
        <f>VLOOKUP($B$1,データベース!$A:$CV,データベース!F1,FALSE)</f>
        <v>6</v>
      </c>
      <c r="D12" s="24">
        <f>VLOOKUP($B$1,データベース!$A:$CV,データベース!G1,FALSE)</f>
        <v>74</v>
      </c>
      <c r="E12" s="24">
        <f>VLOOKUP($B$1,データベース!$A:$CV,データベース!H1,FALSE)</f>
        <v>101</v>
      </c>
      <c r="F12" s="24">
        <f>VLOOKUP($B$1,データベース!$A:$CV,データベース!I1,FALSE)</f>
        <v>3</v>
      </c>
      <c r="G12" s="24">
        <f>VLOOKUP($B$1,データベース!$A:$CV,データベース!J1,FALSE)</f>
        <v>5</v>
      </c>
      <c r="H12" s="27">
        <f>SUM(B12:G12)</f>
        <v>193</v>
      </c>
      <c r="J12" s="20" t="s">
        <v>5</v>
      </c>
      <c r="K12" s="24">
        <f>VLOOKUP($B$1,データベース!$A:$CV,データベース!Q1,FALSE)</f>
        <v>1307.47</v>
      </c>
      <c r="L12" s="24">
        <f>VLOOKUP($B$1,データベース!$A:$CV,データベース!R1,FALSE)</f>
        <v>4483.8</v>
      </c>
      <c r="M12" s="24">
        <f>VLOOKUP($B$1,データベース!$A:$CV,データベース!S1,FALSE)</f>
        <v>76046.98</v>
      </c>
      <c r="N12" s="24">
        <f>VLOOKUP($B$1,データベース!$A:$CV,データベース!T1,FALSE)</f>
        <v>218409.06000000006</v>
      </c>
      <c r="O12" s="24">
        <f>VLOOKUP($B$1,データベース!$A:$CV,データベース!U1,FALSE)</f>
        <v>1769.8400000000001</v>
      </c>
      <c r="P12" s="24">
        <f>VLOOKUP($B$1,データベース!$A:$CV,データベース!V1,FALSE)</f>
        <v>2327.67</v>
      </c>
      <c r="Q12" s="27">
        <f>SUM(K12:P12)</f>
        <v>304344.82000000007</v>
      </c>
      <c r="S12" s="76" t="s">
        <v>5</v>
      </c>
      <c r="T12" s="14" t="s">
        <v>7</v>
      </c>
      <c r="U12" s="24">
        <f>VLOOKUP($B$1,データベース!$A:$CV,データベース!AC1,FALSE)</f>
        <v>0</v>
      </c>
      <c r="V12" s="24">
        <f>VLOOKUP($B$1,データベース!$A:$CV,データベース!AD1,FALSE)</f>
        <v>1</v>
      </c>
      <c r="W12" s="24">
        <f>VLOOKUP($B$1,データベース!$A:$CV,データベース!AE1,FALSE)</f>
        <v>0</v>
      </c>
      <c r="X12" s="24">
        <f>VLOOKUP($B$1,データベース!$A:$CV,データベース!AF1,FALSE)</f>
        <v>1</v>
      </c>
      <c r="Y12" s="24">
        <f>VLOOKUP($B$1,データベース!$A:$CV,データベース!AG1,FALSE)</f>
        <v>2</v>
      </c>
      <c r="Z12" s="24">
        <f>VLOOKUP($B$1,データベース!$A:$CV,データベース!AH1,FALSE)</f>
        <v>0</v>
      </c>
      <c r="AA12" s="27">
        <f>SUM(U12:Z12)</f>
        <v>4</v>
      </c>
      <c r="AC12" s="12" t="str">
        <f>$G$1&amp;$J$1&amp;AA12&amp;$I$1</f>
        <v>(n=4）</v>
      </c>
    </row>
    <row r="13" spans="1:29" x14ac:dyDescent="0.4">
      <c r="A13" s="21" t="s">
        <v>13</v>
      </c>
      <c r="B13" s="24">
        <f>VLOOKUP($B$1,データベース!$A:$CV,データベース!K1,FALSE)</f>
        <v>1</v>
      </c>
      <c r="C13" s="24">
        <f>VLOOKUP($B$1,データベース!$A:$CV,データベース!L1,FALSE)</f>
        <v>23</v>
      </c>
      <c r="D13" s="24">
        <f>VLOOKUP($B$1,データベース!$A:$CV,データベース!M1,FALSE)</f>
        <v>13</v>
      </c>
      <c r="E13" s="24">
        <f>VLOOKUP($B$1,データベース!$A:$CV,データベース!N1,FALSE)</f>
        <v>19</v>
      </c>
      <c r="F13" s="24">
        <f>VLOOKUP($B$1,データベース!$A:$CV,データベース!O1,FALSE)</f>
        <v>4</v>
      </c>
      <c r="G13" s="24">
        <f>VLOOKUP($B$1,データベース!$A:$CV,データベース!P1,FALSE)</f>
        <v>6</v>
      </c>
      <c r="H13" s="27">
        <f>SUM(B13:G13)</f>
        <v>66</v>
      </c>
      <c r="J13" s="21" t="s">
        <v>13</v>
      </c>
      <c r="K13" s="24">
        <f>VLOOKUP($B$1,データベース!$A:$CV,データベース!W1,FALSE)</f>
        <v>137.9</v>
      </c>
      <c r="L13" s="24">
        <f>VLOOKUP($B$1,データベース!$A:$CV,データベース!X1,FALSE)</f>
        <v>37849.68</v>
      </c>
      <c r="M13" s="24">
        <f>VLOOKUP($B$1,データベース!$A:$CV,データベース!Y1,FALSE)</f>
        <v>50423.86</v>
      </c>
      <c r="N13" s="24">
        <f>VLOOKUP($B$1,データベース!$A:$CV,データベース!Z1,FALSE)</f>
        <v>191933.92000000004</v>
      </c>
      <c r="O13" s="24">
        <f>VLOOKUP($B$1,データベース!$A:$CV,データベース!AA1,FALSE)</f>
        <v>2030.4699999999998</v>
      </c>
      <c r="P13" s="24">
        <f>VLOOKUP($B$1,データベース!$A:$CV,データベース!AB1,FALSE)</f>
        <v>8555.5000000000018</v>
      </c>
      <c r="Q13" s="27">
        <f>SUM(K13:P13)</f>
        <v>290931.33</v>
      </c>
      <c r="S13" s="76"/>
      <c r="T13" s="15" t="s">
        <v>8</v>
      </c>
      <c r="U13" s="24">
        <f>VLOOKUP($B$1,データベース!$A:$CV,データベース!AI1,FALSE)</f>
        <v>2</v>
      </c>
      <c r="V13" s="24">
        <f>VLOOKUP($B$1,データベース!$A:$CV,データベース!AJ1,FALSE)</f>
        <v>0</v>
      </c>
      <c r="W13" s="24">
        <f>VLOOKUP($B$1,データベース!$A:$CV,データベース!AK1,FALSE)</f>
        <v>1</v>
      </c>
      <c r="X13" s="24">
        <f>VLOOKUP($B$1,データベース!$A:$CV,データベース!AL1,FALSE)</f>
        <v>3</v>
      </c>
      <c r="Y13" s="24">
        <f>VLOOKUP($B$1,データベース!$A:$CV,データベース!AM1,FALSE)</f>
        <v>0</v>
      </c>
      <c r="Z13" s="24">
        <f>VLOOKUP($B$1,データベース!$A:$CV,データベース!AN1,FALSE)</f>
        <v>0</v>
      </c>
      <c r="AA13" s="27">
        <f t="shared" ref="AA13:AA25" si="0">SUM(U13:Z13)</f>
        <v>6</v>
      </c>
      <c r="AC13" s="12" t="str">
        <f t="shared" ref="AC13:AC24" si="1">$G$1&amp;$J$1&amp;AA13&amp;$I$1</f>
        <v>(n=6）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0</v>
      </c>
      <c r="V14" s="24">
        <f>VLOOKUP($B$1,データベース!$A:$CV,データベース!AP1,FALSE)</f>
        <v>0</v>
      </c>
      <c r="W14" s="24">
        <f>VLOOKUP($B$1,データベース!$A:$CV,データベース!AQ1,FALSE)</f>
        <v>4</v>
      </c>
      <c r="X14" s="24">
        <f>VLOOKUP($B$1,データベース!$A:$CV,データベース!AR1,FALSE)</f>
        <v>22</v>
      </c>
      <c r="Y14" s="24">
        <f>VLOOKUP($B$1,データベース!$A:$CV,データベース!AS1,FALSE)</f>
        <v>43</v>
      </c>
      <c r="Z14" s="24">
        <f>VLOOKUP($B$1,データベース!$A:$CV,データベース!AT1,FALSE)</f>
        <v>5</v>
      </c>
      <c r="AA14" s="27">
        <f t="shared" si="0"/>
        <v>74</v>
      </c>
      <c r="AC14" s="12" t="str">
        <f t="shared" si="1"/>
        <v>(n=74）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2</v>
      </c>
      <c r="V15" s="24">
        <f>VLOOKUP($B$1,データベース!$A:$CV,データベース!AV1,FALSE)</f>
        <v>1</v>
      </c>
      <c r="W15" s="24">
        <f>VLOOKUP($B$1,データベース!$A:$CV,データベース!AW1,FALSE)</f>
        <v>6</v>
      </c>
      <c r="X15" s="24">
        <f>VLOOKUP($B$1,データベース!$A:$CV,データベース!AX1,FALSE)</f>
        <v>19</v>
      </c>
      <c r="Y15" s="24">
        <f>VLOOKUP($B$1,データベース!$A:$CV,データベース!AY1,FALSE)</f>
        <v>66</v>
      </c>
      <c r="Z15" s="24">
        <f>VLOOKUP($B$1,データベース!$A:$CV,データベース!AZ1,FALSE)</f>
        <v>7</v>
      </c>
      <c r="AA15" s="27">
        <f t="shared" si="0"/>
        <v>101</v>
      </c>
      <c r="AC15" s="12" t="str">
        <f t="shared" si="1"/>
        <v>(n=101）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0</v>
      </c>
      <c r="X16" s="24">
        <f>VLOOKUP($B$1,データベース!$A:$CV,データベース!BD1,FALSE)</f>
        <v>0</v>
      </c>
      <c r="Y16" s="24">
        <f>VLOOKUP($B$1,データベース!$A:$CV,データベース!BE1,FALSE)</f>
        <v>1</v>
      </c>
      <c r="Z16" s="24">
        <f>VLOOKUP($B$1,データベース!$A:$CV,データベース!BF1,FALSE)</f>
        <v>2</v>
      </c>
      <c r="AA16" s="27">
        <f t="shared" si="0"/>
        <v>3</v>
      </c>
      <c r="AC16" s="12" t="str">
        <f t="shared" si="1"/>
        <v>(n=3）</v>
      </c>
    </row>
    <row r="17" spans="1:29" x14ac:dyDescent="0.4">
      <c r="A17" s="20" t="s">
        <v>5</v>
      </c>
      <c r="B17" s="28">
        <f t="shared" ref="B17:H18" si="2">B12/$H12</f>
        <v>2.072538860103627E-2</v>
      </c>
      <c r="C17" s="28">
        <f t="shared" si="2"/>
        <v>3.1088082901554404E-2</v>
      </c>
      <c r="D17" s="28">
        <f t="shared" si="2"/>
        <v>0.38341968911917096</v>
      </c>
      <c r="E17" s="28">
        <f t="shared" si="2"/>
        <v>0.52331606217616577</v>
      </c>
      <c r="F17" s="28">
        <f>F12/$H12</f>
        <v>1.5544041450777202E-2</v>
      </c>
      <c r="G17" s="28">
        <f t="shared" si="2"/>
        <v>2.5906735751295335E-2</v>
      </c>
      <c r="H17" s="29">
        <f t="shared" si="2"/>
        <v>1</v>
      </c>
      <c r="J17" s="20" t="s">
        <v>5</v>
      </c>
      <c r="K17" s="28">
        <f>K12/$Q12</f>
        <v>4.2960152894995869E-3</v>
      </c>
      <c r="L17" s="28">
        <f t="shared" ref="L17:P18" si="3">L12/$Q12</f>
        <v>1.4732631230589039E-2</v>
      </c>
      <c r="M17" s="28">
        <f t="shared" si="3"/>
        <v>0.24987111658414288</v>
      </c>
      <c r="N17" s="28">
        <f t="shared" si="3"/>
        <v>0.71763685677318245</v>
      </c>
      <c r="O17" s="28">
        <f t="shared" si="3"/>
        <v>5.8152460094441551E-3</v>
      </c>
      <c r="P17" s="28">
        <f t="shared" si="3"/>
        <v>7.6481341131417963E-3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2</v>
      </c>
      <c r="V17" s="24">
        <f>VLOOKUP($B$1,データベース!$A:$CV,データベース!BH1,FALSE)</f>
        <v>0</v>
      </c>
      <c r="W17" s="24">
        <f>VLOOKUP($B$1,データベース!$A:$CV,データベース!BI1,FALSE)</f>
        <v>2</v>
      </c>
      <c r="X17" s="24">
        <f>VLOOKUP($B$1,データベース!$A:$CV,データベース!BJ1,FALSE)</f>
        <v>1</v>
      </c>
      <c r="Y17" s="24">
        <f>VLOOKUP($B$1,データベース!$A:$CV,データベース!BK1,FALSE)</f>
        <v>0</v>
      </c>
      <c r="Z17" s="24">
        <f>VLOOKUP($B$1,データベース!$A:$CV,データベース!BL1,FALSE)</f>
        <v>0</v>
      </c>
      <c r="AA17" s="27">
        <f t="shared" si="0"/>
        <v>5</v>
      </c>
      <c r="AC17" s="12" t="str">
        <f t="shared" si="1"/>
        <v>(n=5）</v>
      </c>
    </row>
    <row r="18" spans="1:29" x14ac:dyDescent="0.4">
      <c r="A18" s="21" t="s">
        <v>13</v>
      </c>
      <c r="B18" s="28">
        <f t="shared" si="2"/>
        <v>1.5151515151515152E-2</v>
      </c>
      <c r="C18" s="28">
        <f t="shared" si="2"/>
        <v>0.34848484848484851</v>
      </c>
      <c r="D18" s="28">
        <f t="shared" si="2"/>
        <v>0.19696969696969696</v>
      </c>
      <c r="E18" s="28">
        <f t="shared" si="2"/>
        <v>0.2878787878787879</v>
      </c>
      <c r="F18" s="28">
        <f t="shared" si="2"/>
        <v>6.0606060606060608E-2</v>
      </c>
      <c r="G18" s="28">
        <f t="shared" si="2"/>
        <v>9.0909090909090912E-2</v>
      </c>
      <c r="H18" s="29">
        <f t="shared" si="2"/>
        <v>1</v>
      </c>
      <c r="J18" s="21" t="s">
        <v>13</v>
      </c>
      <c r="K18" s="28">
        <f>K13/$Q13</f>
        <v>4.7399501456237112E-4</v>
      </c>
      <c r="L18" s="28">
        <f t="shared" si="3"/>
        <v>0.13009832938927546</v>
      </c>
      <c r="M18" s="28">
        <f t="shared" si="3"/>
        <v>0.17331876907172561</v>
      </c>
      <c r="N18" s="28">
        <f t="shared" si="3"/>
        <v>0.65972241628290784</v>
      </c>
      <c r="O18" s="28">
        <f t="shared" si="3"/>
        <v>6.9792070864282633E-3</v>
      </c>
      <c r="P18" s="28">
        <f t="shared" si="3"/>
        <v>2.9407283155100557E-2</v>
      </c>
      <c r="Q18" s="28">
        <f>Q13/$Q13</f>
        <v>1</v>
      </c>
      <c r="S18" s="76"/>
      <c r="T18" s="12" t="s">
        <v>34</v>
      </c>
      <c r="U18" s="27">
        <f t="shared" ref="U18:Z18" si="4">SUM(U12:U17)</f>
        <v>6</v>
      </c>
      <c r="V18" s="27">
        <f t="shared" si="4"/>
        <v>2</v>
      </c>
      <c r="W18" s="27">
        <f t="shared" si="4"/>
        <v>13</v>
      </c>
      <c r="X18" s="27">
        <f t="shared" si="4"/>
        <v>46</v>
      </c>
      <c r="Y18" s="27">
        <f t="shared" si="4"/>
        <v>112</v>
      </c>
      <c r="Z18" s="27">
        <f t="shared" si="4"/>
        <v>14</v>
      </c>
      <c r="AA18" s="27">
        <f t="shared" si="0"/>
        <v>193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0</v>
      </c>
      <c r="X19" s="24">
        <f>VLOOKUP($B$1,データベース!$A:$CV,データベース!BP1,FALSE)</f>
        <v>0</v>
      </c>
      <c r="Y19" s="24">
        <f>VLOOKUP($B$1,データベース!$A:$CV,データベース!BQ1,FALSE)</f>
        <v>1</v>
      </c>
      <c r="Z19" s="24">
        <f>VLOOKUP($B$1,データベース!$A:$CV,データベース!BR1,FALSE)</f>
        <v>0</v>
      </c>
      <c r="AA19" s="27">
        <f t="shared" si="0"/>
        <v>1</v>
      </c>
      <c r="AC19" s="12" t="str">
        <f t="shared" si="1"/>
        <v>(n=1）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1</v>
      </c>
      <c r="V20" s="24">
        <f>VLOOKUP($B$1,データベース!$A:$CV,データベース!BT1,FALSE)</f>
        <v>2</v>
      </c>
      <c r="W20" s="24">
        <f>VLOOKUP($B$1,データベース!$A:$CV,データベース!BU1,FALSE)</f>
        <v>4</v>
      </c>
      <c r="X20" s="24">
        <f>VLOOKUP($B$1,データベース!$A:$CV,データベース!BV1,FALSE)</f>
        <v>14</v>
      </c>
      <c r="Y20" s="24">
        <f>VLOOKUP($B$1,データベース!$A:$CV,データベース!BW1,FALSE)</f>
        <v>2</v>
      </c>
      <c r="Z20" s="24">
        <f>VLOOKUP($B$1,データベース!$A:$CV,データベース!BX1,FALSE)</f>
        <v>0</v>
      </c>
      <c r="AA20" s="27">
        <f t="shared" si="0"/>
        <v>23</v>
      </c>
      <c r="AC20" s="12" t="str">
        <f t="shared" si="1"/>
        <v>(n=23）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1</v>
      </c>
      <c r="V21" s="24">
        <f>VLOOKUP($B$1,データベース!$A:$CV,データベース!BZ1,FALSE)</f>
        <v>0</v>
      </c>
      <c r="W21" s="24">
        <f>VLOOKUP($B$1,データベース!$A:$CV,データベース!CA1,FALSE)</f>
        <v>2</v>
      </c>
      <c r="X21" s="24">
        <f>VLOOKUP($B$1,データベース!$A:$CV,データベース!CB1,FALSE)</f>
        <v>8</v>
      </c>
      <c r="Y21" s="24">
        <f>VLOOKUP($B$1,データベース!$A:$CV,データベース!CC1,FALSE)</f>
        <v>2</v>
      </c>
      <c r="Z21" s="24">
        <f>VLOOKUP($B$1,データベース!$A:$CV,データベース!CD1,FALSE)</f>
        <v>0</v>
      </c>
      <c r="AA21" s="27">
        <f t="shared" si="0"/>
        <v>13</v>
      </c>
      <c r="AC21" s="12" t="str">
        <f t="shared" si="1"/>
        <v>(n=13）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2</v>
      </c>
      <c r="V22" s="24">
        <f>VLOOKUP($B$1,データベース!$A:$CV,データベース!CF1,FALSE)</f>
        <v>2</v>
      </c>
      <c r="W22" s="24">
        <f>VLOOKUP($B$1,データベース!$A:$CV,データベース!CG1,FALSE)</f>
        <v>2</v>
      </c>
      <c r="X22" s="24">
        <f>VLOOKUP($B$1,データベース!$A:$CV,データベース!CH1,FALSE)</f>
        <v>4</v>
      </c>
      <c r="Y22" s="24">
        <f>VLOOKUP($B$1,データベース!$A:$CV,データベース!CI1,FALSE)</f>
        <v>8</v>
      </c>
      <c r="Z22" s="24">
        <f>VLOOKUP($B$1,データベース!$A:$CV,データベース!CJ1,FALSE)</f>
        <v>1</v>
      </c>
      <c r="AA22" s="27">
        <f t="shared" si="0"/>
        <v>19</v>
      </c>
      <c r="AC22" s="12" t="str">
        <f t="shared" si="1"/>
        <v>(n=19）</v>
      </c>
    </row>
    <row r="23" spans="1:29" x14ac:dyDescent="0.4">
      <c r="A23" s="20" t="s">
        <v>5</v>
      </c>
      <c r="B23" s="28">
        <f>ROUND(B17,3)</f>
        <v>2.1000000000000001E-2</v>
      </c>
      <c r="C23" s="28">
        <f t="shared" ref="C23:G24" si="5">ROUND(C17,3)</f>
        <v>3.1E-2</v>
      </c>
      <c r="D23" s="28">
        <f t="shared" si="5"/>
        <v>0.38300000000000001</v>
      </c>
      <c r="E23" s="28">
        <f t="shared" si="5"/>
        <v>0.52300000000000002</v>
      </c>
      <c r="F23" s="28">
        <f t="shared" si="5"/>
        <v>1.6E-2</v>
      </c>
      <c r="G23" s="28">
        <f t="shared" si="5"/>
        <v>2.5999999999999999E-2</v>
      </c>
      <c r="H23" s="28">
        <f>SUM(B23:G23)</f>
        <v>1</v>
      </c>
      <c r="J23" s="20" t="s">
        <v>5</v>
      </c>
      <c r="K23" s="28">
        <f>ROUND(K17,3)</f>
        <v>4.0000000000000001E-3</v>
      </c>
      <c r="L23" s="28">
        <f t="shared" ref="L23:P24" si="6">ROUND(L17,3)</f>
        <v>1.4999999999999999E-2</v>
      </c>
      <c r="M23" s="28">
        <f t="shared" si="6"/>
        <v>0.25</v>
      </c>
      <c r="N23" s="28">
        <f>ROUND(N17,3)-0.001</f>
        <v>0.71699999999999997</v>
      </c>
      <c r="O23" s="28">
        <f t="shared" si="6"/>
        <v>6.0000000000000001E-3</v>
      </c>
      <c r="P23" s="28">
        <f t="shared" si="6"/>
        <v>8.0000000000000002E-3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2</v>
      </c>
      <c r="X23" s="24">
        <f>VLOOKUP($B$1,データベース!$A:$CV,データベース!CN1,FALSE)</f>
        <v>2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4</v>
      </c>
      <c r="AC23" s="12" t="str">
        <f t="shared" si="1"/>
        <v>(n=4）</v>
      </c>
    </row>
    <row r="24" spans="1:29" x14ac:dyDescent="0.4">
      <c r="A24" s="21" t="s">
        <v>13</v>
      </c>
      <c r="B24" s="28">
        <f>ROUND(B18,3)</f>
        <v>1.4999999999999999E-2</v>
      </c>
      <c r="C24" s="28">
        <f t="shared" si="5"/>
        <v>0.34799999999999998</v>
      </c>
      <c r="D24" s="28">
        <f t="shared" si="5"/>
        <v>0.19700000000000001</v>
      </c>
      <c r="E24" s="28">
        <f t="shared" si="5"/>
        <v>0.28799999999999998</v>
      </c>
      <c r="F24" s="28">
        <f t="shared" si="5"/>
        <v>6.0999999999999999E-2</v>
      </c>
      <c r="G24" s="28">
        <f t="shared" si="5"/>
        <v>9.0999999999999998E-2</v>
      </c>
      <c r="H24" s="28">
        <f>SUM(B24:G24)</f>
        <v>1</v>
      </c>
      <c r="J24" s="21" t="s">
        <v>13</v>
      </c>
      <c r="K24" s="28">
        <f>ROUND(K18,3)</f>
        <v>0</v>
      </c>
      <c r="L24" s="28">
        <f t="shared" si="6"/>
        <v>0.13</v>
      </c>
      <c r="M24" s="28">
        <f t="shared" si="6"/>
        <v>0.17299999999999999</v>
      </c>
      <c r="N24" s="28">
        <f>ROUND(N18,3)+0.001</f>
        <v>0.66100000000000003</v>
      </c>
      <c r="O24" s="28">
        <f t="shared" si="6"/>
        <v>7.0000000000000001E-3</v>
      </c>
      <c r="P24" s="28">
        <f t="shared" si="6"/>
        <v>2.9000000000000001E-2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4</v>
      </c>
      <c r="V24" s="24">
        <f>VLOOKUP($B$1,データベース!$A:$CV,データベース!CR1,FALSE)</f>
        <v>0</v>
      </c>
      <c r="W24" s="24">
        <f>VLOOKUP($B$1,データベース!$A:$CV,データベース!CS1,FALSE)</f>
        <v>1</v>
      </c>
      <c r="X24" s="24">
        <f>VLOOKUP($B$1,データベース!$A:$CV,データベース!CT1,FALSE)</f>
        <v>0</v>
      </c>
      <c r="Y24" s="24">
        <f>VLOOKUP($B$1,データベース!$A:$CV,データベース!CU1,FALSE)</f>
        <v>1</v>
      </c>
      <c r="Z24" s="24">
        <f>VLOOKUP($B$1,データベース!$A:$CV,データベース!CV1,FALSE)</f>
        <v>0</v>
      </c>
      <c r="AA24" s="27">
        <f t="shared" si="0"/>
        <v>6</v>
      </c>
      <c r="AC24" s="12" t="str">
        <f t="shared" si="1"/>
        <v>(n=6）</v>
      </c>
    </row>
    <row r="25" spans="1:29" x14ac:dyDescent="0.4">
      <c r="S25" s="77"/>
      <c r="T25" s="12" t="s">
        <v>34</v>
      </c>
      <c r="U25" s="27">
        <f t="shared" ref="U25:Z25" si="7">SUM(U19:U24)</f>
        <v>8</v>
      </c>
      <c r="V25" s="27">
        <f t="shared" si="7"/>
        <v>4</v>
      </c>
      <c r="W25" s="27">
        <f t="shared" si="7"/>
        <v>11</v>
      </c>
      <c r="X25" s="27">
        <f t="shared" si="7"/>
        <v>28</v>
      </c>
      <c r="Y25" s="27">
        <f t="shared" si="7"/>
        <v>14</v>
      </c>
      <c r="Z25" s="27">
        <f t="shared" si="7"/>
        <v>1</v>
      </c>
      <c r="AA25" s="27">
        <f t="shared" si="0"/>
        <v>66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S46-H11(29年間）(n=193）</v>
      </c>
      <c r="B27" s="28">
        <f>B23</f>
        <v>2.1000000000000001E-2</v>
      </c>
      <c r="C27" s="28">
        <f t="shared" ref="C27:G28" si="8">C23</f>
        <v>3.1E-2</v>
      </c>
      <c r="D27" s="28">
        <f t="shared" si="8"/>
        <v>0.38300000000000001</v>
      </c>
      <c r="E27" s="28">
        <f t="shared" si="8"/>
        <v>0.52300000000000002</v>
      </c>
      <c r="F27" s="28">
        <f t="shared" si="8"/>
        <v>1.6E-2</v>
      </c>
      <c r="G27" s="28">
        <f t="shared" si="8"/>
        <v>2.5999999999999999E-2</v>
      </c>
      <c r="J27" s="27" t="str">
        <f>REPLACE(K6,8,0,CHAR(10))</f>
        <v>地区計画策定前
S46-H11(29年間）</v>
      </c>
      <c r="K27" s="28">
        <f>K23</f>
        <v>4.0000000000000001E-3</v>
      </c>
      <c r="L27" s="28">
        <f t="shared" ref="L27:P28" si="9">L23</f>
        <v>1.4999999999999999E-2</v>
      </c>
      <c r="M27" s="28">
        <f t="shared" si="9"/>
        <v>0.25</v>
      </c>
      <c r="N27" s="28">
        <f t="shared" si="9"/>
        <v>0.71699999999999997</v>
      </c>
      <c r="O27" s="28">
        <f t="shared" si="9"/>
        <v>6.0000000000000001E-3</v>
      </c>
      <c r="P27" s="28">
        <f t="shared" si="9"/>
        <v>8.0000000000000002E-3</v>
      </c>
    </row>
    <row r="28" spans="1:29" x14ac:dyDescent="0.4">
      <c r="A28" s="27" t="str">
        <f>REPLACE(J7,8,0,CHAR(10))</f>
        <v>地区計画策定後
H12-R3(22年間）(n=66）</v>
      </c>
      <c r="B28" s="28">
        <f>B24</f>
        <v>1.4999999999999999E-2</v>
      </c>
      <c r="C28" s="28">
        <f t="shared" si="8"/>
        <v>0.34799999999999998</v>
      </c>
      <c r="D28" s="28">
        <f t="shared" si="8"/>
        <v>0.19700000000000001</v>
      </c>
      <c r="E28" s="28">
        <f t="shared" si="8"/>
        <v>0.28799999999999998</v>
      </c>
      <c r="F28" s="28">
        <f t="shared" si="8"/>
        <v>6.0999999999999999E-2</v>
      </c>
      <c r="G28" s="28">
        <f t="shared" si="8"/>
        <v>9.0999999999999998E-2</v>
      </c>
      <c r="J28" s="27" t="str">
        <f>REPLACE(K7,8,0,CHAR(10))</f>
        <v>地区計画策定後
H12-R3(22年間）</v>
      </c>
      <c r="K28" s="28">
        <f>K24</f>
        <v>0</v>
      </c>
      <c r="L28" s="28">
        <f t="shared" si="9"/>
        <v>0.13</v>
      </c>
      <c r="M28" s="28">
        <f t="shared" si="9"/>
        <v>0.17299999999999999</v>
      </c>
      <c r="N28" s="28">
        <f t="shared" si="9"/>
        <v>0.66100000000000003</v>
      </c>
      <c r="O28" s="28">
        <f t="shared" si="9"/>
        <v>7.0000000000000001E-3</v>
      </c>
      <c r="P28" s="28">
        <f t="shared" si="9"/>
        <v>2.9000000000000001E-2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</v>
      </c>
      <c r="V30" s="28">
        <f t="shared" ref="V30:AA30" si="10">V12/$AA12</f>
        <v>0.25</v>
      </c>
      <c r="W30" s="28">
        <f t="shared" si="10"/>
        <v>0</v>
      </c>
      <c r="X30" s="28">
        <f t="shared" si="10"/>
        <v>0.25</v>
      </c>
      <c r="Y30" s="28">
        <f t="shared" si="10"/>
        <v>0.5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>U13/$AA13</f>
        <v>0.33333333333333331</v>
      </c>
      <c r="V31" s="28">
        <f t="shared" ref="U31:AA43" si="11">V13/$AA13</f>
        <v>0</v>
      </c>
      <c r="W31" s="28">
        <f t="shared" si="11"/>
        <v>0.16666666666666666</v>
      </c>
      <c r="X31" s="28">
        <f t="shared" si="11"/>
        <v>0.5</v>
      </c>
      <c r="Y31" s="28">
        <f t="shared" si="11"/>
        <v>0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1.9E-2</v>
      </c>
      <c r="L32" s="28">
        <f>M27</f>
        <v>0.25</v>
      </c>
      <c r="M32" s="28">
        <f>SUM(K27:M27)</f>
        <v>0.26900000000000002</v>
      </c>
      <c r="N32" s="28">
        <f>N27</f>
        <v>0.71699999999999997</v>
      </c>
      <c r="O32" s="28">
        <f>O27</f>
        <v>6.0000000000000001E-3</v>
      </c>
      <c r="S32" s="76"/>
      <c r="T32" s="16" t="s">
        <v>9</v>
      </c>
      <c r="U32" s="28">
        <f>U14/$AA14</f>
        <v>0</v>
      </c>
      <c r="V32" s="28">
        <f t="shared" si="11"/>
        <v>0</v>
      </c>
      <c r="W32" s="28">
        <f t="shared" si="11"/>
        <v>5.4054054054054057E-2</v>
      </c>
      <c r="X32" s="28">
        <f t="shared" si="11"/>
        <v>0.29729729729729731</v>
      </c>
      <c r="Y32" s="28">
        <f t="shared" si="11"/>
        <v>0.58108108108108103</v>
      </c>
      <c r="Z32" s="28">
        <f t="shared" si="11"/>
        <v>6.7567567567567571E-2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0.13</v>
      </c>
      <c r="L33" s="28">
        <f>M28</f>
        <v>0.17299999999999999</v>
      </c>
      <c r="M33" s="28">
        <f>SUM(K28:M28)</f>
        <v>0.30299999999999999</v>
      </c>
      <c r="N33" s="28">
        <f>N28</f>
        <v>0.66100000000000003</v>
      </c>
      <c r="O33" s="28">
        <f>O28</f>
        <v>7.0000000000000001E-3</v>
      </c>
      <c r="S33" s="76"/>
      <c r="T33" s="17" t="s">
        <v>10</v>
      </c>
      <c r="U33" s="28">
        <f>U15/$AA15</f>
        <v>1.9801980198019802E-2</v>
      </c>
      <c r="V33" s="28">
        <f t="shared" si="11"/>
        <v>9.9009900990099011E-3</v>
      </c>
      <c r="W33" s="28">
        <f t="shared" si="11"/>
        <v>5.9405940594059403E-2</v>
      </c>
      <c r="X33" s="28">
        <f t="shared" si="11"/>
        <v>0.18811881188118812</v>
      </c>
      <c r="Y33" s="28">
        <f t="shared" si="11"/>
        <v>0.65346534653465349</v>
      </c>
      <c r="Z33" s="28">
        <f t="shared" si="11"/>
        <v>6.9306930693069313E-2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0</v>
      </c>
      <c r="X34" s="28">
        <f t="shared" si="11"/>
        <v>0</v>
      </c>
      <c r="Y34" s="28">
        <f t="shared" si="11"/>
        <v>0.33333333333333331</v>
      </c>
      <c r="Z34" s="28">
        <f t="shared" si="11"/>
        <v>0.66666666666666663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0.4</v>
      </c>
      <c r="V35" s="28">
        <f t="shared" si="11"/>
        <v>0</v>
      </c>
      <c r="W35" s="28">
        <f t="shared" si="11"/>
        <v>0.4</v>
      </c>
      <c r="X35" s="28">
        <f t="shared" si="11"/>
        <v>0.2</v>
      </c>
      <c r="Y35" s="28">
        <f t="shared" si="11"/>
        <v>0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3.1088082901554404E-2</v>
      </c>
      <c r="V36" s="28">
        <f t="shared" si="11"/>
        <v>1.0362694300518135E-2</v>
      </c>
      <c r="W36" s="28">
        <f t="shared" si="11"/>
        <v>6.7357512953367879E-2</v>
      </c>
      <c r="X36" s="28">
        <f t="shared" si="11"/>
        <v>0.23834196891191708</v>
      </c>
      <c r="Y36" s="28">
        <f t="shared" si="11"/>
        <v>0.5803108808290155</v>
      </c>
      <c r="Z36" s="28">
        <f t="shared" si="11"/>
        <v>7.2538860103626937E-2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</v>
      </c>
      <c r="W37" s="28">
        <f t="shared" si="11"/>
        <v>0</v>
      </c>
      <c r="X37" s="28">
        <f t="shared" si="11"/>
        <v>0</v>
      </c>
      <c r="Y37" s="28">
        <f t="shared" si="11"/>
        <v>1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4.3478260869565216E-2</v>
      </c>
      <c r="V38" s="28">
        <f t="shared" si="11"/>
        <v>8.6956521739130432E-2</v>
      </c>
      <c r="W38" s="28">
        <f t="shared" si="11"/>
        <v>0.17391304347826086</v>
      </c>
      <c r="X38" s="28">
        <f t="shared" si="11"/>
        <v>0.60869565217391308</v>
      </c>
      <c r="Y38" s="28">
        <f t="shared" si="11"/>
        <v>8.6956521739130432E-2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7.6923076923076927E-2</v>
      </c>
      <c r="V39" s="28">
        <f t="shared" si="11"/>
        <v>0</v>
      </c>
      <c r="W39" s="28">
        <f t="shared" si="11"/>
        <v>0.15384615384615385</v>
      </c>
      <c r="X39" s="28">
        <f t="shared" si="11"/>
        <v>0.61538461538461542</v>
      </c>
      <c r="Y39" s="28">
        <f t="shared" si="11"/>
        <v>0.15384615384615385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0.10526315789473684</v>
      </c>
      <c r="V40" s="28">
        <f t="shared" si="11"/>
        <v>0.10526315789473684</v>
      </c>
      <c r="W40" s="28">
        <f t="shared" si="11"/>
        <v>0.10526315789473684</v>
      </c>
      <c r="X40" s="28">
        <f t="shared" si="11"/>
        <v>0.21052631578947367</v>
      </c>
      <c r="Y40" s="28">
        <f t="shared" si="11"/>
        <v>0.42105263157894735</v>
      </c>
      <c r="Z40" s="28">
        <f t="shared" si="11"/>
        <v>5.2631578947368418E-2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0.5</v>
      </c>
      <c r="X41" s="28">
        <f t="shared" si="11"/>
        <v>0.5</v>
      </c>
      <c r="Y41" s="28">
        <f t="shared" si="11"/>
        <v>0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0.66666666666666663</v>
      </c>
      <c r="V42" s="28">
        <f t="shared" si="11"/>
        <v>0</v>
      </c>
      <c r="W42" s="28">
        <f t="shared" si="11"/>
        <v>0.16666666666666666</v>
      </c>
      <c r="X42" s="28">
        <f t="shared" si="11"/>
        <v>0</v>
      </c>
      <c r="Y42" s="28">
        <f t="shared" si="11"/>
        <v>0.16666666666666666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0.12121212121212122</v>
      </c>
      <c r="V43" s="28">
        <f t="shared" si="11"/>
        <v>6.0606060606060608E-2</v>
      </c>
      <c r="W43" s="28">
        <f t="shared" si="11"/>
        <v>0.16666666666666666</v>
      </c>
      <c r="X43" s="28">
        <f t="shared" si="11"/>
        <v>0.42424242424242425</v>
      </c>
      <c r="Y43" s="28">
        <f t="shared" si="11"/>
        <v>0.21212121212121213</v>
      </c>
      <c r="Z43" s="28">
        <f t="shared" si="11"/>
        <v>1.5151515151515152E-2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</v>
      </c>
      <c r="V48" s="28">
        <f t="shared" si="12"/>
        <v>0.25</v>
      </c>
      <c r="W48" s="28">
        <f t="shared" si="12"/>
        <v>0</v>
      </c>
      <c r="X48" s="28">
        <f t="shared" si="12"/>
        <v>0.25</v>
      </c>
      <c r="Y48" s="28">
        <f t="shared" si="12"/>
        <v>0.5</v>
      </c>
      <c r="Z48" s="28">
        <f t="shared" si="12"/>
        <v>0</v>
      </c>
      <c r="AA48" s="39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0.33300000000000002</v>
      </c>
      <c r="V49" s="28">
        <f t="shared" si="13"/>
        <v>0</v>
      </c>
      <c r="W49" s="28">
        <f t="shared" si="13"/>
        <v>0.16700000000000001</v>
      </c>
      <c r="X49" s="28">
        <f t="shared" si="13"/>
        <v>0.5</v>
      </c>
      <c r="Y49" s="28">
        <f t="shared" si="13"/>
        <v>0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0</v>
      </c>
      <c r="V50" s="28">
        <f t="shared" si="13"/>
        <v>0</v>
      </c>
      <c r="W50" s="28">
        <f t="shared" si="13"/>
        <v>5.3999999999999999E-2</v>
      </c>
      <c r="X50" s="28">
        <f t="shared" si="13"/>
        <v>0.29699999999999999</v>
      </c>
      <c r="Y50" s="28">
        <f t="shared" si="13"/>
        <v>0.58099999999999996</v>
      </c>
      <c r="Z50" s="28">
        <f t="shared" si="13"/>
        <v>6.8000000000000005E-2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0.02</v>
      </c>
      <c r="V51" s="28">
        <f t="shared" si="13"/>
        <v>0.01</v>
      </c>
      <c r="W51" s="28">
        <f t="shared" si="13"/>
        <v>5.8999999999999997E-2</v>
      </c>
      <c r="X51" s="28">
        <f t="shared" si="13"/>
        <v>0.188</v>
      </c>
      <c r="Y51" s="28">
        <f>ROUND(Y33,3)+0.001</f>
        <v>0.65400000000000003</v>
      </c>
      <c r="Z51" s="28">
        <f t="shared" si="13"/>
        <v>6.9000000000000006E-2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</v>
      </c>
      <c r="V52" s="28">
        <f t="shared" si="13"/>
        <v>0</v>
      </c>
      <c r="W52" s="28">
        <f t="shared" si="13"/>
        <v>0</v>
      </c>
      <c r="X52" s="28">
        <f t="shared" si="13"/>
        <v>0</v>
      </c>
      <c r="Y52" s="28">
        <f t="shared" si="13"/>
        <v>0.33300000000000002</v>
      </c>
      <c r="Z52" s="28">
        <f t="shared" si="13"/>
        <v>0.66700000000000004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0.4</v>
      </c>
      <c r="V53" s="28">
        <f t="shared" si="13"/>
        <v>0</v>
      </c>
      <c r="W53" s="28">
        <f t="shared" si="13"/>
        <v>0.4</v>
      </c>
      <c r="X53" s="28">
        <f t="shared" si="13"/>
        <v>0.2</v>
      </c>
      <c r="Y53" s="28">
        <f t="shared" si="13"/>
        <v>0</v>
      </c>
      <c r="Z53" s="28">
        <f t="shared" si="13"/>
        <v>0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3.1E-2</v>
      </c>
      <c r="V54" s="28">
        <f t="shared" si="13"/>
        <v>0.01</v>
      </c>
      <c r="W54" s="28">
        <f t="shared" si="13"/>
        <v>6.7000000000000004E-2</v>
      </c>
      <c r="X54" s="28">
        <f t="shared" si="13"/>
        <v>0.23799999999999999</v>
      </c>
      <c r="Y54" s="28">
        <f>ROUND(Y36,3)+0.001</f>
        <v>0.58099999999999996</v>
      </c>
      <c r="Z54" s="28">
        <f t="shared" si="13"/>
        <v>7.2999999999999995E-2</v>
      </c>
      <c r="AA54" s="28">
        <f t="shared" si="14"/>
        <v>0.99999999999999989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0</v>
      </c>
      <c r="W55" s="28">
        <f t="shared" si="13"/>
        <v>0</v>
      </c>
      <c r="X55" s="28">
        <f t="shared" si="13"/>
        <v>0</v>
      </c>
      <c r="Y55" s="28">
        <f t="shared" si="13"/>
        <v>1</v>
      </c>
      <c r="Z55" s="28">
        <f t="shared" si="13"/>
        <v>0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4.2999999999999997E-2</v>
      </c>
      <c r="V56" s="28">
        <f t="shared" si="13"/>
        <v>8.6999999999999994E-2</v>
      </c>
      <c r="W56" s="28">
        <f t="shared" si="13"/>
        <v>0.17399999999999999</v>
      </c>
      <c r="X56" s="28">
        <f t="shared" si="13"/>
        <v>0.60899999999999999</v>
      </c>
      <c r="Y56" s="28">
        <f t="shared" si="13"/>
        <v>8.6999999999999994E-2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7.6999999999999999E-2</v>
      </c>
      <c r="V57" s="28">
        <f t="shared" si="13"/>
        <v>0</v>
      </c>
      <c r="W57" s="28">
        <f t="shared" si="13"/>
        <v>0.154</v>
      </c>
      <c r="X57" s="28">
        <f t="shared" si="13"/>
        <v>0.61499999999999999</v>
      </c>
      <c r="Y57" s="28">
        <f t="shared" si="13"/>
        <v>0.154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0.105</v>
      </c>
      <c r="V58" s="28">
        <f t="shared" si="13"/>
        <v>0.105</v>
      </c>
      <c r="W58" s="28">
        <f t="shared" si="13"/>
        <v>0.105</v>
      </c>
      <c r="X58" s="28">
        <f t="shared" si="13"/>
        <v>0.21099999999999999</v>
      </c>
      <c r="Y58" s="28">
        <f t="shared" si="13"/>
        <v>0.42099999999999999</v>
      </c>
      <c r="Z58" s="28">
        <f t="shared" si="13"/>
        <v>5.2999999999999999E-2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</v>
      </c>
      <c r="W59" s="28">
        <f t="shared" si="13"/>
        <v>0.5</v>
      </c>
      <c r="X59" s="28">
        <f t="shared" si="13"/>
        <v>0.5</v>
      </c>
      <c r="Y59" s="28">
        <f t="shared" si="13"/>
        <v>0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>ROUND(U42,3)-0.001</f>
        <v>0.66600000000000004</v>
      </c>
      <c r="V60" s="28">
        <f t="shared" si="13"/>
        <v>0</v>
      </c>
      <c r="W60" s="28">
        <f t="shared" si="13"/>
        <v>0.16700000000000001</v>
      </c>
      <c r="X60" s="28">
        <f t="shared" si="13"/>
        <v>0</v>
      </c>
      <c r="Y60" s="28">
        <f t="shared" si="13"/>
        <v>0.16700000000000001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0.121</v>
      </c>
      <c r="V61" s="28">
        <f t="shared" si="13"/>
        <v>6.0999999999999999E-2</v>
      </c>
      <c r="W61" s="28">
        <f t="shared" si="13"/>
        <v>0.16700000000000001</v>
      </c>
      <c r="X61" s="28">
        <f t="shared" si="13"/>
        <v>0.42399999999999999</v>
      </c>
      <c r="Y61" s="28">
        <f t="shared" si="13"/>
        <v>0.21199999999999999</v>
      </c>
      <c r="Z61" s="28">
        <f t="shared" si="13"/>
        <v>1.4999999999999999E-2</v>
      </c>
      <c r="AA61" s="39">
        <f t="shared" si="14"/>
        <v>0.99999999999999989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S46-H11(29年間）(n=193）</v>
      </c>
      <c r="U66" s="28">
        <f t="shared" ref="U66:Z66" si="15">U54</f>
        <v>3.1E-2</v>
      </c>
      <c r="V66" s="28">
        <f t="shared" si="15"/>
        <v>0.01</v>
      </c>
      <c r="W66" s="28">
        <f t="shared" si="15"/>
        <v>6.7000000000000004E-2</v>
      </c>
      <c r="X66" s="28">
        <f t="shared" si="15"/>
        <v>0.23799999999999999</v>
      </c>
      <c r="Y66" s="28">
        <f t="shared" si="15"/>
        <v>0.58099999999999996</v>
      </c>
      <c r="Z66" s="28">
        <f t="shared" si="15"/>
        <v>7.2999999999999995E-2</v>
      </c>
      <c r="AA66" s="46"/>
      <c r="AB66" s="20" t="s">
        <v>5</v>
      </c>
      <c r="AC66" s="45">
        <f>SUM(Y66:Z66)</f>
        <v>0.65399999999999991</v>
      </c>
      <c r="AD66" s="45">
        <f>SUM(W66:X66)</f>
        <v>0.30499999999999999</v>
      </c>
    </row>
    <row r="67" spans="19:30" x14ac:dyDescent="0.4">
      <c r="T67" s="27" t="str">
        <f>REPLACE(J7,8,0,CHAR(10))</f>
        <v>地区計画策定後
H12-R3(22年間）(n=66）</v>
      </c>
      <c r="U67" s="28">
        <f t="shared" ref="U67:Z67" si="16">U61</f>
        <v>0.121</v>
      </c>
      <c r="V67" s="28">
        <f t="shared" si="16"/>
        <v>6.0999999999999999E-2</v>
      </c>
      <c r="W67" s="28">
        <f t="shared" si="16"/>
        <v>0.16700000000000001</v>
      </c>
      <c r="X67" s="28">
        <f t="shared" si="16"/>
        <v>0.42399999999999999</v>
      </c>
      <c r="Y67" s="28">
        <f t="shared" si="16"/>
        <v>0.21199999999999999</v>
      </c>
      <c r="Z67" s="28">
        <f t="shared" si="16"/>
        <v>1.4999999999999999E-2</v>
      </c>
      <c r="AA67" s="46"/>
      <c r="AB67" s="21" t="s">
        <v>13</v>
      </c>
      <c r="AC67" s="45">
        <f>SUM(Y67:Z67)</f>
        <v>0.22699999999999998</v>
      </c>
      <c r="AD67" s="45">
        <f>SUM(W67:X67)</f>
        <v>0.59099999999999997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S46-H11(29年間）</v>
      </c>
      <c r="T71" s="38" t="str">
        <f t="shared" ref="T71:T76" si="17">T48&amp;AC12</f>
        <v>独立住宅(n=4）</v>
      </c>
      <c r="U71" s="28">
        <f t="shared" ref="U71:Z76" si="18">U48</f>
        <v>0</v>
      </c>
      <c r="V71" s="28">
        <f t="shared" si="18"/>
        <v>0.25</v>
      </c>
      <c r="W71" s="28">
        <f t="shared" si="18"/>
        <v>0</v>
      </c>
      <c r="X71" s="28">
        <f t="shared" si="18"/>
        <v>0.25</v>
      </c>
      <c r="Y71" s="28">
        <f t="shared" si="18"/>
        <v>0.5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集合住宅(n=6）</v>
      </c>
      <c r="U72" s="28">
        <f t="shared" si="18"/>
        <v>0.33300000000000002</v>
      </c>
      <c r="V72" s="28">
        <f t="shared" si="18"/>
        <v>0</v>
      </c>
      <c r="W72" s="28">
        <f t="shared" si="18"/>
        <v>0.16700000000000001</v>
      </c>
      <c r="X72" s="28">
        <f t="shared" si="18"/>
        <v>0.5</v>
      </c>
      <c r="Y72" s="28">
        <f t="shared" si="18"/>
        <v>0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住商併用(n=74）</v>
      </c>
      <c r="U73" s="28">
        <f t="shared" si="18"/>
        <v>0</v>
      </c>
      <c r="V73" s="28">
        <f t="shared" si="18"/>
        <v>0</v>
      </c>
      <c r="W73" s="28">
        <f t="shared" si="18"/>
        <v>5.3999999999999999E-2</v>
      </c>
      <c r="X73" s="28">
        <f t="shared" si="18"/>
        <v>0.29699999999999999</v>
      </c>
      <c r="Y73" s="28">
        <f t="shared" si="18"/>
        <v>0.58099999999999996</v>
      </c>
      <c r="Z73" s="28">
        <f t="shared" si="18"/>
        <v>6.8000000000000005E-2</v>
      </c>
    </row>
    <row r="74" spans="19:30" x14ac:dyDescent="0.4">
      <c r="S74" s="75"/>
      <c r="T74" s="38" t="str">
        <f t="shared" si="17"/>
        <v>事務所(n=101）</v>
      </c>
      <c r="U74" s="28">
        <f t="shared" si="18"/>
        <v>0.02</v>
      </c>
      <c r="V74" s="28">
        <f t="shared" si="18"/>
        <v>0.01</v>
      </c>
      <c r="W74" s="28">
        <f t="shared" si="18"/>
        <v>5.8999999999999997E-2</v>
      </c>
      <c r="X74" s="28">
        <f t="shared" si="18"/>
        <v>0.188</v>
      </c>
      <c r="Y74" s="28">
        <f t="shared" si="18"/>
        <v>0.65400000000000003</v>
      </c>
      <c r="Z74" s="28">
        <f t="shared" si="18"/>
        <v>6.9000000000000006E-2</v>
      </c>
    </row>
    <row r="75" spans="19:30" x14ac:dyDescent="0.4">
      <c r="S75" s="75"/>
      <c r="T75" s="38" t="str">
        <f t="shared" si="17"/>
        <v>専用商業(n=3）</v>
      </c>
      <c r="U75" s="28">
        <f t="shared" si="18"/>
        <v>0</v>
      </c>
      <c r="V75" s="28">
        <f t="shared" si="18"/>
        <v>0</v>
      </c>
      <c r="W75" s="28">
        <f t="shared" si="18"/>
        <v>0</v>
      </c>
      <c r="X75" s="28">
        <f t="shared" si="18"/>
        <v>0</v>
      </c>
      <c r="Y75" s="28">
        <f t="shared" si="18"/>
        <v>0.33300000000000002</v>
      </c>
      <c r="Z75" s="28">
        <f t="shared" si="18"/>
        <v>0.66700000000000004</v>
      </c>
    </row>
    <row r="76" spans="19:30" x14ac:dyDescent="0.4">
      <c r="S76" s="75"/>
      <c r="T76" s="38" t="str">
        <f t="shared" si="17"/>
        <v>その他(n=5）</v>
      </c>
      <c r="U76" s="28">
        <f t="shared" si="18"/>
        <v>0.4</v>
      </c>
      <c r="V76" s="28">
        <f t="shared" si="18"/>
        <v>0</v>
      </c>
      <c r="W76" s="28">
        <f t="shared" si="18"/>
        <v>0.4</v>
      </c>
      <c r="X76" s="28">
        <f t="shared" si="18"/>
        <v>0.2</v>
      </c>
      <c r="Y76" s="28">
        <f t="shared" si="18"/>
        <v>0</v>
      </c>
      <c r="Z76" s="28">
        <f t="shared" si="18"/>
        <v>0</v>
      </c>
    </row>
    <row r="77" spans="19:30" x14ac:dyDescent="0.4">
      <c r="S77" s="75" t="str">
        <f>REPLACE(K7,8,0,CHAR(10))</f>
        <v>地区計画策定後
H12-R3(22年間）</v>
      </c>
      <c r="T77" s="38" t="str">
        <f t="shared" ref="T77:T82" si="19">T55&amp;AC19</f>
        <v>独立住宅(n=1）</v>
      </c>
      <c r="U77" s="28">
        <f t="shared" ref="U77:Z82" si="20">U55</f>
        <v>0</v>
      </c>
      <c r="V77" s="28">
        <f t="shared" si="20"/>
        <v>0</v>
      </c>
      <c r="W77" s="28">
        <f t="shared" si="20"/>
        <v>0</v>
      </c>
      <c r="X77" s="28">
        <f t="shared" si="20"/>
        <v>0</v>
      </c>
      <c r="Y77" s="28">
        <f t="shared" si="20"/>
        <v>1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集合住宅(n=23）</v>
      </c>
      <c r="U78" s="28">
        <f t="shared" si="20"/>
        <v>4.2999999999999997E-2</v>
      </c>
      <c r="V78" s="28">
        <f t="shared" si="20"/>
        <v>8.6999999999999994E-2</v>
      </c>
      <c r="W78" s="28">
        <f t="shared" si="20"/>
        <v>0.17399999999999999</v>
      </c>
      <c r="X78" s="28">
        <f t="shared" si="20"/>
        <v>0.60899999999999999</v>
      </c>
      <c r="Y78" s="28">
        <f t="shared" si="20"/>
        <v>8.6999999999999994E-2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住商併用(n=13）</v>
      </c>
      <c r="U79" s="28">
        <f t="shared" si="20"/>
        <v>7.6999999999999999E-2</v>
      </c>
      <c r="V79" s="28">
        <f t="shared" si="20"/>
        <v>0</v>
      </c>
      <c r="W79" s="28">
        <f t="shared" si="20"/>
        <v>0.154</v>
      </c>
      <c r="X79" s="28">
        <f t="shared" si="20"/>
        <v>0.61499999999999999</v>
      </c>
      <c r="Y79" s="28">
        <f t="shared" si="20"/>
        <v>0.154</v>
      </c>
      <c r="Z79" s="28">
        <f t="shared" si="20"/>
        <v>0</v>
      </c>
    </row>
    <row r="80" spans="19:30" x14ac:dyDescent="0.4">
      <c r="S80" s="75"/>
      <c r="T80" s="38" t="str">
        <f t="shared" si="19"/>
        <v>事務所(n=19）</v>
      </c>
      <c r="U80" s="28">
        <f t="shared" si="20"/>
        <v>0.105</v>
      </c>
      <c r="V80" s="28">
        <f t="shared" si="20"/>
        <v>0.105</v>
      </c>
      <c r="W80" s="28">
        <f t="shared" si="20"/>
        <v>0.105</v>
      </c>
      <c r="X80" s="28">
        <f t="shared" si="20"/>
        <v>0.21099999999999999</v>
      </c>
      <c r="Y80" s="28">
        <f t="shared" si="20"/>
        <v>0.42099999999999999</v>
      </c>
      <c r="Z80" s="28">
        <f t="shared" si="20"/>
        <v>5.2999999999999999E-2</v>
      </c>
    </row>
    <row r="81" spans="19:26" x14ac:dyDescent="0.4">
      <c r="S81" s="75"/>
      <c r="T81" s="38" t="str">
        <f t="shared" si="19"/>
        <v>専用商業(n=4）</v>
      </c>
      <c r="U81" s="28">
        <f t="shared" si="20"/>
        <v>0</v>
      </c>
      <c r="V81" s="28">
        <f t="shared" si="20"/>
        <v>0</v>
      </c>
      <c r="W81" s="28">
        <f t="shared" si="20"/>
        <v>0.5</v>
      </c>
      <c r="X81" s="28">
        <f t="shared" si="20"/>
        <v>0.5</v>
      </c>
      <c r="Y81" s="28">
        <f t="shared" si="20"/>
        <v>0</v>
      </c>
      <c r="Z81" s="28">
        <f t="shared" si="20"/>
        <v>0</v>
      </c>
    </row>
    <row r="82" spans="19:26" x14ac:dyDescent="0.4">
      <c r="S82" s="75"/>
      <c r="T82" s="38" t="str">
        <f t="shared" si="19"/>
        <v>その他(n=6）</v>
      </c>
      <c r="U82" s="28">
        <f t="shared" si="20"/>
        <v>0.66600000000000004</v>
      </c>
      <c r="V82" s="28">
        <f t="shared" si="20"/>
        <v>0</v>
      </c>
      <c r="W82" s="28">
        <f t="shared" si="20"/>
        <v>0.16700000000000001</v>
      </c>
      <c r="X82" s="28">
        <f t="shared" si="20"/>
        <v>0</v>
      </c>
      <c r="Y82" s="28">
        <f t="shared" si="20"/>
        <v>0.16700000000000001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CFFCC"/>
  </sheetPr>
  <dimension ref="A1:AD82"/>
  <sheetViews>
    <sheetView zoomScaleNormal="100" workbookViewId="0">
      <selection activeCell="S46" sqref="S46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10" t="s">
        <v>2</v>
      </c>
      <c r="B1" s="61">
        <v>12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10" t="s">
        <v>0</v>
      </c>
      <c r="B2" s="24" t="str">
        <f>VLOOKUP($B$1,データベース!$A:$CV,データベース!B1,FALSE)</f>
        <v>神田紺屋町周辺地区</v>
      </c>
      <c r="N2" s="27" t="s">
        <v>76</v>
      </c>
    </row>
    <row r="3" spans="1:29" x14ac:dyDescent="0.4">
      <c r="A3" s="10" t="s">
        <v>4</v>
      </c>
      <c r="B3" s="24" t="str">
        <f>VLOOKUP($B$1,データベース!$A:$CV,データベース!C1,FALSE)</f>
        <v>千代田区型</v>
      </c>
      <c r="N3" s="40"/>
    </row>
    <row r="4" spans="1:29" x14ac:dyDescent="0.4">
      <c r="A4" s="10" t="s">
        <v>15</v>
      </c>
      <c r="B4" s="25">
        <f>VLOOKUP($B$1,データベース!$A:$CV,データベース!D1,FALSE)</f>
        <v>36717</v>
      </c>
      <c r="C4" s="26">
        <f>VLOOKUP($B$1,データベース!$A:$CV,データベース!D1,FALSE)</f>
        <v>36717</v>
      </c>
      <c r="F4" s="12">
        <v>1971</v>
      </c>
      <c r="G4" s="27">
        <f>B5-F4</f>
        <v>29</v>
      </c>
      <c r="I4" s="12" t="s">
        <v>19</v>
      </c>
      <c r="J4" s="12" t="str">
        <f>I4&amp;D7</f>
        <v>S46-H11</v>
      </c>
      <c r="K4" s="12" t="str">
        <f>$G$1&amp;G4&amp;$H$1&amp;$I$1</f>
        <v>(29年間）</v>
      </c>
      <c r="L4" s="12" t="str">
        <f>$G$1&amp;$J$1&amp;H12&amp;$I$1</f>
        <v>(n=183）</v>
      </c>
    </row>
    <row r="5" spans="1:29" x14ac:dyDescent="0.4">
      <c r="B5" s="27" t="str">
        <f>TEXT(B4,"yyyy")</f>
        <v>2000</v>
      </c>
      <c r="C5" s="27" t="str">
        <f>TEXT(C4,"ge")</f>
        <v>H12</v>
      </c>
      <c r="D5" s="27" t="str">
        <f>LEFT(C5,1)</f>
        <v>H</v>
      </c>
      <c r="F5" s="12">
        <v>2021</v>
      </c>
      <c r="G5" s="27">
        <f>F5-B5+1</f>
        <v>22</v>
      </c>
      <c r="I5" s="30" t="s">
        <v>20</v>
      </c>
      <c r="J5" s="12" t="str">
        <f>C5&amp;I5</f>
        <v>H12-R3</v>
      </c>
      <c r="K5" s="12" t="str">
        <f>$G$1&amp;G5&amp;$H$1&amp;$I$1</f>
        <v>(22年間）</v>
      </c>
      <c r="L5" s="12" t="str">
        <f>$G$1&amp;$J$1&amp;H13&amp;$I$1</f>
        <v>(n=55）</v>
      </c>
    </row>
    <row r="6" spans="1:29" x14ac:dyDescent="0.4">
      <c r="B6" s="27">
        <f>VALUE(B5)</f>
        <v>2000</v>
      </c>
      <c r="C6" s="27">
        <f>VALUE(RIGHT(C5,2))</f>
        <v>12</v>
      </c>
      <c r="D6" s="12">
        <f>C6-1</f>
        <v>11</v>
      </c>
      <c r="J6" s="12" t="str">
        <f>A23&amp;J4&amp;K4&amp;L4</f>
        <v>地区計画策定前S46-H11(29年間）(n=183）</v>
      </c>
      <c r="K6" s="12" t="str">
        <f>A23&amp;J4&amp;K4</f>
        <v>地区計画策定前S46-H11(29年間）</v>
      </c>
    </row>
    <row r="7" spans="1:29" x14ac:dyDescent="0.4">
      <c r="D7" s="12" t="str">
        <f>D5&amp;D6</f>
        <v>H11</v>
      </c>
      <c r="J7" s="12" t="str">
        <f>A24&amp;J5&amp;K5&amp;L5</f>
        <v>地区計画策定後H12-R3(22年間）(n=55）</v>
      </c>
      <c r="K7" s="12" t="str">
        <f>A24&amp;J5&amp;K5</f>
        <v>地区計画策定後H12-R3(22年間）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8</v>
      </c>
      <c r="C12" s="24">
        <f>VLOOKUP($B$1,データベース!$A:$CV,データベース!F1,FALSE)</f>
        <v>1</v>
      </c>
      <c r="D12" s="24">
        <f>VLOOKUP($B$1,データベース!$A:$CV,データベース!G1,FALSE)</f>
        <v>85</v>
      </c>
      <c r="E12" s="24">
        <f>VLOOKUP($B$1,データベース!$A:$CV,データベース!H1,FALSE)</f>
        <v>80</v>
      </c>
      <c r="F12" s="24">
        <f>VLOOKUP($B$1,データベース!$A:$CV,データベース!I1,FALSE)</f>
        <v>3</v>
      </c>
      <c r="G12" s="24">
        <f>VLOOKUP($B$1,データベース!$A:$CV,データベース!J1,FALSE)</f>
        <v>6</v>
      </c>
      <c r="H12" s="27">
        <f>SUM(B12:G12)</f>
        <v>183</v>
      </c>
      <c r="J12" s="20" t="s">
        <v>5</v>
      </c>
      <c r="K12" s="24">
        <f>VLOOKUP($B$1,データベース!$A:$CV,データベース!Q1,FALSE)</f>
        <v>1020.82</v>
      </c>
      <c r="L12" s="24">
        <f>VLOOKUP($B$1,データベース!$A:$CV,データベース!R1,FALSE)</f>
        <v>80.86</v>
      </c>
      <c r="M12" s="24">
        <f>VLOOKUP($B$1,データベース!$A:$CV,データベース!S1,FALSE)</f>
        <v>48980.450000000004</v>
      </c>
      <c r="N12" s="24">
        <f>VLOOKUP($B$1,データベース!$A:$CV,データベース!T1,FALSE)</f>
        <v>70609.539999999994</v>
      </c>
      <c r="O12" s="24">
        <f>VLOOKUP($B$1,データベース!$A:$CV,データベース!U1,FALSE)</f>
        <v>880.29000000000008</v>
      </c>
      <c r="P12" s="24">
        <f>VLOOKUP($B$1,データベース!$A:$CV,データベース!V1,FALSE)</f>
        <v>2492.5699999999997</v>
      </c>
      <c r="Q12" s="27">
        <f>SUM(K12:P12)</f>
        <v>124064.53</v>
      </c>
      <c r="S12" s="76" t="s">
        <v>5</v>
      </c>
      <c r="T12" s="14" t="s">
        <v>7</v>
      </c>
      <c r="U12" s="24">
        <f>VLOOKUP($B$1,データベース!$A:$CV,データベース!AC1,FALSE)</f>
        <v>0</v>
      </c>
      <c r="V12" s="24">
        <f>VLOOKUP($B$1,データベース!$A:$CV,データベース!AD1,FALSE)</f>
        <v>1</v>
      </c>
      <c r="W12" s="24">
        <f>VLOOKUP($B$1,データベース!$A:$CV,データベース!AE1,FALSE)</f>
        <v>0</v>
      </c>
      <c r="X12" s="24">
        <f>VLOOKUP($B$1,データベース!$A:$CV,データベース!AF1,FALSE)</f>
        <v>2</v>
      </c>
      <c r="Y12" s="24">
        <f>VLOOKUP($B$1,データベース!$A:$CV,データベース!AG1,FALSE)</f>
        <v>5</v>
      </c>
      <c r="Z12" s="24">
        <f>VLOOKUP($B$1,データベース!$A:$CV,データベース!AH1,FALSE)</f>
        <v>0</v>
      </c>
      <c r="AA12" s="27">
        <f>SUM(U12:Z12)</f>
        <v>8</v>
      </c>
      <c r="AC12" s="12" t="str">
        <f>$G$1&amp;$J$1&amp;AA12&amp;$I$1</f>
        <v>(n=8）</v>
      </c>
    </row>
    <row r="13" spans="1:29" x14ac:dyDescent="0.4">
      <c r="A13" s="21" t="s">
        <v>13</v>
      </c>
      <c r="B13" s="24">
        <f>VLOOKUP($B$1,データベース!$A:$CV,データベース!K1,FALSE)</f>
        <v>2</v>
      </c>
      <c r="C13" s="24">
        <f>VLOOKUP($B$1,データベース!$A:$CV,データベース!L1,FALSE)</f>
        <v>10</v>
      </c>
      <c r="D13" s="24">
        <f>VLOOKUP($B$1,データベース!$A:$CV,データベース!M1,FALSE)</f>
        <v>17</v>
      </c>
      <c r="E13" s="24">
        <f>VLOOKUP($B$1,データベース!$A:$CV,データベース!N1,FALSE)</f>
        <v>21</v>
      </c>
      <c r="F13" s="24">
        <f>VLOOKUP($B$1,データベース!$A:$CV,データベース!O1,FALSE)</f>
        <v>2</v>
      </c>
      <c r="G13" s="24">
        <f>VLOOKUP($B$1,データベース!$A:$CV,データベース!P1,FALSE)</f>
        <v>3</v>
      </c>
      <c r="H13" s="27">
        <f>SUM(B13:G13)</f>
        <v>55</v>
      </c>
      <c r="J13" s="21" t="s">
        <v>13</v>
      </c>
      <c r="K13" s="24">
        <f>VLOOKUP($B$1,データベース!$A:$CV,データベース!W1,FALSE)</f>
        <v>187.76</v>
      </c>
      <c r="L13" s="24">
        <f>VLOOKUP($B$1,データベース!$A:$CV,データベース!X1,FALSE)</f>
        <v>20440.350000000002</v>
      </c>
      <c r="M13" s="24">
        <f>VLOOKUP($B$1,データベース!$A:$CV,データベース!Y1,FALSE)</f>
        <v>44980.509999999995</v>
      </c>
      <c r="N13" s="24">
        <f>VLOOKUP($B$1,データベース!$A:$CV,データベース!Z1,FALSE)</f>
        <v>25909.530000000002</v>
      </c>
      <c r="O13" s="24">
        <f>VLOOKUP($B$1,データベース!$A:$CV,データベース!AA1,FALSE)</f>
        <v>2545.1799999999998</v>
      </c>
      <c r="P13" s="24">
        <f>VLOOKUP($B$1,データベース!$A:$CV,データベース!AB1,FALSE)</f>
        <v>623.68000000000006</v>
      </c>
      <c r="Q13" s="27">
        <f>SUM(K13:P13)</f>
        <v>94687.00999999998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0</v>
      </c>
      <c r="W13" s="24">
        <f>VLOOKUP($B$1,データベース!$A:$CV,データベース!AK1,FALSE)</f>
        <v>0</v>
      </c>
      <c r="X13" s="24">
        <f>VLOOKUP($B$1,データベース!$A:$CV,データベース!AL1,FALSE)</f>
        <v>0</v>
      </c>
      <c r="Y13" s="24">
        <f>VLOOKUP($B$1,データベース!$A:$CV,データベース!AM1,FALSE)</f>
        <v>1</v>
      </c>
      <c r="Z13" s="24">
        <f>VLOOKUP($B$1,データベース!$A:$CV,データベース!AN1,FALSE)</f>
        <v>0</v>
      </c>
      <c r="AA13" s="27">
        <f t="shared" ref="AA13:AA25" si="0">SUM(U13:Z13)</f>
        <v>1</v>
      </c>
      <c r="AC13" s="12" t="str">
        <f t="shared" ref="AC13:AC24" si="1">$G$1&amp;$J$1&amp;AA13&amp;$I$1</f>
        <v>(n=1）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0</v>
      </c>
      <c r="V14" s="24">
        <f>VLOOKUP($B$1,データベース!$A:$CV,データベース!AP1,FALSE)</f>
        <v>3</v>
      </c>
      <c r="W14" s="24">
        <f>VLOOKUP($B$1,データベース!$A:$CV,データベース!AQ1,FALSE)</f>
        <v>3</v>
      </c>
      <c r="X14" s="24">
        <f>VLOOKUP($B$1,データベース!$A:$CV,データベース!AR1,FALSE)</f>
        <v>19</v>
      </c>
      <c r="Y14" s="24">
        <f>VLOOKUP($B$1,データベース!$A:$CV,データベース!AS1,FALSE)</f>
        <v>58</v>
      </c>
      <c r="Z14" s="24">
        <f>VLOOKUP($B$1,データベース!$A:$CV,データベース!AT1,FALSE)</f>
        <v>2</v>
      </c>
      <c r="AA14" s="27">
        <f t="shared" si="0"/>
        <v>85</v>
      </c>
      <c r="AC14" s="12" t="str">
        <f t="shared" si="1"/>
        <v>(n=85）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1</v>
      </c>
      <c r="V15" s="24">
        <f>VLOOKUP($B$1,データベース!$A:$CV,データベース!AV1,FALSE)</f>
        <v>2</v>
      </c>
      <c r="W15" s="24">
        <f>VLOOKUP($B$1,データベース!$A:$CV,データベース!AW1,FALSE)</f>
        <v>6</v>
      </c>
      <c r="X15" s="24">
        <f>VLOOKUP($B$1,データベース!$A:$CV,データベース!AX1,FALSE)</f>
        <v>14</v>
      </c>
      <c r="Y15" s="24">
        <f>VLOOKUP($B$1,データベース!$A:$CV,データベース!AY1,FALSE)</f>
        <v>52</v>
      </c>
      <c r="Z15" s="24">
        <f>VLOOKUP($B$1,データベース!$A:$CV,データベース!AZ1,FALSE)</f>
        <v>5</v>
      </c>
      <c r="AA15" s="27">
        <f t="shared" si="0"/>
        <v>80</v>
      </c>
      <c r="AC15" s="12" t="str">
        <f t="shared" si="1"/>
        <v>(n=80）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1</v>
      </c>
      <c r="V16" s="24">
        <f>VLOOKUP($B$1,データベース!$A:$CV,データベース!BB1,FALSE)</f>
        <v>0</v>
      </c>
      <c r="W16" s="24">
        <f>VLOOKUP($B$1,データベース!$A:$CV,データベース!BC1,FALSE)</f>
        <v>0</v>
      </c>
      <c r="X16" s="24">
        <f>VLOOKUP($B$1,データベース!$A:$CV,データベース!BD1,FALSE)</f>
        <v>1</v>
      </c>
      <c r="Y16" s="24">
        <f>VLOOKUP($B$1,データベース!$A:$CV,データベース!BE1,FALSE)</f>
        <v>1</v>
      </c>
      <c r="Z16" s="24">
        <f>VLOOKUP($B$1,データベース!$A:$CV,データベース!BF1,FALSE)</f>
        <v>0</v>
      </c>
      <c r="AA16" s="27">
        <f t="shared" si="0"/>
        <v>3</v>
      </c>
      <c r="AC16" s="12" t="str">
        <f t="shared" si="1"/>
        <v>(n=3）</v>
      </c>
    </row>
    <row r="17" spans="1:29" x14ac:dyDescent="0.4">
      <c r="A17" s="20" t="s">
        <v>5</v>
      </c>
      <c r="B17" s="28">
        <f t="shared" ref="B17:H18" si="2">B12/$H12</f>
        <v>4.3715846994535519E-2</v>
      </c>
      <c r="C17" s="28">
        <f t="shared" si="2"/>
        <v>5.4644808743169399E-3</v>
      </c>
      <c r="D17" s="28">
        <f t="shared" si="2"/>
        <v>0.46448087431693991</v>
      </c>
      <c r="E17" s="28">
        <f t="shared" si="2"/>
        <v>0.43715846994535518</v>
      </c>
      <c r="F17" s="28">
        <f t="shared" si="2"/>
        <v>1.6393442622950821E-2</v>
      </c>
      <c r="G17" s="28">
        <f t="shared" si="2"/>
        <v>3.2786885245901641E-2</v>
      </c>
      <c r="H17" s="29">
        <f t="shared" si="2"/>
        <v>1</v>
      </c>
      <c r="J17" s="20" t="s">
        <v>5</v>
      </c>
      <c r="K17" s="28">
        <f>K12/$Q12</f>
        <v>8.2281374055904622E-3</v>
      </c>
      <c r="L17" s="28">
        <f t="shared" ref="L17:P18" si="3">L12/$Q12</f>
        <v>6.5175759743739815E-4</v>
      </c>
      <c r="M17" s="28">
        <f>M12/$Q12</f>
        <v>0.39479817478855567</v>
      </c>
      <c r="N17" s="28">
        <f>N12/$Q12</f>
        <v>0.56913559419440829</v>
      </c>
      <c r="O17" s="28">
        <f>O12/$Q12</f>
        <v>7.0954204235489397E-3</v>
      </c>
      <c r="P17" s="28">
        <f>P12/$Q12</f>
        <v>2.0090915590459252E-2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0</v>
      </c>
      <c r="V17" s="24">
        <f>VLOOKUP($B$1,データベース!$A:$CV,データベース!BH1,FALSE)</f>
        <v>0</v>
      </c>
      <c r="W17" s="24">
        <f>VLOOKUP($B$1,データベース!$A:$CV,データベース!BI1,FALSE)</f>
        <v>0</v>
      </c>
      <c r="X17" s="24">
        <f>VLOOKUP($B$1,データベース!$A:$CV,データベース!BJ1,FALSE)</f>
        <v>3</v>
      </c>
      <c r="Y17" s="24">
        <f>VLOOKUP($B$1,データベース!$A:$CV,データベース!BK1,FALSE)</f>
        <v>2</v>
      </c>
      <c r="Z17" s="24">
        <f>VLOOKUP($B$1,データベース!$A:$CV,データベース!BL1,FALSE)</f>
        <v>1</v>
      </c>
      <c r="AA17" s="27">
        <f t="shared" si="0"/>
        <v>6</v>
      </c>
      <c r="AC17" s="12" t="str">
        <f t="shared" si="1"/>
        <v>(n=6）</v>
      </c>
    </row>
    <row r="18" spans="1:29" x14ac:dyDescent="0.4">
      <c r="A18" s="21" t="s">
        <v>13</v>
      </c>
      <c r="B18" s="28">
        <f t="shared" si="2"/>
        <v>3.6363636363636362E-2</v>
      </c>
      <c r="C18" s="28">
        <f t="shared" si="2"/>
        <v>0.18181818181818182</v>
      </c>
      <c r="D18" s="28">
        <f t="shared" si="2"/>
        <v>0.30909090909090908</v>
      </c>
      <c r="E18" s="28">
        <f t="shared" si="2"/>
        <v>0.38181818181818183</v>
      </c>
      <c r="F18" s="28">
        <f t="shared" si="2"/>
        <v>3.6363636363636362E-2</v>
      </c>
      <c r="G18" s="28">
        <f t="shared" si="2"/>
        <v>5.4545454545454543E-2</v>
      </c>
      <c r="H18" s="29">
        <f t="shared" si="2"/>
        <v>1</v>
      </c>
      <c r="J18" s="21" t="s">
        <v>13</v>
      </c>
      <c r="K18" s="28">
        <f>K13/$Q13</f>
        <v>1.9829541560135865E-3</v>
      </c>
      <c r="L18" s="28">
        <f t="shared" si="3"/>
        <v>0.21587280029224712</v>
      </c>
      <c r="M18" s="28">
        <f t="shared" si="3"/>
        <v>0.47504414808324819</v>
      </c>
      <c r="N18" s="28">
        <f t="shared" si="3"/>
        <v>0.27363341603035102</v>
      </c>
      <c r="O18" s="28">
        <f t="shared" si="3"/>
        <v>2.6879927880286855E-2</v>
      </c>
      <c r="P18" s="28">
        <f t="shared" si="3"/>
        <v>6.586753557853397E-3</v>
      </c>
      <c r="Q18" s="28">
        <f>Q13/$Q13</f>
        <v>1</v>
      </c>
      <c r="S18" s="76"/>
      <c r="T18" s="12" t="s">
        <v>34</v>
      </c>
      <c r="U18" s="27">
        <f t="shared" ref="U18:Z18" si="4">SUM(U12:U17)</f>
        <v>2</v>
      </c>
      <c r="V18" s="27">
        <f t="shared" si="4"/>
        <v>6</v>
      </c>
      <c r="W18" s="27">
        <f t="shared" si="4"/>
        <v>9</v>
      </c>
      <c r="X18" s="27">
        <f t="shared" si="4"/>
        <v>39</v>
      </c>
      <c r="Y18" s="27">
        <f t="shared" si="4"/>
        <v>119</v>
      </c>
      <c r="Z18" s="27">
        <f t="shared" si="4"/>
        <v>8</v>
      </c>
      <c r="AA18" s="27">
        <f t="shared" si="0"/>
        <v>183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2</v>
      </c>
      <c r="X19" s="24">
        <f>VLOOKUP($B$1,データベース!$A:$CV,データベース!BP1,FALSE)</f>
        <v>0</v>
      </c>
      <c r="Y19" s="24">
        <f>VLOOKUP($B$1,データベース!$A:$CV,データベース!BQ1,FALSE)</f>
        <v>0</v>
      </c>
      <c r="Z19" s="24">
        <f>VLOOKUP($B$1,データベース!$A:$CV,データベース!BR1,FALSE)</f>
        <v>0</v>
      </c>
      <c r="AA19" s="27">
        <f t="shared" si="0"/>
        <v>2</v>
      </c>
      <c r="AC19" s="12" t="str">
        <f t="shared" si="1"/>
        <v>(n=2）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0</v>
      </c>
      <c r="V20" s="24">
        <f>VLOOKUP($B$1,データベース!$A:$CV,データベース!BT1,FALSE)</f>
        <v>1</v>
      </c>
      <c r="W20" s="24">
        <f>VLOOKUP($B$1,データベース!$A:$CV,データベース!BU1,FALSE)</f>
        <v>5</v>
      </c>
      <c r="X20" s="24">
        <f>VLOOKUP($B$1,データベース!$A:$CV,データベース!BV1,FALSE)</f>
        <v>4</v>
      </c>
      <c r="Y20" s="24">
        <f>VLOOKUP($B$1,データベース!$A:$CV,データベース!BW1,FALSE)</f>
        <v>0</v>
      </c>
      <c r="Z20" s="24">
        <f>VLOOKUP($B$1,データベース!$A:$CV,データベース!BX1,FALSE)</f>
        <v>0</v>
      </c>
      <c r="AA20" s="27">
        <f t="shared" si="0"/>
        <v>10</v>
      </c>
      <c r="AC20" s="12" t="str">
        <f t="shared" si="1"/>
        <v>(n=10）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1</v>
      </c>
      <c r="V21" s="24">
        <f>VLOOKUP($B$1,データベース!$A:$CV,データベース!BZ1,FALSE)</f>
        <v>1</v>
      </c>
      <c r="W21" s="24">
        <f>VLOOKUP($B$1,データベース!$A:$CV,データベース!CA1,FALSE)</f>
        <v>5</v>
      </c>
      <c r="X21" s="24">
        <f>VLOOKUP($B$1,データベース!$A:$CV,データベース!CB1,FALSE)</f>
        <v>7</v>
      </c>
      <c r="Y21" s="24">
        <f>VLOOKUP($B$1,データベース!$A:$CV,データベース!CC1,FALSE)</f>
        <v>3</v>
      </c>
      <c r="Z21" s="24">
        <f>VLOOKUP($B$1,データベース!$A:$CV,データベース!CD1,FALSE)</f>
        <v>0</v>
      </c>
      <c r="AA21" s="27">
        <f t="shared" si="0"/>
        <v>17</v>
      </c>
      <c r="AC21" s="12" t="str">
        <f t="shared" si="1"/>
        <v>(n=17）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0</v>
      </c>
      <c r="V22" s="24">
        <f>VLOOKUP($B$1,データベース!$A:$CV,データベース!CF1,FALSE)</f>
        <v>0</v>
      </c>
      <c r="W22" s="24">
        <f>VLOOKUP($B$1,データベース!$A:$CV,データベース!CG1,FALSE)</f>
        <v>8</v>
      </c>
      <c r="X22" s="24">
        <f>VLOOKUP($B$1,データベース!$A:$CV,データベース!CH1,FALSE)</f>
        <v>7</v>
      </c>
      <c r="Y22" s="24">
        <f>VLOOKUP($B$1,データベース!$A:$CV,データベース!CI1,FALSE)</f>
        <v>6</v>
      </c>
      <c r="Z22" s="24">
        <f>VLOOKUP($B$1,データベース!$A:$CV,データベース!CJ1,FALSE)</f>
        <v>0</v>
      </c>
      <c r="AA22" s="27">
        <f t="shared" si="0"/>
        <v>21</v>
      </c>
      <c r="AC22" s="12" t="str">
        <f t="shared" si="1"/>
        <v>(n=21）</v>
      </c>
    </row>
    <row r="23" spans="1:29" x14ac:dyDescent="0.4">
      <c r="A23" s="20" t="s">
        <v>5</v>
      </c>
      <c r="B23" s="28">
        <f>ROUND(B17,3)</f>
        <v>4.3999999999999997E-2</v>
      </c>
      <c r="C23" s="28">
        <f t="shared" ref="C23:G24" si="5">ROUND(C17,3)</f>
        <v>5.0000000000000001E-3</v>
      </c>
      <c r="D23" s="28">
        <f>ROUND(D17,3)+0.001</f>
        <v>0.46500000000000002</v>
      </c>
      <c r="E23" s="28">
        <f t="shared" si="5"/>
        <v>0.437</v>
      </c>
      <c r="F23" s="28">
        <f t="shared" si="5"/>
        <v>1.6E-2</v>
      </c>
      <c r="G23" s="28">
        <f t="shared" si="5"/>
        <v>3.3000000000000002E-2</v>
      </c>
      <c r="H23" s="28">
        <f>SUM(B23:G23)</f>
        <v>1</v>
      </c>
      <c r="J23" s="20" t="s">
        <v>5</v>
      </c>
      <c r="K23" s="28">
        <f>ROUND(K17,3)</f>
        <v>8.0000000000000002E-3</v>
      </c>
      <c r="L23" s="28">
        <f t="shared" ref="L23:P24" si="6">ROUND(L17,3)</f>
        <v>1E-3</v>
      </c>
      <c r="M23" s="28">
        <f t="shared" si="6"/>
        <v>0.39500000000000002</v>
      </c>
      <c r="N23" s="28">
        <f t="shared" si="6"/>
        <v>0.56899999999999995</v>
      </c>
      <c r="O23" s="28">
        <f t="shared" si="6"/>
        <v>7.0000000000000001E-3</v>
      </c>
      <c r="P23" s="28">
        <f t="shared" si="6"/>
        <v>0.02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0</v>
      </c>
      <c r="X23" s="24">
        <f>VLOOKUP($B$1,データベース!$A:$CV,データベース!CN1,FALSE)</f>
        <v>2</v>
      </c>
      <c r="Y23" s="24">
        <f>VLOOKUP($B$1,データベース!$A:$CV,データベース!CO1,FALSE)</f>
        <v>0</v>
      </c>
      <c r="Z23" s="24">
        <f>VLOOKUP($B$1,データベース!$A:$CV,データベース!CP1,FALSE)</f>
        <v>0</v>
      </c>
      <c r="AA23" s="27">
        <f t="shared" si="0"/>
        <v>2</v>
      </c>
      <c r="AC23" s="12" t="str">
        <f t="shared" si="1"/>
        <v>(n=2）</v>
      </c>
    </row>
    <row r="24" spans="1:29" x14ac:dyDescent="0.4">
      <c r="A24" s="21" t="s">
        <v>13</v>
      </c>
      <c r="B24" s="28">
        <f>ROUND(B18,3)</f>
        <v>3.5999999999999997E-2</v>
      </c>
      <c r="C24" s="28">
        <f t="shared" si="5"/>
        <v>0.182</v>
      </c>
      <c r="D24" s="28">
        <f t="shared" si="5"/>
        <v>0.309</v>
      </c>
      <c r="E24" s="28">
        <f t="shared" si="5"/>
        <v>0.38200000000000001</v>
      </c>
      <c r="F24" s="28">
        <f t="shared" si="5"/>
        <v>3.5999999999999997E-2</v>
      </c>
      <c r="G24" s="28">
        <f t="shared" si="5"/>
        <v>5.5E-2</v>
      </c>
      <c r="H24" s="28">
        <f>SUM(B24:G24)</f>
        <v>1</v>
      </c>
      <c r="J24" s="21" t="s">
        <v>13</v>
      </c>
      <c r="K24" s="28">
        <f>ROUND(K18,3)</f>
        <v>2E-3</v>
      </c>
      <c r="L24" s="28">
        <f t="shared" si="6"/>
        <v>0.216</v>
      </c>
      <c r="M24" s="28">
        <f>ROUND(M18,3)-0.001</f>
        <v>0.47399999999999998</v>
      </c>
      <c r="N24" s="28">
        <f t="shared" si="6"/>
        <v>0.27400000000000002</v>
      </c>
      <c r="O24" s="28">
        <f t="shared" si="6"/>
        <v>2.7E-2</v>
      </c>
      <c r="P24" s="28">
        <f t="shared" si="6"/>
        <v>7.0000000000000001E-3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1</v>
      </c>
      <c r="V24" s="24">
        <f>VLOOKUP($B$1,データベース!$A:$CV,データベース!CR1,FALSE)</f>
        <v>0</v>
      </c>
      <c r="W24" s="24">
        <f>VLOOKUP($B$1,データベース!$A:$CV,データベース!CS1,FALSE)</f>
        <v>2</v>
      </c>
      <c r="X24" s="24">
        <f>VLOOKUP($B$1,データベース!$A:$CV,データベース!CT1,FALSE)</f>
        <v>0</v>
      </c>
      <c r="Y24" s="24">
        <f>VLOOKUP($B$1,データベース!$A:$CV,データベース!CU1,FALSE)</f>
        <v>0</v>
      </c>
      <c r="Z24" s="24">
        <f>VLOOKUP($B$1,データベース!$A:$CV,データベース!CV1,FALSE)</f>
        <v>0</v>
      </c>
      <c r="AA24" s="27">
        <f t="shared" si="0"/>
        <v>3</v>
      </c>
      <c r="AC24" s="12" t="str">
        <f t="shared" si="1"/>
        <v>(n=3）</v>
      </c>
    </row>
    <row r="25" spans="1:29" x14ac:dyDescent="0.4">
      <c r="S25" s="77"/>
      <c r="T25" s="12" t="s">
        <v>34</v>
      </c>
      <c r="U25" s="27">
        <f t="shared" ref="U25:Z25" si="7">SUM(U19:U24)</f>
        <v>2</v>
      </c>
      <c r="V25" s="27">
        <f t="shared" si="7"/>
        <v>2</v>
      </c>
      <c r="W25" s="27">
        <f t="shared" si="7"/>
        <v>22</v>
      </c>
      <c r="X25" s="27">
        <f t="shared" si="7"/>
        <v>20</v>
      </c>
      <c r="Y25" s="27">
        <f t="shared" si="7"/>
        <v>9</v>
      </c>
      <c r="Z25" s="27">
        <f t="shared" si="7"/>
        <v>0</v>
      </c>
      <c r="AA25" s="27">
        <f t="shared" si="0"/>
        <v>55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S46-H11(29年間）(n=183）</v>
      </c>
      <c r="B27" s="28">
        <f>B23</f>
        <v>4.3999999999999997E-2</v>
      </c>
      <c r="C27" s="28">
        <f t="shared" ref="C27:G28" si="8">C23</f>
        <v>5.0000000000000001E-3</v>
      </c>
      <c r="D27" s="28">
        <f t="shared" si="8"/>
        <v>0.46500000000000002</v>
      </c>
      <c r="E27" s="28">
        <f t="shared" si="8"/>
        <v>0.437</v>
      </c>
      <c r="F27" s="28">
        <f t="shared" si="8"/>
        <v>1.6E-2</v>
      </c>
      <c r="G27" s="28">
        <f t="shared" si="8"/>
        <v>3.3000000000000002E-2</v>
      </c>
      <c r="J27" s="27" t="str">
        <f>REPLACE(K6,8,0,CHAR(10))</f>
        <v>地区計画策定前
S46-H11(29年間）</v>
      </c>
      <c r="K27" s="28">
        <f>K23</f>
        <v>8.0000000000000002E-3</v>
      </c>
      <c r="L27" s="28">
        <f t="shared" ref="L27:P28" si="9">L23</f>
        <v>1E-3</v>
      </c>
      <c r="M27" s="28">
        <f t="shared" si="9"/>
        <v>0.39500000000000002</v>
      </c>
      <c r="N27" s="28">
        <f t="shared" si="9"/>
        <v>0.56899999999999995</v>
      </c>
      <c r="O27" s="28">
        <f t="shared" si="9"/>
        <v>7.0000000000000001E-3</v>
      </c>
      <c r="P27" s="28">
        <f t="shared" si="9"/>
        <v>0.02</v>
      </c>
    </row>
    <row r="28" spans="1:29" x14ac:dyDescent="0.4">
      <c r="A28" s="27" t="str">
        <f>REPLACE(J7,8,0,CHAR(10))</f>
        <v>地区計画策定後
H12-R3(22年間）(n=55）</v>
      </c>
      <c r="B28" s="28">
        <f>B24</f>
        <v>3.5999999999999997E-2</v>
      </c>
      <c r="C28" s="28">
        <f t="shared" si="8"/>
        <v>0.182</v>
      </c>
      <c r="D28" s="28">
        <f t="shared" si="8"/>
        <v>0.309</v>
      </c>
      <c r="E28" s="28">
        <f t="shared" si="8"/>
        <v>0.38200000000000001</v>
      </c>
      <c r="F28" s="28">
        <f t="shared" si="8"/>
        <v>3.5999999999999997E-2</v>
      </c>
      <c r="G28" s="28">
        <f t="shared" si="8"/>
        <v>5.5E-2</v>
      </c>
      <c r="J28" s="27" t="str">
        <f>REPLACE(K7,8,0,CHAR(10))</f>
        <v>地区計画策定後
H12-R3(22年間）</v>
      </c>
      <c r="K28" s="28">
        <f>K24</f>
        <v>2E-3</v>
      </c>
      <c r="L28" s="28">
        <f t="shared" si="9"/>
        <v>0.216</v>
      </c>
      <c r="M28" s="28">
        <f t="shared" si="9"/>
        <v>0.47399999999999998</v>
      </c>
      <c r="N28" s="28">
        <f t="shared" si="9"/>
        <v>0.27400000000000002</v>
      </c>
      <c r="O28" s="28">
        <f t="shared" si="9"/>
        <v>2.7E-2</v>
      </c>
      <c r="P28" s="28">
        <f t="shared" si="9"/>
        <v>7.0000000000000001E-3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</v>
      </c>
      <c r="V30" s="28">
        <f t="shared" ref="V30:AA30" si="10">V12/$AA12</f>
        <v>0.125</v>
      </c>
      <c r="W30" s="28">
        <f t="shared" si="10"/>
        <v>0</v>
      </c>
      <c r="X30" s="28">
        <f t="shared" si="10"/>
        <v>0.25</v>
      </c>
      <c r="Y30" s="28">
        <f t="shared" si="10"/>
        <v>0.625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</v>
      </c>
      <c r="W31" s="28">
        <f t="shared" si="11"/>
        <v>0</v>
      </c>
      <c r="X31" s="28">
        <f t="shared" si="11"/>
        <v>0</v>
      </c>
      <c r="Y31" s="28">
        <f t="shared" si="11"/>
        <v>1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9.0000000000000011E-3</v>
      </c>
      <c r="L32" s="28">
        <f>M27</f>
        <v>0.39500000000000002</v>
      </c>
      <c r="M32" s="28">
        <f>SUM(K27:M27)</f>
        <v>0.40400000000000003</v>
      </c>
      <c r="N32" s="28">
        <f>N27</f>
        <v>0.56899999999999995</v>
      </c>
      <c r="O32" s="28">
        <f>O27</f>
        <v>7.0000000000000001E-3</v>
      </c>
      <c r="S32" s="76"/>
      <c r="T32" s="16" t="s">
        <v>9</v>
      </c>
      <c r="U32" s="28">
        <f t="shared" si="11"/>
        <v>0</v>
      </c>
      <c r="V32" s="28">
        <f t="shared" si="11"/>
        <v>3.5294117647058823E-2</v>
      </c>
      <c r="W32" s="28">
        <f t="shared" si="11"/>
        <v>3.5294117647058823E-2</v>
      </c>
      <c r="X32" s="28">
        <f t="shared" si="11"/>
        <v>0.22352941176470589</v>
      </c>
      <c r="Y32" s="28">
        <f t="shared" si="11"/>
        <v>0.68235294117647061</v>
      </c>
      <c r="Z32" s="28">
        <f t="shared" si="11"/>
        <v>2.3529411764705882E-2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0.218</v>
      </c>
      <c r="L33" s="28">
        <f>M28</f>
        <v>0.47399999999999998</v>
      </c>
      <c r="M33" s="28">
        <f>SUM(K28:M28)</f>
        <v>0.69199999999999995</v>
      </c>
      <c r="N33" s="28">
        <f>N28</f>
        <v>0.27400000000000002</v>
      </c>
      <c r="O33" s="28">
        <f>O28</f>
        <v>2.7E-2</v>
      </c>
      <c r="S33" s="76"/>
      <c r="T33" s="17" t="s">
        <v>10</v>
      </c>
      <c r="U33" s="28">
        <f t="shared" si="11"/>
        <v>1.2500000000000001E-2</v>
      </c>
      <c r="V33" s="28">
        <f t="shared" si="11"/>
        <v>2.5000000000000001E-2</v>
      </c>
      <c r="W33" s="28">
        <f t="shared" si="11"/>
        <v>7.4999999999999997E-2</v>
      </c>
      <c r="X33" s="28">
        <f t="shared" si="11"/>
        <v>0.17499999999999999</v>
      </c>
      <c r="Y33" s="28">
        <f t="shared" si="11"/>
        <v>0.65</v>
      </c>
      <c r="Z33" s="28">
        <f t="shared" si="11"/>
        <v>6.25E-2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0.33333333333333331</v>
      </c>
      <c r="V34" s="28">
        <f t="shared" si="11"/>
        <v>0</v>
      </c>
      <c r="W34" s="28">
        <f t="shared" si="11"/>
        <v>0</v>
      </c>
      <c r="X34" s="28">
        <f t="shared" si="11"/>
        <v>0.33333333333333331</v>
      </c>
      <c r="Y34" s="28">
        <f t="shared" si="11"/>
        <v>0.33333333333333331</v>
      </c>
      <c r="Z34" s="28">
        <f t="shared" si="11"/>
        <v>0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</v>
      </c>
      <c r="V35" s="28">
        <f t="shared" si="11"/>
        <v>0</v>
      </c>
      <c r="W35" s="28">
        <f t="shared" si="11"/>
        <v>0</v>
      </c>
      <c r="X35" s="28">
        <f t="shared" si="11"/>
        <v>0.5</v>
      </c>
      <c r="Y35" s="28">
        <f t="shared" si="11"/>
        <v>0.33333333333333331</v>
      </c>
      <c r="Z35" s="28">
        <f t="shared" si="11"/>
        <v>0.16666666666666666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1.092896174863388E-2</v>
      </c>
      <c r="V36" s="28">
        <f t="shared" si="11"/>
        <v>3.2786885245901641E-2</v>
      </c>
      <c r="W36" s="28">
        <f t="shared" si="11"/>
        <v>4.9180327868852458E-2</v>
      </c>
      <c r="X36" s="28">
        <f t="shared" si="11"/>
        <v>0.21311475409836064</v>
      </c>
      <c r="Y36" s="28">
        <f t="shared" si="11"/>
        <v>0.65027322404371579</v>
      </c>
      <c r="Z36" s="28">
        <f t="shared" si="11"/>
        <v>4.3715846994535519E-2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</v>
      </c>
      <c r="W37" s="28">
        <f t="shared" si="11"/>
        <v>1</v>
      </c>
      <c r="X37" s="28">
        <f t="shared" si="11"/>
        <v>0</v>
      </c>
      <c r="Y37" s="28">
        <f t="shared" si="11"/>
        <v>0</v>
      </c>
      <c r="Z37" s="28">
        <f t="shared" si="11"/>
        <v>0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0</v>
      </c>
      <c r="V38" s="28">
        <f t="shared" si="11"/>
        <v>0.1</v>
      </c>
      <c r="W38" s="28">
        <f t="shared" si="11"/>
        <v>0.5</v>
      </c>
      <c r="X38" s="28">
        <f t="shared" si="11"/>
        <v>0.4</v>
      </c>
      <c r="Y38" s="28">
        <f t="shared" si="11"/>
        <v>0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5.8823529411764705E-2</v>
      </c>
      <c r="V39" s="28">
        <f t="shared" si="11"/>
        <v>5.8823529411764705E-2</v>
      </c>
      <c r="W39" s="28">
        <f t="shared" si="11"/>
        <v>0.29411764705882354</v>
      </c>
      <c r="X39" s="28">
        <f t="shared" si="11"/>
        <v>0.41176470588235292</v>
      </c>
      <c r="Y39" s="28">
        <f t="shared" si="11"/>
        <v>0.17647058823529413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</v>
      </c>
      <c r="V40" s="28">
        <f t="shared" si="11"/>
        <v>0</v>
      </c>
      <c r="W40" s="28">
        <f t="shared" si="11"/>
        <v>0.38095238095238093</v>
      </c>
      <c r="X40" s="28">
        <f t="shared" si="11"/>
        <v>0.33333333333333331</v>
      </c>
      <c r="Y40" s="28">
        <f t="shared" si="11"/>
        <v>0.2857142857142857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</v>
      </c>
      <c r="X41" s="28">
        <f t="shared" si="11"/>
        <v>1</v>
      </c>
      <c r="Y41" s="28">
        <f t="shared" si="11"/>
        <v>0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0.33333333333333331</v>
      </c>
      <c r="V42" s="28">
        <f t="shared" si="11"/>
        <v>0</v>
      </c>
      <c r="W42" s="28">
        <f t="shared" si="11"/>
        <v>0.66666666666666663</v>
      </c>
      <c r="X42" s="28">
        <f t="shared" si="11"/>
        <v>0</v>
      </c>
      <c r="Y42" s="28">
        <f t="shared" si="11"/>
        <v>0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3.6363636363636362E-2</v>
      </c>
      <c r="V43" s="28">
        <f t="shared" si="11"/>
        <v>3.6363636363636362E-2</v>
      </c>
      <c r="W43" s="28">
        <f t="shared" si="11"/>
        <v>0.4</v>
      </c>
      <c r="X43" s="28">
        <f t="shared" si="11"/>
        <v>0.36363636363636365</v>
      </c>
      <c r="Y43" s="28">
        <f t="shared" si="11"/>
        <v>0.16363636363636364</v>
      </c>
      <c r="Z43" s="28">
        <f t="shared" si="11"/>
        <v>0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 t="shared" ref="U48:Z48" si="12">ROUND(U30,3)</f>
        <v>0</v>
      </c>
      <c r="V48" s="28">
        <f t="shared" si="12"/>
        <v>0.125</v>
      </c>
      <c r="W48" s="28">
        <f t="shared" si="12"/>
        <v>0</v>
      </c>
      <c r="X48" s="28">
        <f t="shared" si="12"/>
        <v>0.25</v>
      </c>
      <c r="Y48" s="28">
        <f t="shared" si="12"/>
        <v>0.625</v>
      </c>
      <c r="Z48" s="28">
        <f t="shared" si="12"/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3">ROUND(U31,3)</f>
        <v>0</v>
      </c>
      <c r="V49" s="28">
        <f t="shared" si="13"/>
        <v>0</v>
      </c>
      <c r="W49" s="28">
        <f t="shared" si="13"/>
        <v>0</v>
      </c>
      <c r="X49" s="28">
        <f t="shared" si="13"/>
        <v>0</v>
      </c>
      <c r="Y49" s="28">
        <f t="shared" si="13"/>
        <v>1</v>
      </c>
      <c r="Z49" s="28">
        <f t="shared" si="13"/>
        <v>0</v>
      </c>
      <c r="AA49" s="28">
        <f t="shared" ref="AA49:AA61" si="14">SUM(U49:Z49)</f>
        <v>1</v>
      </c>
    </row>
    <row r="50" spans="19:27" x14ac:dyDescent="0.4">
      <c r="S50" s="76"/>
      <c r="T50" s="16" t="s">
        <v>9</v>
      </c>
      <c r="U50" s="28">
        <f t="shared" si="13"/>
        <v>0</v>
      </c>
      <c r="V50" s="28">
        <f t="shared" si="13"/>
        <v>3.5000000000000003E-2</v>
      </c>
      <c r="W50" s="28">
        <f t="shared" si="13"/>
        <v>3.5000000000000003E-2</v>
      </c>
      <c r="X50" s="28">
        <f t="shared" si="13"/>
        <v>0.224</v>
      </c>
      <c r="Y50" s="28">
        <f t="shared" si="13"/>
        <v>0.68200000000000005</v>
      </c>
      <c r="Z50" s="28">
        <f t="shared" si="13"/>
        <v>2.4E-2</v>
      </c>
      <c r="AA50" s="28">
        <f t="shared" si="14"/>
        <v>1</v>
      </c>
    </row>
    <row r="51" spans="19:27" x14ac:dyDescent="0.4">
      <c r="S51" s="76"/>
      <c r="T51" s="17" t="s">
        <v>10</v>
      </c>
      <c r="U51" s="28">
        <f t="shared" si="13"/>
        <v>1.2999999999999999E-2</v>
      </c>
      <c r="V51" s="28">
        <f t="shared" si="13"/>
        <v>2.5000000000000001E-2</v>
      </c>
      <c r="W51" s="28">
        <f t="shared" si="13"/>
        <v>7.4999999999999997E-2</v>
      </c>
      <c r="X51" s="28">
        <f t="shared" si="13"/>
        <v>0.17499999999999999</v>
      </c>
      <c r="Y51" s="28">
        <f>ROUND(Y33,3)-0.001</f>
        <v>0.64900000000000002</v>
      </c>
      <c r="Z51" s="28">
        <f t="shared" si="13"/>
        <v>6.3E-2</v>
      </c>
      <c r="AA51" s="28">
        <f t="shared" si="14"/>
        <v>1</v>
      </c>
    </row>
    <row r="52" spans="19:27" x14ac:dyDescent="0.4">
      <c r="S52" s="76"/>
      <c r="T52" s="18" t="s">
        <v>11</v>
      </c>
      <c r="U52" s="28">
        <f t="shared" si="13"/>
        <v>0.33300000000000002</v>
      </c>
      <c r="V52" s="28">
        <f t="shared" si="13"/>
        <v>0</v>
      </c>
      <c r="W52" s="28">
        <f t="shared" si="13"/>
        <v>0</v>
      </c>
      <c r="X52" s="28">
        <f>ROUND(X34,3)+0.001</f>
        <v>0.33400000000000002</v>
      </c>
      <c r="Y52" s="28">
        <f t="shared" si="13"/>
        <v>0.33300000000000002</v>
      </c>
      <c r="Z52" s="28">
        <f t="shared" si="13"/>
        <v>0</v>
      </c>
      <c r="AA52" s="28">
        <f t="shared" si="14"/>
        <v>1</v>
      </c>
    </row>
    <row r="53" spans="19:27" x14ac:dyDescent="0.4">
      <c r="S53" s="76"/>
      <c r="T53" s="19" t="s">
        <v>12</v>
      </c>
      <c r="U53" s="28">
        <f t="shared" si="13"/>
        <v>0</v>
      </c>
      <c r="V53" s="28">
        <f t="shared" si="13"/>
        <v>0</v>
      </c>
      <c r="W53" s="28">
        <f t="shared" si="13"/>
        <v>0</v>
      </c>
      <c r="X53" s="28">
        <f t="shared" si="13"/>
        <v>0.5</v>
      </c>
      <c r="Y53" s="28">
        <f t="shared" si="13"/>
        <v>0.33300000000000002</v>
      </c>
      <c r="Z53" s="28">
        <f t="shared" si="13"/>
        <v>0.16700000000000001</v>
      </c>
      <c r="AA53" s="28">
        <f t="shared" si="14"/>
        <v>1</v>
      </c>
    </row>
    <row r="54" spans="19:27" x14ac:dyDescent="0.4">
      <c r="S54" s="76"/>
      <c r="T54" s="12" t="s">
        <v>34</v>
      </c>
      <c r="U54" s="28">
        <f t="shared" si="13"/>
        <v>1.0999999999999999E-2</v>
      </c>
      <c r="V54" s="28">
        <f t="shared" si="13"/>
        <v>3.3000000000000002E-2</v>
      </c>
      <c r="W54" s="28">
        <f t="shared" si="13"/>
        <v>4.9000000000000002E-2</v>
      </c>
      <c r="X54" s="28">
        <f t="shared" si="13"/>
        <v>0.21299999999999999</v>
      </c>
      <c r="Y54" s="28">
        <f t="shared" si="13"/>
        <v>0.65</v>
      </c>
      <c r="Z54" s="28">
        <f t="shared" si="13"/>
        <v>4.3999999999999997E-2</v>
      </c>
      <c r="AA54" s="28">
        <f t="shared" si="14"/>
        <v>1</v>
      </c>
    </row>
    <row r="55" spans="19:27" x14ac:dyDescent="0.4">
      <c r="S55" s="77" t="s">
        <v>13</v>
      </c>
      <c r="T55" s="14" t="s">
        <v>7</v>
      </c>
      <c r="U55" s="28">
        <f t="shared" si="13"/>
        <v>0</v>
      </c>
      <c r="V55" s="28">
        <f t="shared" si="13"/>
        <v>0</v>
      </c>
      <c r="W55" s="28">
        <f t="shared" si="13"/>
        <v>1</v>
      </c>
      <c r="X55" s="28">
        <f t="shared" si="13"/>
        <v>0</v>
      </c>
      <c r="Y55" s="28">
        <f t="shared" si="13"/>
        <v>0</v>
      </c>
      <c r="Z55" s="28">
        <f t="shared" si="13"/>
        <v>0</v>
      </c>
      <c r="AA55" s="28">
        <f t="shared" si="14"/>
        <v>1</v>
      </c>
    </row>
    <row r="56" spans="19:27" x14ac:dyDescent="0.4">
      <c r="S56" s="77"/>
      <c r="T56" s="15" t="s">
        <v>8</v>
      </c>
      <c r="U56" s="28">
        <f t="shared" si="13"/>
        <v>0</v>
      </c>
      <c r="V56" s="28">
        <f t="shared" si="13"/>
        <v>0.1</v>
      </c>
      <c r="W56" s="28">
        <f t="shared" si="13"/>
        <v>0.5</v>
      </c>
      <c r="X56" s="28">
        <f t="shared" si="13"/>
        <v>0.4</v>
      </c>
      <c r="Y56" s="28">
        <f t="shared" si="13"/>
        <v>0</v>
      </c>
      <c r="Z56" s="28">
        <f t="shared" si="13"/>
        <v>0</v>
      </c>
      <c r="AA56" s="28">
        <f t="shared" si="14"/>
        <v>1</v>
      </c>
    </row>
    <row r="57" spans="19:27" x14ac:dyDescent="0.4">
      <c r="S57" s="77"/>
      <c r="T57" s="16" t="s">
        <v>9</v>
      </c>
      <c r="U57" s="28">
        <f t="shared" si="13"/>
        <v>5.8999999999999997E-2</v>
      </c>
      <c r="V57" s="28">
        <f t="shared" si="13"/>
        <v>5.8999999999999997E-2</v>
      </c>
      <c r="W57" s="28">
        <f t="shared" si="13"/>
        <v>0.29399999999999998</v>
      </c>
      <c r="X57" s="28">
        <f t="shared" si="13"/>
        <v>0.41199999999999998</v>
      </c>
      <c r="Y57" s="28">
        <f t="shared" si="13"/>
        <v>0.17599999999999999</v>
      </c>
      <c r="Z57" s="28">
        <f t="shared" si="13"/>
        <v>0</v>
      </c>
      <c r="AA57" s="28">
        <f t="shared" si="14"/>
        <v>1</v>
      </c>
    </row>
    <row r="58" spans="19:27" x14ac:dyDescent="0.4">
      <c r="S58" s="77"/>
      <c r="T58" s="17" t="s">
        <v>10</v>
      </c>
      <c r="U58" s="28">
        <f t="shared" si="13"/>
        <v>0</v>
      </c>
      <c r="V58" s="28">
        <f t="shared" si="13"/>
        <v>0</v>
      </c>
      <c r="W58" s="28">
        <f t="shared" si="13"/>
        <v>0.38100000000000001</v>
      </c>
      <c r="X58" s="28">
        <f t="shared" si="13"/>
        <v>0.33300000000000002</v>
      </c>
      <c r="Y58" s="28">
        <f t="shared" si="13"/>
        <v>0.28599999999999998</v>
      </c>
      <c r="Z58" s="28">
        <f t="shared" si="13"/>
        <v>0</v>
      </c>
      <c r="AA58" s="28">
        <f t="shared" si="14"/>
        <v>1</v>
      </c>
    </row>
    <row r="59" spans="19:27" x14ac:dyDescent="0.4">
      <c r="S59" s="77"/>
      <c r="T59" s="18" t="s">
        <v>11</v>
      </c>
      <c r="U59" s="28">
        <f t="shared" si="13"/>
        <v>0</v>
      </c>
      <c r="V59" s="28">
        <f t="shared" si="13"/>
        <v>0</v>
      </c>
      <c r="W59" s="28">
        <f t="shared" si="13"/>
        <v>0</v>
      </c>
      <c r="X59" s="28">
        <f t="shared" si="13"/>
        <v>1</v>
      </c>
      <c r="Y59" s="28">
        <f t="shared" si="13"/>
        <v>0</v>
      </c>
      <c r="Z59" s="28">
        <f t="shared" si="13"/>
        <v>0</v>
      </c>
      <c r="AA59" s="28">
        <f t="shared" si="14"/>
        <v>1</v>
      </c>
    </row>
    <row r="60" spans="19:27" x14ac:dyDescent="0.4">
      <c r="S60" s="77"/>
      <c r="T60" s="19" t="s">
        <v>12</v>
      </c>
      <c r="U60" s="28">
        <f t="shared" si="13"/>
        <v>0.33300000000000002</v>
      </c>
      <c r="V60" s="28">
        <f t="shared" si="13"/>
        <v>0</v>
      </c>
      <c r="W60" s="28">
        <f t="shared" si="13"/>
        <v>0.66700000000000004</v>
      </c>
      <c r="X60" s="28">
        <f t="shared" si="13"/>
        <v>0</v>
      </c>
      <c r="Y60" s="28">
        <f t="shared" si="13"/>
        <v>0</v>
      </c>
      <c r="Z60" s="28">
        <f t="shared" si="13"/>
        <v>0</v>
      </c>
      <c r="AA60" s="28">
        <f t="shared" si="14"/>
        <v>1</v>
      </c>
    </row>
    <row r="61" spans="19:27" x14ac:dyDescent="0.4">
      <c r="S61" s="77"/>
      <c r="T61" s="12" t="s">
        <v>34</v>
      </c>
      <c r="U61" s="28">
        <f>ROUND(U43,3)</f>
        <v>3.5999999999999997E-2</v>
      </c>
      <c r="V61" s="28">
        <f t="shared" si="13"/>
        <v>3.5999999999999997E-2</v>
      </c>
      <c r="W61" s="28">
        <f t="shared" si="13"/>
        <v>0.4</v>
      </c>
      <c r="X61" s="28">
        <f t="shared" si="13"/>
        <v>0.36399999999999999</v>
      </c>
      <c r="Y61" s="28">
        <f t="shared" si="13"/>
        <v>0.16400000000000001</v>
      </c>
      <c r="Z61" s="28">
        <f t="shared" si="13"/>
        <v>0</v>
      </c>
      <c r="AA61" s="39">
        <f t="shared" si="14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S46-H11(29年間）(n=183）</v>
      </c>
      <c r="U66" s="28">
        <f t="shared" ref="U66:Z66" si="15">U54</f>
        <v>1.0999999999999999E-2</v>
      </c>
      <c r="V66" s="28">
        <f t="shared" si="15"/>
        <v>3.3000000000000002E-2</v>
      </c>
      <c r="W66" s="28">
        <f t="shared" si="15"/>
        <v>4.9000000000000002E-2</v>
      </c>
      <c r="X66" s="28">
        <f t="shared" si="15"/>
        <v>0.21299999999999999</v>
      </c>
      <c r="Y66" s="28">
        <f t="shared" si="15"/>
        <v>0.65</v>
      </c>
      <c r="Z66" s="28">
        <f t="shared" si="15"/>
        <v>4.3999999999999997E-2</v>
      </c>
      <c r="AA66" s="46"/>
      <c r="AB66" s="20" t="s">
        <v>5</v>
      </c>
      <c r="AC66" s="45">
        <f>SUM(Y66:Z66)</f>
        <v>0.69400000000000006</v>
      </c>
      <c r="AD66" s="45">
        <f>SUM(W66:X66)</f>
        <v>0.26200000000000001</v>
      </c>
    </row>
    <row r="67" spans="19:30" x14ac:dyDescent="0.4">
      <c r="T67" s="27" t="str">
        <f>REPLACE(J7,8,0,CHAR(10))</f>
        <v>地区計画策定後
H12-R3(22年間）(n=55）</v>
      </c>
      <c r="U67" s="28">
        <f t="shared" ref="U67:Z67" si="16">U61</f>
        <v>3.5999999999999997E-2</v>
      </c>
      <c r="V67" s="28">
        <f t="shared" si="16"/>
        <v>3.5999999999999997E-2</v>
      </c>
      <c r="W67" s="28">
        <f t="shared" si="16"/>
        <v>0.4</v>
      </c>
      <c r="X67" s="28">
        <f t="shared" si="16"/>
        <v>0.36399999999999999</v>
      </c>
      <c r="Y67" s="28">
        <f t="shared" si="16"/>
        <v>0.16400000000000001</v>
      </c>
      <c r="Z67" s="28">
        <f t="shared" si="16"/>
        <v>0</v>
      </c>
      <c r="AA67" s="46"/>
      <c r="AB67" s="21" t="s">
        <v>13</v>
      </c>
      <c r="AC67" s="45">
        <f>SUM(Y67:Z67)</f>
        <v>0.16400000000000001</v>
      </c>
      <c r="AD67" s="45">
        <f>SUM(W67:X67)</f>
        <v>0.76400000000000001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S46-H11(29年間）</v>
      </c>
      <c r="T71" s="38" t="str">
        <f t="shared" ref="T71:T76" si="17">T48&amp;AC12</f>
        <v>独立住宅(n=8）</v>
      </c>
      <c r="U71" s="28">
        <f t="shared" ref="U71:Z76" si="18">U48</f>
        <v>0</v>
      </c>
      <c r="V71" s="28">
        <f t="shared" si="18"/>
        <v>0.125</v>
      </c>
      <c r="W71" s="28">
        <f t="shared" si="18"/>
        <v>0</v>
      </c>
      <c r="X71" s="28">
        <f t="shared" si="18"/>
        <v>0.25</v>
      </c>
      <c r="Y71" s="28">
        <f t="shared" si="18"/>
        <v>0.625</v>
      </c>
      <c r="Z71" s="28">
        <f t="shared" si="18"/>
        <v>0</v>
      </c>
    </row>
    <row r="72" spans="19:30" x14ac:dyDescent="0.4">
      <c r="S72" s="75"/>
      <c r="T72" s="38" t="str">
        <f t="shared" si="17"/>
        <v>集合住宅(n=1）</v>
      </c>
      <c r="U72" s="28">
        <f t="shared" si="18"/>
        <v>0</v>
      </c>
      <c r="V72" s="28">
        <f t="shared" si="18"/>
        <v>0</v>
      </c>
      <c r="W72" s="28">
        <f t="shared" si="18"/>
        <v>0</v>
      </c>
      <c r="X72" s="28">
        <f t="shared" si="18"/>
        <v>0</v>
      </c>
      <c r="Y72" s="28">
        <f t="shared" si="18"/>
        <v>1</v>
      </c>
      <c r="Z72" s="28">
        <f t="shared" si="18"/>
        <v>0</v>
      </c>
    </row>
    <row r="73" spans="19:30" x14ac:dyDescent="0.4">
      <c r="S73" s="75"/>
      <c r="T73" s="38" t="str">
        <f t="shared" si="17"/>
        <v>住商併用(n=85）</v>
      </c>
      <c r="U73" s="28">
        <f t="shared" si="18"/>
        <v>0</v>
      </c>
      <c r="V73" s="28">
        <f t="shared" si="18"/>
        <v>3.5000000000000003E-2</v>
      </c>
      <c r="W73" s="28">
        <f t="shared" si="18"/>
        <v>3.5000000000000003E-2</v>
      </c>
      <c r="X73" s="28">
        <f t="shared" si="18"/>
        <v>0.224</v>
      </c>
      <c r="Y73" s="28">
        <f t="shared" si="18"/>
        <v>0.68200000000000005</v>
      </c>
      <c r="Z73" s="28">
        <f t="shared" si="18"/>
        <v>2.4E-2</v>
      </c>
    </row>
    <row r="74" spans="19:30" x14ac:dyDescent="0.4">
      <c r="S74" s="75"/>
      <c r="T74" s="38" t="str">
        <f t="shared" si="17"/>
        <v>事務所(n=80）</v>
      </c>
      <c r="U74" s="28">
        <f t="shared" si="18"/>
        <v>1.2999999999999999E-2</v>
      </c>
      <c r="V74" s="28">
        <f t="shared" si="18"/>
        <v>2.5000000000000001E-2</v>
      </c>
      <c r="W74" s="28">
        <f t="shared" si="18"/>
        <v>7.4999999999999997E-2</v>
      </c>
      <c r="X74" s="28">
        <f t="shared" si="18"/>
        <v>0.17499999999999999</v>
      </c>
      <c r="Y74" s="28">
        <f t="shared" si="18"/>
        <v>0.64900000000000002</v>
      </c>
      <c r="Z74" s="28">
        <f t="shared" si="18"/>
        <v>6.3E-2</v>
      </c>
    </row>
    <row r="75" spans="19:30" x14ac:dyDescent="0.4">
      <c r="S75" s="75"/>
      <c r="T75" s="38" t="str">
        <f t="shared" si="17"/>
        <v>専用商業(n=3）</v>
      </c>
      <c r="U75" s="28">
        <f t="shared" si="18"/>
        <v>0.33300000000000002</v>
      </c>
      <c r="V75" s="28">
        <f t="shared" si="18"/>
        <v>0</v>
      </c>
      <c r="W75" s="28">
        <f t="shared" si="18"/>
        <v>0</v>
      </c>
      <c r="X75" s="28">
        <f t="shared" si="18"/>
        <v>0.33400000000000002</v>
      </c>
      <c r="Y75" s="28">
        <f t="shared" si="18"/>
        <v>0.33300000000000002</v>
      </c>
      <c r="Z75" s="28">
        <f t="shared" si="18"/>
        <v>0</v>
      </c>
    </row>
    <row r="76" spans="19:30" x14ac:dyDescent="0.4">
      <c r="S76" s="75"/>
      <c r="T76" s="38" t="str">
        <f t="shared" si="17"/>
        <v>その他(n=6）</v>
      </c>
      <c r="U76" s="28">
        <f t="shared" si="18"/>
        <v>0</v>
      </c>
      <c r="V76" s="28">
        <f t="shared" si="18"/>
        <v>0</v>
      </c>
      <c r="W76" s="28">
        <f t="shared" si="18"/>
        <v>0</v>
      </c>
      <c r="X76" s="28">
        <f t="shared" si="18"/>
        <v>0.5</v>
      </c>
      <c r="Y76" s="28">
        <f t="shared" si="18"/>
        <v>0.33300000000000002</v>
      </c>
      <c r="Z76" s="28">
        <f t="shared" si="18"/>
        <v>0.16700000000000001</v>
      </c>
    </row>
    <row r="77" spans="19:30" x14ac:dyDescent="0.4">
      <c r="S77" s="75" t="str">
        <f>REPLACE(K7,8,0,CHAR(10))</f>
        <v>地区計画策定後
H12-R3(22年間）</v>
      </c>
      <c r="T77" s="38" t="str">
        <f t="shared" ref="T77:T82" si="19">T55&amp;AC19</f>
        <v>独立住宅(n=2）</v>
      </c>
      <c r="U77" s="28">
        <f t="shared" ref="U77:Z82" si="20">U55</f>
        <v>0</v>
      </c>
      <c r="V77" s="28">
        <f t="shared" si="20"/>
        <v>0</v>
      </c>
      <c r="W77" s="28">
        <f t="shared" si="20"/>
        <v>1</v>
      </c>
      <c r="X77" s="28">
        <f t="shared" si="20"/>
        <v>0</v>
      </c>
      <c r="Y77" s="28">
        <f t="shared" si="20"/>
        <v>0</v>
      </c>
      <c r="Z77" s="28">
        <f t="shared" si="20"/>
        <v>0</v>
      </c>
    </row>
    <row r="78" spans="19:30" x14ac:dyDescent="0.4">
      <c r="S78" s="75"/>
      <c r="T78" s="38" t="str">
        <f t="shared" si="19"/>
        <v>集合住宅(n=10）</v>
      </c>
      <c r="U78" s="28">
        <f t="shared" si="20"/>
        <v>0</v>
      </c>
      <c r="V78" s="28">
        <f t="shared" si="20"/>
        <v>0.1</v>
      </c>
      <c r="W78" s="28">
        <f t="shared" si="20"/>
        <v>0.5</v>
      </c>
      <c r="X78" s="28">
        <f t="shared" si="20"/>
        <v>0.4</v>
      </c>
      <c r="Y78" s="28">
        <f t="shared" si="20"/>
        <v>0</v>
      </c>
      <c r="Z78" s="28">
        <f t="shared" si="20"/>
        <v>0</v>
      </c>
    </row>
    <row r="79" spans="19:30" x14ac:dyDescent="0.4">
      <c r="S79" s="75"/>
      <c r="T79" s="38" t="str">
        <f t="shared" si="19"/>
        <v>住商併用(n=17）</v>
      </c>
      <c r="U79" s="28">
        <f t="shared" si="20"/>
        <v>5.8999999999999997E-2</v>
      </c>
      <c r="V79" s="28">
        <f t="shared" si="20"/>
        <v>5.8999999999999997E-2</v>
      </c>
      <c r="W79" s="28">
        <f t="shared" si="20"/>
        <v>0.29399999999999998</v>
      </c>
      <c r="X79" s="28">
        <f t="shared" si="20"/>
        <v>0.41199999999999998</v>
      </c>
      <c r="Y79" s="28">
        <f t="shared" si="20"/>
        <v>0.17599999999999999</v>
      </c>
      <c r="Z79" s="28">
        <f t="shared" si="20"/>
        <v>0</v>
      </c>
    </row>
    <row r="80" spans="19:30" x14ac:dyDescent="0.4">
      <c r="S80" s="75"/>
      <c r="T80" s="38" t="str">
        <f t="shared" si="19"/>
        <v>事務所(n=21）</v>
      </c>
      <c r="U80" s="28">
        <f t="shared" si="20"/>
        <v>0</v>
      </c>
      <c r="V80" s="28">
        <f t="shared" si="20"/>
        <v>0</v>
      </c>
      <c r="W80" s="28">
        <f t="shared" si="20"/>
        <v>0.38100000000000001</v>
      </c>
      <c r="X80" s="28">
        <f t="shared" si="20"/>
        <v>0.33300000000000002</v>
      </c>
      <c r="Y80" s="28">
        <f t="shared" si="20"/>
        <v>0.28599999999999998</v>
      </c>
      <c r="Z80" s="28">
        <f t="shared" si="20"/>
        <v>0</v>
      </c>
    </row>
    <row r="81" spans="19:26" x14ac:dyDescent="0.4">
      <c r="S81" s="75"/>
      <c r="T81" s="38" t="str">
        <f t="shared" si="19"/>
        <v>専用商業(n=2）</v>
      </c>
      <c r="U81" s="28">
        <f t="shared" si="20"/>
        <v>0</v>
      </c>
      <c r="V81" s="28">
        <f t="shared" si="20"/>
        <v>0</v>
      </c>
      <c r="W81" s="28">
        <f t="shared" si="20"/>
        <v>0</v>
      </c>
      <c r="X81" s="28">
        <f t="shared" si="20"/>
        <v>1</v>
      </c>
      <c r="Y81" s="28">
        <f t="shared" si="20"/>
        <v>0</v>
      </c>
      <c r="Z81" s="28">
        <f t="shared" si="20"/>
        <v>0</v>
      </c>
    </row>
    <row r="82" spans="19:26" x14ac:dyDescent="0.4">
      <c r="S82" s="75"/>
      <c r="T82" s="38" t="str">
        <f t="shared" si="19"/>
        <v>その他(n=3）</v>
      </c>
      <c r="U82" s="28">
        <f t="shared" si="20"/>
        <v>0.33300000000000002</v>
      </c>
      <c r="V82" s="28">
        <f t="shared" si="20"/>
        <v>0</v>
      </c>
      <c r="W82" s="28">
        <f t="shared" si="20"/>
        <v>0.66700000000000004</v>
      </c>
      <c r="X82" s="28">
        <f t="shared" si="20"/>
        <v>0</v>
      </c>
      <c r="Y82" s="28">
        <f t="shared" si="20"/>
        <v>0</v>
      </c>
      <c r="Z82" s="28">
        <f t="shared" si="20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CFFCC"/>
  </sheetPr>
  <dimension ref="A1:AD82"/>
  <sheetViews>
    <sheetView zoomScaleNormal="100" workbookViewId="0">
      <selection activeCell="Y19" sqref="Y19:Y20"/>
    </sheetView>
  </sheetViews>
  <sheetFormatPr defaultColWidth="9" defaultRowHeight="16.5" x14ac:dyDescent="0.4"/>
  <cols>
    <col min="1" max="1" width="12.625" style="12" customWidth="1"/>
    <col min="2" max="3" width="16.5" style="12" bestFit="1" customWidth="1"/>
    <col min="4" max="4" width="9.375" style="12" bestFit="1" customWidth="1"/>
    <col min="5" max="9" width="9" style="12"/>
    <col min="10" max="10" width="12.625" style="12" customWidth="1"/>
    <col min="11" max="16384" width="9" style="12"/>
  </cols>
  <sheetData>
    <row r="1" spans="1:29" x14ac:dyDescent="0.4">
      <c r="A1" s="10" t="s">
        <v>2</v>
      </c>
      <c r="B1" s="61">
        <v>14</v>
      </c>
      <c r="G1" s="12" t="s">
        <v>21</v>
      </c>
      <c r="H1" s="12" t="s">
        <v>22</v>
      </c>
      <c r="I1" s="12" t="s">
        <v>23</v>
      </c>
      <c r="J1" s="12" t="s">
        <v>24</v>
      </c>
      <c r="N1" s="24" t="s">
        <v>75</v>
      </c>
    </row>
    <row r="2" spans="1:29" x14ac:dyDescent="0.4">
      <c r="A2" s="10" t="s">
        <v>0</v>
      </c>
      <c r="B2" s="24" t="str">
        <f>VLOOKUP($B$1,データベース!$A:$CV,データベース!B1,FALSE)</f>
        <v>一ツ橋二丁目周辺地区</v>
      </c>
      <c r="N2" s="27" t="s">
        <v>76</v>
      </c>
    </row>
    <row r="3" spans="1:29" x14ac:dyDescent="0.4">
      <c r="A3" s="10" t="s">
        <v>4</v>
      </c>
      <c r="B3" s="24" t="str">
        <f>VLOOKUP($B$1,データベース!$A:$CV,データベース!C1,FALSE)</f>
        <v>千代田区型</v>
      </c>
      <c r="N3" s="40"/>
    </row>
    <row r="4" spans="1:29" x14ac:dyDescent="0.4">
      <c r="A4" s="10" t="s">
        <v>15</v>
      </c>
      <c r="B4" s="25">
        <f>VLOOKUP($B$1,データベース!$A:$CV,データベース!D1,FALSE)</f>
        <v>36815</v>
      </c>
      <c r="C4" s="26">
        <f>VLOOKUP($B$1,データベース!$A:$CV,データベース!D1,FALSE)</f>
        <v>36815</v>
      </c>
      <c r="F4" s="12">
        <v>1971</v>
      </c>
      <c r="G4" s="27">
        <f>B5-F4</f>
        <v>29</v>
      </c>
      <c r="I4" s="12" t="s">
        <v>19</v>
      </c>
      <c r="J4" s="12" t="str">
        <f>I4&amp;D7</f>
        <v>S46-H11</v>
      </c>
      <c r="K4" s="12" t="str">
        <f>$G$1&amp;G4&amp;$H$1&amp;$I$1</f>
        <v>(29年間）</v>
      </c>
      <c r="L4" s="12" t="str">
        <f>$G$1&amp;$J$1&amp;H12&amp;$I$1</f>
        <v>(n=350）</v>
      </c>
    </row>
    <row r="5" spans="1:29" x14ac:dyDescent="0.4">
      <c r="B5" s="27" t="str">
        <f>TEXT(B4,"yyyy")</f>
        <v>2000</v>
      </c>
      <c r="C5" s="27" t="str">
        <f>TEXT(C4,"ge")</f>
        <v>H12</v>
      </c>
      <c r="D5" s="27" t="str">
        <f>LEFT(C5,1)</f>
        <v>H</v>
      </c>
      <c r="F5" s="12">
        <v>2021</v>
      </c>
      <c r="G5" s="27">
        <f>F5-B5+1</f>
        <v>22</v>
      </c>
      <c r="I5" s="30" t="s">
        <v>20</v>
      </c>
      <c r="J5" s="12" t="str">
        <f>C5&amp;I5</f>
        <v>H12-R3</v>
      </c>
      <c r="K5" s="12" t="str">
        <f>$G$1&amp;G5&amp;$H$1&amp;$I$1</f>
        <v>(22年間）</v>
      </c>
      <c r="L5" s="12" t="str">
        <f>$G$1&amp;$J$1&amp;H13&amp;$I$1</f>
        <v>(n=82）</v>
      </c>
    </row>
    <row r="6" spans="1:29" x14ac:dyDescent="0.4">
      <c r="B6" s="27">
        <f>VALUE(B5)</f>
        <v>2000</v>
      </c>
      <c r="C6" s="27">
        <f>VALUE(RIGHT(C5,2))</f>
        <v>12</v>
      </c>
      <c r="D6" s="12">
        <f>C6-1</f>
        <v>11</v>
      </c>
      <c r="J6" s="12" t="str">
        <f>A23&amp;J4&amp;K4&amp;L4</f>
        <v>地区計画策定前S46-H11(29年間）(n=350）</v>
      </c>
      <c r="K6" s="12" t="str">
        <f>A23&amp;J4&amp;K4</f>
        <v>地区計画策定前S46-H11(29年間）</v>
      </c>
    </row>
    <row r="7" spans="1:29" x14ac:dyDescent="0.4">
      <c r="D7" s="12" t="str">
        <f>D5&amp;D6</f>
        <v>H11</v>
      </c>
      <c r="J7" s="12" t="str">
        <f>A24&amp;J5&amp;K5&amp;L5</f>
        <v>地区計画策定後H12-R3(22年間）(n=82）</v>
      </c>
      <c r="K7" s="12" t="str">
        <f>A24&amp;J5&amp;K5</f>
        <v>地区計画策定後H12-R3(22年間）</v>
      </c>
    </row>
    <row r="9" spans="1:29" x14ac:dyDescent="0.4">
      <c r="A9" s="13" t="s">
        <v>18</v>
      </c>
      <c r="J9" s="31" t="s">
        <v>25</v>
      </c>
      <c r="S9" s="32" t="s">
        <v>27</v>
      </c>
    </row>
    <row r="10" spans="1:29" x14ac:dyDescent="0.4">
      <c r="A10" s="12" t="s">
        <v>16</v>
      </c>
      <c r="J10" s="12" t="s">
        <v>26</v>
      </c>
      <c r="S10" s="12" t="s">
        <v>36</v>
      </c>
    </row>
    <row r="11" spans="1:29" x14ac:dyDescent="0.4">
      <c r="B11" s="14" t="s">
        <v>7</v>
      </c>
      <c r="C11" s="15" t="s">
        <v>8</v>
      </c>
      <c r="D11" s="16" t="s">
        <v>9</v>
      </c>
      <c r="E11" s="17" t="s">
        <v>10</v>
      </c>
      <c r="F11" s="18" t="s">
        <v>11</v>
      </c>
      <c r="G11" s="19" t="s">
        <v>12</v>
      </c>
      <c r="K11" s="14" t="s">
        <v>7</v>
      </c>
      <c r="L11" s="15" t="s">
        <v>8</v>
      </c>
      <c r="M11" s="16" t="s">
        <v>9</v>
      </c>
      <c r="N11" s="17" t="s">
        <v>10</v>
      </c>
      <c r="O11" s="18" t="s">
        <v>11</v>
      </c>
      <c r="P11" s="19" t="s">
        <v>12</v>
      </c>
      <c r="U11" s="33" t="s">
        <v>28</v>
      </c>
      <c r="V11" s="34" t="s">
        <v>29</v>
      </c>
      <c r="W11" s="22" t="s">
        <v>30</v>
      </c>
      <c r="X11" s="35" t="s">
        <v>31</v>
      </c>
      <c r="Y11" s="36" t="s">
        <v>32</v>
      </c>
      <c r="Z11" s="23" t="s">
        <v>33</v>
      </c>
    </row>
    <row r="12" spans="1:29" x14ac:dyDescent="0.4">
      <c r="A12" s="20" t="s">
        <v>5</v>
      </c>
      <c r="B12" s="24">
        <f>VLOOKUP($B$1,データベース!$A:$CV,データベース!E1,FALSE)</f>
        <v>18</v>
      </c>
      <c r="C12" s="24">
        <f>VLOOKUP($B$1,データベース!$A:$CV,データベース!F1,FALSE)</f>
        <v>10</v>
      </c>
      <c r="D12" s="24">
        <f>VLOOKUP($B$1,データベース!$A:$CV,データベース!G1,FALSE)</f>
        <v>153</v>
      </c>
      <c r="E12" s="24">
        <f>VLOOKUP($B$1,データベース!$A:$CV,データベース!H1,FALSE)</f>
        <v>136</v>
      </c>
      <c r="F12" s="24">
        <f>VLOOKUP($B$1,データベース!$A:$CV,データベース!I1,FALSE)</f>
        <v>14</v>
      </c>
      <c r="G12" s="24">
        <f>VLOOKUP($B$1,データベース!$A:$CV,データベース!J1,FALSE)</f>
        <v>19</v>
      </c>
      <c r="H12" s="27">
        <f>SUM(B12:G12)</f>
        <v>350</v>
      </c>
      <c r="J12" s="20" t="s">
        <v>5</v>
      </c>
      <c r="K12" s="24">
        <f>VLOOKUP($B$1,データベース!$A:$CV,データベース!Q1,FALSE)</f>
        <v>2425.4799999999996</v>
      </c>
      <c r="L12" s="24">
        <f>VLOOKUP($B$1,データベース!$A:$CV,データベース!R1,FALSE)</f>
        <v>8842.27</v>
      </c>
      <c r="M12" s="24">
        <f>VLOOKUP($B$1,データベース!$A:$CV,データベース!S1,FALSE)</f>
        <v>144711.66999999998</v>
      </c>
      <c r="N12" s="24">
        <f>VLOOKUP($B$1,データベース!$A:$CV,データベース!T1,FALSE)</f>
        <v>285524.45999999996</v>
      </c>
      <c r="O12" s="24">
        <f>VLOOKUP($B$1,データベース!$A:$CV,データベース!U1,FALSE)</f>
        <v>2987.95</v>
      </c>
      <c r="P12" s="24">
        <f>VLOOKUP($B$1,データベース!$A:$CV,データベース!V1,FALSE)</f>
        <v>26178.889999999992</v>
      </c>
      <c r="Q12" s="27">
        <f>SUM(K12:P12)</f>
        <v>470670.72</v>
      </c>
      <c r="S12" s="76" t="s">
        <v>5</v>
      </c>
      <c r="T12" s="14" t="s">
        <v>7</v>
      </c>
      <c r="U12" s="24">
        <f>VLOOKUP($B$1,データベース!$A:$CV,データベース!AC1,FALSE)</f>
        <v>2</v>
      </c>
      <c r="V12" s="24">
        <f>VLOOKUP($B$1,データベース!$A:$CV,データベース!AD1,FALSE)</f>
        <v>0</v>
      </c>
      <c r="W12" s="24">
        <f>VLOOKUP($B$1,データベース!$A:$CV,データベース!AE1,FALSE)</f>
        <v>1</v>
      </c>
      <c r="X12" s="24">
        <f>VLOOKUP($B$1,データベース!$A:$CV,データベース!AF1,FALSE)</f>
        <v>5</v>
      </c>
      <c r="Y12" s="24">
        <f>VLOOKUP($B$1,データベース!$A:$CV,データベース!AG1,FALSE)</f>
        <v>10</v>
      </c>
      <c r="Z12" s="24">
        <f>VLOOKUP($B$1,データベース!$A:$CV,データベース!AH1,FALSE)</f>
        <v>0</v>
      </c>
      <c r="AA12" s="27">
        <f>SUM(U12:Z12)</f>
        <v>18</v>
      </c>
      <c r="AC12" s="12" t="str">
        <f>$G$1&amp;$J$1&amp;AA12&amp;$I$1</f>
        <v>(n=18）</v>
      </c>
    </row>
    <row r="13" spans="1:29" x14ac:dyDescent="0.4">
      <c r="A13" s="21" t="s">
        <v>13</v>
      </c>
      <c r="B13" s="24">
        <f>VLOOKUP($B$1,データベース!$A:$CV,データベース!K1,FALSE)</f>
        <v>6</v>
      </c>
      <c r="C13" s="24">
        <f>VLOOKUP($B$1,データベース!$A:$CV,データベース!L1,FALSE)</f>
        <v>19</v>
      </c>
      <c r="D13" s="24">
        <f>VLOOKUP($B$1,データベース!$A:$CV,データベース!M1,FALSE)</f>
        <v>22</v>
      </c>
      <c r="E13" s="24">
        <f>VLOOKUP($B$1,データベース!$A:$CV,データベース!N1,FALSE)</f>
        <v>20</v>
      </c>
      <c r="F13" s="24">
        <f>VLOOKUP($B$1,データベース!$A:$CV,データベース!O1,FALSE)</f>
        <v>5</v>
      </c>
      <c r="G13" s="24">
        <f>VLOOKUP($B$1,データベース!$A:$CV,データベース!P1,FALSE)</f>
        <v>10</v>
      </c>
      <c r="H13" s="27">
        <f>SUM(B13:G13)</f>
        <v>82</v>
      </c>
      <c r="J13" s="21" t="s">
        <v>13</v>
      </c>
      <c r="K13" s="24">
        <f>VLOOKUP($B$1,データベース!$A:$CV,データベース!W1,FALSE)</f>
        <v>926.8900000000001</v>
      </c>
      <c r="L13" s="24">
        <f>VLOOKUP($B$1,データベース!$A:$CV,データベース!X1,FALSE)</f>
        <v>33204.859999999993</v>
      </c>
      <c r="M13" s="24">
        <f>VLOOKUP($B$1,データベース!$A:$CV,データベース!Y1,FALSE)</f>
        <v>28170.53</v>
      </c>
      <c r="N13" s="24">
        <f>VLOOKUP($B$1,データベース!$A:$CV,データベース!Z1,FALSE)</f>
        <v>97032.219999999987</v>
      </c>
      <c r="O13" s="24">
        <f>VLOOKUP($B$1,データベース!$A:$CV,データベース!AA1,FALSE)</f>
        <v>1662.9699999999998</v>
      </c>
      <c r="P13" s="24">
        <f>VLOOKUP($B$1,データベース!$A:$CV,データベース!AB1,FALSE)</f>
        <v>50811.02</v>
      </c>
      <c r="Q13" s="27">
        <f>SUM(K13:P13)</f>
        <v>211808.48999999996</v>
      </c>
      <c r="S13" s="76"/>
      <c r="T13" s="15" t="s">
        <v>8</v>
      </c>
      <c r="U13" s="24">
        <f>VLOOKUP($B$1,データベース!$A:$CV,データベース!AI1,FALSE)</f>
        <v>0</v>
      </c>
      <c r="V13" s="24">
        <f>VLOOKUP($B$1,データベース!$A:$CV,データベース!AJ1,FALSE)</f>
        <v>1</v>
      </c>
      <c r="W13" s="24">
        <f>VLOOKUP($B$1,データベース!$A:$CV,データベース!AK1,FALSE)</f>
        <v>5</v>
      </c>
      <c r="X13" s="24">
        <f>VLOOKUP($B$1,データベース!$A:$CV,データベース!AL1,FALSE)</f>
        <v>2</v>
      </c>
      <c r="Y13" s="24">
        <f>VLOOKUP($B$1,データベース!$A:$CV,データベース!AM1,FALSE)</f>
        <v>2</v>
      </c>
      <c r="Z13" s="24">
        <f>VLOOKUP($B$1,データベース!$A:$CV,データベース!AN1,FALSE)</f>
        <v>0</v>
      </c>
      <c r="AA13" s="27">
        <f t="shared" ref="AA13:AA25" si="0">SUM(U13:Z13)</f>
        <v>10</v>
      </c>
      <c r="AC13" s="12" t="str">
        <f t="shared" ref="AC13:AC24" si="1">$G$1&amp;$J$1&amp;AA13&amp;$I$1</f>
        <v>(n=10）</v>
      </c>
    </row>
    <row r="14" spans="1:29" x14ac:dyDescent="0.4">
      <c r="S14" s="76"/>
      <c r="T14" s="16" t="s">
        <v>9</v>
      </c>
      <c r="U14" s="24">
        <f>VLOOKUP($B$1,データベース!$A:$CV,データベース!AO1,FALSE)</f>
        <v>2</v>
      </c>
      <c r="V14" s="24">
        <f>VLOOKUP($B$1,データベース!$A:$CV,データベース!AP1,FALSE)</f>
        <v>2</v>
      </c>
      <c r="W14" s="24">
        <f>VLOOKUP($B$1,データベース!$A:$CV,データベース!AQ1,FALSE)</f>
        <v>9</v>
      </c>
      <c r="X14" s="24">
        <f>VLOOKUP($B$1,データベース!$A:$CV,データベース!AR1,FALSE)</f>
        <v>47</v>
      </c>
      <c r="Y14" s="24">
        <f>VLOOKUP($B$1,データベース!$A:$CV,データベース!AS1,FALSE)</f>
        <v>81</v>
      </c>
      <c r="Z14" s="24">
        <f>VLOOKUP($B$1,データベース!$A:$CV,データベース!AT1,FALSE)</f>
        <v>12</v>
      </c>
      <c r="AA14" s="27">
        <f t="shared" si="0"/>
        <v>153</v>
      </c>
      <c r="AC14" s="12" t="str">
        <f t="shared" si="1"/>
        <v>(n=153）</v>
      </c>
    </row>
    <row r="15" spans="1:29" x14ac:dyDescent="0.4">
      <c r="A15" s="12" t="s">
        <v>17</v>
      </c>
      <c r="J15" s="12" t="s">
        <v>17</v>
      </c>
      <c r="S15" s="76"/>
      <c r="T15" s="17" t="s">
        <v>10</v>
      </c>
      <c r="U15" s="24">
        <f>VLOOKUP($B$1,データベース!$A:$CV,データベース!AU1,FALSE)</f>
        <v>3</v>
      </c>
      <c r="V15" s="24">
        <f>VLOOKUP($B$1,データベース!$A:$CV,データベース!AV1,FALSE)</f>
        <v>4</v>
      </c>
      <c r="W15" s="24">
        <f>VLOOKUP($B$1,データベース!$A:$CV,データベース!AW1,FALSE)</f>
        <v>10</v>
      </c>
      <c r="X15" s="24">
        <f>VLOOKUP($B$1,データベース!$A:$CV,データベース!AX1,FALSE)</f>
        <v>42</v>
      </c>
      <c r="Y15" s="24">
        <f>VLOOKUP($B$1,データベース!$A:$CV,データベース!AY1,FALSE)</f>
        <v>67</v>
      </c>
      <c r="Z15" s="24">
        <f>VLOOKUP($B$1,データベース!$A:$CV,データベース!AZ1,FALSE)</f>
        <v>10</v>
      </c>
      <c r="AA15" s="27">
        <f t="shared" si="0"/>
        <v>136</v>
      </c>
      <c r="AC15" s="12" t="str">
        <f t="shared" si="1"/>
        <v>(n=136）</v>
      </c>
    </row>
    <row r="16" spans="1:29" x14ac:dyDescent="0.4">
      <c r="B16" s="14" t="s">
        <v>7</v>
      </c>
      <c r="C16" s="15" t="s">
        <v>8</v>
      </c>
      <c r="D16" s="16" t="s">
        <v>9</v>
      </c>
      <c r="E16" s="17" t="s">
        <v>10</v>
      </c>
      <c r="F16" s="18" t="s">
        <v>11</v>
      </c>
      <c r="G16" s="19" t="s">
        <v>12</v>
      </c>
      <c r="K16" s="14" t="s">
        <v>7</v>
      </c>
      <c r="L16" s="15" t="s">
        <v>8</v>
      </c>
      <c r="M16" s="16" t="s">
        <v>9</v>
      </c>
      <c r="N16" s="17" t="s">
        <v>10</v>
      </c>
      <c r="O16" s="18" t="s">
        <v>11</v>
      </c>
      <c r="P16" s="19" t="s">
        <v>12</v>
      </c>
      <c r="S16" s="76"/>
      <c r="T16" s="18" t="s">
        <v>11</v>
      </c>
      <c r="U16" s="24">
        <f>VLOOKUP($B$1,データベース!$A:$CV,データベース!BA1,FALSE)</f>
        <v>0</v>
      </c>
      <c r="V16" s="24">
        <f>VLOOKUP($B$1,データベース!$A:$CV,データベース!BB1,FALSE)</f>
        <v>0</v>
      </c>
      <c r="W16" s="24">
        <f>VLOOKUP($B$1,データベース!$A:$CV,データベース!BC1,FALSE)</f>
        <v>1</v>
      </c>
      <c r="X16" s="24">
        <f>VLOOKUP($B$1,データベース!$A:$CV,データベース!BD1,FALSE)</f>
        <v>2</v>
      </c>
      <c r="Y16" s="24">
        <f>VLOOKUP($B$1,データベース!$A:$CV,データベース!BE1,FALSE)</f>
        <v>10</v>
      </c>
      <c r="Z16" s="24">
        <f>VLOOKUP($B$1,データベース!$A:$CV,データベース!BF1,FALSE)</f>
        <v>1</v>
      </c>
      <c r="AA16" s="27">
        <f t="shared" si="0"/>
        <v>14</v>
      </c>
      <c r="AC16" s="12" t="str">
        <f t="shared" si="1"/>
        <v>(n=14）</v>
      </c>
    </row>
    <row r="17" spans="1:29" x14ac:dyDescent="0.4">
      <c r="A17" s="20" t="s">
        <v>5</v>
      </c>
      <c r="B17" s="28">
        <f t="shared" ref="B17:H18" si="2">B12/$H12</f>
        <v>5.1428571428571428E-2</v>
      </c>
      <c r="C17" s="28">
        <f t="shared" si="2"/>
        <v>2.8571428571428571E-2</v>
      </c>
      <c r="D17" s="28">
        <f t="shared" si="2"/>
        <v>0.43714285714285717</v>
      </c>
      <c r="E17" s="28">
        <f t="shared" si="2"/>
        <v>0.38857142857142857</v>
      </c>
      <c r="F17" s="28">
        <f t="shared" si="2"/>
        <v>0.04</v>
      </c>
      <c r="G17" s="28">
        <f t="shared" si="2"/>
        <v>5.4285714285714284E-2</v>
      </c>
      <c r="H17" s="29">
        <f t="shared" si="2"/>
        <v>1</v>
      </c>
      <c r="J17" s="20" t="s">
        <v>5</v>
      </c>
      <c r="K17" s="28">
        <f>K12/$Q12</f>
        <v>5.1532417397878493E-3</v>
      </c>
      <c r="L17" s="28">
        <f t="shared" ref="L17:P18" si="3">L12/$Q12</f>
        <v>1.8786530846873161E-2</v>
      </c>
      <c r="M17" s="28">
        <f t="shared" si="3"/>
        <v>0.30745840744034386</v>
      </c>
      <c r="N17" s="28">
        <f t="shared" si="3"/>
        <v>0.60663314684202152</v>
      </c>
      <c r="O17" s="28">
        <f t="shared" si="3"/>
        <v>6.3482810233022359E-3</v>
      </c>
      <c r="P17" s="28">
        <f t="shared" si="3"/>
        <v>5.5620392107671356E-2</v>
      </c>
      <c r="Q17" s="28">
        <f>Q12/$Q12</f>
        <v>1</v>
      </c>
      <c r="S17" s="76"/>
      <c r="T17" s="19" t="s">
        <v>12</v>
      </c>
      <c r="U17" s="24">
        <f>VLOOKUP($B$1,データベース!$A:$CV,データベース!BG1,FALSE)</f>
        <v>4</v>
      </c>
      <c r="V17" s="24">
        <f>VLOOKUP($B$1,データベース!$A:$CV,データベース!BH1,FALSE)</f>
        <v>1</v>
      </c>
      <c r="W17" s="24">
        <f>VLOOKUP($B$1,データベース!$A:$CV,データベース!BI1,FALSE)</f>
        <v>7</v>
      </c>
      <c r="X17" s="24">
        <f>VLOOKUP($B$1,データベース!$A:$CV,データベース!BJ1,FALSE)</f>
        <v>7</v>
      </c>
      <c r="Y17" s="24">
        <f>VLOOKUP($B$1,データベース!$A:$CV,データベース!BK1,FALSE)</f>
        <v>0</v>
      </c>
      <c r="Z17" s="24">
        <f>VLOOKUP($B$1,データベース!$A:$CV,データベース!BL1,FALSE)</f>
        <v>0</v>
      </c>
      <c r="AA17" s="27">
        <f t="shared" si="0"/>
        <v>19</v>
      </c>
      <c r="AC17" s="12" t="str">
        <f t="shared" si="1"/>
        <v>(n=19）</v>
      </c>
    </row>
    <row r="18" spans="1:29" x14ac:dyDescent="0.4">
      <c r="A18" s="21" t="s">
        <v>13</v>
      </c>
      <c r="B18" s="28">
        <f t="shared" si="2"/>
        <v>7.3170731707317069E-2</v>
      </c>
      <c r="C18" s="28">
        <f t="shared" si="2"/>
        <v>0.23170731707317074</v>
      </c>
      <c r="D18" s="28">
        <f t="shared" si="2"/>
        <v>0.26829268292682928</v>
      </c>
      <c r="E18" s="28">
        <f t="shared" si="2"/>
        <v>0.24390243902439024</v>
      </c>
      <c r="F18" s="28">
        <f t="shared" si="2"/>
        <v>6.097560975609756E-2</v>
      </c>
      <c r="G18" s="28">
        <f t="shared" si="2"/>
        <v>0.12195121951219512</v>
      </c>
      <c r="H18" s="29">
        <f t="shared" si="2"/>
        <v>1</v>
      </c>
      <c r="J18" s="21" t="s">
        <v>13</v>
      </c>
      <c r="K18" s="28">
        <f>K13/$Q13</f>
        <v>4.3760757654237575E-3</v>
      </c>
      <c r="L18" s="28">
        <f t="shared" si="3"/>
        <v>0.15676831462232699</v>
      </c>
      <c r="M18" s="28">
        <f t="shared" si="3"/>
        <v>0.13300000391863426</v>
      </c>
      <c r="N18" s="28">
        <f t="shared" si="3"/>
        <v>0.45811298687791036</v>
      </c>
      <c r="O18" s="28">
        <f t="shared" si="3"/>
        <v>7.8512905691362992E-3</v>
      </c>
      <c r="P18" s="28">
        <f t="shared" si="3"/>
        <v>0.23989132824656842</v>
      </c>
      <c r="Q18" s="28">
        <f>Q13/$Q13</f>
        <v>1</v>
      </c>
      <c r="S18" s="76"/>
      <c r="T18" s="12" t="s">
        <v>34</v>
      </c>
      <c r="U18" s="27">
        <f t="shared" ref="U18:Z18" si="4">SUM(U12:U17)</f>
        <v>11</v>
      </c>
      <c r="V18" s="27">
        <f t="shared" si="4"/>
        <v>8</v>
      </c>
      <c r="W18" s="27">
        <f t="shared" si="4"/>
        <v>33</v>
      </c>
      <c r="X18" s="27">
        <f t="shared" si="4"/>
        <v>105</v>
      </c>
      <c r="Y18" s="27">
        <f t="shared" si="4"/>
        <v>170</v>
      </c>
      <c r="Z18" s="27">
        <f t="shared" si="4"/>
        <v>23</v>
      </c>
      <c r="AA18" s="27">
        <f t="shared" si="0"/>
        <v>350</v>
      </c>
    </row>
    <row r="19" spans="1:29" x14ac:dyDescent="0.4">
      <c r="S19" s="77" t="s">
        <v>13</v>
      </c>
      <c r="T19" s="14" t="s">
        <v>7</v>
      </c>
      <c r="U19" s="24">
        <f>VLOOKUP($B$1,データベース!$A:$CV,データベース!BM1,FALSE)</f>
        <v>0</v>
      </c>
      <c r="V19" s="24">
        <f>VLOOKUP($B$1,データベース!$A:$CV,データベース!BN1,FALSE)</f>
        <v>0</v>
      </c>
      <c r="W19" s="24">
        <f>VLOOKUP($B$1,データベース!$A:$CV,データベース!BO1,FALSE)</f>
        <v>2</v>
      </c>
      <c r="X19" s="24">
        <f>VLOOKUP($B$1,データベース!$A:$CV,データベース!BP1,FALSE)</f>
        <v>3</v>
      </c>
      <c r="Y19" s="24">
        <f>VLOOKUP($B$1,データベース!$A:$CV,データベース!BQ1,FALSE)</f>
        <v>0</v>
      </c>
      <c r="Z19" s="24">
        <f>VLOOKUP($B$1,データベース!$A:$CV,データベース!BR1,FALSE)</f>
        <v>1</v>
      </c>
      <c r="AA19" s="27">
        <f t="shared" si="0"/>
        <v>6</v>
      </c>
      <c r="AC19" s="12" t="str">
        <f t="shared" si="1"/>
        <v>(n=6）</v>
      </c>
    </row>
    <row r="20" spans="1:29" x14ac:dyDescent="0.4">
      <c r="S20" s="77"/>
      <c r="T20" s="15" t="s">
        <v>8</v>
      </c>
      <c r="U20" s="24">
        <f>VLOOKUP($B$1,データベース!$A:$CV,データベース!BS1,FALSE)</f>
        <v>1</v>
      </c>
      <c r="V20" s="24">
        <f>VLOOKUP($B$1,データベース!$A:$CV,データベース!BT1,FALSE)</f>
        <v>3</v>
      </c>
      <c r="W20" s="24">
        <f>VLOOKUP($B$1,データベース!$A:$CV,データベース!BU1,FALSE)</f>
        <v>4</v>
      </c>
      <c r="X20" s="24">
        <f>VLOOKUP($B$1,データベース!$A:$CV,データベース!BV1,FALSE)</f>
        <v>9</v>
      </c>
      <c r="Y20" s="24">
        <f>VLOOKUP($B$1,データベース!$A:$CV,データベース!BW1,FALSE)</f>
        <v>2</v>
      </c>
      <c r="Z20" s="24">
        <f>VLOOKUP($B$1,データベース!$A:$CV,データベース!BX1,FALSE)</f>
        <v>0</v>
      </c>
      <c r="AA20" s="27">
        <f t="shared" si="0"/>
        <v>19</v>
      </c>
      <c r="AC20" s="12" t="str">
        <f t="shared" si="1"/>
        <v>(n=19）</v>
      </c>
    </row>
    <row r="21" spans="1:29" x14ac:dyDescent="0.4">
      <c r="A21" s="61" t="s">
        <v>507</v>
      </c>
      <c r="J21" s="61" t="s">
        <v>507</v>
      </c>
      <c r="S21" s="77"/>
      <c r="T21" s="16" t="s">
        <v>9</v>
      </c>
      <c r="U21" s="24">
        <f>VLOOKUP($B$1,データベース!$A:$CV,データベース!BY1,FALSE)</f>
        <v>0</v>
      </c>
      <c r="V21" s="24">
        <f>VLOOKUP($B$1,データベース!$A:$CV,データベース!BZ1,FALSE)</f>
        <v>4</v>
      </c>
      <c r="W21" s="24">
        <f>VLOOKUP($B$1,データベース!$A:$CV,データベース!CA1,FALSE)</f>
        <v>1</v>
      </c>
      <c r="X21" s="24">
        <f>VLOOKUP($B$1,データベース!$A:$CV,データベース!CB1,FALSE)</f>
        <v>9</v>
      </c>
      <c r="Y21" s="24">
        <f>VLOOKUP($B$1,データベース!$A:$CV,データベース!CC1,FALSE)</f>
        <v>8</v>
      </c>
      <c r="Z21" s="24">
        <f>VLOOKUP($B$1,データベース!$A:$CV,データベース!CD1,FALSE)</f>
        <v>0</v>
      </c>
      <c r="AA21" s="27">
        <f t="shared" si="0"/>
        <v>22</v>
      </c>
      <c r="AC21" s="12" t="str">
        <f t="shared" si="1"/>
        <v>(n=22）</v>
      </c>
    </row>
    <row r="22" spans="1:29" x14ac:dyDescent="0.4">
      <c r="B22" s="14" t="s">
        <v>7</v>
      </c>
      <c r="C22" s="15" t="s">
        <v>8</v>
      </c>
      <c r="D22" s="16" t="s">
        <v>9</v>
      </c>
      <c r="E22" s="17" t="s">
        <v>10</v>
      </c>
      <c r="F22" s="18" t="s">
        <v>11</v>
      </c>
      <c r="G22" s="19" t="s">
        <v>12</v>
      </c>
      <c r="K22" s="14" t="s">
        <v>7</v>
      </c>
      <c r="L22" s="15" t="s">
        <v>8</v>
      </c>
      <c r="M22" s="16" t="s">
        <v>9</v>
      </c>
      <c r="N22" s="17" t="s">
        <v>10</v>
      </c>
      <c r="O22" s="18" t="s">
        <v>11</v>
      </c>
      <c r="P22" s="19" t="s">
        <v>12</v>
      </c>
      <c r="S22" s="77"/>
      <c r="T22" s="17" t="s">
        <v>10</v>
      </c>
      <c r="U22" s="24">
        <f>VLOOKUP($B$1,データベース!$A:$CV,データベース!CE1,FALSE)</f>
        <v>1</v>
      </c>
      <c r="V22" s="24">
        <f>VLOOKUP($B$1,データベース!$A:$CV,データベース!CF1,FALSE)</f>
        <v>2</v>
      </c>
      <c r="W22" s="24">
        <f>VLOOKUP($B$1,データベース!$A:$CV,データベース!CG1,FALSE)</f>
        <v>3</v>
      </c>
      <c r="X22" s="24">
        <f>VLOOKUP($B$1,データベース!$A:$CV,データベース!CH1,FALSE)</f>
        <v>7</v>
      </c>
      <c r="Y22" s="24">
        <f>VLOOKUP($B$1,データベース!$A:$CV,データベース!CI1,FALSE)</f>
        <v>7</v>
      </c>
      <c r="Z22" s="24">
        <f>VLOOKUP($B$1,データベース!$A:$CV,データベース!CJ1,FALSE)</f>
        <v>0</v>
      </c>
      <c r="AA22" s="27">
        <f t="shared" si="0"/>
        <v>20</v>
      </c>
      <c r="AC22" s="12" t="str">
        <f t="shared" si="1"/>
        <v>(n=20）</v>
      </c>
    </row>
    <row r="23" spans="1:29" x14ac:dyDescent="0.4">
      <c r="A23" s="20" t="s">
        <v>5</v>
      </c>
      <c r="B23" s="28">
        <f>ROUND(B17,3)</f>
        <v>5.0999999999999997E-2</v>
      </c>
      <c r="C23" s="28">
        <f t="shared" ref="C23:G24" si="5">ROUND(C17,3)</f>
        <v>2.9000000000000001E-2</v>
      </c>
      <c r="D23" s="28">
        <f t="shared" si="5"/>
        <v>0.437</v>
      </c>
      <c r="E23" s="28">
        <f t="shared" si="5"/>
        <v>0.38900000000000001</v>
      </c>
      <c r="F23" s="28">
        <f t="shared" si="5"/>
        <v>0.04</v>
      </c>
      <c r="G23" s="28">
        <f t="shared" si="5"/>
        <v>5.3999999999999999E-2</v>
      </c>
      <c r="H23" s="28">
        <f>SUM(B23:G23)</f>
        <v>1</v>
      </c>
      <c r="J23" s="20" t="s">
        <v>5</v>
      </c>
      <c r="K23" s="28">
        <f>ROUND(K17,3)</f>
        <v>5.0000000000000001E-3</v>
      </c>
      <c r="L23" s="28">
        <f t="shared" ref="L23:P24" si="6">ROUND(L17,3)</f>
        <v>1.9E-2</v>
      </c>
      <c r="M23" s="28">
        <f t="shared" si="6"/>
        <v>0.307</v>
      </c>
      <c r="N23" s="28">
        <f t="shared" si="6"/>
        <v>0.60699999999999998</v>
      </c>
      <c r="O23" s="28">
        <f t="shared" si="6"/>
        <v>6.0000000000000001E-3</v>
      </c>
      <c r="P23" s="28">
        <f t="shared" si="6"/>
        <v>5.6000000000000001E-2</v>
      </c>
      <c r="Q23" s="28">
        <f>SUM(K23:P23)</f>
        <v>1</v>
      </c>
      <c r="S23" s="77"/>
      <c r="T23" s="18" t="s">
        <v>11</v>
      </c>
      <c r="U23" s="24">
        <f>VLOOKUP($B$1,データベース!$A:$CV,データベース!CK1,FALSE)</f>
        <v>0</v>
      </c>
      <c r="V23" s="24">
        <f>VLOOKUP($B$1,データベース!$A:$CV,データベース!CL1,FALSE)</f>
        <v>0</v>
      </c>
      <c r="W23" s="24">
        <f>VLOOKUP($B$1,データベース!$A:$CV,データベース!CM1,FALSE)</f>
        <v>1</v>
      </c>
      <c r="X23" s="24">
        <f>VLOOKUP($B$1,データベース!$A:$CV,データベース!CN1,FALSE)</f>
        <v>2</v>
      </c>
      <c r="Y23" s="24">
        <f>VLOOKUP($B$1,データベース!$A:$CV,データベース!CO1,FALSE)</f>
        <v>2</v>
      </c>
      <c r="Z23" s="24">
        <f>VLOOKUP($B$1,データベース!$A:$CV,データベース!CP1,FALSE)</f>
        <v>0</v>
      </c>
      <c r="AA23" s="27">
        <f t="shared" si="0"/>
        <v>5</v>
      </c>
      <c r="AC23" s="12" t="str">
        <f t="shared" si="1"/>
        <v>(n=5）</v>
      </c>
    </row>
    <row r="24" spans="1:29" x14ac:dyDescent="0.4">
      <c r="A24" s="21" t="s">
        <v>13</v>
      </c>
      <c r="B24" s="28">
        <f>ROUND(B18,3)</f>
        <v>7.2999999999999995E-2</v>
      </c>
      <c r="C24" s="28">
        <f t="shared" si="5"/>
        <v>0.23200000000000001</v>
      </c>
      <c r="D24" s="28">
        <f t="shared" si="5"/>
        <v>0.26800000000000002</v>
      </c>
      <c r="E24" s="28">
        <f t="shared" si="5"/>
        <v>0.24399999999999999</v>
      </c>
      <c r="F24" s="28">
        <f t="shared" si="5"/>
        <v>6.0999999999999999E-2</v>
      </c>
      <c r="G24" s="28">
        <f t="shared" si="5"/>
        <v>0.122</v>
      </c>
      <c r="H24" s="28">
        <f>SUM(B24:G24)</f>
        <v>0.99999999999999989</v>
      </c>
      <c r="J24" s="21" t="s">
        <v>13</v>
      </c>
      <c r="K24" s="28">
        <f>ROUND(K18,3)</f>
        <v>4.0000000000000001E-3</v>
      </c>
      <c r="L24" s="28">
        <f t="shared" si="6"/>
        <v>0.157</v>
      </c>
      <c r="M24" s="28">
        <f t="shared" si="6"/>
        <v>0.13300000000000001</v>
      </c>
      <c r="N24" s="28">
        <f t="shared" si="6"/>
        <v>0.45800000000000002</v>
      </c>
      <c r="O24" s="28">
        <f t="shared" si="6"/>
        <v>8.0000000000000002E-3</v>
      </c>
      <c r="P24" s="28">
        <f t="shared" si="6"/>
        <v>0.24</v>
      </c>
      <c r="Q24" s="28">
        <f>SUM(K24:P24)</f>
        <v>1</v>
      </c>
      <c r="S24" s="77"/>
      <c r="T24" s="19" t="s">
        <v>12</v>
      </c>
      <c r="U24" s="24">
        <f>VLOOKUP($B$1,データベース!$A:$CV,データベース!CQ1,FALSE)</f>
        <v>2</v>
      </c>
      <c r="V24" s="24">
        <f>VLOOKUP($B$1,データベース!$A:$CV,データベース!CR1,FALSE)</f>
        <v>1</v>
      </c>
      <c r="W24" s="24">
        <f>VLOOKUP($B$1,データベース!$A:$CV,データベース!CS1,FALSE)</f>
        <v>2</v>
      </c>
      <c r="X24" s="24">
        <f>VLOOKUP($B$1,データベース!$A:$CV,データベース!CT1,FALSE)</f>
        <v>4</v>
      </c>
      <c r="Y24" s="24">
        <f>VLOOKUP($B$1,データベース!$A:$CV,データベース!CU1,FALSE)</f>
        <v>1</v>
      </c>
      <c r="Z24" s="24">
        <f>VLOOKUP($B$1,データベース!$A:$CV,データベース!CV1,FALSE)</f>
        <v>0</v>
      </c>
      <c r="AA24" s="27">
        <f t="shared" si="0"/>
        <v>10</v>
      </c>
      <c r="AC24" s="12" t="str">
        <f t="shared" si="1"/>
        <v>(n=10）</v>
      </c>
    </row>
    <row r="25" spans="1:29" x14ac:dyDescent="0.4">
      <c r="S25" s="77"/>
      <c r="T25" s="12" t="s">
        <v>34</v>
      </c>
      <c r="U25" s="27">
        <f t="shared" ref="U25:Z25" si="7">SUM(U19:U24)</f>
        <v>4</v>
      </c>
      <c r="V25" s="27">
        <f t="shared" si="7"/>
        <v>10</v>
      </c>
      <c r="W25" s="27">
        <f t="shared" si="7"/>
        <v>13</v>
      </c>
      <c r="X25" s="27">
        <f t="shared" si="7"/>
        <v>34</v>
      </c>
      <c r="Y25" s="27">
        <f t="shared" si="7"/>
        <v>20</v>
      </c>
      <c r="Z25" s="27">
        <f t="shared" si="7"/>
        <v>1</v>
      </c>
      <c r="AA25" s="27">
        <f t="shared" si="0"/>
        <v>82</v>
      </c>
    </row>
    <row r="26" spans="1:29" x14ac:dyDescent="0.4">
      <c r="B26" s="14" t="s">
        <v>7</v>
      </c>
      <c r="C26" s="15" t="s">
        <v>8</v>
      </c>
      <c r="D26" s="16" t="s">
        <v>9</v>
      </c>
      <c r="E26" s="17" t="s">
        <v>10</v>
      </c>
      <c r="F26" s="18" t="s">
        <v>11</v>
      </c>
      <c r="G26" s="19" t="s">
        <v>12</v>
      </c>
      <c r="K26" s="14" t="s">
        <v>7</v>
      </c>
      <c r="L26" s="15" t="s">
        <v>8</v>
      </c>
      <c r="M26" s="16" t="s">
        <v>9</v>
      </c>
      <c r="N26" s="17" t="s">
        <v>10</v>
      </c>
      <c r="O26" s="18" t="s">
        <v>11</v>
      </c>
      <c r="P26" s="19" t="s">
        <v>12</v>
      </c>
    </row>
    <row r="27" spans="1:29" ht="16.5" customHeight="1" x14ac:dyDescent="0.4">
      <c r="A27" s="27" t="str">
        <f>REPLACE(J6,8,0,CHAR(10))</f>
        <v>地区計画策定前
S46-H11(29年間）(n=350）</v>
      </c>
      <c r="B27" s="28">
        <f>B23</f>
        <v>5.0999999999999997E-2</v>
      </c>
      <c r="C27" s="28">
        <f t="shared" ref="C27:G28" si="8">C23</f>
        <v>2.9000000000000001E-2</v>
      </c>
      <c r="D27" s="28">
        <f t="shared" si="8"/>
        <v>0.437</v>
      </c>
      <c r="E27" s="28">
        <f t="shared" si="8"/>
        <v>0.38900000000000001</v>
      </c>
      <c r="F27" s="28">
        <f t="shared" si="8"/>
        <v>0.04</v>
      </c>
      <c r="G27" s="28">
        <f t="shared" si="8"/>
        <v>5.3999999999999999E-2</v>
      </c>
      <c r="J27" s="27" t="str">
        <f>REPLACE(K6,8,0,CHAR(10))</f>
        <v>地区計画策定前
S46-H11(29年間）</v>
      </c>
      <c r="K27" s="28">
        <f>K23</f>
        <v>5.0000000000000001E-3</v>
      </c>
      <c r="L27" s="28">
        <f t="shared" ref="L27:P28" si="9">L23</f>
        <v>1.9E-2</v>
      </c>
      <c r="M27" s="28">
        <f t="shared" si="9"/>
        <v>0.307</v>
      </c>
      <c r="N27" s="28">
        <f t="shared" si="9"/>
        <v>0.60699999999999998</v>
      </c>
      <c r="O27" s="28">
        <f t="shared" si="9"/>
        <v>6.0000000000000001E-3</v>
      </c>
      <c r="P27" s="28">
        <f t="shared" si="9"/>
        <v>5.6000000000000001E-2</v>
      </c>
    </row>
    <row r="28" spans="1:29" x14ac:dyDescent="0.4">
      <c r="A28" s="27" t="str">
        <f>REPLACE(J7,8,0,CHAR(10))</f>
        <v>地区計画策定後
H12-R3(22年間）(n=82）</v>
      </c>
      <c r="B28" s="28">
        <f>B24</f>
        <v>7.2999999999999995E-2</v>
      </c>
      <c r="C28" s="28">
        <f t="shared" si="8"/>
        <v>0.23200000000000001</v>
      </c>
      <c r="D28" s="28">
        <f t="shared" si="8"/>
        <v>0.26800000000000002</v>
      </c>
      <c r="E28" s="28">
        <f t="shared" si="8"/>
        <v>0.24399999999999999</v>
      </c>
      <c r="F28" s="28">
        <f t="shared" si="8"/>
        <v>6.0999999999999999E-2</v>
      </c>
      <c r="G28" s="28">
        <f t="shared" si="8"/>
        <v>0.122</v>
      </c>
      <c r="J28" s="27" t="str">
        <f>REPLACE(K7,8,0,CHAR(10))</f>
        <v>地区計画策定後
H12-R3(22年間）</v>
      </c>
      <c r="K28" s="28">
        <f>K24</f>
        <v>4.0000000000000001E-3</v>
      </c>
      <c r="L28" s="28">
        <f t="shared" si="9"/>
        <v>0.157</v>
      </c>
      <c r="M28" s="28">
        <f t="shared" si="9"/>
        <v>0.13300000000000001</v>
      </c>
      <c r="N28" s="28">
        <f t="shared" si="9"/>
        <v>0.45800000000000002</v>
      </c>
      <c r="O28" s="28">
        <f t="shared" si="9"/>
        <v>8.0000000000000002E-3</v>
      </c>
      <c r="P28" s="28">
        <f t="shared" si="9"/>
        <v>0.24</v>
      </c>
      <c r="S28" s="12" t="s">
        <v>35</v>
      </c>
    </row>
    <row r="29" spans="1:29" x14ac:dyDescent="0.4">
      <c r="U29" s="33" t="s">
        <v>28</v>
      </c>
      <c r="V29" s="34" t="s">
        <v>29</v>
      </c>
      <c r="W29" s="22" t="s">
        <v>30</v>
      </c>
      <c r="X29" s="35" t="s">
        <v>31</v>
      </c>
      <c r="Y29" s="36" t="s">
        <v>32</v>
      </c>
      <c r="Z29" s="23" t="s">
        <v>33</v>
      </c>
    </row>
    <row r="30" spans="1:29" x14ac:dyDescent="0.4">
      <c r="S30" s="76" t="s">
        <v>5</v>
      </c>
      <c r="T30" s="14" t="s">
        <v>7</v>
      </c>
      <c r="U30" s="28">
        <f>U12/$AA12</f>
        <v>0.1111111111111111</v>
      </c>
      <c r="V30" s="28">
        <f t="shared" ref="V30:AA30" si="10">V12/$AA12</f>
        <v>0</v>
      </c>
      <c r="W30" s="28">
        <f t="shared" si="10"/>
        <v>5.5555555555555552E-2</v>
      </c>
      <c r="X30" s="28">
        <f t="shared" si="10"/>
        <v>0.27777777777777779</v>
      </c>
      <c r="Y30" s="28">
        <f t="shared" si="10"/>
        <v>0.55555555555555558</v>
      </c>
      <c r="Z30" s="28">
        <f t="shared" si="10"/>
        <v>0</v>
      </c>
      <c r="AA30" s="28">
        <f t="shared" si="10"/>
        <v>1</v>
      </c>
    </row>
    <row r="31" spans="1:29" x14ac:dyDescent="0.4">
      <c r="J31" s="12" t="s">
        <v>72</v>
      </c>
      <c r="K31" s="43" t="s">
        <v>37</v>
      </c>
      <c r="L31" s="16" t="s">
        <v>39</v>
      </c>
      <c r="M31" s="44" t="s">
        <v>38</v>
      </c>
      <c r="N31" s="17" t="s">
        <v>40</v>
      </c>
      <c r="O31" s="18" t="s">
        <v>41</v>
      </c>
      <c r="S31" s="76"/>
      <c r="T31" s="15" t="s">
        <v>8</v>
      </c>
      <c r="U31" s="28">
        <f t="shared" ref="U31:AA43" si="11">U13/$AA13</f>
        <v>0</v>
      </c>
      <c r="V31" s="28">
        <f t="shared" si="11"/>
        <v>0.1</v>
      </c>
      <c r="W31" s="28">
        <f t="shared" si="11"/>
        <v>0.5</v>
      </c>
      <c r="X31" s="28">
        <f t="shared" si="11"/>
        <v>0.2</v>
      </c>
      <c r="Y31" s="28">
        <f t="shared" si="11"/>
        <v>0.2</v>
      </c>
      <c r="Z31" s="28">
        <f t="shared" si="11"/>
        <v>0</v>
      </c>
      <c r="AA31" s="28">
        <f t="shared" si="11"/>
        <v>1</v>
      </c>
    </row>
    <row r="32" spans="1:29" x14ac:dyDescent="0.4">
      <c r="J32" s="20" t="s">
        <v>5</v>
      </c>
      <c r="K32" s="28">
        <f>SUM(K27:L27)</f>
        <v>2.4E-2</v>
      </c>
      <c r="L32" s="28">
        <f>M27</f>
        <v>0.307</v>
      </c>
      <c r="M32" s="28">
        <f>SUM(K27:M27)</f>
        <v>0.33100000000000002</v>
      </c>
      <c r="N32" s="28">
        <f>N27</f>
        <v>0.60699999999999998</v>
      </c>
      <c r="O32" s="28">
        <f>O27</f>
        <v>6.0000000000000001E-3</v>
      </c>
      <c r="S32" s="76"/>
      <c r="T32" s="16" t="s">
        <v>9</v>
      </c>
      <c r="U32" s="28">
        <f t="shared" si="11"/>
        <v>1.3071895424836602E-2</v>
      </c>
      <c r="V32" s="28">
        <f t="shared" si="11"/>
        <v>1.3071895424836602E-2</v>
      </c>
      <c r="W32" s="28">
        <f t="shared" si="11"/>
        <v>5.8823529411764705E-2</v>
      </c>
      <c r="X32" s="28">
        <f t="shared" si="11"/>
        <v>0.30718954248366015</v>
      </c>
      <c r="Y32" s="28">
        <f t="shared" si="11"/>
        <v>0.52941176470588236</v>
      </c>
      <c r="Z32" s="28">
        <f t="shared" si="11"/>
        <v>7.8431372549019607E-2</v>
      </c>
      <c r="AA32" s="28">
        <f t="shared" si="11"/>
        <v>1</v>
      </c>
    </row>
    <row r="33" spans="10:27" x14ac:dyDescent="0.4">
      <c r="J33" s="21" t="s">
        <v>13</v>
      </c>
      <c r="K33" s="28">
        <f>SUM(K28:L28)</f>
        <v>0.161</v>
      </c>
      <c r="L33" s="28">
        <f>M28</f>
        <v>0.13300000000000001</v>
      </c>
      <c r="M33" s="28">
        <f>SUM(K28:M28)</f>
        <v>0.29400000000000004</v>
      </c>
      <c r="N33" s="28">
        <f>N28</f>
        <v>0.45800000000000002</v>
      </c>
      <c r="O33" s="28">
        <f>O28</f>
        <v>8.0000000000000002E-3</v>
      </c>
      <c r="S33" s="76"/>
      <c r="T33" s="17" t="s">
        <v>10</v>
      </c>
      <c r="U33" s="28">
        <f t="shared" si="11"/>
        <v>2.2058823529411766E-2</v>
      </c>
      <c r="V33" s="28">
        <f t="shared" si="11"/>
        <v>2.9411764705882353E-2</v>
      </c>
      <c r="W33" s="28">
        <f t="shared" si="11"/>
        <v>7.3529411764705885E-2</v>
      </c>
      <c r="X33" s="28">
        <f t="shared" si="11"/>
        <v>0.30882352941176472</v>
      </c>
      <c r="Y33" s="28">
        <f t="shared" si="11"/>
        <v>0.49264705882352944</v>
      </c>
      <c r="Z33" s="28">
        <f t="shared" si="11"/>
        <v>7.3529411764705885E-2</v>
      </c>
      <c r="AA33" s="28">
        <f t="shared" si="11"/>
        <v>1</v>
      </c>
    </row>
    <row r="34" spans="10:27" x14ac:dyDescent="0.4">
      <c r="S34" s="76"/>
      <c r="T34" s="18" t="s">
        <v>11</v>
      </c>
      <c r="U34" s="28">
        <f t="shared" si="11"/>
        <v>0</v>
      </c>
      <c r="V34" s="28">
        <f t="shared" si="11"/>
        <v>0</v>
      </c>
      <c r="W34" s="28">
        <f t="shared" si="11"/>
        <v>7.1428571428571425E-2</v>
      </c>
      <c r="X34" s="28">
        <f t="shared" si="11"/>
        <v>0.14285714285714285</v>
      </c>
      <c r="Y34" s="28">
        <f t="shared" si="11"/>
        <v>0.7142857142857143</v>
      </c>
      <c r="Z34" s="28">
        <f t="shared" si="11"/>
        <v>7.1428571428571425E-2</v>
      </c>
      <c r="AA34" s="28">
        <f t="shared" si="11"/>
        <v>1</v>
      </c>
    </row>
    <row r="35" spans="10:27" x14ac:dyDescent="0.4">
      <c r="S35" s="76"/>
      <c r="T35" s="19" t="s">
        <v>12</v>
      </c>
      <c r="U35" s="28">
        <f t="shared" si="11"/>
        <v>0.21052631578947367</v>
      </c>
      <c r="V35" s="28">
        <f t="shared" si="11"/>
        <v>5.2631578947368418E-2</v>
      </c>
      <c r="W35" s="28">
        <f t="shared" si="11"/>
        <v>0.36842105263157893</v>
      </c>
      <c r="X35" s="28">
        <f t="shared" si="11"/>
        <v>0.36842105263157893</v>
      </c>
      <c r="Y35" s="28">
        <f t="shared" si="11"/>
        <v>0</v>
      </c>
      <c r="Z35" s="28">
        <f t="shared" si="11"/>
        <v>0</v>
      </c>
      <c r="AA35" s="28">
        <f t="shared" si="11"/>
        <v>1</v>
      </c>
    </row>
    <row r="36" spans="10:27" x14ac:dyDescent="0.4">
      <c r="S36" s="76"/>
      <c r="T36" s="12" t="s">
        <v>34</v>
      </c>
      <c r="U36" s="28">
        <f t="shared" si="11"/>
        <v>3.1428571428571431E-2</v>
      </c>
      <c r="V36" s="28">
        <f t="shared" si="11"/>
        <v>2.2857142857142857E-2</v>
      </c>
      <c r="W36" s="28">
        <f t="shared" si="11"/>
        <v>9.4285714285714292E-2</v>
      </c>
      <c r="X36" s="28">
        <f t="shared" si="11"/>
        <v>0.3</v>
      </c>
      <c r="Y36" s="28">
        <f t="shared" si="11"/>
        <v>0.48571428571428571</v>
      </c>
      <c r="Z36" s="28">
        <f t="shared" si="11"/>
        <v>6.5714285714285711E-2</v>
      </c>
      <c r="AA36" s="28">
        <f t="shared" si="11"/>
        <v>1</v>
      </c>
    </row>
    <row r="37" spans="10:27" x14ac:dyDescent="0.4">
      <c r="S37" s="77" t="s">
        <v>13</v>
      </c>
      <c r="T37" s="14" t="s">
        <v>7</v>
      </c>
      <c r="U37" s="28">
        <f t="shared" si="11"/>
        <v>0</v>
      </c>
      <c r="V37" s="28">
        <f t="shared" si="11"/>
        <v>0</v>
      </c>
      <c r="W37" s="28">
        <f t="shared" si="11"/>
        <v>0.33333333333333331</v>
      </c>
      <c r="X37" s="28">
        <f t="shared" si="11"/>
        <v>0.5</v>
      </c>
      <c r="Y37" s="28">
        <f t="shared" si="11"/>
        <v>0</v>
      </c>
      <c r="Z37" s="28">
        <f t="shared" si="11"/>
        <v>0.16666666666666666</v>
      </c>
      <c r="AA37" s="28">
        <f t="shared" si="11"/>
        <v>1</v>
      </c>
    </row>
    <row r="38" spans="10:27" x14ac:dyDescent="0.4">
      <c r="S38" s="77"/>
      <c r="T38" s="15" t="s">
        <v>8</v>
      </c>
      <c r="U38" s="28">
        <f t="shared" si="11"/>
        <v>5.2631578947368418E-2</v>
      </c>
      <c r="V38" s="28">
        <f t="shared" si="11"/>
        <v>0.15789473684210525</v>
      </c>
      <c r="W38" s="28">
        <f t="shared" si="11"/>
        <v>0.21052631578947367</v>
      </c>
      <c r="X38" s="28">
        <f t="shared" si="11"/>
        <v>0.47368421052631576</v>
      </c>
      <c r="Y38" s="28">
        <f t="shared" si="11"/>
        <v>0.10526315789473684</v>
      </c>
      <c r="Z38" s="28">
        <f t="shared" si="11"/>
        <v>0</v>
      </c>
      <c r="AA38" s="28">
        <f t="shared" si="11"/>
        <v>1</v>
      </c>
    </row>
    <row r="39" spans="10:27" x14ac:dyDescent="0.4">
      <c r="S39" s="77"/>
      <c r="T39" s="16" t="s">
        <v>9</v>
      </c>
      <c r="U39" s="28">
        <f t="shared" si="11"/>
        <v>0</v>
      </c>
      <c r="V39" s="28">
        <f t="shared" si="11"/>
        <v>0.18181818181818182</v>
      </c>
      <c r="W39" s="28">
        <f t="shared" si="11"/>
        <v>4.5454545454545456E-2</v>
      </c>
      <c r="X39" s="28">
        <f t="shared" si="11"/>
        <v>0.40909090909090912</v>
      </c>
      <c r="Y39" s="28">
        <f t="shared" si="11"/>
        <v>0.36363636363636365</v>
      </c>
      <c r="Z39" s="28">
        <f t="shared" si="11"/>
        <v>0</v>
      </c>
      <c r="AA39" s="28">
        <f t="shared" si="11"/>
        <v>1</v>
      </c>
    </row>
    <row r="40" spans="10:27" x14ac:dyDescent="0.4">
      <c r="S40" s="77"/>
      <c r="T40" s="17" t="s">
        <v>10</v>
      </c>
      <c r="U40" s="28">
        <f t="shared" si="11"/>
        <v>0.05</v>
      </c>
      <c r="V40" s="28">
        <f t="shared" si="11"/>
        <v>0.1</v>
      </c>
      <c r="W40" s="28">
        <f t="shared" si="11"/>
        <v>0.15</v>
      </c>
      <c r="X40" s="28">
        <f t="shared" si="11"/>
        <v>0.35</v>
      </c>
      <c r="Y40" s="28">
        <f t="shared" si="11"/>
        <v>0.35</v>
      </c>
      <c r="Z40" s="28">
        <f t="shared" si="11"/>
        <v>0</v>
      </c>
      <c r="AA40" s="28">
        <f t="shared" si="11"/>
        <v>1</v>
      </c>
    </row>
    <row r="41" spans="10:27" x14ac:dyDescent="0.4">
      <c r="S41" s="77"/>
      <c r="T41" s="18" t="s">
        <v>11</v>
      </c>
      <c r="U41" s="28">
        <f t="shared" si="11"/>
        <v>0</v>
      </c>
      <c r="V41" s="28">
        <f t="shared" si="11"/>
        <v>0</v>
      </c>
      <c r="W41" s="28">
        <f t="shared" si="11"/>
        <v>0.2</v>
      </c>
      <c r="X41" s="28">
        <f t="shared" si="11"/>
        <v>0.4</v>
      </c>
      <c r="Y41" s="28">
        <f t="shared" si="11"/>
        <v>0.4</v>
      </c>
      <c r="Z41" s="28">
        <f t="shared" si="11"/>
        <v>0</v>
      </c>
      <c r="AA41" s="28">
        <f t="shared" si="11"/>
        <v>1</v>
      </c>
    </row>
    <row r="42" spans="10:27" x14ac:dyDescent="0.4">
      <c r="S42" s="77"/>
      <c r="T42" s="19" t="s">
        <v>12</v>
      </c>
      <c r="U42" s="28">
        <f t="shared" si="11"/>
        <v>0.2</v>
      </c>
      <c r="V42" s="28">
        <f t="shared" si="11"/>
        <v>0.1</v>
      </c>
      <c r="W42" s="28">
        <f t="shared" si="11"/>
        <v>0.2</v>
      </c>
      <c r="X42" s="28">
        <f t="shared" si="11"/>
        <v>0.4</v>
      </c>
      <c r="Y42" s="28">
        <f t="shared" si="11"/>
        <v>0.1</v>
      </c>
      <c r="Z42" s="28">
        <f t="shared" si="11"/>
        <v>0</v>
      </c>
      <c r="AA42" s="28">
        <f t="shared" si="11"/>
        <v>1</v>
      </c>
    </row>
    <row r="43" spans="10:27" x14ac:dyDescent="0.4">
      <c r="S43" s="77"/>
      <c r="T43" s="12" t="s">
        <v>34</v>
      </c>
      <c r="U43" s="28">
        <f t="shared" si="11"/>
        <v>4.878048780487805E-2</v>
      </c>
      <c r="V43" s="28">
        <f t="shared" si="11"/>
        <v>0.12195121951219512</v>
      </c>
      <c r="W43" s="28">
        <f t="shared" si="11"/>
        <v>0.15853658536585366</v>
      </c>
      <c r="X43" s="28">
        <f t="shared" si="11"/>
        <v>0.41463414634146339</v>
      </c>
      <c r="Y43" s="28">
        <f t="shared" si="11"/>
        <v>0.24390243902439024</v>
      </c>
      <c r="Z43" s="28">
        <f t="shared" si="11"/>
        <v>1.2195121951219513E-2</v>
      </c>
      <c r="AA43" s="28">
        <f t="shared" si="11"/>
        <v>1</v>
      </c>
    </row>
    <row r="46" spans="10:27" x14ac:dyDescent="0.4">
      <c r="S46" s="61" t="s">
        <v>507</v>
      </c>
    </row>
    <row r="47" spans="10:27" x14ac:dyDescent="0.4">
      <c r="U47" s="33" t="s">
        <v>28</v>
      </c>
      <c r="V47" s="34" t="s">
        <v>29</v>
      </c>
      <c r="W47" s="22" t="s">
        <v>30</v>
      </c>
      <c r="X47" s="35" t="s">
        <v>31</v>
      </c>
      <c r="Y47" s="36" t="s">
        <v>32</v>
      </c>
      <c r="Z47" s="23" t="s">
        <v>33</v>
      </c>
    </row>
    <row r="48" spans="10:27" x14ac:dyDescent="0.4">
      <c r="S48" s="76" t="s">
        <v>5</v>
      </c>
      <c r="T48" s="14" t="s">
        <v>7</v>
      </c>
      <c r="U48" s="28">
        <f>ROUND(U30,3)</f>
        <v>0.111</v>
      </c>
      <c r="V48" s="28">
        <f>ROUND(V30,3)</f>
        <v>0</v>
      </c>
      <c r="W48" s="28">
        <f>ROUND(W30,3)</f>
        <v>5.6000000000000001E-2</v>
      </c>
      <c r="X48" s="28">
        <f>ROUND(X30,3)</f>
        <v>0.27800000000000002</v>
      </c>
      <c r="Y48" s="28">
        <f>ROUND(Y30,3)-0.001</f>
        <v>0.55500000000000005</v>
      </c>
      <c r="Z48" s="28">
        <f>ROUND(Z30,3)</f>
        <v>0</v>
      </c>
      <c r="AA48" s="28">
        <f>SUM(U48:Z48)</f>
        <v>1</v>
      </c>
    </row>
    <row r="49" spans="19:27" x14ac:dyDescent="0.4">
      <c r="S49" s="76"/>
      <c r="T49" s="15" t="s">
        <v>8</v>
      </c>
      <c r="U49" s="28">
        <f t="shared" ref="U49:Z61" si="12">ROUND(U31,3)</f>
        <v>0</v>
      </c>
      <c r="V49" s="28">
        <f t="shared" si="12"/>
        <v>0.1</v>
      </c>
      <c r="W49" s="28">
        <f t="shared" si="12"/>
        <v>0.5</v>
      </c>
      <c r="X49" s="28">
        <f t="shared" si="12"/>
        <v>0.2</v>
      </c>
      <c r="Y49" s="28">
        <f t="shared" si="12"/>
        <v>0.2</v>
      </c>
      <c r="Z49" s="28">
        <f t="shared" si="12"/>
        <v>0</v>
      </c>
      <c r="AA49" s="28">
        <f t="shared" ref="AA49:AA61" si="13">SUM(U49:Z49)</f>
        <v>1</v>
      </c>
    </row>
    <row r="50" spans="19:27" x14ac:dyDescent="0.4">
      <c r="S50" s="76"/>
      <c r="T50" s="16" t="s">
        <v>9</v>
      </c>
      <c r="U50" s="28">
        <f t="shared" si="12"/>
        <v>1.2999999999999999E-2</v>
      </c>
      <c r="V50" s="28">
        <f t="shared" si="12"/>
        <v>1.2999999999999999E-2</v>
      </c>
      <c r="W50" s="28">
        <f t="shared" si="12"/>
        <v>5.8999999999999997E-2</v>
      </c>
      <c r="X50" s="28">
        <f t="shared" si="12"/>
        <v>0.307</v>
      </c>
      <c r="Y50" s="28">
        <f>ROUND(Y32,3)+0.001</f>
        <v>0.53</v>
      </c>
      <c r="Z50" s="28">
        <f t="shared" si="12"/>
        <v>7.8E-2</v>
      </c>
      <c r="AA50" s="28">
        <f t="shared" si="13"/>
        <v>1</v>
      </c>
    </row>
    <row r="51" spans="19:27" x14ac:dyDescent="0.4">
      <c r="S51" s="76"/>
      <c r="T51" s="17" t="s">
        <v>10</v>
      </c>
      <c r="U51" s="28">
        <f t="shared" si="12"/>
        <v>2.1999999999999999E-2</v>
      </c>
      <c r="V51" s="28">
        <f t="shared" si="12"/>
        <v>2.9000000000000001E-2</v>
      </c>
      <c r="W51" s="28">
        <f t="shared" si="12"/>
        <v>7.3999999999999996E-2</v>
      </c>
      <c r="X51" s="28">
        <f t="shared" si="12"/>
        <v>0.309</v>
      </c>
      <c r="Y51" s="28">
        <f>ROUND(Y33,3)-0.001</f>
        <v>0.49199999999999999</v>
      </c>
      <c r="Z51" s="28">
        <f t="shared" si="12"/>
        <v>7.3999999999999996E-2</v>
      </c>
      <c r="AA51" s="28">
        <f t="shared" si="13"/>
        <v>0.99999999999999989</v>
      </c>
    </row>
    <row r="52" spans="19:27" x14ac:dyDescent="0.4">
      <c r="S52" s="76"/>
      <c r="T52" s="18" t="s">
        <v>11</v>
      </c>
      <c r="U52" s="28">
        <f t="shared" si="12"/>
        <v>0</v>
      </c>
      <c r="V52" s="28">
        <f t="shared" si="12"/>
        <v>0</v>
      </c>
      <c r="W52" s="28">
        <f t="shared" si="12"/>
        <v>7.0999999999999994E-2</v>
      </c>
      <c r="X52" s="28">
        <f t="shared" si="12"/>
        <v>0.14299999999999999</v>
      </c>
      <c r="Y52" s="28">
        <f>ROUND(Y34,3)+0.001</f>
        <v>0.71499999999999997</v>
      </c>
      <c r="Z52" s="28">
        <f t="shared" si="12"/>
        <v>7.0999999999999994E-2</v>
      </c>
      <c r="AA52" s="28">
        <f t="shared" si="13"/>
        <v>0.99999999999999989</v>
      </c>
    </row>
    <row r="53" spans="19:27" x14ac:dyDescent="0.4">
      <c r="S53" s="76"/>
      <c r="T53" s="19" t="s">
        <v>12</v>
      </c>
      <c r="U53" s="28">
        <f t="shared" si="12"/>
        <v>0.21099999999999999</v>
      </c>
      <c r="V53" s="28">
        <f t="shared" si="12"/>
        <v>5.2999999999999999E-2</v>
      </c>
      <c r="W53" s="28">
        <f t="shared" si="12"/>
        <v>0.36799999999999999</v>
      </c>
      <c r="X53" s="28">
        <f t="shared" si="12"/>
        <v>0.36799999999999999</v>
      </c>
      <c r="Y53" s="28">
        <f t="shared" si="12"/>
        <v>0</v>
      </c>
      <c r="Z53" s="28">
        <f t="shared" si="12"/>
        <v>0</v>
      </c>
      <c r="AA53" s="28">
        <f t="shared" si="13"/>
        <v>1</v>
      </c>
    </row>
    <row r="54" spans="19:27" x14ac:dyDescent="0.4">
      <c r="S54" s="76"/>
      <c r="T54" s="12" t="s">
        <v>34</v>
      </c>
      <c r="U54" s="28">
        <f t="shared" si="12"/>
        <v>3.1E-2</v>
      </c>
      <c r="V54" s="28">
        <f t="shared" si="12"/>
        <v>2.3E-2</v>
      </c>
      <c r="W54" s="28">
        <f t="shared" si="12"/>
        <v>9.4E-2</v>
      </c>
      <c r="X54" s="28">
        <f t="shared" si="12"/>
        <v>0.3</v>
      </c>
      <c r="Y54" s="28">
        <f t="shared" si="12"/>
        <v>0.48599999999999999</v>
      </c>
      <c r="Z54" s="28">
        <f t="shared" si="12"/>
        <v>6.6000000000000003E-2</v>
      </c>
      <c r="AA54" s="28">
        <f t="shared" si="13"/>
        <v>1</v>
      </c>
    </row>
    <row r="55" spans="19:27" x14ac:dyDescent="0.4">
      <c r="S55" s="77" t="s">
        <v>13</v>
      </c>
      <c r="T55" s="14" t="s">
        <v>7</v>
      </c>
      <c r="U55" s="28">
        <f t="shared" si="12"/>
        <v>0</v>
      </c>
      <c r="V55" s="28">
        <f t="shared" si="12"/>
        <v>0</v>
      </c>
      <c r="W55" s="28">
        <f t="shared" si="12"/>
        <v>0.33300000000000002</v>
      </c>
      <c r="X55" s="28">
        <f t="shared" si="12"/>
        <v>0.5</v>
      </c>
      <c r="Y55" s="28">
        <f t="shared" si="12"/>
        <v>0</v>
      </c>
      <c r="Z55" s="28">
        <f t="shared" si="12"/>
        <v>0.16700000000000001</v>
      </c>
      <c r="AA55" s="28">
        <f t="shared" si="13"/>
        <v>1</v>
      </c>
    </row>
    <row r="56" spans="19:27" x14ac:dyDescent="0.4">
      <c r="S56" s="77"/>
      <c r="T56" s="15" t="s">
        <v>8</v>
      </c>
      <c r="U56" s="28">
        <f t="shared" si="12"/>
        <v>5.2999999999999999E-2</v>
      </c>
      <c r="V56" s="28">
        <f t="shared" si="12"/>
        <v>0.158</v>
      </c>
      <c r="W56" s="28">
        <f t="shared" si="12"/>
        <v>0.21099999999999999</v>
      </c>
      <c r="X56" s="28">
        <f>ROUND(X38,3)-0.001</f>
        <v>0.47299999999999998</v>
      </c>
      <c r="Y56" s="28">
        <f t="shared" si="12"/>
        <v>0.105</v>
      </c>
      <c r="Z56" s="28">
        <f t="shared" si="12"/>
        <v>0</v>
      </c>
      <c r="AA56" s="28">
        <f t="shared" si="13"/>
        <v>1</v>
      </c>
    </row>
    <row r="57" spans="19:27" x14ac:dyDescent="0.4">
      <c r="S57" s="77"/>
      <c r="T57" s="16" t="s">
        <v>9</v>
      </c>
      <c r="U57" s="28">
        <f t="shared" si="12"/>
        <v>0</v>
      </c>
      <c r="V57" s="28">
        <f t="shared" si="12"/>
        <v>0.182</v>
      </c>
      <c r="W57" s="28">
        <f t="shared" si="12"/>
        <v>4.4999999999999998E-2</v>
      </c>
      <c r="X57" s="28">
        <f t="shared" si="12"/>
        <v>0.40899999999999997</v>
      </c>
      <c r="Y57" s="28">
        <f t="shared" si="12"/>
        <v>0.36399999999999999</v>
      </c>
      <c r="Z57" s="28">
        <f t="shared" si="12"/>
        <v>0</v>
      </c>
      <c r="AA57" s="28">
        <f t="shared" si="13"/>
        <v>0.99999999999999989</v>
      </c>
    </row>
    <row r="58" spans="19:27" x14ac:dyDescent="0.4">
      <c r="S58" s="77"/>
      <c r="T58" s="17" t="s">
        <v>10</v>
      </c>
      <c r="U58" s="28">
        <f t="shared" si="12"/>
        <v>0.05</v>
      </c>
      <c r="V58" s="28">
        <f t="shared" si="12"/>
        <v>0.1</v>
      </c>
      <c r="W58" s="28">
        <f t="shared" si="12"/>
        <v>0.15</v>
      </c>
      <c r="X58" s="28">
        <f t="shared" si="12"/>
        <v>0.35</v>
      </c>
      <c r="Y58" s="28">
        <f t="shared" si="12"/>
        <v>0.35</v>
      </c>
      <c r="Z58" s="28">
        <f t="shared" si="12"/>
        <v>0</v>
      </c>
      <c r="AA58" s="28">
        <f t="shared" si="13"/>
        <v>1</v>
      </c>
    </row>
    <row r="59" spans="19:27" x14ac:dyDescent="0.4">
      <c r="S59" s="77"/>
      <c r="T59" s="18" t="s">
        <v>11</v>
      </c>
      <c r="U59" s="28">
        <f t="shared" si="12"/>
        <v>0</v>
      </c>
      <c r="V59" s="28">
        <f t="shared" si="12"/>
        <v>0</v>
      </c>
      <c r="W59" s="28">
        <f t="shared" si="12"/>
        <v>0.2</v>
      </c>
      <c r="X59" s="28">
        <f t="shared" si="12"/>
        <v>0.4</v>
      </c>
      <c r="Y59" s="28">
        <f t="shared" si="12"/>
        <v>0.4</v>
      </c>
      <c r="Z59" s="28">
        <f t="shared" si="12"/>
        <v>0</v>
      </c>
      <c r="AA59" s="28">
        <f t="shared" si="13"/>
        <v>1</v>
      </c>
    </row>
    <row r="60" spans="19:27" x14ac:dyDescent="0.4">
      <c r="S60" s="77"/>
      <c r="T60" s="19" t="s">
        <v>12</v>
      </c>
      <c r="U60" s="28">
        <f t="shared" si="12"/>
        <v>0.2</v>
      </c>
      <c r="V60" s="28">
        <f t="shared" si="12"/>
        <v>0.1</v>
      </c>
      <c r="W60" s="28">
        <f t="shared" si="12"/>
        <v>0.2</v>
      </c>
      <c r="X60" s="28">
        <f t="shared" si="12"/>
        <v>0.4</v>
      </c>
      <c r="Y60" s="28">
        <f t="shared" si="12"/>
        <v>0.1</v>
      </c>
      <c r="Z60" s="28">
        <f t="shared" si="12"/>
        <v>0</v>
      </c>
      <c r="AA60" s="28">
        <f t="shared" si="13"/>
        <v>1</v>
      </c>
    </row>
    <row r="61" spans="19:27" x14ac:dyDescent="0.4">
      <c r="S61" s="77"/>
      <c r="T61" s="12" t="s">
        <v>34</v>
      </c>
      <c r="U61" s="28">
        <f>ROUND(U43,3)</f>
        <v>4.9000000000000002E-2</v>
      </c>
      <c r="V61" s="28">
        <f t="shared" si="12"/>
        <v>0.122</v>
      </c>
      <c r="W61" s="28">
        <f t="shared" si="12"/>
        <v>0.159</v>
      </c>
      <c r="X61" s="28">
        <f>ROUND(X43,3)-0.001</f>
        <v>0.41399999999999998</v>
      </c>
      <c r="Y61" s="28">
        <f t="shared" si="12"/>
        <v>0.24399999999999999</v>
      </c>
      <c r="Z61" s="28">
        <f t="shared" si="12"/>
        <v>1.2E-2</v>
      </c>
      <c r="AA61" s="28">
        <f t="shared" si="13"/>
        <v>1</v>
      </c>
    </row>
    <row r="65" spans="19:30" x14ac:dyDescent="0.4">
      <c r="U65" s="33" t="s">
        <v>28</v>
      </c>
      <c r="V65" s="34" t="s">
        <v>29</v>
      </c>
      <c r="W65" s="22" t="s">
        <v>30</v>
      </c>
      <c r="X65" s="35" t="s">
        <v>31</v>
      </c>
      <c r="Y65" s="36" t="s">
        <v>32</v>
      </c>
      <c r="Z65" s="23" t="s">
        <v>33</v>
      </c>
      <c r="AB65" s="12" t="s">
        <v>72</v>
      </c>
      <c r="AC65" s="47" t="s">
        <v>73</v>
      </c>
      <c r="AD65" s="47" t="s">
        <v>74</v>
      </c>
    </row>
    <row r="66" spans="19:30" x14ac:dyDescent="0.4">
      <c r="T66" s="27" t="str">
        <f>REPLACE(J6,8,0,CHAR(10))</f>
        <v>地区計画策定前
S46-H11(29年間）(n=350）</v>
      </c>
      <c r="U66" s="28">
        <f t="shared" ref="U66:Z66" si="14">U54</f>
        <v>3.1E-2</v>
      </c>
      <c r="V66" s="28">
        <f t="shared" si="14"/>
        <v>2.3E-2</v>
      </c>
      <c r="W66" s="28">
        <f t="shared" si="14"/>
        <v>9.4E-2</v>
      </c>
      <c r="X66" s="28">
        <f t="shared" si="14"/>
        <v>0.3</v>
      </c>
      <c r="Y66" s="28">
        <f t="shared" si="14"/>
        <v>0.48599999999999999</v>
      </c>
      <c r="Z66" s="28">
        <f t="shared" si="14"/>
        <v>6.6000000000000003E-2</v>
      </c>
      <c r="AA66" s="46"/>
      <c r="AB66" s="20" t="s">
        <v>5</v>
      </c>
      <c r="AC66" s="45">
        <f>SUM(Y66:Z66)</f>
        <v>0.55200000000000005</v>
      </c>
      <c r="AD66" s="45">
        <f>SUM(W66:X66)</f>
        <v>0.39400000000000002</v>
      </c>
    </row>
    <row r="67" spans="19:30" x14ac:dyDescent="0.4">
      <c r="T67" s="27" t="str">
        <f>REPLACE(J7,8,0,CHAR(10))</f>
        <v>地区計画策定後
H12-R3(22年間）(n=82）</v>
      </c>
      <c r="U67" s="28">
        <f t="shared" ref="U67:Z67" si="15">U61</f>
        <v>4.9000000000000002E-2</v>
      </c>
      <c r="V67" s="28">
        <f t="shared" si="15"/>
        <v>0.122</v>
      </c>
      <c r="W67" s="28">
        <f t="shared" si="15"/>
        <v>0.159</v>
      </c>
      <c r="X67" s="28">
        <f t="shared" si="15"/>
        <v>0.41399999999999998</v>
      </c>
      <c r="Y67" s="28">
        <f t="shared" si="15"/>
        <v>0.24399999999999999</v>
      </c>
      <c r="Z67" s="28">
        <f t="shared" si="15"/>
        <v>1.2E-2</v>
      </c>
      <c r="AA67" s="46"/>
      <c r="AB67" s="21" t="s">
        <v>13</v>
      </c>
      <c r="AC67" s="45">
        <f>SUM(Y67:Z67)</f>
        <v>0.25600000000000001</v>
      </c>
      <c r="AD67" s="45">
        <f>SUM(W67:X67)</f>
        <v>0.57299999999999995</v>
      </c>
    </row>
    <row r="70" spans="19:30" x14ac:dyDescent="0.4">
      <c r="U70" s="33" t="s">
        <v>28</v>
      </c>
      <c r="V70" s="34" t="s">
        <v>29</v>
      </c>
      <c r="W70" s="22" t="s">
        <v>30</v>
      </c>
      <c r="X70" s="35" t="s">
        <v>31</v>
      </c>
      <c r="Y70" s="36" t="s">
        <v>32</v>
      </c>
      <c r="Z70" s="23" t="s">
        <v>33</v>
      </c>
    </row>
    <row r="71" spans="19:30" x14ac:dyDescent="0.4">
      <c r="S71" s="75" t="str">
        <f>REPLACE(K6,8,0,CHAR(10))</f>
        <v>地区計画策定前
S46-H11(29年間）</v>
      </c>
      <c r="T71" s="38" t="str">
        <f t="shared" ref="T71:T76" si="16">T48&amp;AC12</f>
        <v>独立住宅(n=18）</v>
      </c>
      <c r="U71" s="28">
        <f t="shared" ref="U71:Z76" si="17">U48</f>
        <v>0.111</v>
      </c>
      <c r="V71" s="28">
        <f t="shared" si="17"/>
        <v>0</v>
      </c>
      <c r="W71" s="28">
        <f t="shared" si="17"/>
        <v>5.6000000000000001E-2</v>
      </c>
      <c r="X71" s="28">
        <f t="shared" si="17"/>
        <v>0.27800000000000002</v>
      </c>
      <c r="Y71" s="28">
        <f t="shared" si="17"/>
        <v>0.55500000000000005</v>
      </c>
      <c r="Z71" s="28">
        <f t="shared" si="17"/>
        <v>0</v>
      </c>
    </row>
    <row r="72" spans="19:30" x14ac:dyDescent="0.4">
      <c r="S72" s="75"/>
      <c r="T72" s="38" t="str">
        <f t="shared" si="16"/>
        <v>集合住宅(n=10）</v>
      </c>
      <c r="U72" s="28">
        <f t="shared" si="17"/>
        <v>0</v>
      </c>
      <c r="V72" s="28">
        <f t="shared" si="17"/>
        <v>0.1</v>
      </c>
      <c r="W72" s="28">
        <f t="shared" si="17"/>
        <v>0.5</v>
      </c>
      <c r="X72" s="28">
        <f t="shared" si="17"/>
        <v>0.2</v>
      </c>
      <c r="Y72" s="28">
        <f t="shared" si="17"/>
        <v>0.2</v>
      </c>
      <c r="Z72" s="28">
        <f t="shared" si="17"/>
        <v>0</v>
      </c>
    </row>
    <row r="73" spans="19:30" x14ac:dyDescent="0.4">
      <c r="S73" s="75"/>
      <c r="T73" s="38" t="str">
        <f t="shared" si="16"/>
        <v>住商併用(n=153）</v>
      </c>
      <c r="U73" s="28">
        <f t="shared" si="17"/>
        <v>1.2999999999999999E-2</v>
      </c>
      <c r="V73" s="28">
        <f t="shared" si="17"/>
        <v>1.2999999999999999E-2</v>
      </c>
      <c r="W73" s="28">
        <f t="shared" si="17"/>
        <v>5.8999999999999997E-2</v>
      </c>
      <c r="X73" s="28">
        <f t="shared" si="17"/>
        <v>0.307</v>
      </c>
      <c r="Y73" s="28">
        <f t="shared" si="17"/>
        <v>0.53</v>
      </c>
      <c r="Z73" s="28">
        <f t="shared" si="17"/>
        <v>7.8E-2</v>
      </c>
    </row>
    <row r="74" spans="19:30" x14ac:dyDescent="0.4">
      <c r="S74" s="75"/>
      <c r="T74" s="38" t="str">
        <f t="shared" si="16"/>
        <v>事務所(n=136）</v>
      </c>
      <c r="U74" s="28">
        <f t="shared" si="17"/>
        <v>2.1999999999999999E-2</v>
      </c>
      <c r="V74" s="28">
        <f t="shared" si="17"/>
        <v>2.9000000000000001E-2</v>
      </c>
      <c r="W74" s="28">
        <f t="shared" si="17"/>
        <v>7.3999999999999996E-2</v>
      </c>
      <c r="X74" s="28">
        <f t="shared" si="17"/>
        <v>0.309</v>
      </c>
      <c r="Y74" s="28">
        <f t="shared" si="17"/>
        <v>0.49199999999999999</v>
      </c>
      <c r="Z74" s="28">
        <f t="shared" si="17"/>
        <v>7.3999999999999996E-2</v>
      </c>
    </row>
    <row r="75" spans="19:30" x14ac:dyDescent="0.4">
      <c r="S75" s="75"/>
      <c r="T75" s="38" t="str">
        <f t="shared" si="16"/>
        <v>専用商業(n=14）</v>
      </c>
      <c r="U75" s="28">
        <f t="shared" si="17"/>
        <v>0</v>
      </c>
      <c r="V75" s="28">
        <f t="shared" si="17"/>
        <v>0</v>
      </c>
      <c r="W75" s="28">
        <f t="shared" si="17"/>
        <v>7.0999999999999994E-2</v>
      </c>
      <c r="X75" s="28">
        <f t="shared" si="17"/>
        <v>0.14299999999999999</v>
      </c>
      <c r="Y75" s="28">
        <f t="shared" si="17"/>
        <v>0.71499999999999997</v>
      </c>
      <c r="Z75" s="28">
        <f t="shared" si="17"/>
        <v>7.0999999999999994E-2</v>
      </c>
    </row>
    <row r="76" spans="19:30" x14ac:dyDescent="0.4">
      <c r="S76" s="75"/>
      <c r="T76" s="38" t="str">
        <f t="shared" si="16"/>
        <v>その他(n=19）</v>
      </c>
      <c r="U76" s="28">
        <f t="shared" si="17"/>
        <v>0.21099999999999999</v>
      </c>
      <c r="V76" s="28">
        <f t="shared" si="17"/>
        <v>5.2999999999999999E-2</v>
      </c>
      <c r="W76" s="28">
        <f t="shared" si="17"/>
        <v>0.36799999999999999</v>
      </c>
      <c r="X76" s="28">
        <f t="shared" si="17"/>
        <v>0.36799999999999999</v>
      </c>
      <c r="Y76" s="28">
        <f t="shared" si="17"/>
        <v>0</v>
      </c>
      <c r="Z76" s="28">
        <f t="shared" si="17"/>
        <v>0</v>
      </c>
    </row>
    <row r="77" spans="19:30" x14ac:dyDescent="0.4">
      <c r="S77" s="75" t="str">
        <f>REPLACE(K7,8,0,CHAR(10))</f>
        <v>地区計画策定後
H12-R3(22年間）</v>
      </c>
      <c r="T77" s="38" t="str">
        <f t="shared" ref="T77:T82" si="18">T55&amp;AC19</f>
        <v>独立住宅(n=6）</v>
      </c>
      <c r="U77" s="28">
        <f t="shared" ref="U77:Z82" si="19">U55</f>
        <v>0</v>
      </c>
      <c r="V77" s="28">
        <f t="shared" si="19"/>
        <v>0</v>
      </c>
      <c r="W77" s="28">
        <f t="shared" si="19"/>
        <v>0.33300000000000002</v>
      </c>
      <c r="X77" s="28">
        <f t="shared" si="19"/>
        <v>0.5</v>
      </c>
      <c r="Y77" s="28">
        <f t="shared" si="19"/>
        <v>0</v>
      </c>
      <c r="Z77" s="28">
        <f t="shared" si="19"/>
        <v>0.16700000000000001</v>
      </c>
    </row>
    <row r="78" spans="19:30" x14ac:dyDescent="0.4">
      <c r="S78" s="75"/>
      <c r="T78" s="38" t="str">
        <f t="shared" si="18"/>
        <v>集合住宅(n=19）</v>
      </c>
      <c r="U78" s="28">
        <f t="shared" si="19"/>
        <v>5.2999999999999999E-2</v>
      </c>
      <c r="V78" s="28">
        <f t="shared" si="19"/>
        <v>0.158</v>
      </c>
      <c r="W78" s="28">
        <f t="shared" si="19"/>
        <v>0.21099999999999999</v>
      </c>
      <c r="X78" s="28">
        <f t="shared" si="19"/>
        <v>0.47299999999999998</v>
      </c>
      <c r="Y78" s="28">
        <f t="shared" si="19"/>
        <v>0.105</v>
      </c>
      <c r="Z78" s="28">
        <f t="shared" si="19"/>
        <v>0</v>
      </c>
    </row>
    <row r="79" spans="19:30" x14ac:dyDescent="0.4">
      <c r="S79" s="75"/>
      <c r="T79" s="38" t="str">
        <f t="shared" si="18"/>
        <v>住商併用(n=22）</v>
      </c>
      <c r="U79" s="28">
        <f t="shared" si="19"/>
        <v>0</v>
      </c>
      <c r="V79" s="28">
        <f t="shared" si="19"/>
        <v>0.182</v>
      </c>
      <c r="W79" s="28">
        <f t="shared" si="19"/>
        <v>4.4999999999999998E-2</v>
      </c>
      <c r="X79" s="28">
        <f t="shared" si="19"/>
        <v>0.40899999999999997</v>
      </c>
      <c r="Y79" s="28">
        <f t="shared" si="19"/>
        <v>0.36399999999999999</v>
      </c>
      <c r="Z79" s="28">
        <f t="shared" si="19"/>
        <v>0</v>
      </c>
    </row>
    <row r="80" spans="19:30" x14ac:dyDescent="0.4">
      <c r="S80" s="75"/>
      <c r="T80" s="38" t="str">
        <f t="shared" si="18"/>
        <v>事務所(n=20）</v>
      </c>
      <c r="U80" s="28">
        <f t="shared" si="19"/>
        <v>0.05</v>
      </c>
      <c r="V80" s="28">
        <f t="shared" si="19"/>
        <v>0.1</v>
      </c>
      <c r="W80" s="28">
        <f t="shared" si="19"/>
        <v>0.15</v>
      </c>
      <c r="X80" s="28">
        <f t="shared" si="19"/>
        <v>0.35</v>
      </c>
      <c r="Y80" s="28">
        <f t="shared" si="19"/>
        <v>0.35</v>
      </c>
      <c r="Z80" s="28">
        <f t="shared" si="19"/>
        <v>0</v>
      </c>
    </row>
    <row r="81" spans="19:26" x14ac:dyDescent="0.4">
      <c r="S81" s="75"/>
      <c r="T81" s="38" t="str">
        <f t="shared" si="18"/>
        <v>専用商業(n=5）</v>
      </c>
      <c r="U81" s="28">
        <f t="shared" si="19"/>
        <v>0</v>
      </c>
      <c r="V81" s="28">
        <f t="shared" si="19"/>
        <v>0</v>
      </c>
      <c r="W81" s="28">
        <f t="shared" si="19"/>
        <v>0.2</v>
      </c>
      <c r="X81" s="28">
        <f t="shared" si="19"/>
        <v>0.4</v>
      </c>
      <c r="Y81" s="28">
        <f t="shared" si="19"/>
        <v>0.4</v>
      </c>
      <c r="Z81" s="28">
        <f t="shared" si="19"/>
        <v>0</v>
      </c>
    </row>
    <row r="82" spans="19:26" x14ac:dyDescent="0.4">
      <c r="S82" s="75"/>
      <c r="T82" s="38" t="str">
        <f t="shared" si="18"/>
        <v>その他(n=10）</v>
      </c>
      <c r="U82" s="28">
        <f t="shared" si="19"/>
        <v>0.2</v>
      </c>
      <c r="V82" s="28">
        <f t="shared" si="19"/>
        <v>0.1</v>
      </c>
      <c r="W82" s="28">
        <f t="shared" si="19"/>
        <v>0.2</v>
      </c>
      <c r="X82" s="28">
        <f t="shared" si="19"/>
        <v>0.4</v>
      </c>
      <c r="Y82" s="28">
        <f t="shared" si="19"/>
        <v>0.1</v>
      </c>
      <c r="Z82" s="28">
        <f t="shared" si="19"/>
        <v>0</v>
      </c>
    </row>
  </sheetData>
  <mergeCells count="8">
    <mergeCell ref="S71:S76"/>
    <mergeCell ref="S77:S82"/>
    <mergeCell ref="S12:S18"/>
    <mergeCell ref="S19:S25"/>
    <mergeCell ref="S30:S36"/>
    <mergeCell ref="S37:S43"/>
    <mergeCell ref="S48:S54"/>
    <mergeCell ref="S55:S61"/>
  </mergeCells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28</vt:i4>
      </vt:variant>
    </vt:vector>
  </HeadingPairs>
  <TitlesOfParts>
    <vt:vector size="28" baseType="lpstr">
      <vt:lpstr>データベース</vt:lpstr>
      <vt:lpstr>5神田和泉町</vt:lpstr>
      <vt:lpstr>6神田佐久間町</vt:lpstr>
      <vt:lpstr>7秋葉原駅付近</vt:lpstr>
      <vt:lpstr>8飯田橋二・三丁目</vt:lpstr>
      <vt:lpstr>10岩本町東神田</vt:lpstr>
      <vt:lpstr>11神田錦町南部</vt:lpstr>
      <vt:lpstr>12神田紺屋町周辺</vt:lpstr>
      <vt:lpstr>14一ツ橋二丁目周辺</vt:lpstr>
      <vt:lpstr>15中神田中央</vt:lpstr>
      <vt:lpstr>16紀尾井町</vt:lpstr>
      <vt:lpstr>17六番町奇数番地</vt:lpstr>
      <vt:lpstr>18飯田橋一丁目南部</vt:lpstr>
      <vt:lpstr>21一番町</vt:lpstr>
      <vt:lpstr>23三番町</vt:lpstr>
      <vt:lpstr>24神田淡路町周辺</vt:lpstr>
      <vt:lpstr>25外神田二・三丁目</vt:lpstr>
      <vt:lpstr>26外神田五･六丁目</vt:lpstr>
      <vt:lpstr>27四番町</vt:lpstr>
      <vt:lpstr>28神田美土代町周辺</vt:lpstr>
      <vt:lpstr>29神田錦町北部周辺</vt:lpstr>
      <vt:lpstr>32二番町</vt:lpstr>
      <vt:lpstr>33神田須田町二丁目北部周辺</vt:lpstr>
      <vt:lpstr>34麹町</vt:lpstr>
      <vt:lpstr>36内神田一丁目</vt:lpstr>
      <vt:lpstr>37内神田二丁目</vt:lpstr>
      <vt:lpstr>比較表_素材</vt:lpstr>
      <vt:lpstr>比較表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新築建築物の用途・延べ床面積</dc:title>
  <dc:creator>千代田区</dc:creator>
  <dcterms:created xsi:type="dcterms:W3CDTF">2022-12-07T00:18:54Z</dcterms:created>
  <dcterms:modified xsi:type="dcterms:W3CDTF">2023-06-14T02:05:30Z</dcterms:modified>
</cp:coreProperties>
</file>