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1\千代田清掃事務所\大規模建築物保管場所関係\様式（別表等）\ホームページ(20201221）\"/>
    </mc:Choice>
  </mc:AlternateContent>
  <bookViews>
    <workbookView xWindow="600" yWindow="90" windowWidth="19395" windowHeight="8235"/>
  </bookViews>
  <sheets>
    <sheet name="様式" sheetId="1" r:id="rId1"/>
    <sheet name="記入例" sheetId="2" r:id="rId2"/>
    <sheet name=" 参照 " sheetId="3" r:id="rId3"/>
  </sheets>
  <definedNames>
    <definedName name="_xlnm.Print_Area" localSheetId="0">様式!$A$1:$AD$75</definedName>
  </definedNames>
  <calcPr calcId="162913"/>
  <customWorkbookViews>
    <customWorkbookView name="佐藤　実千代 - 個人用ビュー" guid="{BDB8685B-4970-4452-803C-77468F5F60F7}" mergeInterval="0" personalView="1" maximized="1" windowWidth="1362" windowHeight="518" activeSheetId="1"/>
  </customWorkbookViews>
</workbook>
</file>

<file path=xl/calcChain.xml><?xml version="1.0" encoding="utf-8"?>
<calcChain xmlns="http://schemas.openxmlformats.org/spreadsheetml/2006/main">
  <c r="H40" i="1" l="1"/>
  <c r="F58" i="2" l="1"/>
  <c r="D58" i="2"/>
  <c r="U58" i="2" s="1"/>
  <c r="U56" i="2"/>
  <c r="H56" i="2"/>
  <c r="H58" i="2" s="1"/>
  <c r="F54" i="2"/>
  <c r="D54" i="2"/>
  <c r="U54" i="2" s="1"/>
  <c r="U52" i="2"/>
  <c r="H52" i="2"/>
  <c r="H54" i="2" s="1"/>
  <c r="F50" i="2"/>
  <c r="D50" i="2"/>
  <c r="U50" i="2" s="1"/>
  <c r="U48" i="2"/>
  <c r="H48" i="2"/>
  <c r="H50" i="2" s="1"/>
  <c r="F46" i="2"/>
  <c r="D46" i="2"/>
  <c r="U46" i="2" s="1"/>
  <c r="U44" i="2"/>
  <c r="H44" i="2"/>
  <c r="H46" i="2" s="1"/>
  <c r="F42" i="2"/>
  <c r="D42" i="2"/>
  <c r="U42" i="2" s="1"/>
  <c r="X54" i="2" s="1"/>
  <c r="U40" i="2"/>
  <c r="X48" i="2" s="1"/>
  <c r="H40" i="2"/>
  <c r="H42" i="2" s="1"/>
  <c r="F26" i="2"/>
  <c r="D26" i="2"/>
  <c r="U26" i="2" s="1"/>
  <c r="U24" i="2"/>
  <c r="H24" i="2"/>
  <c r="H26" i="2" s="1"/>
  <c r="U22" i="2"/>
  <c r="F22" i="2"/>
  <c r="D22" i="2"/>
  <c r="U20" i="2"/>
  <c r="H20" i="2"/>
  <c r="H22" i="2" s="1"/>
  <c r="F18" i="2"/>
  <c r="D18" i="2"/>
  <c r="H16" i="2"/>
  <c r="H18" i="2" s="1"/>
  <c r="F14" i="2"/>
  <c r="D14" i="2"/>
  <c r="H12" i="2"/>
  <c r="H14" i="2" s="1"/>
  <c r="D8" i="2"/>
  <c r="U8" i="2" s="1"/>
  <c r="U6" i="2"/>
  <c r="X6" i="2" s="1"/>
  <c r="F58" i="1"/>
  <c r="F54" i="1"/>
  <c r="F50" i="1"/>
  <c r="F46" i="1"/>
  <c r="F42" i="1"/>
  <c r="F26" i="1"/>
  <c r="D58" i="1"/>
  <c r="D54" i="1"/>
  <c r="D42" i="1"/>
  <c r="D50" i="1"/>
  <c r="D46" i="1"/>
  <c r="U6" i="1"/>
  <c r="X6" i="1" s="1"/>
  <c r="U24" i="1"/>
  <c r="U20" i="1"/>
  <c r="U16" i="1"/>
  <c r="U12" i="2" l="1"/>
  <c r="U16" i="2"/>
  <c r="AD40" i="2"/>
  <c r="AD60" i="2" s="1"/>
  <c r="U14" i="2"/>
  <c r="U18" i="2"/>
  <c r="AA52" i="2"/>
  <c r="AB8" i="2"/>
  <c r="X8" i="2"/>
  <c r="AD6" i="2" s="1"/>
  <c r="X60" i="2"/>
  <c r="H56" i="1"/>
  <c r="H52" i="1"/>
  <c r="H48" i="1"/>
  <c r="H50" i="1" s="1"/>
  <c r="H44" i="1"/>
  <c r="H46" i="1" s="1"/>
  <c r="H42" i="1"/>
  <c r="D26" i="1"/>
  <c r="U26" i="1" s="1"/>
  <c r="H24" i="1"/>
  <c r="H26" i="1" s="1"/>
  <c r="F22" i="1"/>
  <c r="D22" i="1"/>
  <c r="U22" i="1" s="1"/>
  <c r="H20" i="1"/>
  <c r="H22" i="1" s="1"/>
  <c r="F18" i="1"/>
  <c r="D18" i="1"/>
  <c r="U18" i="1" s="1"/>
  <c r="H16" i="1"/>
  <c r="H18" i="1" s="1"/>
  <c r="F14" i="1"/>
  <c r="D14" i="1"/>
  <c r="H12" i="1"/>
  <c r="D8" i="1"/>
  <c r="U8" i="1" s="1"/>
  <c r="X8" i="1" s="1"/>
  <c r="K4" i="3"/>
  <c r="X16" i="2" l="1"/>
  <c r="AB19" i="2"/>
  <c r="X24" i="2"/>
  <c r="H14" i="1"/>
  <c r="U14" i="1" s="1"/>
  <c r="X24" i="1" s="1"/>
  <c r="U12" i="1"/>
  <c r="X16" i="1" s="1"/>
  <c r="U52" i="1"/>
  <c r="H54" i="1"/>
  <c r="U54" i="1" s="1"/>
  <c r="U56" i="1"/>
  <c r="H58" i="1"/>
  <c r="U58" i="1" s="1"/>
  <c r="U50" i="1"/>
  <c r="U48" i="1"/>
  <c r="U46" i="1"/>
  <c r="U44" i="1"/>
  <c r="U42" i="1"/>
  <c r="U40" i="1"/>
  <c r="AB8" i="1"/>
  <c r="AD6" i="1" s="1"/>
  <c r="X28" i="1" l="1"/>
  <c r="AD12" i="2"/>
  <c r="AD28" i="2" s="1"/>
  <c r="X28" i="2"/>
  <c r="X48" i="1"/>
  <c r="AA52" i="1"/>
  <c r="X54" i="1"/>
  <c r="AD12" i="1"/>
  <c r="AD28" i="1" s="1"/>
  <c r="AB19" i="1"/>
  <c r="AD40" i="1" l="1"/>
  <c r="AD60" i="1" s="1"/>
  <c r="X60" i="1"/>
</calcChain>
</file>

<file path=xl/sharedStrings.xml><?xml version="1.0" encoding="utf-8"?>
<sst xmlns="http://schemas.openxmlformats.org/spreadsheetml/2006/main" count="584" uniqueCount="87">
  <si>
    <t>（１）住居用大規模建築物</t>
    <rPh sb="3" eb="6">
      <t>ジュウキョヨウ</t>
    </rPh>
    <rPh sb="6" eb="9">
      <t>ダイキボ</t>
    </rPh>
    <rPh sb="9" eb="12">
      <t>ケンチクブツ</t>
    </rPh>
    <phoneticPr fontId="1"/>
  </si>
  <si>
    <t>用途</t>
    <rPh sb="0" eb="2">
      <t>ヨウト</t>
    </rPh>
    <phoneticPr fontId="1"/>
  </si>
  <si>
    <t>廃棄物</t>
    <rPh sb="0" eb="3">
      <t>ハイキブツ</t>
    </rPh>
    <phoneticPr fontId="1"/>
  </si>
  <si>
    <t>住宅</t>
    <rPh sb="0" eb="2">
      <t>ジュウタク</t>
    </rPh>
    <phoneticPr fontId="1"/>
  </si>
  <si>
    <t>燃やすごみ</t>
    <rPh sb="0" eb="1">
      <t>モ</t>
    </rPh>
    <phoneticPr fontId="1"/>
  </si>
  <si>
    <t>燃やさないごみ</t>
    <rPh sb="0" eb="1">
      <t>モ</t>
    </rPh>
    <phoneticPr fontId="1"/>
  </si>
  <si>
    <t>人</t>
    <rPh sb="0" eb="1">
      <t>ニン</t>
    </rPh>
    <phoneticPr fontId="1"/>
  </si>
  <si>
    <t>×</t>
    <phoneticPr fontId="1"/>
  </si>
  <si>
    <t>kg</t>
    <phoneticPr fontId="1"/>
  </si>
  <si>
    <t>日</t>
    <rPh sb="0" eb="1">
      <t>ニチ</t>
    </rPh>
    <phoneticPr fontId="1"/>
  </si>
  <si>
    <t>①</t>
    <phoneticPr fontId="1"/>
  </si>
  <si>
    <t>②</t>
    <phoneticPr fontId="1"/>
  </si>
  <si>
    <t>最低必要個数</t>
    <rPh sb="0" eb="2">
      <t>サイテイ</t>
    </rPh>
    <rPh sb="2" eb="4">
      <t>ヒツヨウ</t>
    </rPh>
    <rPh sb="4" eb="6">
      <t>コスウ</t>
    </rPh>
    <phoneticPr fontId="1"/>
  </si>
  <si>
    <t>予備率の加算</t>
    <rPh sb="0" eb="2">
      <t>ヨビ</t>
    </rPh>
    <rPh sb="2" eb="3">
      <t>リツ</t>
    </rPh>
    <rPh sb="4" eb="6">
      <t>カサン</t>
    </rPh>
    <phoneticPr fontId="1"/>
  </si>
  <si>
    <t>必要個数</t>
    <rPh sb="0" eb="2">
      <t>ヒツヨウ</t>
    </rPh>
    <rPh sb="2" eb="4">
      <t>コスウ</t>
    </rPh>
    <phoneticPr fontId="1"/>
  </si>
  <si>
    <t>=B</t>
    <phoneticPr fontId="1"/>
  </si>
  <si>
    <t>（Aの①＋Aの②）×1.4</t>
    <phoneticPr fontId="1"/>
  </si>
  <si>
    <t>÷</t>
    <phoneticPr fontId="1"/>
  </si>
  <si>
    <t>（２）事業用大規模建築物（区の収集運搬業務の提供を受ける場合）</t>
    <rPh sb="3" eb="6">
      <t>ジギョウヨウ</t>
    </rPh>
    <rPh sb="6" eb="9">
      <t>ダイキボ</t>
    </rPh>
    <rPh sb="9" eb="12">
      <t>ケンチクブツ</t>
    </rPh>
    <rPh sb="13" eb="14">
      <t>ク</t>
    </rPh>
    <rPh sb="15" eb="17">
      <t>シュウシュウ</t>
    </rPh>
    <rPh sb="17" eb="19">
      <t>ウンパン</t>
    </rPh>
    <rPh sb="19" eb="21">
      <t>ギョウム</t>
    </rPh>
    <rPh sb="22" eb="24">
      <t>テイキョウ</t>
    </rPh>
    <rPh sb="25" eb="26">
      <t>ウ</t>
    </rPh>
    <rPh sb="28" eb="30">
      <t>バアイ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</si>
  <si>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</si>
  <si>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</si>
  <si>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</si>
  <si>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</si>
  <si>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</si>
  <si>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</si>
  <si>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</si>
  <si>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</si>
  <si>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必要個数合計</t>
    <rPh sb="0" eb="2">
      <t>ヒツヨウ</t>
    </rPh>
    <rPh sb="2" eb="4">
      <t>コスウ</t>
    </rPh>
    <rPh sb="4" eb="6">
      <t>ゴウケイ</t>
    </rPh>
    <phoneticPr fontId="1"/>
  </si>
  <si>
    <t xml:space="preserve">（Aの③～⑩）
× 1.4
</t>
    <phoneticPr fontId="1"/>
  </si>
  <si>
    <t>=</t>
    <phoneticPr fontId="1"/>
  </si>
  <si>
    <t>㎡</t>
  </si>
  <si>
    <t>可燃ごみ
容器容量</t>
    <rPh sb="0" eb="2">
      <t>カネン</t>
    </rPh>
    <rPh sb="5" eb="7">
      <t>ヨウキ</t>
    </rPh>
    <rPh sb="7" eb="9">
      <t>ヨウリョウ</t>
    </rPh>
    <phoneticPr fontId="1"/>
  </si>
  <si>
    <t>事務所ビル</t>
    <rPh sb="0" eb="2">
      <t>ジム</t>
    </rPh>
    <rPh sb="2" eb="3">
      <t>ショ</t>
    </rPh>
    <phoneticPr fontId="1"/>
  </si>
  <si>
    <t>施設用途</t>
    <rPh sb="0" eb="2">
      <t>シセツ</t>
    </rPh>
    <rPh sb="2" eb="4">
      <t>ヨウト</t>
    </rPh>
    <phoneticPr fontId="1"/>
  </si>
  <si>
    <t>１日あたりの排出基準</t>
    <rPh sb="1" eb="2">
      <t>ニチ</t>
    </rPh>
    <rPh sb="6" eb="8">
      <t>ハイシュツ</t>
    </rPh>
    <rPh sb="8" eb="10">
      <t>キジュン</t>
    </rPh>
    <phoneticPr fontId="1"/>
  </si>
  <si>
    <t>文化・娯楽施設</t>
    <rPh sb="0" eb="2">
      <t>ブンカ</t>
    </rPh>
    <rPh sb="3" eb="5">
      <t>ゴラク</t>
    </rPh>
    <rPh sb="5" eb="7">
      <t>シセツ</t>
    </rPh>
    <phoneticPr fontId="1"/>
  </si>
  <si>
    <t>店舗（飲食店）</t>
    <rPh sb="0" eb="2">
      <t>テンポ</t>
    </rPh>
    <rPh sb="3" eb="5">
      <t>インショク</t>
    </rPh>
    <rPh sb="5" eb="6">
      <t>テン</t>
    </rPh>
    <phoneticPr fontId="1"/>
  </si>
  <si>
    <t>ホテル</t>
    <phoneticPr fontId="1"/>
  </si>
  <si>
    <t>学校</t>
    <rPh sb="0" eb="2">
      <t>ガッコウ</t>
    </rPh>
    <phoneticPr fontId="1"/>
  </si>
  <si>
    <t>病院、診療所</t>
    <rPh sb="0" eb="2">
      <t>ビョウイン</t>
    </rPh>
    <rPh sb="3" eb="6">
      <t>シンリョウジョ</t>
    </rPh>
    <phoneticPr fontId="1"/>
  </si>
  <si>
    <t>駐車場</t>
    <rPh sb="0" eb="2">
      <t>チュウシャ</t>
    </rPh>
    <rPh sb="2" eb="3">
      <t>ジョウ</t>
    </rPh>
    <phoneticPr fontId="1"/>
  </si>
  <si>
    <t>鉄道駅舎</t>
    <rPh sb="0" eb="2">
      <t>テツドウ</t>
    </rPh>
    <rPh sb="2" eb="4">
      <t>エキシャ</t>
    </rPh>
    <phoneticPr fontId="1"/>
  </si>
  <si>
    <t>店舗（物販販売）</t>
    <rPh sb="0" eb="2">
      <t>テンポ</t>
    </rPh>
    <rPh sb="3" eb="5">
      <t>ブッパン</t>
    </rPh>
    <rPh sb="5" eb="7">
      <t>ハンバイ</t>
    </rPh>
    <phoneticPr fontId="1"/>
  </si>
  <si>
    <t>㎡</t>
    <phoneticPr fontId="1"/>
  </si>
  <si>
    <t>床面積
又は人員数</t>
    <rPh sb="0" eb="3">
      <t>ユカメンセキ</t>
    </rPh>
    <rPh sb="4" eb="5">
      <t>マタ</t>
    </rPh>
    <rPh sb="6" eb="8">
      <t>ジンイン</t>
    </rPh>
    <rPh sb="8" eb="9">
      <t>スウ</t>
    </rPh>
    <phoneticPr fontId="1"/>
  </si>
  <si>
    <t>粗大ごみ保管面積</t>
    <rPh sb="0" eb="2">
      <t>ソダイ</t>
    </rPh>
    <rPh sb="4" eb="6">
      <t>ホカン</t>
    </rPh>
    <rPh sb="6" eb="8">
      <t>メンセキ</t>
    </rPh>
    <phoneticPr fontId="1"/>
  </si>
  <si>
    <t>合　　計</t>
    <rPh sb="0" eb="1">
      <t>ア</t>
    </rPh>
    <rPh sb="3" eb="4">
      <t>ケイ</t>
    </rPh>
    <phoneticPr fontId="1"/>
  </si>
  <si>
    <t>段</t>
    <rPh sb="0" eb="1">
      <t>ダン</t>
    </rPh>
    <phoneticPr fontId="1"/>
  </si>
  <si>
    <t>容器の直径又は縦</t>
    <rPh sb="0" eb="2">
      <t>ヨウキ</t>
    </rPh>
    <rPh sb="3" eb="5">
      <t>チョッケイ</t>
    </rPh>
    <rPh sb="5" eb="6">
      <t>マタ</t>
    </rPh>
    <rPh sb="7" eb="8">
      <t>タテ</t>
    </rPh>
    <phoneticPr fontId="1"/>
  </si>
  <si>
    <t>別表５　容器数の算定（要綱　第７条第５項の別表３）</t>
    <rPh sb="0" eb="2">
      <t>ベッピョウ</t>
    </rPh>
    <rPh sb="4" eb="6">
      <t>ヨウキ</t>
    </rPh>
    <rPh sb="6" eb="7">
      <t>スウ</t>
    </rPh>
    <rPh sb="8" eb="10">
      <t>サンテイ</t>
    </rPh>
    <rPh sb="11" eb="13">
      <t>ヨウコウ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ベッピョウ</t>
    </rPh>
    <phoneticPr fontId="1"/>
  </si>
  <si>
    <t xml:space="preserve"> 床面積又は人員×排出基準×可燃・不燃の割合×収集間隔÷容器容量＝A</t>
    <rPh sb="1" eb="2">
      <t>ユカ</t>
    </rPh>
    <rPh sb="2" eb="4">
      <t>メンセキ</t>
    </rPh>
    <rPh sb="4" eb="5">
      <t>マタ</t>
    </rPh>
    <rPh sb="6" eb="8">
      <t>ジンイン</t>
    </rPh>
    <rPh sb="9" eb="11">
      <t>ハイシュツ</t>
    </rPh>
    <rPh sb="11" eb="13">
      <t>キジュン</t>
    </rPh>
    <rPh sb="14" eb="16">
      <t>カネン</t>
    </rPh>
    <rPh sb="17" eb="19">
      <t>フネン</t>
    </rPh>
    <rPh sb="20" eb="22">
      <t>ワリアイ</t>
    </rPh>
    <rPh sb="23" eb="25">
      <t>シュウシュウ</t>
    </rPh>
    <rPh sb="25" eb="27">
      <t>カンカク</t>
    </rPh>
    <rPh sb="28" eb="30">
      <t>ヨウキ</t>
    </rPh>
    <rPh sb="30" eb="32">
      <t>ヨウリョウ</t>
    </rPh>
    <phoneticPr fontId="1"/>
  </si>
  <si>
    <t>段数</t>
    <rPh sb="0" eb="2">
      <t>ダンスウ</t>
    </rPh>
    <phoneticPr fontId="1"/>
  </si>
  <si>
    <t>３ 作業上必要面積=
（合計－１－２）</t>
    <rPh sb="2" eb="4">
      <t>サギョウ</t>
    </rPh>
    <rPh sb="4" eb="5">
      <t>ジョウ</t>
    </rPh>
    <rPh sb="5" eb="7">
      <t>ヒツヨウ</t>
    </rPh>
    <rPh sb="7" eb="9">
      <t>メンセキ</t>
    </rPh>
    <rPh sb="12" eb="14">
      <t>ゴウケイ</t>
    </rPh>
    <phoneticPr fontId="1"/>
  </si>
  <si>
    <t>（３）事業用大規模建築物（区の収集運搬業務の提供を受けない場合）</t>
    <rPh sb="3" eb="6">
      <t>ジギョウヨウ</t>
    </rPh>
    <rPh sb="6" eb="9">
      <t>ダイキボ</t>
    </rPh>
    <rPh sb="9" eb="12">
      <t>ケンチクブツ</t>
    </rPh>
    <rPh sb="13" eb="14">
      <t>ク</t>
    </rPh>
    <rPh sb="15" eb="17">
      <t>シュウシュウ</t>
    </rPh>
    <rPh sb="17" eb="19">
      <t>ウンパン</t>
    </rPh>
    <rPh sb="19" eb="21">
      <t>ギョウム</t>
    </rPh>
    <rPh sb="22" eb="24">
      <t>テイキョウ</t>
    </rPh>
    <rPh sb="25" eb="26">
      <t>ウ</t>
    </rPh>
    <rPh sb="29" eb="31">
      <t>バアイ</t>
    </rPh>
    <phoneticPr fontId="1"/>
  </si>
  <si>
    <t>一　　廃</t>
    <rPh sb="0" eb="1">
      <t>イッ</t>
    </rPh>
    <rPh sb="3" eb="4">
      <t>ハイ</t>
    </rPh>
    <phoneticPr fontId="1"/>
  </si>
  <si>
    <t>産　　廃</t>
    <rPh sb="0" eb="1">
      <t>サン</t>
    </rPh>
    <rPh sb="3" eb="4">
      <t>ハイ</t>
    </rPh>
    <phoneticPr fontId="1"/>
  </si>
  <si>
    <t>（Aの①～⑩）
× 1.4</t>
    <phoneticPr fontId="1"/>
  </si>
  <si>
    <t>　１　計算は、用途別に実施し必要個数を算定する。</t>
    <rPh sb="3" eb="5">
      <t>ケイサン</t>
    </rPh>
    <rPh sb="7" eb="9">
      <t>ヨウト</t>
    </rPh>
    <rPh sb="9" eb="10">
      <t>ベツ</t>
    </rPh>
    <rPh sb="11" eb="13">
      <t>ジッシ</t>
    </rPh>
    <rPh sb="14" eb="16">
      <t>ヒツヨウ</t>
    </rPh>
    <rPh sb="16" eb="18">
      <t>コスウ</t>
    </rPh>
    <rPh sb="19" eb="21">
      <t>サンテイ</t>
    </rPh>
    <phoneticPr fontId="1"/>
  </si>
  <si>
    <t>　４　容器１個当たりの容量は、原則として１５kg（６０ℓ）を基準とする。</t>
    <rPh sb="3" eb="5">
      <t>ヨウキ</t>
    </rPh>
    <rPh sb="6" eb="7">
      <t>コ</t>
    </rPh>
    <rPh sb="7" eb="8">
      <t>ア</t>
    </rPh>
    <rPh sb="11" eb="13">
      <t>ヨウリョウ</t>
    </rPh>
    <rPh sb="15" eb="17">
      <t>ゲンソク</t>
    </rPh>
    <rPh sb="30" eb="32">
      <t>キジュン</t>
    </rPh>
    <phoneticPr fontId="1"/>
  </si>
  <si>
    <t>　７　予備率は、４０％を確保する。</t>
    <rPh sb="3" eb="5">
      <t>ヨビ</t>
    </rPh>
    <rPh sb="5" eb="6">
      <t>リツ</t>
    </rPh>
    <rPh sb="12" eb="14">
      <t>カクホ</t>
    </rPh>
    <phoneticPr fontId="1"/>
  </si>
  <si>
    <t>　８　必要個数が最低必要個数より少ない場合は、最低必要個数を必要個数とする。</t>
    <rPh sb="3" eb="5">
      <t>ヒツヨウ</t>
    </rPh>
    <rPh sb="5" eb="7">
      <t>コスウ</t>
    </rPh>
    <rPh sb="8" eb="10">
      <t>サイテイ</t>
    </rPh>
    <rPh sb="10" eb="12">
      <t>ヒツヨウ</t>
    </rPh>
    <rPh sb="12" eb="14">
      <t>コスウ</t>
    </rPh>
    <rPh sb="16" eb="17">
      <t>スク</t>
    </rPh>
    <rPh sb="19" eb="21">
      <t>バアイ</t>
    </rPh>
    <rPh sb="23" eb="25">
      <t>サイテイ</t>
    </rPh>
    <rPh sb="25" eb="27">
      <t>ヒツヨウ</t>
    </rPh>
    <rPh sb="27" eb="29">
      <t>コスウ</t>
    </rPh>
    <rPh sb="30" eb="32">
      <t>ヒツヨウ</t>
    </rPh>
    <rPh sb="32" eb="34">
      <t>コスウ</t>
    </rPh>
    <phoneticPr fontId="1"/>
  </si>
  <si>
    <t>算定上の注意については裏面をご覧ください。</t>
    <rPh sb="0" eb="2">
      <t>サンテイ</t>
    </rPh>
    <rPh sb="2" eb="3">
      <t>ジョウ</t>
    </rPh>
    <rPh sb="4" eb="6">
      <t>チュウイ</t>
    </rPh>
    <rPh sb="11" eb="13">
      <t>ウラメン</t>
    </rPh>
    <rPh sb="15" eb="16">
      <t>ラン</t>
    </rPh>
    <phoneticPr fontId="1"/>
  </si>
  <si>
    <t>　３　収集間隔は、実態により記入する。（区収集は、可燃３日、不燃１３日とする。業者収集については、収集形態不明の場合、可燃３日、不燃６日とする。）</t>
    <rPh sb="3" eb="5">
      <t>シュウシュウ</t>
    </rPh>
    <rPh sb="5" eb="7">
      <t>カンカク</t>
    </rPh>
    <rPh sb="9" eb="11">
      <t>ジッタイ</t>
    </rPh>
    <rPh sb="14" eb="16">
      <t>キニュウ</t>
    </rPh>
    <rPh sb="20" eb="21">
      <t>ク</t>
    </rPh>
    <rPh sb="21" eb="23">
      <t>シュウシュウ</t>
    </rPh>
    <rPh sb="25" eb="27">
      <t>カネン</t>
    </rPh>
    <rPh sb="28" eb="29">
      <t>ニチ</t>
    </rPh>
    <rPh sb="30" eb="32">
      <t>フネン</t>
    </rPh>
    <rPh sb="34" eb="35">
      <t>ニチ</t>
    </rPh>
    <rPh sb="39" eb="41">
      <t>ギョウシャ</t>
    </rPh>
    <rPh sb="41" eb="43">
      <t>シュウシュウ</t>
    </rPh>
    <rPh sb="49" eb="51">
      <t>シュウシュウ</t>
    </rPh>
    <rPh sb="51" eb="53">
      <t>ケイタイ</t>
    </rPh>
    <rPh sb="53" eb="55">
      <t>フメイ</t>
    </rPh>
    <rPh sb="56" eb="58">
      <t>バアイ</t>
    </rPh>
    <rPh sb="59" eb="61">
      <t>カネン</t>
    </rPh>
    <rPh sb="62" eb="63">
      <t>ニチ</t>
    </rPh>
    <rPh sb="64" eb="66">
      <t>フネン</t>
    </rPh>
    <rPh sb="67" eb="68">
      <t>ニチ</t>
    </rPh>
    <phoneticPr fontId="1"/>
  </si>
  <si>
    <t xml:space="preserve"> 燃やすごみ
 A　の　
 ③＋⑤＋⑦＋⑨</t>
    <rPh sb="1" eb="2">
      <t>モ</t>
    </rPh>
    <phoneticPr fontId="1"/>
  </si>
  <si>
    <t xml:space="preserve"> 燃やさないごみ
 A　の　
 ④＋⑥＋⑧＋⑩</t>
    <rPh sb="1" eb="2">
      <t>モ</t>
    </rPh>
    <phoneticPr fontId="1"/>
  </si>
  <si>
    <t xml:space="preserve"> 燃やすごみ
 A　  の 　①＋
 ③＋⑤＋⑦＋⑨</t>
    <phoneticPr fontId="1"/>
  </si>
  <si>
    <t xml:space="preserve"> 燃やさないごみ
 A　  の 　②＋
 ④＋⑥＋⑧＋⑩</t>
    <phoneticPr fontId="1"/>
  </si>
  <si>
    <t>　６　Aは、少数点第２位を四捨五入する。ただし、最低必要個数はAを切り上げる。必要個数は、Bの小数点以下を切り捨てる。</t>
    <rPh sb="6" eb="8">
      <t>ショウスウ</t>
    </rPh>
    <rPh sb="8" eb="9">
      <t>テン</t>
    </rPh>
    <rPh sb="9" eb="10">
      <t>ダイ</t>
    </rPh>
    <rPh sb="11" eb="12">
      <t>イ</t>
    </rPh>
    <rPh sb="13" eb="17">
      <t>シシャゴニュウ</t>
    </rPh>
    <rPh sb="24" eb="26">
      <t>サイテイ</t>
    </rPh>
    <rPh sb="26" eb="28">
      <t>ヒツヨウ</t>
    </rPh>
    <rPh sb="28" eb="30">
      <t>コスウ</t>
    </rPh>
    <rPh sb="33" eb="34">
      <t>キ</t>
    </rPh>
    <rPh sb="35" eb="36">
      <t>ア</t>
    </rPh>
    <rPh sb="39" eb="41">
      <t>ヒツヨウ</t>
    </rPh>
    <rPh sb="41" eb="43">
      <t>コスウ</t>
    </rPh>
    <rPh sb="47" eb="50">
      <t>ショウスウテン</t>
    </rPh>
    <rPh sb="50" eb="52">
      <t>イカ</t>
    </rPh>
    <rPh sb="53" eb="54">
      <t>キ</t>
    </rPh>
    <rPh sb="55" eb="56">
      <t>ス</t>
    </rPh>
    <phoneticPr fontId="1"/>
  </si>
  <si>
    <t>　２　基準要素の総計は、住宅の場合は、総人員、事務所等は有効面積を記入する。</t>
    <rPh sb="3" eb="5">
      <t>キジュン</t>
    </rPh>
    <rPh sb="5" eb="7">
      <t>ヨウソ</t>
    </rPh>
    <rPh sb="8" eb="10">
      <t>ソウケイ</t>
    </rPh>
    <rPh sb="12" eb="14">
      <t>ジュウタク</t>
    </rPh>
    <rPh sb="15" eb="17">
      <t>バアイ</t>
    </rPh>
    <rPh sb="19" eb="22">
      <t>ソウジンイン</t>
    </rPh>
    <rPh sb="23" eb="25">
      <t>ジム</t>
    </rPh>
    <rPh sb="25" eb="26">
      <t>ショ</t>
    </rPh>
    <rPh sb="26" eb="27">
      <t>トウ</t>
    </rPh>
    <rPh sb="28" eb="30">
      <t>ユウコウ</t>
    </rPh>
    <rPh sb="30" eb="32">
      <t>メンセキ</t>
    </rPh>
    <rPh sb="33" eb="35">
      <t>キニュウ</t>
    </rPh>
    <phoneticPr fontId="1"/>
  </si>
  <si>
    <t xml:space="preserve"> １ 容器保管必要面積</t>
    <rPh sb="3" eb="5">
      <t>ヨウキ</t>
    </rPh>
    <rPh sb="5" eb="7">
      <t>ホカン</t>
    </rPh>
    <rPh sb="7" eb="9">
      <t>ヒツヨウ</t>
    </rPh>
    <rPh sb="9" eb="11">
      <t>メンセキ</t>
    </rPh>
    <phoneticPr fontId="1"/>
  </si>
  <si>
    <t xml:space="preserve"> ２ 洗浄配水設備面積</t>
    <rPh sb="3" eb="5">
      <t>センジョウ</t>
    </rPh>
    <rPh sb="5" eb="7">
      <t>ハイスイ</t>
    </rPh>
    <rPh sb="7" eb="9">
      <t>セツビ</t>
    </rPh>
    <rPh sb="9" eb="11">
      <t>メンセキ</t>
    </rPh>
    <phoneticPr fontId="1"/>
  </si>
  <si>
    <t>m × 容器の直径又は横</t>
    <rPh sb="4" eb="6">
      <t>ヨウキ</t>
    </rPh>
    <rPh sb="7" eb="9">
      <t>チョッケイ</t>
    </rPh>
    <rPh sb="9" eb="10">
      <t>マタ</t>
    </rPh>
    <rPh sb="11" eb="12">
      <t>ヨコ</t>
    </rPh>
    <phoneticPr fontId="1"/>
  </si>
  <si>
    <t>m × 容器数</t>
    <rPh sb="4" eb="6">
      <t>ヨウキ</t>
    </rPh>
    <rPh sb="6" eb="7">
      <t>スウ</t>
    </rPh>
    <phoneticPr fontId="1"/>
  </si>
  <si>
    <t>個 ÷ 段数</t>
    <rPh sb="0" eb="1">
      <t>コ</t>
    </rPh>
    <rPh sb="4" eb="6">
      <t>ダンスウ</t>
    </rPh>
    <phoneticPr fontId="1"/>
  </si>
  <si>
    <t>保管場所面積の算定</t>
    <phoneticPr fontId="1"/>
  </si>
  <si>
    <t>&lt;算定上の注意&gt;</t>
    <rPh sb="1" eb="3">
      <t>サンテイ</t>
    </rPh>
    <rPh sb="3" eb="4">
      <t>ジョウ</t>
    </rPh>
    <rPh sb="5" eb="7">
      <t>チュウイ</t>
    </rPh>
    <phoneticPr fontId="1"/>
  </si>
  <si>
    <t>○施設用途別廃棄物排出基準</t>
    <rPh sb="1" eb="3">
      <t>シセツ</t>
    </rPh>
    <rPh sb="3" eb="5">
      <t>ヨウト</t>
    </rPh>
    <rPh sb="5" eb="6">
      <t>ベツ</t>
    </rPh>
    <rPh sb="6" eb="9">
      <t>ハイキブツ</t>
    </rPh>
    <rPh sb="9" eb="11">
      <t>ハイシュツ</t>
    </rPh>
    <rPh sb="11" eb="13">
      <t>キジュン</t>
    </rPh>
    <phoneticPr fontId="1"/>
  </si>
  <si>
    <t>/人</t>
    <rPh sb="1" eb="2">
      <t>ニン</t>
    </rPh>
    <phoneticPr fontId="1"/>
  </si>
  <si>
    <t>/㎡</t>
    <phoneticPr fontId="1"/>
  </si>
  <si>
    <t>/乗降客</t>
    <rPh sb="1" eb="4">
      <t>ジョウコウキャク</t>
    </rPh>
    <phoneticPr fontId="1"/>
  </si>
  <si>
    <t>可燃割合</t>
    <rPh sb="0" eb="2">
      <t>カネン</t>
    </rPh>
    <rPh sb="2" eb="4">
      <t>ワリアイ</t>
    </rPh>
    <phoneticPr fontId="1"/>
  </si>
  <si>
    <t>←ディスポーザーを設置する場合</t>
    <rPh sb="9" eb="11">
      <t>セッチ</t>
    </rPh>
    <rPh sb="13" eb="15">
      <t>バアイ</t>
    </rPh>
    <phoneticPr fontId="1"/>
  </si>
  <si>
    <t>㎡</t>
    <phoneticPr fontId="1"/>
  </si>
  <si>
    <t>　５　個数の算定は、家庭と事業系を区分する。事業系の用途が複数の場合は（２）のAの③～⑩、（３）のAの①～⑩をそれぞれ合算して必要個数等を算出する。</t>
    <rPh sb="3" eb="5">
      <t>コスウ</t>
    </rPh>
    <rPh sb="6" eb="8">
      <t>サンテイ</t>
    </rPh>
    <rPh sb="10" eb="12">
      <t>カテイ</t>
    </rPh>
    <rPh sb="13" eb="15">
      <t>ジギョウ</t>
    </rPh>
    <rPh sb="15" eb="16">
      <t>ケイ</t>
    </rPh>
    <rPh sb="17" eb="19">
      <t>クブン</t>
    </rPh>
    <rPh sb="22" eb="24">
      <t>ジギョウ</t>
    </rPh>
    <rPh sb="24" eb="25">
      <t>ケイ</t>
    </rPh>
    <rPh sb="26" eb="28">
      <t>ヨウト</t>
    </rPh>
    <rPh sb="29" eb="31">
      <t>フクスウ</t>
    </rPh>
    <rPh sb="32" eb="34">
      <t>バアイ</t>
    </rPh>
    <rPh sb="59" eb="61">
      <t>ガッサン</t>
    </rPh>
    <rPh sb="63" eb="65">
      <t>ヒツヨウ</t>
    </rPh>
    <rPh sb="65" eb="67">
      <t>コスウ</t>
    </rPh>
    <rPh sb="67" eb="68">
      <t>トウ</t>
    </rPh>
    <rPh sb="69" eb="71">
      <t>サンシュツ</t>
    </rPh>
    <phoneticPr fontId="1"/>
  </si>
  <si>
    <t>　２　基準要素の総計は、住宅の場合は総人員、事務所等は有効面積を記入する。</t>
    <rPh sb="3" eb="5">
      <t>キジュン</t>
    </rPh>
    <rPh sb="5" eb="7">
      <t>ヨウソ</t>
    </rPh>
    <rPh sb="8" eb="10">
      <t>ソウケイ</t>
    </rPh>
    <rPh sb="12" eb="14">
      <t>ジュウタク</t>
    </rPh>
    <rPh sb="15" eb="17">
      <t>バアイ</t>
    </rPh>
    <rPh sb="18" eb="21">
      <t>ソウジンイン</t>
    </rPh>
    <rPh sb="22" eb="24">
      <t>ジム</t>
    </rPh>
    <rPh sb="24" eb="25">
      <t>ショ</t>
    </rPh>
    <rPh sb="25" eb="26">
      <t>トウ</t>
    </rPh>
    <rPh sb="27" eb="29">
      <t>ユウコウ</t>
    </rPh>
    <rPh sb="29" eb="31">
      <t>メンセキ</t>
    </rPh>
    <rPh sb="32" eb="34">
      <t>キニュウ</t>
    </rPh>
    <phoneticPr fontId="1"/>
  </si>
  <si>
    <t>(再利用対象物保管場所を含む）</t>
  </si>
  <si>
    <t>容器の直径又は横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</si>
</sst>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_ "/>
    <numFmt numFmtId="177" formatCode="0.0\ &quot;個&quot;"/>
    <numFmt numFmtId="178" formatCode="0\ &quot;個&quot;"/>
    <numFmt numFmtId="179" formatCode="0.0_ "/>
    <numFmt numFmtId="180" formatCode="#\ &quot;個&quot;"/>
    <numFmt numFmtId="181" formatCode="&quot;=&quot;\ #\ &quot;個&quot;"/>
    <numFmt numFmtId="182" formatCode="0.0_);[Red]\(0.0\)"/>
    <numFmt numFmtId="183" formatCode="#.#\ &quot;個&quot;"/>
    <numFmt numFmtId="184" formatCode="0.00\ &quot;㎡&quot;"/>
    <numFmt numFmtId="185" formatCode="0.00&quot;㎡&quot;"/>
    <numFmt numFmtId="186" formatCode="#\ \ &quot;個&quot;"/>
    <numFmt numFmtId="187" formatCode="&quot;B&quot;&quot; = &quot;0.0\ &quot;個&quot;"/>
    <numFmt numFmtId="188" formatCode="#,##0.00_);[Red]\(#,##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/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15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6" xfId="0" applyFill="1" applyBorder="1" applyAlignment="1" applyProtection="1"/>
    <xf numFmtId="0" fontId="0" fillId="3" borderId="0" xfId="0" applyFill="1" applyBorder="1" applyAlignment="1" applyProtection="1"/>
    <xf numFmtId="0" fontId="2" fillId="3" borderId="0" xfId="0" applyFont="1" applyFill="1" applyProtection="1">
      <alignment vertical="center"/>
    </xf>
    <xf numFmtId="0" fontId="5" fillId="3" borderId="0" xfId="0" applyFont="1" applyFill="1" applyProtection="1">
      <alignment vertical="center"/>
    </xf>
    <xf numFmtId="0" fontId="0" fillId="3" borderId="0" xfId="0" applyFill="1" applyBorder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/>
    <xf numFmtId="0" fontId="7" fillId="3" borderId="0" xfId="0" applyFont="1" applyFill="1" applyAlignment="1" applyProtection="1">
      <alignment vertical="top"/>
    </xf>
    <xf numFmtId="0" fontId="4" fillId="0" borderId="1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6" xfId="0" applyFill="1" applyBorder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top"/>
    </xf>
    <xf numFmtId="0" fontId="8" fillId="3" borderId="4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center"/>
    </xf>
    <xf numFmtId="184" fontId="5" fillId="2" borderId="4" xfId="0" applyNumberFormat="1" applyFont="1" applyFill="1" applyBorder="1" applyAlignment="1" applyProtection="1">
      <alignment horizontal="right" vertical="center"/>
      <protection locked="0"/>
    </xf>
    <xf numFmtId="184" fontId="5" fillId="2" borderId="7" xfId="0" applyNumberFormat="1" applyFont="1" applyFill="1" applyBorder="1" applyAlignment="1" applyProtection="1">
      <alignment horizontal="right" vertical="center"/>
      <protection locked="0"/>
    </xf>
    <xf numFmtId="184" fontId="5" fillId="2" borderId="6" xfId="0" applyNumberFormat="1" applyFont="1" applyFill="1" applyBorder="1" applyAlignment="1" applyProtection="1">
      <alignment horizontal="right" vertical="center"/>
      <protection locked="0"/>
    </xf>
    <xf numFmtId="184" fontId="5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185" fontId="5" fillId="2" borderId="3" xfId="0" applyNumberFormat="1" applyFont="1" applyFill="1" applyBorder="1" applyAlignment="1" applyProtection="1">
      <alignment horizontal="right" vertical="center"/>
      <protection locked="0"/>
    </xf>
    <xf numFmtId="185" fontId="5" fillId="2" borderId="4" xfId="0" applyNumberFormat="1" applyFont="1" applyFill="1" applyBorder="1" applyAlignment="1" applyProtection="1">
      <alignment horizontal="right" vertical="center"/>
      <protection locked="0"/>
    </xf>
    <xf numFmtId="185" fontId="5" fillId="2" borderId="7" xfId="0" applyNumberFormat="1" applyFont="1" applyFill="1" applyBorder="1" applyAlignment="1" applyProtection="1">
      <alignment horizontal="right" vertical="center"/>
      <protection locked="0"/>
    </xf>
    <xf numFmtId="185" fontId="5" fillId="2" borderId="5" xfId="0" applyNumberFormat="1" applyFont="1" applyFill="1" applyBorder="1" applyAlignment="1" applyProtection="1">
      <alignment horizontal="right" vertical="center"/>
      <protection locked="0"/>
    </xf>
    <xf numFmtId="185" fontId="5" fillId="2" borderId="6" xfId="0" applyNumberFormat="1" applyFont="1" applyFill="1" applyBorder="1" applyAlignment="1" applyProtection="1">
      <alignment horizontal="right" vertical="center"/>
      <protection locked="0"/>
    </xf>
    <xf numFmtId="185" fontId="5" fillId="2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80" fontId="5" fillId="0" borderId="1" xfId="0" applyNumberFormat="1" applyFont="1" applyBorder="1" applyAlignment="1" applyProtection="1">
      <alignment horizontal="center" vertical="center"/>
    </xf>
    <xf numFmtId="178" fontId="5" fillId="3" borderId="1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82" fontId="5" fillId="3" borderId="4" xfId="0" applyNumberFormat="1" applyFont="1" applyFill="1" applyBorder="1" applyAlignment="1" applyProtection="1">
      <alignment horizontal="center" vertical="center"/>
    </xf>
    <xf numFmtId="182" fontId="5" fillId="3" borderId="0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88" fontId="5" fillId="0" borderId="3" xfId="0" applyNumberFormat="1" applyFont="1" applyFill="1" applyBorder="1" applyAlignment="1" applyProtection="1">
      <alignment horizontal="center" vertical="center"/>
    </xf>
    <xf numFmtId="188" fontId="5" fillId="0" borderId="4" xfId="0" applyNumberFormat="1" applyFont="1" applyFill="1" applyBorder="1" applyAlignment="1" applyProtection="1">
      <alignment horizontal="center" vertical="center"/>
    </xf>
    <xf numFmtId="188" fontId="5" fillId="0" borderId="5" xfId="0" applyNumberFormat="1" applyFont="1" applyFill="1" applyBorder="1" applyAlignment="1" applyProtection="1">
      <alignment horizontal="center" vertical="center"/>
    </xf>
    <xf numFmtId="188" fontId="5" fillId="0" borderId="6" xfId="0" applyNumberFormat="1" applyFont="1" applyFill="1" applyBorder="1" applyAlignment="1" applyProtection="1">
      <alignment horizontal="center" vertical="center"/>
    </xf>
    <xf numFmtId="182" fontId="5" fillId="3" borderId="6" xfId="0" applyNumberFormat="1" applyFont="1" applyFill="1" applyBorder="1" applyAlignment="1" applyProtection="1">
      <alignment horizontal="center" vertical="center"/>
    </xf>
    <xf numFmtId="187" fontId="5" fillId="3" borderId="12" xfId="0" applyNumberFormat="1" applyFont="1" applyFill="1" applyBorder="1" applyAlignment="1" applyProtection="1">
      <alignment horizontal="center" vertical="center"/>
    </xf>
    <xf numFmtId="187" fontId="5" fillId="3" borderId="1" xfId="0" applyNumberFormat="1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88" fontId="5" fillId="2" borderId="3" xfId="0" applyNumberFormat="1" applyFont="1" applyFill="1" applyBorder="1" applyAlignment="1" applyProtection="1">
      <alignment horizontal="center" vertical="center"/>
      <protection locked="0"/>
    </xf>
    <xf numFmtId="188" fontId="5" fillId="2" borderId="4" xfId="0" applyNumberFormat="1" applyFont="1" applyFill="1" applyBorder="1" applyAlignment="1" applyProtection="1">
      <alignment horizontal="center" vertical="center"/>
      <protection locked="0"/>
    </xf>
    <xf numFmtId="188" fontId="5" fillId="2" borderId="5" xfId="0" applyNumberFormat="1" applyFont="1" applyFill="1" applyBorder="1" applyAlignment="1" applyProtection="1">
      <alignment horizontal="center" vertical="center"/>
      <protection locked="0"/>
    </xf>
    <xf numFmtId="188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81" fontId="5" fillId="3" borderId="13" xfId="0" applyNumberFormat="1" applyFont="1" applyFill="1" applyBorder="1" applyAlignment="1" applyProtection="1">
      <alignment horizontal="center" vertical="center" wrapText="1"/>
    </xf>
    <xf numFmtId="181" fontId="5" fillId="3" borderId="0" xfId="0" applyNumberFormat="1" applyFont="1" applyFill="1" applyAlignment="1" applyProtection="1">
      <alignment horizontal="center" vertical="center"/>
    </xf>
    <xf numFmtId="181" fontId="5" fillId="3" borderId="8" xfId="0" applyNumberFormat="1" applyFont="1" applyFill="1" applyBorder="1" applyAlignment="1" applyProtection="1">
      <alignment horizontal="center" vertical="center"/>
    </xf>
    <xf numFmtId="181" fontId="5" fillId="3" borderId="13" xfId="0" applyNumberFormat="1" applyFont="1" applyFill="1" applyBorder="1" applyAlignment="1" applyProtection="1">
      <alignment horizontal="center" vertical="center"/>
    </xf>
    <xf numFmtId="181" fontId="5" fillId="3" borderId="5" xfId="0" applyNumberFormat="1" applyFont="1" applyFill="1" applyBorder="1" applyAlignment="1" applyProtection="1">
      <alignment horizontal="center" vertical="center"/>
    </xf>
    <xf numFmtId="181" fontId="5" fillId="3" borderId="6" xfId="0" applyNumberFormat="1" applyFont="1" applyFill="1" applyBorder="1" applyAlignment="1" applyProtection="1">
      <alignment horizontal="center" vertical="center"/>
    </xf>
    <xf numFmtId="181" fontId="5" fillId="3" borderId="9" xfId="0" applyNumberFormat="1" applyFont="1" applyFill="1" applyBorder="1" applyAlignment="1" applyProtection="1">
      <alignment horizontal="center" vertical="center"/>
    </xf>
    <xf numFmtId="181" fontId="5" fillId="3" borderId="13" xfId="0" applyNumberFormat="1" applyFont="1" applyFill="1" applyBorder="1" applyAlignment="1" applyProtection="1">
      <alignment horizontal="center" vertical="top"/>
    </xf>
    <xf numFmtId="181" fontId="5" fillId="3" borderId="0" xfId="0" applyNumberFormat="1" applyFont="1" applyFill="1" applyAlignment="1" applyProtection="1">
      <alignment horizontal="center" vertical="top"/>
    </xf>
    <xf numFmtId="181" fontId="5" fillId="3" borderId="8" xfId="0" applyNumberFormat="1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185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179" fontId="5" fillId="3" borderId="4" xfId="0" applyNumberFormat="1" applyFont="1" applyFill="1" applyBorder="1" applyAlignment="1" applyProtection="1">
      <alignment horizontal="center" vertical="center"/>
    </xf>
    <xf numFmtId="179" fontId="5" fillId="3" borderId="6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88" fontId="5" fillId="0" borderId="3" xfId="0" applyNumberFormat="1" applyFont="1" applyBorder="1" applyAlignment="1" applyProtection="1">
      <alignment horizontal="center" vertical="center"/>
    </xf>
    <xf numFmtId="188" fontId="5" fillId="0" borderId="4" xfId="0" applyNumberFormat="1" applyFont="1" applyBorder="1" applyAlignment="1" applyProtection="1">
      <alignment horizontal="center" vertical="center"/>
    </xf>
    <xf numFmtId="188" fontId="5" fillId="0" borderId="5" xfId="0" applyNumberFormat="1" applyFont="1" applyBorder="1" applyAlignment="1" applyProtection="1">
      <alignment horizontal="center" vertical="center"/>
    </xf>
    <xf numFmtId="188" fontId="5" fillId="0" borderId="6" xfId="0" applyNumberFormat="1" applyFont="1" applyBorder="1" applyAlignment="1" applyProtection="1">
      <alignment horizontal="center" vertical="center"/>
    </xf>
    <xf numFmtId="178" fontId="5" fillId="3" borderId="3" xfId="0" applyNumberFormat="1" applyFont="1" applyFill="1" applyBorder="1" applyAlignment="1" applyProtection="1">
      <alignment horizontal="center" vertical="center"/>
    </xf>
    <xf numFmtId="178" fontId="5" fillId="3" borderId="4" xfId="0" applyNumberFormat="1" applyFont="1" applyFill="1" applyBorder="1" applyAlignment="1" applyProtection="1">
      <alignment horizontal="center" vertical="center"/>
    </xf>
    <xf numFmtId="178" fontId="5" fillId="3" borderId="7" xfId="0" applyNumberFormat="1" applyFont="1" applyFill="1" applyBorder="1" applyAlignment="1" applyProtection="1">
      <alignment horizontal="center" vertical="center"/>
    </xf>
    <xf numFmtId="178" fontId="5" fillId="3" borderId="5" xfId="0" applyNumberFormat="1" applyFont="1" applyFill="1" applyBorder="1" applyAlignment="1" applyProtection="1">
      <alignment horizontal="center" vertical="center"/>
    </xf>
    <xf numFmtId="178" fontId="5" fillId="3" borderId="6" xfId="0" applyNumberFormat="1" applyFont="1" applyFill="1" applyBorder="1" applyAlignment="1" applyProtection="1">
      <alignment horizontal="center" vertical="center"/>
    </xf>
    <xf numFmtId="178" fontId="5" fillId="3" borderId="9" xfId="0" applyNumberFormat="1" applyFont="1" applyFill="1" applyBorder="1" applyAlignment="1" applyProtection="1">
      <alignment horizontal="center" vertical="center"/>
    </xf>
    <xf numFmtId="181" fontId="5" fillId="3" borderId="0" xfId="0" applyNumberFormat="1" applyFont="1" applyFill="1" applyBorder="1" applyAlignment="1" applyProtection="1">
      <alignment horizontal="center" vertical="center"/>
    </xf>
    <xf numFmtId="0" fontId="5" fillId="3" borderId="13" xfId="0" quotePrefix="1" applyFont="1" applyFill="1" applyBorder="1" applyAlignment="1" applyProtection="1">
      <alignment horizontal="center" vertical="top"/>
    </xf>
    <xf numFmtId="0" fontId="5" fillId="3" borderId="13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center" vertical="top"/>
    </xf>
    <xf numFmtId="183" fontId="5" fillId="3" borderId="0" xfId="0" applyNumberFormat="1" applyFont="1" applyFill="1" applyBorder="1" applyAlignment="1" applyProtection="1">
      <alignment horizontal="center" vertical="top"/>
    </xf>
    <xf numFmtId="183" fontId="5" fillId="3" borderId="8" xfId="0" applyNumberFormat="1" applyFont="1" applyFill="1" applyBorder="1" applyAlignment="1" applyProtection="1">
      <alignment horizontal="center" vertical="top"/>
    </xf>
    <xf numFmtId="183" fontId="5" fillId="3" borderId="6" xfId="0" applyNumberFormat="1" applyFont="1" applyFill="1" applyBorder="1" applyAlignment="1" applyProtection="1">
      <alignment horizontal="center" vertical="top"/>
    </xf>
    <xf numFmtId="183" fontId="5" fillId="3" borderId="9" xfId="0" applyNumberFormat="1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left" wrapText="1"/>
    </xf>
    <xf numFmtId="0" fontId="4" fillId="3" borderId="4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5" fillId="3" borderId="13" xfId="0" quotePrefix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177" fontId="5" fillId="3" borderId="0" xfId="0" applyNumberFormat="1" applyFont="1" applyFill="1" applyBorder="1" applyAlignment="1" applyProtection="1">
      <alignment horizontal="center" vertical="center"/>
    </xf>
    <xf numFmtId="177" fontId="5" fillId="3" borderId="8" xfId="0" applyNumberFormat="1" applyFont="1" applyFill="1" applyBorder="1" applyAlignment="1" applyProtection="1">
      <alignment horizontal="center" vertical="center"/>
    </xf>
    <xf numFmtId="177" fontId="5" fillId="3" borderId="6" xfId="0" applyNumberFormat="1" applyFont="1" applyFill="1" applyBorder="1" applyAlignment="1" applyProtection="1">
      <alignment horizontal="center" vertical="center"/>
    </xf>
    <xf numFmtId="177" fontId="5" fillId="3" borderId="9" xfId="0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center" vertical="center"/>
    </xf>
    <xf numFmtId="178" fontId="5" fillId="0" borderId="7" xfId="0" applyNumberFormat="1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186" fontId="5" fillId="0" borderId="1" xfId="0" applyNumberFormat="1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6" fontId="9" fillId="3" borderId="0" xfId="0" applyNumberFormat="1" applyFont="1" applyFill="1" applyBorder="1" applyAlignment="1" applyProtection="1">
      <alignment horizontal="center" wrapText="1"/>
    </xf>
    <xf numFmtId="176" fontId="9" fillId="3" borderId="8" xfId="0" applyNumberFormat="1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85" fontId="5" fillId="2" borderId="15" xfId="0" applyNumberFormat="1" applyFont="1" applyFill="1" applyBorder="1" applyAlignment="1" applyProtection="1">
      <alignment horizontal="center" vertical="center"/>
      <protection locked="0"/>
    </xf>
    <xf numFmtId="184" fontId="5" fillId="2" borderId="3" xfId="0" applyNumberFormat="1" applyFont="1" applyFill="1" applyBorder="1" applyAlignment="1" applyProtection="1">
      <alignment horizontal="center" vertical="center"/>
      <protection locked="0"/>
    </xf>
    <xf numFmtId="184" fontId="5" fillId="2" borderId="4" xfId="0" applyNumberFormat="1" applyFont="1" applyFill="1" applyBorder="1" applyAlignment="1" applyProtection="1">
      <alignment horizontal="center" vertical="center"/>
      <protection locked="0"/>
    </xf>
    <xf numFmtId="184" fontId="5" fillId="2" borderId="5" xfId="0" applyNumberFormat="1" applyFont="1" applyFill="1" applyBorder="1" applyAlignment="1" applyProtection="1">
      <alignment horizontal="center" vertical="center"/>
      <protection locked="0"/>
    </xf>
    <xf numFmtId="184" fontId="5" fillId="2" borderId="6" xfId="0" applyNumberFormat="1" applyFont="1" applyFill="1" applyBorder="1" applyAlignment="1" applyProtection="1">
      <alignment horizontal="center" vertical="center"/>
      <protection locked="0"/>
    </xf>
    <xf numFmtId="184" fontId="5" fillId="2" borderId="15" xfId="0" applyNumberFormat="1" applyFont="1" applyFill="1" applyBorder="1" applyAlignment="1" applyProtection="1">
      <alignment horizontal="right" vertical="center"/>
      <protection locked="0"/>
    </xf>
    <xf numFmtId="184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486835</xdr:colOff>
      <xdr:row>19</xdr:row>
      <xdr:rowOff>52916</xdr:rowOff>
    </xdr:from>
    <xdr:to>
      <xdr:col>28</xdr:col>
      <xdr:colOff>285750</xdr:colOff>
      <xdr:row>22</xdr:row>
      <xdr:rowOff>95249</xdr:rowOff>
    </xdr:to>
    <xdr:sp macro="" textlink="">
      <xdr:nvSpPr>
        <xdr:cNvPr id="8" name="線吹き出し 2 (枠付き) 7"/>
        <xdr:cNvSpPr/>
      </xdr:nvSpPr>
      <xdr:spPr>
        <a:xfrm>
          <a:off x="1979085" y="3566583"/>
          <a:ext cx="6678082" cy="550333"/>
        </a:xfrm>
        <a:prstGeom prst="borderCallout2">
          <a:avLst>
            <a:gd name="adj1" fmla="val 101108"/>
            <a:gd name="adj2" fmla="val 21369"/>
            <a:gd name="adj3" fmla="val 245976"/>
            <a:gd name="adj4" fmla="val 20880"/>
            <a:gd name="adj5" fmla="val 441633"/>
            <a:gd name="adj6" fmla="val 1687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158751</xdr:colOff>
      <xdr:row>0</xdr:row>
      <xdr:rowOff>42332</xdr:rowOff>
    </xdr:from>
    <xdr:to>
      <xdr:col>29</xdr:col>
      <xdr:colOff>721786</xdr:colOff>
      <xdr:row>2</xdr:row>
      <xdr:rowOff>99482</xdr:rowOff>
    </xdr:to>
    <xdr:sp macro="" textlink="">
      <xdr:nvSpPr>
        <xdr:cNvPr id="2" name="テキスト ボックス 1"/>
        <xdr:cNvSpPr txBox="1"/>
      </xdr:nvSpPr>
      <xdr:spPr>
        <a:xfrm>
          <a:off x="5397501" y="42332"/>
          <a:ext cx="4066118" cy="3958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</a:t>
          </a:r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青色の部分のみ入力してください！</a:t>
          </a:r>
        </a:p>
      </xdr:txBody>
    </xdr:sp>
    <xdr:clientData/>
  </xdr:twoCellAnchor>
  <xdr:twoCellAnchor>
    <xdr:from>
      <xdr:col>21</xdr:col>
      <xdr:colOff>169334</xdr:colOff>
      <xdr:row>6</xdr:row>
      <xdr:rowOff>84664</xdr:rowOff>
    </xdr:from>
    <xdr:to>
      <xdr:col>29</xdr:col>
      <xdr:colOff>635000</xdr:colOff>
      <xdr:row>11</xdr:row>
      <xdr:rowOff>137582</xdr:rowOff>
    </xdr:to>
    <xdr:sp macro="" textlink="">
      <xdr:nvSpPr>
        <xdr:cNvPr id="3" name="線吹き出し 2 (枠付き) 2"/>
        <xdr:cNvSpPr/>
      </xdr:nvSpPr>
      <xdr:spPr>
        <a:xfrm>
          <a:off x="6519334" y="1333497"/>
          <a:ext cx="2857499" cy="963085"/>
        </a:xfrm>
        <a:prstGeom prst="borderCallout2">
          <a:avLst>
            <a:gd name="adj1" fmla="val 44985"/>
            <a:gd name="adj2" fmla="val -786"/>
            <a:gd name="adj3" fmla="val 65675"/>
            <a:gd name="adj4" fmla="val -11479"/>
            <a:gd name="adj5" fmla="val 2402"/>
            <a:gd name="adj6" fmla="val -30531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ポリ容器の場合は、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15kg</a:t>
          </a: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反転コンテナの場合は、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175kg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867834</xdr:colOff>
      <xdr:row>8</xdr:row>
      <xdr:rowOff>158750</xdr:rowOff>
    </xdr:from>
    <xdr:to>
      <xdr:col>7</xdr:col>
      <xdr:colOff>232833</xdr:colOff>
      <xdr:row>10</xdr:row>
      <xdr:rowOff>120651</xdr:rowOff>
    </xdr:to>
    <xdr:sp macro="" textlink="">
      <xdr:nvSpPr>
        <xdr:cNvPr id="4" name="線吹き出し 2 (枠付き) 3"/>
        <xdr:cNvSpPr/>
      </xdr:nvSpPr>
      <xdr:spPr>
        <a:xfrm>
          <a:off x="867834" y="1746250"/>
          <a:ext cx="2571749" cy="300568"/>
        </a:xfrm>
        <a:prstGeom prst="borderCallout2">
          <a:avLst>
            <a:gd name="adj1" fmla="val 18750"/>
            <a:gd name="adj2" fmla="val -561"/>
            <a:gd name="adj3" fmla="val 18750"/>
            <a:gd name="adj4" fmla="val -6707"/>
            <a:gd name="adj5" fmla="val 174224"/>
            <a:gd name="adj6" fmla="val -1228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用途をリストから選択してください。</a:t>
          </a:r>
        </a:p>
      </xdr:txBody>
    </xdr:sp>
    <xdr:clientData/>
  </xdr:twoCellAnchor>
  <xdr:twoCellAnchor>
    <xdr:from>
      <xdr:col>0</xdr:col>
      <xdr:colOff>84666</xdr:colOff>
      <xdr:row>23</xdr:row>
      <xdr:rowOff>82551</xdr:rowOff>
    </xdr:from>
    <xdr:to>
      <xdr:col>3</xdr:col>
      <xdr:colOff>613833</xdr:colOff>
      <xdr:row>27</xdr:row>
      <xdr:rowOff>63500</xdr:rowOff>
    </xdr:to>
    <xdr:sp macro="" textlink="">
      <xdr:nvSpPr>
        <xdr:cNvPr id="6" name="線吹き出し 2 (枠付き) 5"/>
        <xdr:cNvSpPr/>
      </xdr:nvSpPr>
      <xdr:spPr>
        <a:xfrm>
          <a:off x="84666" y="4273551"/>
          <a:ext cx="2550584" cy="658282"/>
        </a:xfrm>
        <a:prstGeom prst="borderCallout2">
          <a:avLst>
            <a:gd name="adj1" fmla="val 169889"/>
            <a:gd name="adj2" fmla="val 104787"/>
            <a:gd name="adj3" fmla="val 133867"/>
            <a:gd name="adj4" fmla="val 100687"/>
            <a:gd name="adj5" fmla="val 108370"/>
            <a:gd name="adj6" fmla="val 9834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 anchorCtr="0"/>
        <a:lstStyle/>
        <a:p>
          <a:pPr algn="l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再利用対象物保管場所を含む場合は、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▼プルダウンより選択してください。</a:t>
          </a:r>
        </a:p>
      </xdr:txBody>
    </xdr:sp>
    <xdr:clientData/>
  </xdr:twoCellAnchor>
  <xdr:twoCellAnchor>
    <xdr:from>
      <xdr:col>1</xdr:col>
      <xdr:colOff>455083</xdr:colOff>
      <xdr:row>34</xdr:row>
      <xdr:rowOff>137584</xdr:rowOff>
    </xdr:from>
    <xdr:to>
      <xdr:col>29</xdr:col>
      <xdr:colOff>635000</xdr:colOff>
      <xdr:row>36</xdr:row>
      <xdr:rowOff>148164</xdr:rowOff>
    </xdr:to>
    <xdr:sp macro="" textlink="">
      <xdr:nvSpPr>
        <xdr:cNvPr id="9" name="線吹き出し 2 (枠付き) 8"/>
        <xdr:cNvSpPr/>
      </xdr:nvSpPr>
      <xdr:spPr>
        <a:xfrm>
          <a:off x="1365250" y="6265334"/>
          <a:ext cx="8011583" cy="349247"/>
        </a:xfrm>
        <a:prstGeom prst="borderCallout2">
          <a:avLst>
            <a:gd name="adj1" fmla="val 5138"/>
            <a:gd name="adj2" fmla="val 52892"/>
            <a:gd name="adj3" fmla="val -26220"/>
            <a:gd name="adj4" fmla="val 52883"/>
            <a:gd name="adj5" fmla="val -40338"/>
            <a:gd name="adj6" fmla="val 57861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127001</xdr:colOff>
      <xdr:row>19</xdr:row>
      <xdr:rowOff>148166</xdr:rowOff>
    </xdr:from>
    <xdr:to>
      <xdr:col>28</xdr:col>
      <xdr:colOff>137583</xdr:colOff>
      <xdr:row>21</xdr:row>
      <xdr:rowOff>169333</xdr:rowOff>
    </xdr:to>
    <xdr:sp macro="" textlink="">
      <xdr:nvSpPr>
        <xdr:cNvPr id="10" name="テキスト ボックス 9"/>
        <xdr:cNvSpPr txBox="1"/>
      </xdr:nvSpPr>
      <xdr:spPr>
        <a:xfrm>
          <a:off x="2148418" y="3661833"/>
          <a:ext cx="6360582" cy="359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３作業場必要面積は、合計から「１容器保管必要面積」と「２洗浄廃水設備面積」を除いた面積。</a:t>
          </a:r>
        </a:p>
      </xdr:txBody>
    </xdr:sp>
    <xdr:clientData/>
  </xdr:twoCellAnchor>
  <xdr:twoCellAnchor>
    <xdr:from>
      <xdr:col>2</xdr:col>
      <xdr:colOff>42333</xdr:colOff>
      <xdr:row>34</xdr:row>
      <xdr:rowOff>148166</xdr:rowOff>
    </xdr:from>
    <xdr:to>
      <xdr:col>29</xdr:col>
      <xdr:colOff>508001</xdr:colOff>
      <xdr:row>36</xdr:row>
      <xdr:rowOff>63500</xdr:rowOff>
    </xdr:to>
    <xdr:sp macro="" textlink="">
      <xdr:nvSpPr>
        <xdr:cNvPr id="11" name="テキスト ボックス 10"/>
        <xdr:cNvSpPr txBox="1"/>
      </xdr:nvSpPr>
      <xdr:spPr>
        <a:xfrm>
          <a:off x="1534583" y="6275916"/>
          <a:ext cx="7715251" cy="254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合計は、実際の廃棄物保管場所の内法の面積（再利用対象物保管場所が同室の場合は、再利用対象物保管場所も含む）。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5"/>
  <sheetViews>
    <sheetView tabSelected="1" view="pageLayout" zoomScale="90" zoomScaleNormal="100" zoomScaleSheetLayoutView="130" zoomScalePageLayoutView="90" workbookViewId="0">
      <selection activeCell="D6" sqref="D6:E7"/>
    </sheetView>
  </sheetViews>
  <sheetFormatPr defaultRowHeight="13.5" x14ac:dyDescent="0.15"/>
  <cols>
    <col min="1" max="1" width="13" style="1" customWidth="1"/>
    <col min="2" max="2" width="8.25" style="1" customWidth="1"/>
    <col min="3" max="3" width="7.5" style="1" customWidth="1"/>
    <col min="4" max="4" width="8.875" style="1" customWidth="1"/>
    <col min="5" max="5" width="3.75" style="1" customWidth="1"/>
    <col min="6" max="6" width="2.5" style="1" customWidth="1"/>
    <col min="7" max="7" width="1.75" style="1" customWidth="1"/>
    <col min="8" max="8" width="4.125" style="1" customWidth="1"/>
    <col min="9" max="9" width="2" style="1" customWidth="1"/>
    <col min="10" max="10" width="3.125" style="1" customWidth="1"/>
    <col min="11" max="11" width="1.875" style="1" customWidth="1"/>
    <col min="12" max="12" width="6.75" style="1" customWidth="1"/>
    <col min="13" max="13" width="1.75" style="1" customWidth="1"/>
    <col min="14" max="14" width="4.25" style="1" customWidth="1"/>
    <col min="15" max="15" width="2.75" style="1" customWidth="1"/>
    <col min="16" max="16" width="2.125" style="1" customWidth="1"/>
    <col min="17" max="17" width="4.375" style="1" customWidth="1"/>
    <col min="18" max="19" width="2.75" style="1" customWidth="1"/>
    <col min="20" max="20" width="1.875" style="1" customWidth="1"/>
    <col min="21" max="21" width="4.125" style="1" customWidth="1"/>
    <col min="22" max="22" width="3.5" style="1" customWidth="1"/>
    <col min="23" max="23" width="2.75" style="1" customWidth="1"/>
    <col min="24" max="24" width="9.125" style="1" customWidth="1"/>
    <col min="25" max="25" width="3.125" style="1" customWidth="1"/>
    <col min="26" max="26" width="3" style="1" customWidth="1"/>
    <col min="27" max="27" width="3.25" style="1" customWidth="1"/>
    <col min="28" max="28" width="4.125" style="1" customWidth="1"/>
    <col min="29" max="29" width="5.25" style="1" customWidth="1"/>
    <col min="30" max="30" width="12.625" style="1" customWidth="1"/>
    <col min="31" max="16384" width="9" style="1"/>
  </cols>
  <sheetData>
    <row r="1" spans="1:30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3.5" customHeight="1" x14ac:dyDescent="0.15">
      <c r="A2" s="179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3.5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8" customHeight="1" x14ac:dyDescent="0.15">
      <c r="A4" s="19" t="s">
        <v>0</v>
      </c>
      <c r="B4" s="20"/>
      <c r="C4" s="21"/>
      <c r="D4" s="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3" customFormat="1" ht="27" customHeight="1" x14ac:dyDescent="0.15">
      <c r="A5" s="6" t="s">
        <v>1</v>
      </c>
      <c r="B5" s="118" t="s">
        <v>2</v>
      </c>
      <c r="C5" s="119"/>
      <c r="D5" s="120" t="s">
        <v>50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18" t="s">
        <v>12</v>
      </c>
      <c r="Y5" s="123"/>
      <c r="Z5" s="119"/>
      <c r="AA5" s="79" t="s">
        <v>13</v>
      </c>
      <c r="AB5" s="79"/>
      <c r="AC5" s="79"/>
      <c r="AD5" s="31" t="s">
        <v>14</v>
      </c>
    </row>
    <row r="6" spans="1:30" s="3" customFormat="1" x14ac:dyDescent="0.15">
      <c r="A6" s="79" t="s">
        <v>3</v>
      </c>
      <c r="B6" s="55" t="s">
        <v>4</v>
      </c>
      <c r="C6" s="59"/>
      <c r="D6" s="180"/>
      <c r="E6" s="68"/>
      <c r="F6" s="72" t="s">
        <v>6</v>
      </c>
      <c r="G6" s="72" t="s">
        <v>7</v>
      </c>
      <c r="H6" s="72">
        <v>0.84299999999999997</v>
      </c>
      <c r="I6" s="72"/>
      <c r="J6" s="72" t="s">
        <v>8</v>
      </c>
      <c r="K6" s="72" t="s">
        <v>7</v>
      </c>
      <c r="L6" s="68">
        <v>0.9</v>
      </c>
      <c r="M6" s="72" t="s">
        <v>7</v>
      </c>
      <c r="N6" s="72">
        <v>3</v>
      </c>
      <c r="O6" s="72" t="s">
        <v>9</v>
      </c>
      <c r="P6" s="72" t="s">
        <v>17</v>
      </c>
      <c r="Q6" s="68"/>
      <c r="R6" s="68"/>
      <c r="S6" s="175" t="s">
        <v>8</v>
      </c>
      <c r="T6" s="72" t="s">
        <v>29</v>
      </c>
      <c r="U6" s="75" t="str">
        <f>IF(OR(D6="",Q6=""),"",ROUND(D6*H6*L6*N6/Q6,1))</f>
        <v/>
      </c>
      <c r="V6" s="75"/>
      <c r="W6" s="132" t="s">
        <v>10</v>
      </c>
      <c r="X6" s="166" t="str">
        <f>IF(OR(D6="",Q6=""),"",ROUNDUP(U6,0))</f>
        <v/>
      </c>
      <c r="Y6" s="167"/>
      <c r="Z6" s="168"/>
      <c r="AA6" s="182" t="s">
        <v>16</v>
      </c>
      <c r="AB6" s="182"/>
      <c r="AC6" s="183"/>
      <c r="AD6" s="177" t="str">
        <f>IF(OR(D6="",Q6=""),"",IF(X6+X8&gt;ROUNDDOWN((U6+U8)*1.4,0),(X6+X8),ROUNDDOWN(AB8,0)))</f>
        <v/>
      </c>
    </row>
    <row r="7" spans="1:30" s="3" customFormat="1" x14ac:dyDescent="0.15">
      <c r="A7" s="79"/>
      <c r="B7" s="57"/>
      <c r="C7" s="60"/>
      <c r="D7" s="181"/>
      <c r="E7" s="69"/>
      <c r="F7" s="73"/>
      <c r="G7" s="73"/>
      <c r="H7" s="73"/>
      <c r="I7" s="73"/>
      <c r="J7" s="73"/>
      <c r="K7" s="73"/>
      <c r="L7" s="69"/>
      <c r="M7" s="73"/>
      <c r="N7" s="73"/>
      <c r="O7" s="73"/>
      <c r="P7" s="73"/>
      <c r="Q7" s="69"/>
      <c r="R7" s="69"/>
      <c r="S7" s="176"/>
      <c r="T7" s="73"/>
      <c r="U7" s="84"/>
      <c r="V7" s="84"/>
      <c r="W7" s="133"/>
      <c r="X7" s="169"/>
      <c r="Y7" s="170"/>
      <c r="Z7" s="171"/>
      <c r="AA7" s="182"/>
      <c r="AB7" s="182"/>
      <c r="AC7" s="183"/>
      <c r="AD7" s="177"/>
    </row>
    <row r="8" spans="1:30" s="3" customFormat="1" x14ac:dyDescent="0.15">
      <c r="A8" s="79"/>
      <c r="B8" s="55" t="s">
        <v>5</v>
      </c>
      <c r="C8" s="59"/>
      <c r="D8" s="184" t="str">
        <f>IF(ISBLANK(D6),"",D6)</f>
        <v/>
      </c>
      <c r="E8" s="72"/>
      <c r="F8" s="72" t="s">
        <v>6</v>
      </c>
      <c r="G8" s="72" t="s">
        <v>7</v>
      </c>
      <c r="H8" s="72">
        <v>0.84299999999999997</v>
      </c>
      <c r="I8" s="72"/>
      <c r="J8" s="72" t="s">
        <v>8</v>
      </c>
      <c r="K8" s="72" t="s">
        <v>7</v>
      </c>
      <c r="L8" s="72">
        <v>0.1</v>
      </c>
      <c r="M8" s="72" t="s">
        <v>7</v>
      </c>
      <c r="N8" s="72">
        <v>13</v>
      </c>
      <c r="O8" s="72" t="s">
        <v>9</v>
      </c>
      <c r="P8" s="72" t="s">
        <v>17</v>
      </c>
      <c r="Q8" s="72">
        <v>15</v>
      </c>
      <c r="R8" s="72"/>
      <c r="S8" s="72" t="s">
        <v>8</v>
      </c>
      <c r="T8" s="72" t="s">
        <v>29</v>
      </c>
      <c r="U8" s="130" t="str">
        <f>IF(ISBLANK(D6),"",ROUND(D8*H8*L8*N8/Q8,1))</f>
        <v/>
      </c>
      <c r="V8" s="130"/>
      <c r="W8" s="132" t="s">
        <v>11</v>
      </c>
      <c r="X8" s="166" t="str">
        <f>IF(ISBLANK(D6),"",ROUNDUP(U8,0))</f>
        <v/>
      </c>
      <c r="Y8" s="167"/>
      <c r="Z8" s="168"/>
      <c r="AA8" s="160" t="s">
        <v>15</v>
      </c>
      <c r="AB8" s="162" t="str">
        <f>IF(OR(D6="",Q6=""),"",(U6+U8)*1.4)</f>
        <v/>
      </c>
      <c r="AC8" s="163"/>
      <c r="AD8" s="177"/>
    </row>
    <row r="9" spans="1:30" s="3" customFormat="1" x14ac:dyDescent="0.15">
      <c r="A9" s="79"/>
      <c r="B9" s="57"/>
      <c r="C9" s="60"/>
      <c r="D9" s="161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31"/>
      <c r="V9" s="131"/>
      <c r="W9" s="133"/>
      <c r="X9" s="169"/>
      <c r="Y9" s="170"/>
      <c r="Z9" s="171"/>
      <c r="AA9" s="161"/>
      <c r="AB9" s="164"/>
      <c r="AC9" s="165"/>
      <c r="AD9" s="177"/>
    </row>
    <row r="10" spans="1:30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8" customHeight="1" x14ac:dyDescent="0.15">
      <c r="A11" s="23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3" customFormat="1" ht="13.5" customHeight="1" x14ac:dyDescent="0.15">
      <c r="A12" s="172"/>
      <c r="B12" s="55" t="s">
        <v>4</v>
      </c>
      <c r="C12" s="59"/>
      <c r="D12" s="92"/>
      <c r="E12" s="93"/>
      <c r="F12" s="96" t="s">
        <v>30</v>
      </c>
      <c r="G12" s="72" t="s">
        <v>7</v>
      </c>
      <c r="H12" s="72" t="str">
        <f>IF(A12="","",VLOOKUP(A12,' 参照 '!E4:F12,2,))</f>
        <v/>
      </c>
      <c r="I12" s="72"/>
      <c r="J12" s="72" t="s">
        <v>8</v>
      </c>
      <c r="K12" s="72" t="s">
        <v>7</v>
      </c>
      <c r="L12" s="72">
        <v>0.9</v>
      </c>
      <c r="M12" s="72" t="s">
        <v>7</v>
      </c>
      <c r="N12" s="72">
        <v>3</v>
      </c>
      <c r="O12" s="72" t="s">
        <v>9</v>
      </c>
      <c r="P12" s="72" t="s">
        <v>17</v>
      </c>
      <c r="Q12" s="68"/>
      <c r="R12" s="68"/>
      <c r="S12" s="72" t="s">
        <v>8</v>
      </c>
      <c r="T12" s="72" t="s">
        <v>29</v>
      </c>
      <c r="U12" s="130" t="str">
        <f>IF(OR(A12="",D12="",Q12=""),"",ROUND(D12*H12*L12*N12/Q12,1))</f>
        <v/>
      </c>
      <c r="V12" s="130"/>
      <c r="W12" s="132" t="s">
        <v>19</v>
      </c>
      <c r="X12" s="108" t="s">
        <v>63</v>
      </c>
      <c r="Y12" s="158"/>
      <c r="Z12" s="159"/>
      <c r="AA12" s="154" t="s">
        <v>28</v>
      </c>
      <c r="AB12" s="155"/>
      <c r="AC12" s="156"/>
      <c r="AD12" s="178" t="str">
        <f>IF(U12="","",IF(X16+X24&gt;ROUNDDOWN(SUM(U12:V27)*1.4,0),(X16+X24),ROUNDDOWN(SUM(U12:V27)*1.4,0)))</f>
        <v/>
      </c>
    </row>
    <row r="13" spans="1:30" s="3" customFormat="1" x14ac:dyDescent="0.15">
      <c r="A13" s="173"/>
      <c r="B13" s="57"/>
      <c r="C13" s="60"/>
      <c r="D13" s="94"/>
      <c r="E13" s="95"/>
      <c r="F13" s="97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9"/>
      <c r="R13" s="69"/>
      <c r="S13" s="73"/>
      <c r="T13" s="73"/>
      <c r="U13" s="131"/>
      <c r="V13" s="131"/>
      <c r="W13" s="133"/>
      <c r="X13" s="127"/>
      <c r="Y13" s="128"/>
      <c r="Z13" s="129"/>
      <c r="AA13" s="90"/>
      <c r="AB13" s="157"/>
      <c r="AC13" s="89"/>
      <c r="AD13" s="178"/>
    </row>
    <row r="14" spans="1:30" s="3" customFormat="1" x14ac:dyDescent="0.15">
      <c r="A14" s="173"/>
      <c r="B14" s="55" t="s">
        <v>5</v>
      </c>
      <c r="C14" s="59"/>
      <c r="D14" s="136" t="str">
        <f>IF(ISBLANK(D12),"",D12)</f>
        <v/>
      </c>
      <c r="E14" s="137"/>
      <c r="F14" s="72" t="str">
        <f>F12</f>
        <v>㎡</v>
      </c>
      <c r="G14" s="72" t="s">
        <v>7</v>
      </c>
      <c r="H14" s="72" t="str">
        <f>IF(ISBLANK(H12),"",H12)</f>
        <v/>
      </c>
      <c r="I14" s="72"/>
      <c r="J14" s="72" t="s">
        <v>8</v>
      </c>
      <c r="K14" s="72" t="s">
        <v>7</v>
      </c>
      <c r="L14" s="72">
        <v>0.1</v>
      </c>
      <c r="M14" s="72" t="s">
        <v>7</v>
      </c>
      <c r="N14" s="72">
        <v>13</v>
      </c>
      <c r="O14" s="72" t="s">
        <v>9</v>
      </c>
      <c r="P14" s="72" t="s">
        <v>17</v>
      </c>
      <c r="Q14" s="68"/>
      <c r="R14" s="68"/>
      <c r="S14" s="72" t="s">
        <v>8</v>
      </c>
      <c r="T14" s="72" t="s">
        <v>29</v>
      </c>
      <c r="U14" s="130" t="str">
        <f>IF(OR(A12="",D14="",Q14=""),"",ROUND(D14*H14*L14*N14/Q14,1))</f>
        <v/>
      </c>
      <c r="V14" s="130"/>
      <c r="W14" s="132" t="s">
        <v>20</v>
      </c>
      <c r="X14" s="127"/>
      <c r="Y14" s="128"/>
      <c r="Z14" s="129"/>
      <c r="AA14" s="90"/>
      <c r="AB14" s="157"/>
      <c r="AC14" s="89"/>
      <c r="AD14" s="178"/>
    </row>
    <row r="15" spans="1:30" s="3" customFormat="1" x14ac:dyDescent="0.15">
      <c r="A15" s="174"/>
      <c r="B15" s="57"/>
      <c r="C15" s="60"/>
      <c r="D15" s="138"/>
      <c r="E15" s="139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69"/>
      <c r="R15" s="69"/>
      <c r="S15" s="73"/>
      <c r="T15" s="73"/>
      <c r="U15" s="131"/>
      <c r="V15" s="131"/>
      <c r="W15" s="133"/>
      <c r="X15" s="127"/>
      <c r="Y15" s="128"/>
      <c r="Z15" s="129"/>
      <c r="AA15" s="90"/>
      <c r="AB15" s="157"/>
      <c r="AC15" s="89"/>
      <c r="AD15" s="178"/>
    </row>
    <row r="16" spans="1:30" s="3" customFormat="1" x14ac:dyDescent="0.15">
      <c r="A16" s="91"/>
      <c r="B16" s="55" t="s">
        <v>4</v>
      </c>
      <c r="C16" s="59"/>
      <c r="D16" s="92"/>
      <c r="E16" s="93"/>
      <c r="F16" s="96" t="s">
        <v>30</v>
      </c>
      <c r="G16" s="72" t="s">
        <v>7</v>
      </c>
      <c r="H16" s="72" t="str">
        <f>IF(A16="","",VLOOKUP(A16,' 参照 '!E4:F12,2,))</f>
        <v/>
      </c>
      <c r="I16" s="72"/>
      <c r="J16" s="72" t="s">
        <v>8</v>
      </c>
      <c r="K16" s="72" t="s">
        <v>7</v>
      </c>
      <c r="L16" s="72">
        <v>0.9</v>
      </c>
      <c r="M16" s="72" t="s">
        <v>7</v>
      </c>
      <c r="N16" s="72">
        <v>3</v>
      </c>
      <c r="O16" s="72" t="s">
        <v>9</v>
      </c>
      <c r="P16" s="72" t="s">
        <v>17</v>
      </c>
      <c r="Q16" s="68"/>
      <c r="R16" s="68"/>
      <c r="S16" s="72" t="s">
        <v>8</v>
      </c>
      <c r="T16" s="72" t="s">
        <v>29</v>
      </c>
      <c r="U16" s="130" t="str">
        <f>IF(OR(A16="",D16="",Q16=""),"",ROUND(D16*H16*L16*N16/Q16,1))</f>
        <v/>
      </c>
      <c r="V16" s="130"/>
      <c r="W16" s="132" t="s">
        <v>21</v>
      </c>
      <c r="X16" s="101" t="str">
        <f>IF(OR(A12="",D12="",Q12="",U12=""),"",ROUNDUP(SUM(U12,U16,U20,U24),0))</f>
        <v/>
      </c>
      <c r="Y16" s="146"/>
      <c r="Z16" s="100"/>
      <c r="AA16" s="90"/>
      <c r="AB16" s="157"/>
      <c r="AC16" s="89"/>
      <c r="AD16" s="178"/>
    </row>
    <row r="17" spans="1:30" s="3" customFormat="1" x14ac:dyDescent="0.15">
      <c r="A17" s="91"/>
      <c r="B17" s="57"/>
      <c r="C17" s="60"/>
      <c r="D17" s="94"/>
      <c r="E17" s="95"/>
      <c r="F17" s="9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69"/>
      <c r="R17" s="69"/>
      <c r="S17" s="73"/>
      <c r="T17" s="73"/>
      <c r="U17" s="131"/>
      <c r="V17" s="131"/>
      <c r="W17" s="133"/>
      <c r="X17" s="101"/>
      <c r="Y17" s="146"/>
      <c r="Z17" s="100"/>
      <c r="AA17" s="90"/>
      <c r="AB17" s="157"/>
      <c r="AC17" s="89"/>
      <c r="AD17" s="178"/>
    </row>
    <row r="18" spans="1:30" s="3" customFormat="1" x14ac:dyDescent="0.15">
      <c r="A18" s="91"/>
      <c r="B18" s="55" t="s">
        <v>5</v>
      </c>
      <c r="C18" s="59"/>
      <c r="D18" s="136" t="str">
        <f>IF(ISBLANK(D16),"",D16)</f>
        <v/>
      </c>
      <c r="E18" s="137"/>
      <c r="F18" s="72" t="str">
        <f>F16</f>
        <v>㎡</v>
      </c>
      <c r="G18" s="72" t="s">
        <v>7</v>
      </c>
      <c r="H18" s="72" t="str">
        <f>IF(ISBLANK(H16),"",H16)</f>
        <v/>
      </c>
      <c r="I18" s="72"/>
      <c r="J18" s="72" t="s">
        <v>8</v>
      </c>
      <c r="K18" s="72" t="s">
        <v>7</v>
      </c>
      <c r="L18" s="72">
        <v>0.1</v>
      </c>
      <c r="M18" s="72" t="s">
        <v>7</v>
      </c>
      <c r="N18" s="72">
        <v>13</v>
      </c>
      <c r="O18" s="72" t="s">
        <v>9</v>
      </c>
      <c r="P18" s="72" t="s">
        <v>17</v>
      </c>
      <c r="Q18" s="68"/>
      <c r="R18" s="68"/>
      <c r="S18" s="72" t="s">
        <v>8</v>
      </c>
      <c r="T18" s="72" t="s">
        <v>29</v>
      </c>
      <c r="U18" s="130" t="str">
        <f>IF(OR(A16="",D18="",Q18=""),"",ROUND(D18*H18*L18*N18/Q18,1))</f>
        <v/>
      </c>
      <c r="V18" s="130"/>
      <c r="W18" s="132" t="s">
        <v>22</v>
      </c>
      <c r="X18" s="101"/>
      <c r="Y18" s="146"/>
      <c r="Z18" s="100"/>
      <c r="AA18" s="90"/>
      <c r="AB18" s="157"/>
      <c r="AC18" s="89"/>
      <c r="AD18" s="178"/>
    </row>
    <row r="19" spans="1:30" s="3" customFormat="1" x14ac:dyDescent="0.15">
      <c r="A19" s="91"/>
      <c r="B19" s="57"/>
      <c r="C19" s="60"/>
      <c r="D19" s="138"/>
      <c r="E19" s="13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69"/>
      <c r="R19" s="69"/>
      <c r="S19" s="73"/>
      <c r="T19" s="73"/>
      <c r="U19" s="131"/>
      <c r="V19" s="131"/>
      <c r="W19" s="133"/>
      <c r="X19" s="101"/>
      <c r="Y19" s="146"/>
      <c r="Z19" s="100"/>
      <c r="AA19" s="147" t="s">
        <v>15</v>
      </c>
      <c r="AB19" s="150" t="str">
        <f>IF(U12="","",(SUM(U12:V27)*1.4))</f>
        <v/>
      </c>
      <c r="AC19" s="151"/>
      <c r="AD19" s="178"/>
    </row>
    <row r="20" spans="1:30" s="3" customFormat="1" ht="13.5" customHeight="1" x14ac:dyDescent="0.15">
      <c r="A20" s="91"/>
      <c r="B20" s="55" t="s">
        <v>4</v>
      </c>
      <c r="C20" s="59"/>
      <c r="D20" s="92"/>
      <c r="E20" s="93"/>
      <c r="F20" s="96" t="s">
        <v>30</v>
      </c>
      <c r="G20" s="72" t="s">
        <v>7</v>
      </c>
      <c r="H20" s="72" t="str">
        <f>IF(A20="","",VLOOKUP(A20,' 参照 '!E4:F12,2,))</f>
        <v/>
      </c>
      <c r="I20" s="72"/>
      <c r="J20" s="72" t="s">
        <v>8</v>
      </c>
      <c r="K20" s="72" t="s">
        <v>7</v>
      </c>
      <c r="L20" s="72">
        <v>0.9</v>
      </c>
      <c r="M20" s="72" t="s">
        <v>7</v>
      </c>
      <c r="N20" s="72">
        <v>3</v>
      </c>
      <c r="O20" s="72" t="s">
        <v>9</v>
      </c>
      <c r="P20" s="72" t="s">
        <v>17</v>
      </c>
      <c r="Q20" s="68"/>
      <c r="R20" s="68"/>
      <c r="S20" s="72" t="s">
        <v>8</v>
      </c>
      <c r="T20" s="72" t="s">
        <v>29</v>
      </c>
      <c r="U20" s="130" t="str">
        <f>IF(OR(A20="",D20="",Q20=""),"",ROUND(D20*H20*L20*N20/Q20,1))</f>
        <v/>
      </c>
      <c r="V20" s="130"/>
      <c r="W20" s="132" t="s">
        <v>23</v>
      </c>
      <c r="X20" s="127" t="s">
        <v>64</v>
      </c>
      <c r="Y20" s="128"/>
      <c r="Z20" s="129"/>
      <c r="AA20" s="148"/>
      <c r="AB20" s="150"/>
      <c r="AC20" s="151"/>
      <c r="AD20" s="178"/>
    </row>
    <row r="21" spans="1:30" s="3" customFormat="1" x14ac:dyDescent="0.15">
      <c r="A21" s="91"/>
      <c r="B21" s="57"/>
      <c r="C21" s="60"/>
      <c r="D21" s="94"/>
      <c r="E21" s="95"/>
      <c r="F21" s="97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69"/>
      <c r="R21" s="69"/>
      <c r="S21" s="73"/>
      <c r="T21" s="73"/>
      <c r="U21" s="131"/>
      <c r="V21" s="131"/>
      <c r="W21" s="133"/>
      <c r="X21" s="127"/>
      <c r="Y21" s="128"/>
      <c r="Z21" s="129"/>
      <c r="AA21" s="148"/>
      <c r="AB21" s="150"/>
      <c r="AC21" s="151"/>
      <c r="AD21" s="178"/>
    </row>
    <row r="22" spans="1:30" s="3" customFormat="1" x14ac:dyDescent="0.15">
      <c r="A22" s="91"/>
      <c r="B22" s="55" t="s">
        <v>5</v>
      </c>
      <c r="C22" s="59"/>
      <c r="D22" s="136" t="str">
        <f>IF(ISBLANK(D20),"",D20)</f>
        <v/>
      </c>
      <c r="E22" s="137"/>
      <c r="F22" s="72" t="str">
        <f>F20</f>
        <v>㎡</v>
      </c>
      <c r="G22" s="72" t="s">
        <v>7</v>
      </c>
      <c r="H22" s="72" t="str">
        <f>IF(ISBLANK(H20),"",H20)</f>
        <v/>
      </c>
      <c r="I22" s="72"/>
      <c r="J22" s="72" t="s">
        <v>8</v>
      </c>
      <c r="K22" s="72" t="s">
        <v>7</v>
      </c>
      <c r="L22" s="72">
        <v>0.1</v>
      </c>
      <c r="M22" s="72" t="s">
        <v>7</v>
      </c>
      <c r="N22" s="72">
        <v>13</v>
      </c>
      <c r="O22" s="72" t="s">
        <v>9</v>
      </c>
      <c r="P22" s="72" t="s">
        <v>17</v>
      </c>
      <c r="Q22" s="68"/>
      <c r="R22" s="68"/>
      <c r="S22" s="72" t="s">
        <v>8</v>
      </c>
      <c r="T22" s="72" t="s">
        <v>29</v>
      </c>
      <c r="U22" s="130" t="str">
        <f>IF(OR(A20="",D22="",Q22=""),"",ROUND(D22*H22*L22*N22/Q22,1))</f>
        <v/>
      </c>
      <c r="V22" s="130"/>
      <c r="W22" s="132" t="s">
        <v>24</v>
      </c>
      <c r="X22" s="127"/>
      <c r="Y22" s="128"/>
      <c r="Z22" s="129"/>
      <c r="AA22" s="148"/>
      <c r="AB22" s="150"/>
      <c r="AC22" s="151"/>
      <c r="AD22" s="178"/>
    </row>
    <row r="23" spans="1:30" s="3" customFormat="1" x14ac:dyDescent="0.15">
      <c r="A23" s="91"/>
      <c r="B23" s="57"/>
      <c r="C23" s="60"/>
      <c r="D23" s="138"/>
      <c r="E23" s="139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69"/>
      <c r="R23" s="69"/>
      <c r="S23" s="73"/>
      <c r="T23" s="73"/>
      <c r="U23" s="131"/>
      <c r="V23" s="131"/>
      <c r="W23" s="133"/>
      <c r="X23" s="127"/>
      <c r="Y23" s="128"/>
      <c r="Z23" s="129"/>
      <c r="AA23" s="148"/>
      <c r="AB23" s="150"/>
      <c r="AC23" s="151"/>
      <c r="AD23" s="178"/>
    </row>
    <row r="24" spans="1:30" s="3" customFormat="1" x14ac:dyDescent="0.15">
      <c r="A24" s="91"/>
      <c r="B24" s="55" t="s">
        <v>4</v>
      </c>
      <c r="C24" s="59"/>
      <c r="D24" s="92"/>
      <c r="E24" s="93"/>
      <c r="F24" s="96" t="s">
        <v>30</v>
      </c>
      <c r="G24" s="72" t="s">
        <v>7</v>
      </c>
      <c r="H24" s="72" t="str">
        <f>IF(A24="","",VLOOKUP(A24,' 参照 '!E4:F12,2,))</f>
        <v/>
      </c>
      <c r="I24" s="72"/>
      <c r="J24" s="72" t="s">
        <v>8</v>
      </c>
      <c r="K24" s="72" t="s">
        <v>7</v>
      </c>
      <c r="L24" s="72">
        <v>0.9</v>
      </c>
      <c r="M24" s="72" t="s">
        <v>7</v>
      </c>
      <c r="N24" s="72">
        <v>3</v>
      </c>
      <c r="O24" s="72" t="s">
        <v>9</v>
      </c>
      <c r="P24" s="72" t="s">
        <v>17</v>
      </c>
      <c r="Q24" s="68"/>
      <c r="R24" s="68"/>
      <c r="S24" s="72" t="s">
        <v>8</v>
      </c>
      <c r="T24" s="72" t="s">
        <v>29</v>
      </c>
      <c r="U24" s="130" t="str">
        <f>IF(OR(A24="",D24="",Q24=""),"",ROUND(D24*H24*L24*N24/Q24,1))</f>
        <v/>
      </c>
      <c r="V24" s="130"/>
      <c r="W24" s="132" t="s">
        <v>25</v>
      </c>
      <c r="X24" s="101" t="str">
        <f>IF(U14="","",ROUNDUP(SUM(U14,U18,U22,U26),0))</f>
        <v/>
      </c>
      <c r="Y24" s="146"/>
      <c r="Z24" s="100"/>
      <c r="AA24" s="148"/>
      <c r="AB24" s="150"/>
      <c r="AC24" s="151"/>
      <c r="AD24" s="178"/>
    </row>
    <row r="25" spans="1:30" s="3" customFormat="1" x14ac:dyDescent="0.15">
      <c r="A25" s="91"/>
      <c r="B25" s="57"/>
      <c r="C25" s="60"/>
      <c r="D25" s="94"/>
      <c r="E25" s="95"/>
      <c r="F25" s="9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69"/>
      <c r="R25" s="69"/>
      <c r="S25" s="73"/>
      <c r="T25" s="73"/>
      <c r="U25" s="131"/>
      <c r="V25" s="131"/>
      <c r="W25" s="133"/>
      <c r="X25" s="101"/>
      <c r="Y25" s="146"/>
      <c r="Z25" s="100"/>
      <c r="AA25" s="148"/>
      <c r="AB25" s="150"/>
      <c r="AC25" s="151"/>
      <c r="AD25" s="178"/>
    </row>
    <row r="26" spans="1:30" s="3" customFormat="1" x14ac:dyDescent="0.15">
      <c r="A26" s="91"/>
      <c r="B26" s="55" t="s">
        <v>5</v>
      </c>
      <c r="C26" s="59"/>
      <c r="D26" s="136" t="str">
        <f>IF(ISBLANK(D24),"",D24)</f>
        <v/>
      </c>
      <c r="E26" s="137"/>
      <c r="F26" s="72" t="str">
        <f>F24</f>
        <v>㎡</v>
      </c>
      <c r="G26" s="72" t="s">
        <v>7</v>
      </c>
      <c r="H26" s="72" t="str">
        <f>IF(ISBLANK(H24),"",H24)</f>
        <v/>
      </c>
      <c r="I26" s="72"/>
      <c r="J26" s="72" t="s">
        <v>8</v>
      </c>
      <c r="K26" s="72" t="s">
        <v>7</v>
      </c>
      <c r="L26" s="72">
        <v>0.1</v>
      </c>
      <c r="M26" s="72" t="s">
        <v>7</v>
      </c>
      <c r="N26" s="72">
        <v>13</v>
      </c>
      <c r="O26" s="72" t="s">
        <v>9</v>
      </c>
      <c r="P26" s="72" t="s">
        <v>17</v>
      </c>
      <c r="Q26" s="68"/>
      <c r="R26" s="68"/>
      <c r="S26" s="72" t="s">
        <v>8</v>
      </c>
      <c r="T26" s="72" t="s">
        <v>29</v>
      </c>
      <c r="U26" s="130" t="str">
        <f>IF(OR(A24="",D26="",Q26=""),"",ROUND(D26*H26*L26*N26/Q26,1))</f>
        <v/>
      </c>
      <c r="V26" s="130"/>
      <c r="W26" s="132" t="s">
        <v>26</v>
      </c>
      <c r="X26" s="101"/>
      <c r="Y26" s="146"/>
      <c r="Z26" s="100"/>
      <c r="AA26" s="148"/>
      <c r="AB26" s="150"/>
      <c r="AC26" s="151"/>
      <c r="AD26" s="178"/>
    </row>
    <row r="27" spans="1:30" s="3" customFormat="1" x14ac:dyDescent="0.15">
      <c r="A27" s="91"/>
      <c r="B27" s="57"/>
      <c r="C27" s="60"/>
      <c r="D27" s="138"/>
      <c r="E27" s="139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69"/>
      <c r="R27" s="69"/>
      <c r="S27" s="73"/>
      <c r="T27" s="73"/>
      <c r="U27" s="131"/>
      <c r="V27" s="131"/>
      <c r="W27" s="133"/>
      <c r="X27" s="102"/>
      <c r="Y27" s="103"/>
      <c r="Z27" s="104"/>
      <c r="AA27" s="149"/>
      <c r="AB27" s="152"/>
      <c r="AC27" s="153"/>
      <c r="AD27" s="178"/>
    </row>
    <row r="28" spans="1:30" s="3" customForma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34" t="s">
        <v>12</v>
      </c>
      <c r="T28" s="62"/>
      <c r="U28" s="62"/>
      <c r="V28" s="62"/>
      <c r="W28" s="132"/>
      <c r="X28" s="140">
        <f>SUM(X6:Z27)</f>
        <v>0</v>
      </c>
      <c r="Y28" s="141"/>
      <c r="Z28" s="142"/>
      <c r="AA28" s="134" t="s">
        <v>27</v>
      </c>
      <c r="AB28" s="62"/>
      <c r="AC28" s="132"/>
      <c r="AD28" s="67">
        <f>SUM(AD6:AD27)</f>
        <v>0</v>
      </c>
    </row>
    <row r="29" spans="1:30" s="3" customForma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35"/>
      <c r="T29" s="63"/>
      <c r="U29" s="63"/>
      <c r="V29" s="63"/>
      <c r="W29" s="133"/>
      <c r="X29" s="143"/>
      <c r="Y29" s="144"/>
      <c r="Z29" s="145"/>
      <c r="AA29" s="135"/>
      <c r="AB29" s="63"/>
      <c r="AC29" s="133"/>
      <c r="AD29" s="67"/>
    </row>
    <row r="30" spans="1:30" x14ac:dyDescent="0.15">
      <c r="A30" s="18"/>
      <c r="B30" s="18"/>
      <c r="C30" s="18"/>
      <c r="D30" s="18"/>
      <c r="E30" s="18"/>
      <c r="F30" s="25"/>
      <c r="G30" s="25"/>
      <c r="H30" s="25"/>
      <c r="I30" s="25"/>
      <c r="J30" s="2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9.5" customHeight="1" x14ac:dyDescent="0.15">
      <c r="A31" s="71" t="s">
        <v>74</v>
      </c>
      <c r="B31" s="71"/>
      <c r="C31" s="34"/>
      <c r="D31" s="34"/>
      <c r="E31" s="34"/>
      <c r="F31" s="34"/>
      <c r="G31" s="34"/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3" customFormat="1" x14ac:dyDescent="0.15">
      <c r="A32" s="42" t="s">
        <v>69</v>
      </c>
      <c r="B32" s="42"/>
      <c r="C32" s="55" t="s">
        <v>86</v>
      </c>
      <c r="D32" s="56"/>
      <c r="E32" s="68"/>
      <c r="F32" s="68"/>
      <c r="G32" s="68"/>
      <c r="H32" s="56" t="s">
        <v>71</v>
      </c>
      <c r="I32" s="56"/>
      <c r="J32" s="56"/>
      <c r="K32" s="56"/>
      <c r="L32" s="56"/>
      <c r="M32" s="56"/>
      <c r="N32" s="56"/>
      <c r="O32" s="68"/>
      <c r="P32" s="68"/>
      <c r="Q32" s="68"/>
      <c r="R32" s="62" t="s">
        <v>72</v>
      </c>
      <c r="S32" s="62"/>
      <c r="T32" s="62"/>
      <c r="U32" s="62"/>
      <c r="V32" s="125"/>
      <c r="W32" s="125"/>
      <c r="X32" s="62" t="s">
        <v>73</v>
      </c>
      <c r="Y32" s="68"/>
      <c r="Z32" s="62" t="s">
        <v>47</v>
      </c>
      <c r="AA32" s="62" t="s">
        <v>29</v>
      </c>
      <c r="AB32" s="44"/>
      <c r="AC32" s="44"/>
      <c r="AD32" s="45"/>
    </row>
    <row r="33" spans="1:30" s="3" customFormat="1" x14ac:dyDescent="0.15">
      <c r="A33" s="42"/>
      <c r="B33" s="42"/>
      <c r="C33" s="57"/>
      <c r="D33" s="58"/>
      <c r="E33" s="69"/>
      <c r="F33" s="69"/>
      <c r="G33" s="69"/>
      <c r="H33" s="58"/>
      <c r="I33" s="58"/>
      <c r="J33" s="58"/>
      <c r="K33" s="58"/>
      <c r="L33" s="58"/>
      <c r="M33" s="58"/>
      <c r="N33" s="58"/>
      <c r="O33" s="69"/>
      <c r="P33" s="69"/>
      <c r="Q33" s="69"/>
      <c r="R33" s="63"/>
      <c r="S33" s="63"/>
      <c r="T33" s="63"/>
      <c r="U33" s="63"/>
      <c r="V33" s="126"/>
      <c r="W33" s="126"/>
      <c r="X33" s="63"/>
      <c r="Y33" s="69"/>
      <c r="Z33" s="63"/>
      <c r="AA33" s="63"/>
      <c r="AB33" s="47"/>
      <c r="AC33" s="47"/>
      <c r="AD33" s="48"/>
    </row>
    <row r="34" spans="1:30" s="3" customFormat="1" x14ac:dyDescent="0.15">
      <c r="A34" s="42" t="s">
        <v>70</v>
      </c>
      <c r="B34" s="42"/>
      <c r="C34" s="43"/>
      <c r="D34" s="44"/>
      <c r="E34" s="45"/>
      <c r="F34" s="49" t="s">
        <v>52</v>
      </c>
      <c r="G34" s="50"/>
      <c r="H34" s="50"/>
      <c r="I34" s="50"/>
      <c r="J34" s="50"/>
      <c r="K34" s="51"/>
      <c r="L34" s="43"/>
      <c r="M34" s="44"/>
      <c r="N34" s="44"/>
      <c r="O34" s="45"/>
      <c r="P34" s="55" t="s">
        <v>46</v>
      </c>
      <c r="Q34" s="56"/>
      <c r="R34" s="56"/>
      <c r="S34" s="56"/>
      <c r="T34" s="43"/>
      <c r="U34" s="44"/>
      <c r="V34" s="44"/>
      <c r="W34" s="45"/>
      <c r="X34" s="55" t="s">
        <v>45</v>
      </c>
      <c r="Y34" s="56"/>
      <c r="Z34" s="56"/>
      <c r="AA34" s="56"/>
      <c r="AB34" s="59"/>
      <c r="AC34" s="124"/>
      <c r="AD34" s="124"/>
    </row>
    <row r="35" spans="1:30" s="3" customFormat="1" x14ac:dyDescent="0.15">
      <c r="A35" s="42"/>
      <c r="B35" s="42"/>
      <c r="C35" s="46"/>
      <c r="D35" s="47"/>
      <c r="E35" s="48"/>
      <c r="F35" s="52"/>
      <c r="G35" s="53"/>
      <c r="H35" s="53"/>
      <c r="I35" s="53"/>
      <c r="J35" s="53"/>
      <c r="K35" s="54"/>
      <c r="L35" s="46"/>
      <c r="M35" s="47"/>
      <c r="N35" s="47"/>
      <c r="O35" s="48"/>
      <c r="P35" s="57"/>
      <c r="Q35" s="58"/>
      <c r="R35" s="58"/>
      <c r="S35" s="58"/>
      <c r="T35" s="46"/>
      <c r="U35" s="47"/>
      <c r="V35" s="47"/>
      <c r="W35" s="48"/>
      <c r="X35" s="57"/>
      <c r="Y35" s="58"/>
      <c r="Z35" s="58"/>
      <c r="AA35" s="58"/>
      <c r="AB35" s="60"/>
      <c r="AC35" s="124"/>
      <c r="AD35" s="124"/>
    </row>
    <row r="36" spans="1:30" s="3" customFormat="1" x14ac:dyDescent="0.15">
      <c r="A36" s="116" t="s">
        <v>61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6"/>
      <c r="AB36" s="26"/>
      <c r="AC36" s="26"/>
      <c r="AD36" s="26"/>
    </row>
    <row r="37" spans="1:30" s="3" customForma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8.75" customHeight="1" x14ac:dyDescent="0.15">
      <c r="A38" s="117" t="s">
        <v>53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32"/>
    </row>
    <row r="39" spans="1:30" s="3" customFormat="1" ht="27" customHeight="1" x14ac:dyDescent="0.15">
      <c r="A39" s="6" t="s">
        <v>1</v>
      </c>
      <c r="B39" s="118" t="s">
        <v>2</v>
      </c>
      <c r="C39" s="119"/>
      <c r="D39" s="120" t="s">
        <v>50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18" t="s">
        <v>12</v>
      </c>
      <c r="Y39" s="123"/>
      <c r="Z39" s="119"/>
      <c r="AA39" s="79" t="s">
        <v>13</v>
      </c>
      <c r="AB39" s="79"/>
      <c r="AC39" s="79"/>
      <c r="AD39" s="31" t="s">
        <v>14</v>
      </c>
    </row>
    <row r="40" spans="1:30" s="3" customFormat="1" x14ac:dyDescent="0.15">
      <c r="A40" s="91"/>
      <c r="B40" s="79" t="s">
        <v>54</v>
      </c>
      <c r="C40" s="79"/>
      <c r="D40" s="92"/>
      <c r="E40" s="93"/>
      <c r="F40" s="96" t="s">
        <v>30</v>
      </c>
      <c r="G40" s="72" t="s">
        <v>7</v>
      </c>
      <c r="H40" s="72" t="str">
        <f>IF(A40="","",VLOOKUP(A40,' 参照 '!E4:F12,2,))</f>
        <v/>
      </c>
      <c r="I40" s="72"/>
      <c r="J40" s="72" t="s">
        <v>8</v>
      </c>
      <c r="K40" s="72" t="s">
        <v>7</v>
      </c>
      <c r="L40" s="72">
        <v>0.75</v>
      </c>
      <c r="M40" s="72" t="s">
        <v>7</v>
      </c>
      <c r="N40" s="68"/>
      <c r="O40" s="72" t="s">
        <v>9</v>
      </c>
      <c r="P40" s="72" t="s">
        <v>17</v>
      </c>
      <c r="Q40" s="68"/>
      <c r="R40" s="68"/>
      <c r="S40" s="72" t="s">
        <v>8</v>
      </c>
      <c r="T40" s="72" t="s">
        <v>29</v>
      </c>
      <c r="U40" s="75" t="str">
        <f>IF(OR(A40="",D40="",N40="",Q40=""),"",ROUND(D40*H40*L40*N40/Q40,1))</f>
        <v/>
      </c>
      <c r="V40" s="75"/>
      <c r="W40" s="77" t="s">
        <v>10</v>
      </c>
      <c r="X40" s="108" t="s">
        <v>65</v>
      </c>
      <c r="Y40" s="109"/>
      <c r="Z40" s="110"/>
      <c r="AA40" s="114" t="s">
        <v>56</v>
      </c>
      <c r="AB40" s="70"/>
      <c r="AC40" s="70"/>
      <c r="AD40" s="66" t="str">
        <f>IF(U40="","",IF(X48+X54&gt;ROUNDDOWN(SUM(U40:V59)*1.4,0),(X48+X54),ROUNDDOWN(SUM(U40:V59)*1.4,0)))</f>
        <v/>
      </c>
    </row>
    <row r="41" spans="1:30" s="3" customFormat="1" x14ac:dyDescent="0.15">
      <c r="A41" s="91"/>
      <c r="B41" s="79"/>
      <c r="C41" s="79"/>
      <c r="D41" s="94"/>
      <c r="E41" s="95"/>
      <c r="F41" s="97"/>
      <c r="G41" s="73"/>
      <c r="H41" s="73"/>
      <c r="I41" s="73"/>
      <c r="J41" s="73"/>
      <c r="K41" s="73"/>
      <c r="L41" s="73"/>
      <c r="M41" s="73"/>
      <c r="N41" s="69"/>
      <c r="O41" s="73"/>
      <c r="P41" s="73"/>
      <c r="Q41" s="69"/>
      <c r="R41" s="69"/>
      <c r="S41" s="73"/>
      <c r="T41" s="73"/>
      <c r="U41" s="84"/>
      <c r="V41" s="84"/>
      <c r="W41" s="78"/>
      <c r="X41" s="111"/>
      <c r="Y41" s="112"/>
      <c r="Z41" s="113"/>
      <c r="AA41" s="70"/>
      <c r="AB41" s="70"/>
      <c r="AC41" s="70"/>
      <c r="AD41" s="66"/>
    </row>
    <row r="42" spans="1:30" s="3" customFormat="1" x14ac:dyDescent="0.15">
      <c r="A42" s="91"/>
      <c r="B42" s="79" t="s">
        <v>55</v>
      </c>
      <c r="C42" s="79"/>
      <c r="D42" s="80" t="str">
        <f>IF(""=D40,"",D40)</f>
        <v/>
      </c>
      <c r="E42" s="81"/>
      <c r="F42" s="72" t="str">
        <f>F40</f>
        <v>㎡</v>
      </c>
      <c r="G42" s="72" t="s">
        <v>7</v>
      </c>
      <c r="H42" s="72" t="str">
        <f>IF(ISBLANK(H40),"",H40)</f>
        <v/>
      </c>
      <c r="I42" s="72"/>
      <c r="J42" s="72" t="s">
        <v>8</v>
      </c>
      <c r="K42" s="72" t="s">
        <v>7</v>
      </c>
      <c r="L42" s="72">
        <v>0.25</v>
      </c>
      <c r="M42" s="72" t="s">
        <v>7</v>
      </c>
      <c r="N42" s="68"/>
      <c r="O42" s="72" t="s">
        <v>9</v>
      </c>
      <c r="P42" s="72" t="s">
        <v>17</v>
      </c>
      <c r="Q42" s="68"/>
      <c r="R42" s="68"/>
      <c r="S42" s="72" t="s">
        <v>8</v>
      </c>
      <c r="T42" s="72" t="s">
        <v>29</v>
      </c>
      <c r="U42" s="75" t="str">
        <f>IF(OR(A40="",D42="",Q42=""),"",ROUND(D42*H42*L42*N42/Q42,1))</f>
        <v/>
      </c>
      <c r="V42" s="75"/>
      <c r="W42" s="77" t="s">
        <v>11</v>
      </c>
      <c r="X42" s="111"/>
      <c r="Y42" s="112"/>
      <c r="Z42" s="113"/>
      <c r="AA42" s="70"/>
      <c r="AB42" s="70"/>
      <c r="AC42" s="70"/>
      <c r="AD42" s="66"/>
    </row>
    <row r="43" spans="1:30" s="3" customFormat="1" x14ac:dyDescent="0.15">
      <c r="A43" s="91"/>
      <c r="B43" s="79"/>
      <c r="C43" s="79"/>
      <c r="D43" s="82"/>
      <c r="E43" s="83"/>
      <c r="F43" s="73"/>
      <c r="G43" s="73"/>
      <c r="H43" s="73"/>
      <c r="I43" s="73"/>
      <c r="J43" s="73"/>
      <c r="K43" s="73"/>
      <c r="L43" s="73"/>
      <c r="M43" s="73"/>
      <c r="N43" s="69"/>
      <c r="O43" s="73"/>
      <c r="P43" s="73"/>
      <c r="Q43" s="69"/>
      <c r="R43" s="69"/>
      <c r="S43" s="73"/>
      <c r="T43" s="73"/>
      <c r="U43" s="84"/>
      <c r="V43" s="84"/>
      <c r="W43" s="78"/>
      <c r="X43" s="111"/>
      <c r="Y43" s="112"/>
      <c r="Z43" s="113"/>
      <c r="AA43" s="70"/>
      <c r="AB43" s="70"/>
      <c r="AC43" s="70"/>
      <c r="AD43" s="66"/>
    </row>
    <row r="44" spans="1:30" s="3" customFormat="1" x14ac:dyDescent="0.15">
      <c r="A44" s="91"/>
      <c r="B44" s="79" t="s">
        <v>54</v>
      </c>
      <c r="C44" s="79"/>
      <c r="D44" s="92"/>
      <c r="E44" s="93"/>
      <c r="F44" s="96" t="s">
        <v>43</v>
      </c>
      <c r="G44" s="72" t="s">
        <v>7</v>
      </c>
      <c r="H44" s="72" t="str">
        <f>IF(A44="","",VLOOKUP(A44,' 参照 '!E4:F12,2,))</f>
        <v/>
      </c>
      <c r="I44" s="72"/>
      <c r="J44" s="72" t="s">
        <v>8</v>
      </c>
      <c r="K44" s="72" t="s">
        <v>7</v>
      </c>
      <c r="L44" s="72">
        <v>0.75</v>
      </c>
      <c r="M44" s="72" t="s">
        <v>7</v>
      </c>
      <c r="N44" s="68"/>
      <c r="O44" s="72" t="s">
        <v>9</v>
      </c>
      <c r="P44" s="72" t="s">
        <v>17</v>
      </c>
      <c r="Q44" s="68"/>
      <c r="R44" s="68"/>
      <c r="S44" s="72" t="s">
        <v>8</v>
      </c>
      <c r="T44" s="72" t="s">
        <v>29</v>
      </c>
      <c r="U44" s="75" t="str">
        <f>IF(OR(A44="",D44="",Q44=""),"",ROUND(D44*H44*L44*N44/Q44,1))</f>
        <v/>
      </c>
      <c r="V44" s="75"/>
      <c r="W44" s="77" t="s">
        <v>19</v>
      </c>
      <c r="X44" s="111"/>
      <c r="Y44" s="112"/>
      <c r="Z44" s="113"/>
      <c r="AA44" s="70"/>
      <c r="AB44" s="70"/>
      <c r="AC44" s="70"/>
      <c r="AD44" s="66"/>
    </row>
    <row r="45" spans="1:30" s="3" customFormat="1" x14ac:dyDescent="0.15">
      <c r="A45" s="91"/>
      <c r="B45" s="79"/>
      <c r="C45" s="79"/>
      <c r="D45" s="94"/>
      <c r="E45" s="95"/>
      <c r="F45" s="97"/>
      <c r="G45" s="73"/>
      <c r="H45" s="73"/>
      <c r="I45" s="73"/>
      <c r="J45" s="73"/>
      <c r="K45" s="73"/>
      <c r="L45" s="73"/>
      <c r="M45" s="73"/>
      <c r="N45" s="69"/>
      <c r="O45" s="73"/>
      <c r="P45" s="73"/>
      <c r="Q45" s="69"/>
      <c r="R45" s="69"/>
      <c r="S45" s="73"/>
      <c r="T45" s="73"/>
      <c r="U45" s="84"/>
      <c r="V45" s="84"/>
      <c r="W45" s="78"/>
      <c r="X45" s="111"/>
      <c r="Y45" s="112"/>
      <c r="Z45" s="113"/>
      <c r="AA45" s="70"/>
      <c r="AB45" s="70"/>
      <c r="AC45" s="70"/>
      <c r="AD45" s="66"/>
    </row>
    <row r="46" spans="1:30" s="3" customFormat="1" x14ac:dyDescent="0.15">
      <c r="A46" s="91"/>
      <c r="B46" s="79" t="s">
        <v>55</v>
      </c>
      <c r="C46" s="79"/>
      <c r="D46" s="80" t="str">
        <f>IF(""=D44,"",D44)</f>
        <v/>
      </c>
      <c r="E46" s="81"/>
      <c r="F46" s="72" t="str">
        <f>F44</f>
        <v>㎡</v>
      </c>
      <c r="G46" s="72" t="s">
        <v>7</v>
      </c>
      <c r="H46" s="72" t="str">
        <f>IF(ISBLANK(H44),"",H44)</f>
        <v/>
      </c>
      <c r="I46" s="72"/>
      <c r="J46" s="72" t="s">
        <v>8</v>
      </c>
      <c r="K46" s="72" t="s">
        <v>7</v>
      </c>
      <c r="L46" s="72">
        <v>0.25</v>
      </c>
      <c r="M46" s="72" t="s">
        <v>7</v>
      </c>
      <c r="N46" s="68"/>
      <c r="O46" s="72" t="s">
        <v>9</v>
      </c>
      <c r="P46" s="72" t="s">
        <v>17</v>
      </c>
      <c r="Q46" s="68"/>
      <c r="R46" s="68"/>
      <c r="S46" s="72" t="s">
        <v>8</v>
      </c>
      <c r="T46" s="72" t="s">
        <v>29</v>
      </c>
      <c r="U46" s="75" t="str">
        <f>IF(OR(A44="",D46="",Q46=""),"",ROUND(D46*H46*L46*N46/Q46,1))</f>
        <v/>
      </c>
      <c r="V46" s="75"/>
      <c r="W46" s="77" t="s">
        <v>20</v>
      </c>
      <c r="X46" s="111"/>
      <c r="Y46" s="112"/>
      <c r="Z46" s="113"/>
      <c r="AA46" s="70"/>
      <c r="AB46" s="70"/>
      <c r="AC46" s="70"/>
      <c r="AD46" s="66"/>
    </row>
    <row r="47" spans="1:30" s="3" customFormat="1" x14ac:dyDescent="0.15">
      <c r="A47" s="91"/>
      <c r="B47" s="79"/>
      <c r="C47" s="79"/>
      <c r="D47" s="82"/>
      <c r="E47" s="83"/>
      <c r="F47" s="73"/>
      <c r="G47" s="73"/>
      <c r="H47" s="73"/>
      <c r="I47" s="73"/>
      <c r="J47" s="73"/>
      <c r="K47" s="73"/>
      <c r="L47" s="73"/>
      <c r="M47" s="73"/>
      <c r="N47" s="69"/>
      <c r="O47" s="73"/>
      <c r="P47" s="73"/>
      <c r="Q47" s="69"/>
      <c r="R47" s="69"/>
      <c r="S47" s="73"/>
      <c r="T47" s="73"/>
      <c r="U47" s="84"/>
      <c r="V47" s="84"/>
      <c r="W47" s="78"/>
      <c r="X47" s="111"/>
      <c r="Y47" s="112"/>
      <c r="Z47" s="113"/>
      <c r="AA47" s="70"/>
      <c r="AB47" s="70"/>
      <c r="AC47" s="70"/>
      <c r="AD47" s="66"/>
    </row>
    <row r="48" spans="1:30" s="3" customFormat="1" x14ac:dyDescent="0.15">
      <c r="A48" s="91"/>
      <c r="B48" s="79" t="s">
        <v>54</v>
      </c>
      <c r="C48" s="79"/>
      <c r="D48" s="92"/>
      <c r="E48" s="93"/>
      <c r="F48" s="96" t="s">
        <v>43</v>
      </c>
      <c r="G48" s="72" t="s">
        <v>7</v>
      </c>
      <c r="H48" s="72" t="str">
        <f>IF(A48="","",VLOOKUP(A48,' 参照 '!E4:F12,2,))</f>
        <v/>
      </c>
      <c r="I48" s="72"/>
      <c r="J48" s="72" t="s">
        <v>8</v>
      </c>
      <c r="K48" s="72" t="s">
        <v>7</v>
      </c>
      <c r="L48" s="72">
        <v>0.75</v>
      </c>
      <c r="M48" s="72" t="s">
        <v>7</v>
      </c>
      <c r="N48" s="68"/>
      <c r="O48" s="72" t="s">
        <v>9</v>
      </c>
      <c r="P48" s="72" t="s">
        <v>17</v>
      </c>
      <c r="Q48" s="68"/>
      <c r="R48" s="68"/>
      <c r="S48" s="72" t="s">
        <v>8</v>
      </c>
      <c r="T48" s="72" t="s">
        <v>29</v>
      </c>
      <c r="U48" s="75" t="str">
        <f>IF(OR(A48="",D48="",Q48=""),"",ROUND(D48*H48*L48*N48/Q48,1))</f>
        <v/>
      </c>
      <c r="V48" s="75"/>
      <c r="W48" s="77" t="s">
        <v>21</v>
      </c>
      <c r="X48" s="105" t="str">
        <f>IF(U40="","",ROUNDUP(SUM(U40,U44,U48,U52,U56),0))</f>
        <v/>
      </c>
      <c r="Y48" s="106"/>
      <c r="Z48" s="107"/>
      <c r="AA48" s="70"/>
      <c r="AB48" s="70"/>
      <c r="AC48" s="70"/>
      <c r="AD48" s="66"/>
    </row>
    <row r="49" spans="1:31" s="3" customFormat="1" x14ac:dyDescent="0.15">
      <c r="A49" s="91"/>
      <c r="B49" s="79"/>
      <c r="C49" s="79"/>
      <c r="D49" s="94"/>
      <c r="E49" s="95"/>
      <c r="F49" s="97"/>
      <c r="G49" s="73"/>
      <c r="H49" s="73"/>
      <c r="I49" s="73"/>
      <c r="J49" s="73"/>
      <c r="K49" s="73"/>
      <c r="L49" s="73"/>
      <c r="M49" s="73"/>
      <c r="N49" s="69"/>
      <c r="O49" s="73"/>
      <c r="P49" s="73"/>
      <c r="Q49" s="69"/>
      <c r="R49" s="69"/>
      <c r="S49" s="73"/>
      <c r="T49" s="73"/>
      <c r="U49" s="84"/>
      <c r="V49" s="84"/>
      <c r="W49" s="78"/>
      <c r="X49" s="105"/>
      <c r="Y49" s="106"/>
      <c r="Z49" s="107"/>
      <c r="AA49" s="70"/>
      <c r="AB49" s="70"/>
      <c r="AC49" s="70"/>
      <c r="AD49" s="66"/>
    </row>
    <row r="50" spans="1:31" s="3" customFormat="1" x14ac:dyDescent="0.15">
      <c r="A50" s="91"/>
      <c r="B50" s="79" t="s">
        <v>55</v>
      </c>
      <c r="C50" s="79"/>
      <c r="D50" s="80" t="str">
        <f>IF(""=D48,"",D48)</f>
        <v/>
      </c>
      <c r="E50" s="81"/>
      <c r="F50" s="72" t="str">
        <f>F48</f>
        <v>㎡</v>
      </c>
      <c r="G50" s="72" t="s">
        <v>7</v>
      </c>
      <c r="H50" s="72" t="str">
        <f>IF(ISBLANK(H48),"",H48)</f>
        <v/>
      </c>
      <c r="I50" s="72"/>
      <c r="J50" s="72" t="s">
        <v>8</v>
      </c>
      <c r="K50" s="72" t="s">
        <v>7</v>
      </c>
      <c r="L50" s="72">
        <v>0.25</v>
      </c>
      <c r="M50" s="72" t="s">
        <v>7</v>
      </c>
      <c r="N50" s="68"/>
      <c r="O50" s="72" t="s">
        <v>9</v>
      </c>
      <c r="P50" s="72" t="s">
        <v>17</v>
      </c>
      <c r="Q50" s="68"/>
      <c r="R50" s="68"/>
      <c r="S50" s="72" t="s">
        <v>8</v>
      </c>
      <c r="T50" s="72" t="s">
        <v>29</v>
      </c>
      <c r="U50" s="75" t="str">
        <f>IF(OR(A48="",D50="",Q50=""),"",ROUND(D50*H50*L50*N50/Q50,1))</f>
        <v/>
      </c>
      <c r="V50" s="75"/>
      <c r="W50" s="77" t="s">
        <v>22</v>
      </c>
      <c r="X50" s="87" t="s">
        <v>66</v>
      </c>
      <c r="Y50" s="88"/>
      <c r="Z50" s="89"/>
      <c r="AA50" s="70"/>
      <c r="AB50" s="70"/>
      <c r="AC50" s="70"/>
      <c r="AD50" s="66"/>
    </row>
    <row r="51" spans="1:31" s="3" customFormat="1" x14ac:dyDescent="0.15">
      <c r="A51" s="91"/>
      <c r="B51" s="79"/>
      <c r="C51" s="79"/>
      <c r="D51" s="82"/>
      <c r="E51" s="83"/>
      <c r="F51" s="73"/>
      <c r="G51" s="73"/>
      <c r="H51" s="73"/>
      <c r="I51" s="73"/>
      <c r="J51" s="73"/>
      <c r="K51" s="73"/>
      <c r="L51" s="73"/>
      <c r="M51" s="73"/>
      <c r="N51" s="69"/>
      <c r="O51" s="73"/>
      <c r="P51" s="73"/>
      <c r="Q51" s="69"/>
      <c r="R51" s="69"/>
      <c r="S51" s="73"/>
      <c r="T51" s="73"/>
      <c r="U51" s="84"/>
      <c r="V51" s="84"/>
      <c r="W51" s="78"/>
      <c r="X51" s="90"/>
      <c r="Y51" s="88"/>
      <c r="Z51" s="89"/>
      <c r="AA51" s="115"/>
      <c r="AB51" s="115"/>
      <c r="AC51" s="115"/>
      <c r="AD51" s="66"/>
    </row>
    <row r="52" spans="1:31" s="3" customFormat="1" x14ac:dyDescent="0.15">
      <c r="A52" s="91"/>
      <c r="B52" s="79" t="s">
        <v>54</v>
      </c>
      <c r="C52" s="79"/>
      <c r="D52" s="92"/>
      <c r="E52" s="93"/>
      <c r="F52" s="96" t="s">
        <v>30</v>
      </c>
      <c r="G52" s="72" t="s">
        <v>7</v>
      </c>
      <c r="H52" s="72" t="str">
        <f>IF(A52="","",VLOOKUP(A52,' 参照 '!E4:F12,2,))</f>
        <v/>
      </c>
      <c r="I52" s="72"/>
      <c r="J52" s="72" t="s">
        <v>8</v>
      </c>
      <c r="K52" s="72" t="s">
        <v>7</v>
      </c>
      <c r="L52" s="72">
        <v>0.75</v>
      </c>
      <c r="M52" s="72" t="s">
        <v>7</v>
      </c>
      <c r="N52" s="68"/>
      <c r="O52" s="72" t="s">
        <v>9</v>
      </c>
      <c r="P52" s="72" t="s">
        <v>17</v>
      </c>
      <c r="Q52" s="68"/>
      <c r="R52" s="68"/>
      <c r="S52" s="72" t="s">
        <v>8</v>
      </c>
      <c r="T52" s="72" t="s">
        <v>29</v>
      </c>
      <c r="U52" s="75" t="str">
        <f>IF(OR(A52="",D52="",Q52=""),"",ROUND(D52*H52*L52*N52/Q52,1))</f>
        <v/>
      </c>
      <c r="V52" s="75"/>
      <c r="W52" s="77" t="s">
        <v>23</v>
      </c>
      <c r="X52" s="90"/>
      <c r="Y52" s="88"/>
      <c r="Z52" s="89"/>
      <c r="AA52" s="85" t="str">
        <f>IF(U40="","",(SUM(U40:V59)*1.4))</f>
        <v/>
      </c>
      <c r="AB52" s="85"/>
      <c r="AC52" s="85"/>
      <c r="AD52" s="66"/>
    </row>
    <row r="53" spans="1:31" s="3" customFormat="1" x14ac:dyDescent="0.15">
      <c r="A53" s="91"/>
      <c r="B53" s="79"/>
      <c r="C53" s="79"/>
      <c r="D53" s="94"/>
      <c r="E53" s="95"/>
      <c r="F53" s="97"/>
      <c r="G53" s="73"/>
      <c r="H53" s="73"/>
      <c r="I53" s="73"/>
      <c r="J53" s="73"/>
      <c r="K53" s="73"/>
      <c r="L53" s="73"/>
      <c r="M53" s="73"/>
      <c r="N53" s="69"/>
      <c r="O53" s="73"/>
      <c r="P53" s="73"/>
      <c r="Q53" s="69"/>
      <c r="R53" s="69"/>
      <c r="S53" s="73"/>
      <c r="T53" s="73"/>
      <c r="U53" s="84"/>
      <c r="V53" s="84"/>
      <c r="W53" s="78"/>
      <c r="X53" s="90"/>
      <c r="Y53" s="88"/>
      <c r="Z53" s="89"/>
      <c r="AA53" s="86"/>
      <c r="AB53" s="86"/>
      <c r="AC53" s="86"/>
      <c r="AD53" s="66"/>
    </row>
    <row r="54" spans="1:31" s="3" customFormat="1" x14ac:dyDescent="0.15">
      <c r="A54" s="91"/>
      <c r="B54" s="79" t="s">
        <v>55</v>
      </c>
      <c r="C54" s="79"/>
      <c r="D54" s="80" t="str">
        <f>IF(""=D52,"",D52)</f>
        <v/>
      </c>
      <c r="E54" s="81"/>
      <c r="F54" s="72" t="str">
        <f>F52</f>
        <v>㎡</v>
      </c>
      <c r="G54" s="72" t="s">
        <v>7</v>
      </c>
      <c r="H54" s="72" t="str">
        <f>IF(ISBLANK(H52),"",H52)</f>
        <v/>
      </c>
      <c r="I54" s="72"/>
      <c r="J54" s="72" t="s">
        <v>8</v>
      </c>
      <c r="K54" s="72" t="s">
        <v>7</v>
      </c>
      <c r="L54" s="72">
        <v>0.25</v>
      </c>
      <c r="M54" s="72" t="s">
        <v>7</v>
      </c>
      <c r="N54" s="68"/>
      <c r="O54" s="72" t="s">
        <v>9</v>
      </c>
      <c r="P54" s="72" t="s">
        <v>17</v>
      </c>
      <c r="Q54" s="68"/>
      <c r="R54" s="68"/>
      <c r="S54" s="72" t="s">
        <v>8</v>
      </c>
      <c r="T54" s="72" t="s">
        <v>29</v>
      </c>
      <c r="U54" s="75" t="str">
        <f>IF(OR(A52="",D54="",Q54=""),"",ROUND(D54*H54*L54*N54/Q54,1))</f>
        <v/>
      </c>
      <c r="V54" s="75"/>
      <c r="W54" s="77" t="s">
        <v>24</v>
      </c>
      <c r="X54" s="98" t="str">
        <f>IF(U42="","",ROUNDUP(SUM(U42,U46,U50,U54,U58),0))</f>
        <v/>
      </c>
      <c r="Y54" s="99"/>
      <c r="Z54" s="100"/>
      <c r="AA54" s="86"/>
      <c r="AB54" s="86"/>
      <c r="AC54" s="86"/>
      <c r="AD54" s="66"/>
    </row>
    <row r="55" spans="1:31" s="3" customFormat="1" x14ac:dyDescent="0.15">
      <c r="A55" s="91"/>
      <c r="B55" s="79"/>
      <c r="C55" s="79"/>
      <c r="D55" s="82"/>
      <c r="E55" s="83"/>
      <c r="F55" s="73"/>
      <c r="G55" s="73"/>
      <c r="H55" s="73"/>
      <c r="I55" s="73"/>
      <c r="J55" s="73"/>
      <c r="K55" s="73"/>
      <c r="L55" s="73"/>
      <c r="M55" s="73"/>
      <c r="N55" s="69"/>
      <c r="O55" s="73"/>
      <c r="P55" s="73"/>
      <c r="Q55" s="69"/>
      <c r="R55" s="69"/>
      <c r="S55" s="73"/>
      <c r="T55" s="73"/>
      <c r="U55" s="84"/>
      <c r="V55" s="84"/>
      <c r="W55" s="78"/>
      <c r="X55" s="101"/>
      <c r="Y55" s="99"/>
      <c r="Z55" s="100"/>
      <c r="AA55" s="86"/>
      <c r="AB55" s="86"/>
      <c r="AC55" s="86"/>
      <c r="AD55" s="66"/>
    </row>
    <row r="56" spans="1:31" s="3" customFormat="1" x14ac:dyDescent="0.15">
      <c r="A56" s="91"/>
      <c r="B56" s="79" t="s">
        <v>54</v>
      </c>
      <c r="C56" s="79"/>
      <c r="D56" s="92"/>
      <c r="E56" s="93"/>
      <c r="F56" s="96" t="s">
        <v>82</v>
      </c>
      <c r="G56" s="72" t="s">
        <v>7</v>
      </c>
      <c r="H56" s="72" t="str">
        <f>IF(A56="","",VLOOKUP(A56,' 参照 '!E4:F12,2,))</f>
        <v/>
      </c>
      <c r="I56" s="72"/>
      <c r="J56" s="72" t="s">
        <v>8</v>
      </c>
      <c r="K56" s="72" t="s">
        <v>7</v>
      </c>
      <c r="L56" s="72">
        <v>0.75</v>
      </c>
      <c r="M56" s="72" t="s">
        <v>7</v>
      </c>
      <c r="N56" s="68"/>
      <c r="O56" s="72" t="s">
        <v>9</v>
      </c>
      <c r="P56" s="72" t="s">
        <v>17</v>
      </c>
      <c r="Q56" s="68"/>
      <c r="R56" s="68"/>
      <c r="S56" s="72" t="s">
        <v>8</v>
      </c>
      <c r="T56" s="72" t="s">
        <v>29</v>
      </c>
      <c r="U56" s="75" t="str">
        <f>IF(OR(A56="",D56="",Q56=""),"",ROUND(D56*H56*L56*N56/Q56,1))</f>
        <v/>
      </c>
      <c r="V56" s="75"/>
      <c r="W56" s="77" t="s">
        <v>25</v>
      </c>
      <c r="X56" s="101"/>
      <c r="Y56" s="99"/>
      <c r="Z56" s="100"/>
      <c r="AA56" s="86"/>
      <c r="AB56" s="86"/>
      <c r="AC56" s="86"/>
      <c r="AD56" s="66"/>
    </row>
    <row r="57" spans="1:31" s="3" customFormat="1" x14ac:dyDescent="0.15">
      <c r="A57" s="91"/>
      <c r="B57" s="79"/>
      <c r="C57" s="79"/>
      <c r="D57" s="94"/>
      <c r="E57" s="95"/>
      <c r="F57" s="97"/>
      <c r="G57" s="73"/>
      <c r="H57" s="73"/>
      <c r="I57" s="73"/>
      <c r="J57" s="73"/>
      <c r="K57" s="73"/>
      <c r="L57" s="73"/>
      <c r="M57" s="73"/>
      <c r="N57" s="69"/>
      <c r="O57" s="73"/>
      <c r="P57" s="73"/>
      <c r="Q57" s="69"/>
      <c r="R57" s="69"/>
      <c r="S57" s="73"/>
      <c r="T57" s="73"/>
      <c r="U57" s="84"/>
      <c r="V57" s="84"/>
      <c r="W57" s="78"/>
      <c r="X57" s="101"/>
      <c r="Y57" s="99"/>
      <c r="Z57" s="100"/>
      <c r="AA57" s="86"/>
      <c r="AB57" s="86"/>
      <c r="AC57" s="86"/>
      <c r="AD57" s="66"/>
    </row>
    <row r="58" spans="1:31" s="3" customFormat="1" x14ac:dyDescent="0.15">
      <c r="A58" s="91"/>
      <c r="B58" s="79" t="s">
        <v>55</v>
      </c>
      <c r="C58" s="79"/>
      <c r="D58" s="80" t="str">
        <f>IF(""=D56,"",D56)</f>
        <v/>
      </c>
      <c r="E58" s="81"/>
      <c r="F58" s="72" t="str">
        <f>F56</f>
        <v>㎡</v>
      </c>
      <c r="G58" s="72" t="s">
        <v>7</v>
      </c>
      <c r="H58" s="72" t="str">
        <f>IF(ISBLANK(H56),"",H56)</f>
        <v/>
      </c>
      <c r="I58" s="72"/>
      <c r="J58" s="72" t="s">
        <v>8</v>
      </c>
      <c r="K58" s="72" t="s">
        <v>7</v>
      </c>
      <c r="L58" s="72">
        <v>0.25</v>
      </c>
      <c r="M58" s="72" t="s">
        <v>7</v>
      </c>
      <c r="N58" s="68"/>
      <c r="O58" s="72" t="s">
        <v>9</v>
      </c>
      <c r="P58" s="72" t="s">
        <v>17</v>
      </c>
      <c r="Q58" s="68"/>
      <c r="R58" s="68"/>
      <c r="S58" s="72" t="s">
        <v>8</v>
      </c>
      <c r="T58" s="72" t="s">
        <v>29</v>
      </c>
      <c r="U58" s="75" t="str">
        <f>IF(OR(A56="",D58="",Q58=""),"",ROUND(D58*H58*L58*N58/Q58,1))</f>
        <v/>
      </c>
      <c r="V58" s="75"/>
      <c r="W58" s="77" t="s">
        <v>26</v>
      </c>
      <c r="X58" s="101"/>
      <c r="Y58" s="99"/>
      <c r="Z58" s="100"/>
      <c r="AA58" s="86"/>
      <c r="AB58" s="86"/>
      <c r="AC58" s="86"/>
      <c r="AD58" s="66"/>
    </row>
    <row r="59" spans="1:31" s="3" customFormat="1" x14ac:dyDescent="0.15">
      <c r="A59" s="91"/>
      <c r="B59" s="79"/>
      <c r="C59" s="79"/>
      <c r="D59" s="82"/>
      <c r="E59" s="83"/>
      <c r="F59" s="73"/>
      <c r="G59" s="73"/>
      <c r="H59" s="73"/>
      <c r="I59" s="73"/>
      <c r="J59" s="73"/>
      <c r="K59" s="73"/>
      <c r="L59" s="73"/>
      <c r="M59" s="73"/>
      <c r="N59" s="69"/>
      <c r="O59" s="73"/>
      <c r="P59" s="73"/>
      <c r="Q59" s="69"/>
      <c r="R59" s="69"/>
      <c r="S59" s="74"/>
      <c r="T59" s="74"/>
      <c r="U59" s="76"/>
      <c r="V59" s="76"/>
      <c r="W59" s="78"/>
      <c r="X59" s="102"/>
      <c r="Y59" s="103"/>
      <c r="Z59" s="104"/>
      <c r="AA59" s="86"/>
      <c r="AB59" s="86"/>
      <c r="AC59" s="86"/>
      <c r="AD59" s="66"/>
    </row>
    <row r="60" spans="1:31" s="3" customForma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70" t="s">
        <v>12</v>
      </c>
      <c r="T60" s="70"/>
      <c r="U60" s="70"/>
      <c r="V60" s="70"/>
      <c r="W60" s="70"/>
      <c r="X60" s="67">
        <f>SUM(X40:Z59)</f>
        <v>0</v>
      </c>
      <c r="Y60" s="67"/>
      <c r="Z60" s="67"/>
      <c r="AA60" s="70" t="s">
        <v>27</v>
      </c>
      <c r="AB60" s="70"/>
      <c r="AC60" s="70"/>
      <c r="AD60" s="67">
        <f>SUM(AD40)</f>
        <v>0</v>
      </c>
    </row>
    <row r="61" spans="1:31" s="3" customForma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0"/>
      <c r="T61" s="70"/>
      <c r="U61" s="70"/>
      <c r="V61" s="70"/>
      <c r="W61" s="70"/>
      <c r="X61" s="67"/>
      <c r="Y61" s="67"/>
      <c r="Z61" s="67"/>
      <c r="AA61" s="70"/>
      <c r="AB61" s="70"/>
      <c r="AC61" s="70"/>
      <c r="AD61" s="67"/>
    </row>
    <row r="62" spans="1:31" x14ac:dyDescent="0.15">
      <c r="A62" s="19"/>
      <c r="B62" s="19"/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1" ht="19.5" customHeight="1" x14ac:dyDescent="0.15">
      <c r="A63" s="71" t="s">
        <v>74</v>
      </c>
      <c r="B63" s="71"/>
      <c r="C63" s="34" t="s">
        <v>85</v>
      </c>
      <c r="D63" s="34"/>
      <c r="E63" s="34"/>
      <c r="F63" s="34"/>
      <c r="G63" s="34"/>
      <c r="H63" s="34"/>
      <c r="I63" s="34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33"/>
    </row>
    <row r="64" spans="1:31" x14ac:dyDescent="0.15">
      <c r="A64" s="42" t="s">
        <v>69</v>
      </c>
      <c r="B64" s="42"/>
      <c r="C64" s="55" t="s">
        <v>48</v>
      </c>
      <c r="D64" s="56"/>
      <c r="E64" s="68"/>
      <c r="F64" s="68"/>
      <c r="G64" s="68"/>
      <c r="H64" s="56" t="s">
        <v>71</v>
      </c>
      <c r="I64" s="56"/>
      <c r="J64" s="56"/>
      <c r="K64" s="56"/>
      <c r="L64" s="56"/>
      <c r="M64" s="56"/>
      <c r="N64" s="56"/>
      <c r="O64" s="68"/>
      <c r="P64" s="68"/>
      <c r="Q64" s="68"/>
      <c r="R64" s="62" t="s">
        <v>72</v>
      </c>
      <c r="S64" s="62"/>
      <c r="T64" s="62"/>
      <c r="U64" s="62"/>
      <c r="V64" s="64"/>
      <c r="W64" s="64"/>
      <c r="X64" s="62" t="s">
        <v>73</v>
      </c>
      <c r="Y64" s="68"/>
      <c r="Z64" s="62" t="s">
        <v>47</v>
      </c>
      <c r="AA64" s="62" t="s">
        <v>29</v>
      </c>
      <c r="AB64" s="38"/>
      <c r="AC64" s="38"/>
      <c r="AD64" s="39"/>
      <c r="AE64" s="4"/>
    </row>
    <row r="65" spans="1:31" x14ac:dyDescent="0.15">
      <c r="A65" s="42"/>
      <c r="B65" s="42"/>
      <c r="C65" s="57"/>
      <c r="D65" s="58"/>
      <c r="E65" s="69"/>
      <c r="F65" s="69"/>
      <c r="G65" s="69"/>
      <c r="H65" s="58"/>
      <c r="I65" s="58"/>
      <c r="J65" s="58"/>
      <c r="K65" s="58"/>
      <c r="L65" s="58"/>
      <c r="M65" s="58"/>
      <c r="N65" s="58"/>
      <c r="O65" s="69"/>
      <c r="P65" s="69"/>
      <c r="Q65" s="69"/>
      <c r="R65" s="63"/>
      <c r="S65" s="63"/>
      <c r="T65" s="63"/>
      <c r="U65" s="63"/>
      <c r="V65" s="65"/>
      <c r="W65" s="65"/>
      <c r="X65" s="63"/>
      <c r="Y65" s="69"/>
      <c r="Z65" s="63"/>
      <c r="AA65" s="63"/>
      <c r="AB65" s="40"/>
      <c r="AC65" s="40"/>
      <c r="AD65" s="41"/>
      <c r="AE65" s="4"/>
    </row>
    <row r="66" spans="1:31" x14ac:dyDescent="0.15">
      <c r="A66" s="42" t="s">
        <v>70</v>
      </c>
      <c r="B66" s="42"/>
      <c r="C66" s="43"/>
      <c r="D66" s="44"/>
      <c r="E66" s="45"/>
      <c r="F66" s="49" t="s">
        <v>52</v>
      </c>
      <c r="G66" s="50"/>
      <c r="H66" s="50"/>
      <c r="I66" s="50"/>
      <c r="J66" s="50"/>
      <c r="K66" s="51"/>
      <c r="L66" s="43"/>
      <c r="M66" s="44"/>
      <c r="N66" s="44"/>
      <c r="O66" s="45"/>
      <c r="P66" s="55" t="s">
        <v>46</v>
      </c>
      <c r="Q66" s="56"/>
      <c r="R66" s="56"/>
      <c r="S66" s="56"/>
      <c r="T66" s="43"/>
      <c r="U66" s="44"/>
      <c r="V66" s="44"/>
      <c r="W66" s="45"/>
      <c r="X66" s="55" t="s">
        <v>45</v>
      </c>
      <c r="Y66" s="56"/>
      <c r="Z66" s="56"/>
      <c r="AA66" s="56"/>
      <c r="AB66" s="59"/>
      <c r="AC66" s="61"/>
      <c r="AD66" s="61"/>
      <c r="AE66" s="4"/>
    </row>
    <row r="67" spans="1:31" x14ac:dyDescent="0.15">
      <c r="A67" s="42"/>
      <c r="B67" s="42"/>
      <c r="C67" s="46"/>
      <c r="D67" s="47"/>
      <c r="E67" s="48"/>
      <c r="F67" s="52"/>
      <c r="G67" s="53"/>
      <c r="H67" s="53"/>
      <c r="I67" s="53"/>
      <c r="J67" s="53"/>
      <c r="K67" s="54"/>
      <c r="L67" s="46"/>
      <c r="M67" s="47"/>
      <c r="N67" s="47"/>
      <c r="O67" s="48"/>
      <c r="P67" s="57"/>
      <c r="Q67" s="58"/>
      <c r="R67" s="58"/>
      <c r="S67" s="58"/>
      <c r="T67" s="46"/>
      <c r="U67" s="47"/>
      <c r="V67" s="47"/>
      <c r="W67" s="48"/>
      <c r="X67" s="57"/>
      <c r="Y67" s="58"/>
      <c r="Z67" s="58"/>
      <c r="AA67" s="58"/>
      <c r="AB67" s="60"/>
      <c r="AC67" s="61"/>
      <c r="AD67" s="61"/>
      <c r="AE67" s="4"/>
    </row>
    <row r="68" spans="1:31" s="5" customFormat="1" ht="16.5" customHeight="1" x14ac:dyDescent="0.15">
      <c r="A68" s="29" t="s">
        <v>75</v>
      </c>
      <c r="B68" s="36" t="s">
        <v>57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1" ht="11.25" customHeight="1" x14ac:dyDescent="0.15">
      <c r="A69" s="30"/>
      <c r="B69" s="37" t="s">
        <v>84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1" ht="11.25" customHeight="1" x14ac:dyDescent="0.15">
      <c r="A70" s="30"/>
      <c r="B70" s="37" t="s">
        <v>62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1" ht="11.25" customHeight="1" x14ac:dyDescent="0.15">
      <c r="A71" s="30"/>
      <c r="B71" s="35" t="s">
        <v>58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1" ht="11.25" customHeight="1" x14ac:dyDescent="0.15">
      <c r="A72" s="30"/>
      <c r="B72" s="35" t="s">
        <v>83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1" ht="11.25" customHeight="1" x14ac:dyDescent="0.15">
      <c r="A73" s="30"/>
      <c r="B73" s="35" t="s">
        <v>67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1" ht="11.25" customHeight="1" x14ac:dyDescent="0.15">
      <c r="A74" s="30"/>
      <c r="B74" s="35" t="s">
        <v>59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1" ht="11.25" customHeight="1" x14ac:dyDescent="0.15">
      <c r="A75" s="30"/>
      <c r="B75" s="35" t="s">
        <v>60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</sheetData>
  <sheetProtection password="EA15" sheet="1" objects="1" scenarios="1" selectLockedCells="1"/>
  <customSheetViews>
    <customSheetView guid="{BDB8685B-4970-4452-803C-77468F5F60F7}" scale="90" showPageBreaks="1" showFormulas="1" view="pageLayout">
      <selection activeCell="L6" sqref="L6:L7"/>
      <pageMargins left="0.56712962962962965" right="0.54398148148148151" top="0.75" bottom="0.75" header="0.3" footer="0.3"/>
      <pageSetup paperSize="9" orientation="landscape" r:id="rId1"/>
    </customSheetView>
  </customSheetViews>
  <mergeCells count="442">
    <mergeCell ref="AD6:AD9"/>
    <mergeCell ref="AD12:AD27"/>
    <mergeCell ref="AD28:AD29"/>
    <mergeCell ref="A2:AD3"/>
    <mergeCell ref="B5:C5"/>
    <mergeCell ref="D5:W5"/>
    <mergeCell ref="X5:Z5"/>
    <mergeCell ref="AA5:AC5"/>
    <mergeCell ref="A6:A9"/>
    <mergeCell ref="B6:C7"/>
    <mergeCell ref="D6:E7"/>
    <mergeCell ref="F6:F7"/>
    <mergeCell ref="G6:G7"/>
    <mergeCell ref="W6:W7"/>
    <mergeCell ref="X6:Z7"/>
    <mergeCell ref="AA6:AC7"/>
    <mergeCell ref="B8:C9"/>
    <mergeCell ref="D8:E9"/>
    <mergeCell ref="F8:F9"/>
    <mergeCell ref="G8:G9"/>
    <mergeCell ref="H8:I9"/>
    <mergeCell ref="J8:J9"/>
    <mergeCell ref="O6:O7"/>
    <mergeCell ref="P6:P7"/>
    <mergeCell ref="Q6:R7"/>
    <mergeCell ref="S6:S7"/>
    <mergeCell ref="T6:T7"/>
    <mergeCell ref="U6:V7"/>
    <mergeCell ref="H6:I7"/>
    <mergeCell ref="J6:J7"/>
    <mergeCell ref="K6:K7"/>
    <mergeCell ref="L6:L7"/>
    <mergeCell ref="M6:M7"/>
    <mergeCell ref="N6:N7"/>
    <mergeCell ref="AA8:AA9"/>
    <mergeCell ref="AB8:AC9"/>
    <mergeCell ref="S8:S9"/>
    <mergeCell ref="T8:T9"/>
    <mergeCell ref="U8:V9"/>
    <mergeCell ref="W8:W9"/>
    <mergeCell ref="X8:Z9"/>
    <mergeCell ref="A12:A15"/>
    <mergeCell ref="B12:C13"/>
    <mergeCell ref="D12:E13"/>
    <mergeCell ref="F12:F13"/>
    <mergeCell ref="G12:G13"/>
    <mergeCell ref="H12:I13"/>
    <mergeCell ref="J12:J13"/>
    <mergeCell ref="K12:K13"/>
    <mergeCell ref="Q8:R9"/>
    <mergeCell ref="K8:K9"/>
    <mergeCell ref="L8:L9"/>
    <mergeCell ref="M8:M9"/>
    <mergeCell ref="N8:N9"/>
    <mergeCell ref="O8:O9"/>
    <mergeCell ref="P8:P9"/>
    <mergeCell ref="B14:C15"/>
    <mergeCell ref="D14:E15"/>
    <mergeCell ref="F14:F15"/>
    <mergeCell ref="G18:G19"/>
    <mergeCell ref="N14:N15"/>
    <mergeCell ref="O14:O15"/>
    <mergeCell ref="P14:P15"/>
    <mergeCell ref="Q14:R15"/>
    <mergeCell ref="S14:S15"/>
    <mergeCell ref="T14:T15"/>
    <mergeCell ref="K16:K17"/>
    <mergeCell ref="L16:L17"/>
    <mergeCell ref="M16:M17"/>
    <mergeCell ref="N16:N17"/>
    <mergeCell ref="O16:O17"/>
    <mergeCell ref="P18:P19"/>
    <mergeCell ref="Q18:R19"/>
    <mergeCell ref="S18:S19"/>
    <mergeCell ref="T18:T19"/>
    <mergeCell ref="G14:G15"/>
    <mergeCell ref="H14:I15"/>
    <mergeCell ref="J14:J15"/>
    <mergeCell ref="K14:K15"/>
    <mergeCell ref="L14:L15"/>
    <mergeCell ref="M14:M15"/>
    <mergeCell ref="AA12:AC18"/>
    <mergeCell ref="U14:V15"/>
    <mergeCell ref="P16:P17"/>
    <mergeCell ref="Q16:R17"/>
    <mergeCell ref="S16:S17"/>
    <mergeCell ref="T16:T17"/>
    <mergeCell ref="U16:V17"/>
    <mergeCell ref="W16:W17"/>
    <mergeCell ref="J16:J17"/>
    <mergeCell ref="W14:W15"/>
    <mergeCell ref="X16:Z19"/>
    <mergeCell ref="W18:W19"/>
    <mergeCell ref="L12:L13"/>
    <mergeCell ref="M12:M13"/>
    <mergeCell ref="N12:N13"/>
    <mergeCell ref="O12:O13"/>
    <mergeCell ref="P12:P13"/>
    <mergeCell ref="Q12:R13"/>
    <mergeCell ref="S12:S13"/>
    <mergeCell ref="T12:T13"/>
    <mergeCell ref="U12:V13"/>
    <mergeCell ref="W12:W13"/>
    <mergeCell ref="X12:Z15"/>
    <mergeCell ref="A20:A23"/>
    <mergeCell ref="B20:C21"/>
    <mergeCell ref="D20:E21"/>
    <mergeCell ref="F20:F21"/>
    <mergeCell ref="G20:G21"/>
    <mergeCell ref="H20:I21"/>
    <mergeCell ref="J20:J21"/>
    <mergeCell ref="K20:K21"/>
    <mergeCell ref="O18:O19"/>
    <mergeCell ref="H18:I19"/>
    <mergeCell ref="J18:J19"/>
    <mergeCell ref="K18:K19"/>
    <mergeCell ref="L18:L19"/>
    <mergeCell ref="M18:M19"/>
    <mergeCell ref="N18:N19"/>
    <mergeCell ref="A16:A19"/>
    <mergeCell ref="B16:C17"/>
    <mergeCell ref="D16:E17"/>
    <mergeCell ref="F16:F17"/>
    <mergeCell ref="G16:G17"/>
    <mergeCell ref="H16:I17"/>
    <mergeCell ref="B18:C19"/>
    <mergeCell ref="D18:E19"/>
    <mergeCell ref="F18:F19"/>
    <mergeCell ref="Q20:R21"/>
    <mergeCell ref="P22:P23"/>
    <mergeCell ref="Q22:R23"/>
    <mergeCell ref="S22:S23"/>
    <mergeCell ref="T22:T23"/>
    <mergeCell ref="U22:V23"/>
    <mergeCell ref="W22:W23"/>
    <mergeCell ref="J22:J23"/>
    <mergeCell ref="K22:K23"/>
    <mergeCell ref="T20:T21"/>
    <mergeCell ref="U20:V21"/>
    <mergeCell ref="W20:W21"/>
    <mergeCell ref="B22:C23"/>
    <mergeCell ref="D22:E23"/>
    <mergeCell ref="F22:F23"/>
    <mergeCell ref="G22:G23"/>
    <mergeCell ref="H22:I23"/>
    <mergeCell ref="L20:L21"/>
    <mergeCell ref="M20:M21"/>
    <mergeCell ref="N20:N21"/>
    <mergeCell ref="O20:O21"/>
    <mergeCell ref="L22:L23"/>
    <mergeCell ref="M22:M23"/>
    <mergeCell ref="N22:N23"/>
    <mergeCell ref="O22:O23"/>
    <mergeCell ref="J24:J25"/>
    <mergeCell ref="K24:K25"/>
    <mergeCell ref="L24:L25"/>
    <mergeCell ref="M24:M25"/>
    <mergeCell ref="N24:N25"/>
    <mergeCell ref="O24:O25"/>
    <mergeCell ref="X28:Z29"/>
    <mergeCell ref="AA28:AC29"/>
    <mergeCell ref="N26:N27"/>
    <mergeCell ref="O26:O27"/>
    <mergeCell ref="P26:P27"/>
    <mergeCell ref="Q26:R27"/>
    <mergeCell ref="S26:S27"/>
    <mergeCell ref="T26:T27"/>
    <mergeCell ref="X24:Z27"/>
    <mergeCell ref="P24:P25"/>
    <mergeCell ref="Q24:R25"/>
    <mergeCell ref="S24:S25"/>
    <mergeCell ref="T24:T25"/>
    <mergeCell ref="U24:V25"/>
    <mergeCell ref="W24:W25"/>
    <mergeCell ref="AA19:AA27"/>
    <mergeCell ref="AB19:AC27"/>
    <mergeCell ref="S20:S21"/>
    <mergeCell ref="X20:Z23"/>
    <mergeCell ref="P20:P21"/>
    <mergeCell ref="U18:V19"/>
    <mergeCell ref="A32:B33"/>
    <mergeCell ref="C32:D33"/>
    <mergeCell ref="E32:G33"/>
    <mergeCell ref="H32:N33"/>
    <mergeCell ref="O32:Q33"/>
    <mergeCell ref="U26:V27"/>
    <mergeCell ref="W26:W27"/>
    <mergeCell ref="S28:W29"/>
    <mergeCell ref="B26:C27"/>
    <mergeCell ref="D26:E27"/>
    <mergeCell ref="F26:F27"/>
    <mergeCell ref="G26:G27"/>
    <mergeCell ref="H26:I27"/>
    <mergeCell ref="J26:J27"/>
    <mergeCell ref="K26:K27"/>
    <mergeCell ref="L26:L27"/>
    <mergeCell ref="M26:M27"/>
    <mergeCell ref="A24:A27"/>
    <mergeCell ref="B24:C25"/>
    <mergeCell ref="D24:E25"/>
    <mergeCell ref="F24:F25"/>
    <mergeCell ref="G24:G25"/>
    <mergeCell ref="H24:I25"/>
    <mergeCell ref="A36:L37"/>
    <mergeCell ref="A38:M38"/>
    <mergeCell ref="B39:C39"/>
    <mergeCell ref="D39:W39"/>
    <mergeCell ref="X39:Z39"/>
    <mergeCell ref="AA39:AC39"/>
    <mergeCell ref="AB32:AD33"/>
    <mergeCell ref="A34:B35"/>
    <mergeCell ref="C34:E35"/>
    <mergeCell ref="F34:K35"/>
    <mergeCell ref="L34:O35"/>
    <mergeCell ref="P34:S35"/>
    <mergeCell ref="T34:W35"/>
    <mergeCell ref="X34:AB35"/>
    <mergeCell ref="AC34:AD35"/>
    <mergeCell ref="R32:U33"/>
    <mergeCell ref="V32:W33"/>
    <mergeCell ref="X32:X33"/>
    <mergeCell ref="Y32:Y33"/>
    <mergeCell ref="Z32:Z33"/>
    <mergeCell ref="AA32:AA33"/>
    <mergeCell ref="A31:B31"/>
    <mergeCell ref="X40:Z47"/>
    <mergeCell ref="AA40:AC51"/>
    <mergeCell ref="B42:C43"/>
    <mergeCell ref="D42:E43"/>
    <mergeCell ref="F42:F43"/>
    <mergeCell ref="G42:G43"/>
    <mergeCell ref="H42:I43"/>
    <mergeCell ref="J42:J43"/>
    <mergeCell ref="K42:K43"/>
    <mergeCell ref="P40:P41"/>
    <mergeCell ref="Q40:R41"/>
    <mergeCell ref="S40:S41"/>
    <mergeCell ref="T40:T41"/>
    <mergeCell ref="U40:V41"/>
    <mergeCell ref="W40:W41"/>
    <mergeCell ref="J40:J41"/>
    <mergeCell ref="K40:K41"/>
    <mergeCell ref="L40:L41"/>
    <mergeCell ref="M40:M41"/>
    <mergeCell ref="N40:N41"/>
    <mergeCell ref="O40:O41"/>
    <mergeCell ref="B40:C41"/>
    <mergeCell ref="D40:E41"/>
    <mergeCell ref="S42:S43"/>
    <mergeCell ref="T42:T43"/>
    <mergeCell ref="U42:V43"/>
    <mergeCell ref="W42:W43"/>
    <mergeCell ref="A44:A47"/>
    <mergeCell ref="B44:C45"/>
    <mergeCell ref="D44:E45"/>
    <mergeCell ref="F44:F45"/>
    <mergeCell ref="G44:G45"/>
    <mergeCell ref="H44:I45"/>
    <mergeCell ref="L42:L43"/>
    <mergeCell ref="M42:M43"/>
    <mergeCell ref="N42:N43"/>
    <mergeCell ref="O42:O43"/>
    <mergeCell ref="P42:P43"/>
    <mergeCell ref="Q42:R43"/>
    <mergeCell ref="A40:A43"/>
    <mergeCell ref="F40:F41"/>
    <mergeCell ref="G40:G41"/>
    <mergeCell ref="H40:I41"/>
    <mergeCell ref="P44:P45"/>
    <mergeCell ref="Q44:R45"/>
    <mergeCell ref="S44:S45"/>
    <mergeCell ref="T44:T45"/>
    <mergeCell ref="U44:V45"/>
    <mergeCell ref="W44:W45"/>
    <mergeCell ref="J44:J45"/>
    <mergeCell ref="K44:K45"/>
    <mergeCell ref="L44:L45"/>
    <mergeCell ref="M44:M45"/>
    <mergeCell ref="N44:N45"/>
    <mergeCell ref="O44:O45"/>
    <mergeCell ref="Q46:R47"/>
    <mergeCell ref="S46:S47"/>
    <mergeCell ref="T46:T47"/>
    <mergeCell ref="U46:V47"/>
    <mergeCell ref="W46:W47"/>
    <mergeCell ref="O46:O47"/>
    <mergeCell ref="P46:P47"/>
    <mergeCell ref="A48:A51"/>
    <mergeCell ref="B48:C49"/>
    <mergeCell ref="D48:E49"/>
    <mergeCell ref="F48:F49"/>
    <mergeCell ref="G48:G49"/>
    <mergeCell ref="K46:K47"/>
    <mergeCell ref="L46:L47"/>
    <mergeCell ref="M46:M47"/>
    <mergeCell ref="N46:N47"/>
    <mergeCell ref="B46:C47"/>
    <mergeCell ref="D46:E47"/>
    <mergeCell ref="F46:F47"/>
    <mergeCell ref="G46:G47"/>
    <mergeCell ref="H46:I47"/>
    <mergeCell ref="J46:J47"/>
    <mergeCell ref="W48:W49"/>
    <mergeCell ref="X48:Z49"/>
    <mergeCell ref="B50:C51"/>
    <mergeCell ref="D50:E51"/>
    <mergeCell ref="F50:F51"/>
    <mergeCell ref="G50:G51"/>
    <mergeCell ref="H50:I51"/>
    <mergeCell ref="J50:J51"/>
    <mergeCell ref="K50:K51"/>
    <mergeCell ref="L50:L51"/>
    <mergeCell ref="O48:O49"/>
    <mergeCell ref="P48:P49"/>
    <mergeCell ref="Q48:R49"/>
    <mergeCell ref="S48:S49"/>
    <mergeCell ref="T48:T49"/>
    <mergeCell ref="U48:V49"/>
    <mergeCell ref="H48:I49"/>
    <mergeCell ref="J48:J49"/>
    <mergeCell ref="K48:K49"/>
    <mergeCell ref="L48:L49"/>
    <mergeCell ref="M48:M49"/>
    <mergeCell ref="N48:N49"/>
    <mergeCell ref="T50:T51"/>
    <mergeCell ref="U50:V51"/>
    <mergeCell ref="W50:W51"/>
    <mergeCell ref="X50:Z53"/>
    <mergeCell ref="A52:A55"/>
    <mergeCell ref="B52:C53"/>
    <mergeCell ref="D52:E53"/>
    <mergeCell ref="F52:F53"/>
    <mergeCell ref="G52:G53"/>
    <mergeCell ref="H52:I53"/>
    <mergeCell ref="M50:M51"/>
    <mergeCell ref="N50:N51"/>
    <mergeCell ref="O50:O51"/>
    <mergeCell ref="P50:P51"/>
    <mergeCell ref="Q50:R51"/>
    <mergeCell ref="S50:S51"/>
    <mergeCell ref="X54:Z59"/>
    <mergeCell ref="A56:A59"/>
    <mergeCell ref="B56:C57"/>
    <mergeCell ref="D56:E57"/>
    <mergeCell ref="F56:F57"/>
    <mergeCell ref="G56:G57"/>
    <mergeCell ref="H56:I57"/>
    <mergeCell ref="J56:J57"/>
    <mergeCell ref="N54:N55"/>
    <mergeCell ref="O54:O55"/>
    <mergeCell ref="AA52:AC59"/>
    <mergeCell ref="B54:C55"/>
    <mergeCell ref="D54:E55"/>
    <mergeCell ref="F54:F55"/>
    <mergeCell ref="G54:G55"/>
    <mergeCell ref="H54:I55"/>
    <mergeCell ref="J54:J55"/>
    <mergeCell ref="K54:K55"/>
    <mergeCell ref="L54:L55"/>
    <mergeCell ref="M54:M55"/>
    <mergeCell ref="P52:P53"/>
    <mergeCell ref="Q52:R53"/>
    <mergeCell ref="S52:S53"/>
    <mergeCell ref="T52:T53"/>
    <mergeCell ref="U52:V53"/>
    <mergeCell ref="W52:W53"/>
    <mergeCell ref="J52:J53"/>
    <mergeCell ref="K52:K53"/>
    <mergeCell ref="L52:L53"/>
    <mergeCell ref="M52:M53"/>
    <mergeCell ref="N52:N53"/>
    <mergeCell ref="O52:O53"/>
    <mergeCell ref="U54:V55"/>
    <mergeCell ref="W54:W55"/>
    <mergeCell ref="P54:P55"/>
    <mergeCell ref="Q54:R55"/>
    <mergeCell ref="S54:S55"/>
    <mergeCell ref="T54:T55"/>
    <mergeCell ref="Q56:R57"/>
    <mergeCell ref="S56:S57"/>
    <mergeCell ref="T56:T57"/>
    <mergeCell ref="U56:V57"/>
    <mergeCell ref="W56:W57"/>
    <mergeCell ref="B58:C59"/>
    <mergeCell ref="D58:E59"/>
    <mergeCell ref="F58:F59"/>
    <mergeCell ref="G58:G59"/>
    <mergeCell ref="H58:I59"/>
    <mergeCell ref="K56:K57"/>
    <mergeCell ref="L56:L57"/>
    <mergeCell ref="M56:M57"/>
    <mergeCell ref="N56:N57"/>
    <mergeCell ref="O56:O57"/>
    <mergeCell ref="P56:P57"/>
    <mergeCell ref="P58:P59"/>
    <mergeCell ref="Q58:R59"/>
    <mergeCell ref="S58:S59"/>
    <mergeCell ref="T58:T59"/>
    <mergeCell ref="U58:V59"/>
    <mergeCell ref="W58:W59"/>
    <mergeCell ref="J58:J59"/>
    <mergeCell ref="K58:K59"/>
    <mergeCell ref="L58:L59"/>
    <mergeCell ref="M58:M59"/>
    <mergeCell ref="N58:N59"/>
    <mergeCell ref="O58:O59"/>
    <mergeCell ref="Z64:Z65"/>
    <mergeCell ref="AA64:AA65"/>
    <mergeCell ref="S60:W61"/>
    <mergeCell ref="X60:Z61"/>
    <mergeCell ref="AA60:AC61"/>
    <mergeCell ref="A64:B65"/>
    <mergeCell ref="C64:D65"/>
    <mergeCell ref="E64:G65"/>
    <mergeCell ref="H64:N65"/>
    <mergeCell ref="O64:Q65"/>
    <mergeCell ref="A63:B63"/>
    <mergeCell ref="C63:I63"/>
    <mergeCell ref="C31:H31"/>
    <mergeCell ref="B74:AD74"/>
    <mergeCell ref="B75:AD75"/>
    <mergeCell ref="B68:AD68"/>
    <mergeCell ref="B69:AD69"/>
    <mergeCell ref="B70:AD70"/>
    <mergeCell ref="B71:AD71"/>
    <mergeCell ref="B72:AD72"/>
    <mergeCell ref="B73:AD73"/>
    <mergeCell ref="AB64:AD65"/>
    <mergeCell ref="A66:B67"/>
    <mergeCell ref="C66:E67"/>
    <mergeCell ref="F66:K67"/>
    <mergeCell ref="L66:O67"/>
    <mergeCell ref="P66:S67"/>
    <mergeCell ref="T66:W67"/>
    <mergeCell ref="X66:AB67"/>
    <mergeCell ref="AC66:AD67"/>
    <mergeCell ref="R64:U65"/>
    <mergeCell ref="V64:W65"/>
    <mergeCell ref="X64:X65"/>
    <mergeCell ref="AD40:AD59"/>
    <mergeCell ref="AD60:AD61"/>
    <mergeCell ref="Y64:Y65"/>
  </mergeCells>
  <phoneticPr fontId="1"/>
  <dataValidations count="2">
    <dataValidation type="decimal" operator="greaterThanOrEqual" allowBlank="1" showInputMessage="1" showErrorMessage="1" errorTitle="エラーメッセージ" error="粗大ごみ保管面積は_x000a_3.00㎡以上確保するよう努めてください。" sqref="AC34:AD35 AC66:AD67">
      <formula1>3</formula1>
    </dataValidation>
    <dataValidation type="list" allowBlank="1" showInputMessage="1" showErrorMessage="1" sqref="C31:H31 C63">
      <formula1>"(再利用対象物保管場所を含む）,"</formula1>
    </dataValidation>
  </dataValidations>
  <pageMargins left="0.56712962962962965" right="0.1504629629629629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参照 '!$I$3:$I$4</xm:f>
          </x14:formula1>
          <xm:sqref>Y64:Y65 Y32:Y33</xm:sqref>
        </x14:dataValidation>
        <x14:dataValidation type="list" allowBlank="1" showInputMessage="1" showErrorMessage="1">
          <x14:formula1>
            <xm:f>' 参照 '!$K$3:$K$4</xm:f>
          </x14:formula1>
          <xm:sqref>L6:L7</xm:sqref>
        </x14:dataValidation>
        <x14:dataValidation type="list" allowBlank="1" showInputMessage="1" showErrorMessage="1">
          <x14:formula1>
            <xm:f>' 参照 '!$E$4:$E$12</xm:f>
          </x14:formula1>
          <xm:sqref>A12:A27 A40:A59</xm:sqref>
        </x14:dataValidation>
        <x14:dataValidation type="list" allowBlank="1" showInputMessage="1" showErrorMessage="1">
          <x14:formula1>
            <xm:f>' 参照 '!$A$3:$A$4</xm:f>
          </x14:formula1>
          <xm:sqref>F12:F27 F40:F59</xm:sqref>
        </x14:dataValidation>
        <x14:dataValidation type="list" allowBlank="1" showInputMessage="1" showErrorMessage="1">
          <x14:formula1>
            <xm:f>' 参照 '!$C$3:$C$4</xm:f>
          </x14:formula1>
          <xm:sqref>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5"/>
  <sheetViews>
    <sheetView view="pageLayout" zoomScale="90" zoomScaleNormal="100" zoomScalePageLayoutView="90" workbookViewId="0">
      <selection activeCell="Q12" sqref="Q12:R13"/>
    </sheetView>
  </sheetViews>
  <sheetFormatPr defaultRowHeight="13.5" x14ac:dyDescent="0.15"/>
  <cols>
    <col min="1" max="1" width="13" style="1" customWidth="1"/>
    <col min="2" max="2" width="8.25" style="1" customWidth="1"/>
    <col min="3" max="3" width="7.5" style="1" customWidth="1"/>
    <col min="4" max="4" width="8.875" style="1" customWidth="1"/>
    <col min="5" max="5" width="3.75" style="1" customWidth="1"/>
    <col min="6" max="6" width="2.5" style="1" customWidth="1"/>
    <col min="7" max="7" width="1.75" style="1" customWidth="1"/>
    <col min="8" max="8" width="4.125" style="1" customWidth="1"/>
    <col min="9" max="9" width="2" style="1" customWidth="1"/>
    <col min="10" max="10" width="3.125" style="1" customWidth="1"/>
    <col min="11" max="11" width="1.875" style="1" customWidth="1"/>
    <col min="12" max="12" width="6.75" style="1" customWidth="1"/>
    <col min="13" max="13" width="1.75" style="1" customWidth="1"/>
    <col min="14" max="14" width="4.25" style="1" customWidth="1"/>
    <col min="15" max="15" width="2.75" style="1" customWidth="1"/>
    <col min="16" max="16" width="2.125" style="1" customWidth="1"/>
    <col min="17" max="17" width="4.375" style="1" customWidth="1"/>
    <col min="18" max="19" width="2.75" style="1" customWidth="1"/>
    <col min="20" max="20" width="1.875" style="1" customWidth="1"/>
    <col min="21" max="21" width="4.125" style="1" customWidth="1"/>
    <col min="22" max="22" width="3.5" style="1" customWidth="1"/>
    <col min="23" max="23" width="2.75" style="1" customWidth="1"/>
    <col min="24" max="24" width="9.125" style="1" customWidth="1"/>
    <col min="25" max="25" width="3.125" style="1" customWidth="1"/>
    <col min="26" max="26" width="3" style="1" customWidth="1"/>
    <col min="27" max="27" width="3.25" style="1" customWidth="1"/>
    <col min="28" max="28" width="4.125" style="1" customWidth="1"/>
    <col min="29" max="29" width="5.25" style="1" customWidth="1"/>
    <col min="30" max="30" width="10.25" style="1" customWidth="1"/>
    <col min="31" max="16384" width="9" style="1"/>
  </cols>
  <sheetData>
    <row r="1" spans="1:30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3.5" customHeight="1" x14ac:dyDescent="0.15">
      <c r="A2" s="179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3.5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8" customHeight="1" x14ac:dyDescent="0.15">
      <c r="A4" s="19" t="s">
        <v>0</v>
      </c>
      <c r="B4" s="20"/>
      <c r="C4" s="21"/>
      <c r="D4" s="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3" customFormat="1" ht="27" customHeight="1" x14ac:dyDescent="0.15">
      <c r="A5" s="17" t="s">
        <v>1</v>
      </c>
      <c r="B5" s="118" t="s">
        <v>2</v>
      </c>
      <c r="C5" s="119"/>
      <c r="D5" s="120" t="s">
        <v>50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18" t="s">
        <v>12</v>
      </c>
      <c r="Y5" s="123"/>
      <c r="Z5" s="119"/>
      <c r="AA5" s="79" t="s">
        <v>13</v>
      </c>
      <c r="AB5" s="79"/>
      <c r="AC5" s="79"/>
      <c r="AD5" s="31" t="s">
        <v>14</v>
      </c>
    </row>
    <row r="6" spans="1:30" s="3" customFormat="1" x14ac:dyDescent="0.15">
      <c r="A6" s="79" t="s">
        <v>3</v>
      </c>
      <c r="B6" s="55" t="s">
        <v>4</v>
      </c>
      <c r="C6" s="59"/>
      <c r="D6" s="180">
        <v>123.5</v>
      </c>
      <c r="E6" s="68"/>
      <c r="F6" s="72" t="s">
        <v>6</v>
      </c>
      <c r="G6" s="72" t="s">
        <v>7</v>
      </c>
      <c r="H6" s="72">
        <v>0.84299999999999997</v>
      </c>
      <c r="I6" s="72"/>
      <c r="J6" s="72" t="s">
        <v>8</v>
      </c>
      <c r="K6" s="72" t="s">
        <v>7</v>
      </c>
      <c r="L6" s="68">
        <v>0.9</v>
      </c>
      <c r="M6" s="72" t="s">
        <v>7</v>
      </c>
      <c r="N6" s="72">
        <v>3</v>
      </c>
      <c r="O6" s="72" t="s">
        <v>9</v>
      </c>
      <c r="P6" s="72" t="s">
        <v>17</v>
      </c>
      <c r="Q6" s="68">
        <v>15</v>
      </c>
      <c r="R6" s="68"/>
      <c r="S6" s="72" t="s">
        <v>8</v>
      </c>
      <c r="T6" s="72" t="s">
        <v>29</v>
      </c>
      <c r="U6" s="75">
        <f>IF(OR(D6="",Q6=""),"",ROUND(D6*H6*L6*N6/Q6,1))</f>
        <v>18.7</v>
      </c>
      <c r="V6" s="75"/>
      <c r="W6" s="132" t="s">
        <v>10</v>
      </c>
      <c r="X6" s="166">
        <f>IF(OR(D6="",Q6=""),"",ROUNDUP(U6,0))</f>
        <v>19</v>
      </c>
      <c r="Y6" s="167"/>
      <c r="Z6" s="168"/>
      <c r="AA6" s="182" t="s">
        <v>16</v>
      </c>
      <c r="AB6" s="182"/>
      <c r="AC6" s="183"/>
      <c r="AD6" s="177">
        <f>IF(OR(D6="",Q6=""),"",IF(X6+X8&gt;ROUNDDOWN((U6+U8)*1.4,0),(X6+X8),ROUNDDOWN(AB8,0)))</f>
        <v>38</v>
      </c>
    </row>
    <row r="7" spans="1:30" s="3" customFormat="1" x14ac:dyDescent="0.15">
      <c r="A7" s="79"/>
      <c r="B7" s="57"/>
      <c r="C7" s="60"/>
      <c r="D7" s="181"/>
      <c r="E7" s="69"/>
      <c r="F7" s="73"/>
      <c r="G7" s="73"/>
      <c r="H7" s="73"/>
      <c r="I7" s="73"/>
      <c r="J7" s="73"/>
      <c r="K7" s="73"/>
      <c r="L7" s="69"/>
      <c r="M7" s="73"/>
      <c r="N7" s="73"/>
      <c r="O7" s="73"/>
      <c r="P7" s="73"/>
      <c r="Q7" s="69"/>
      <c r="R7" s="69"/>
      <c r="S7" s="73"/>
      <c r="T7" s="73"/>
      <c r="U7" s="84"/>
      <c r="V7" s="84"/>
      <c r="W7" s="133"/>
      <c r="X7" s="169"/>
      <c r="Y7" s="170"/>
      <c r="Z7" s="171"/>
      <c r="AA7" s="182"/>
      <c r="AB7" s="182"/>
      <c r="AC7" s="183"/>
      <c r="AD7" s="177"/>
    </row>
    <row r="8" spans="1:30" s="3" customFormat="1" x14ac:dyDescent="0.15">
      <c r="A8" s="79"/>
      <c r="B8" s="55" t="s">
        <v>5</v>
      </c>
      <c r="C8" s="59"/>
      <c r="D8" s="185">
        <f>IF(ISBLANK(D6),"",D6)</f>
        <v>123.5</v>
      </c>
      <c r="E8" s="175"/>
      <c r="F8" s="72" t="s">
        <v>6</v>
      </c>
      <c r="G8" s="72" t="s">
        <v>7</v>
      </c>
      <c r="H8" s="72">
        <v>0.84299999999999997</v>
      </c>
      <c r="I8" s="72"/>
      <c r="J8" s="72" t="s">
        <v>8</v>
      </c>
      <c r="K8" s="72" t="s">
        <v>7</v>
      </c>
      <c r="L8" s="175">
        <v>0.1</v>
      </c>
      <c r="M8" s="72" t="s">
        <v>7</v>
      </c>
      <c r="N8" s="72">
        <v>13</v>
      </c>
      <c r="O8" s="72" t="s">
        <v>9</v>
      </c>
      <c r="P8" s="72" t="s">
        <v>17</v>
      </c>
      <c r="Q8" s="175">
        <v>15</v>
      </c>
      <c r="R8" s="175"/>
      <c r="S8" s="72" t="s">
        <v>8</v>
      </c>
      <c r="T8" s="72" t="s">
        <v>29</v>
      </c>
      <c r="U8" s="130">
        <f>IF(ISBLANK(D6),"",ROUND(D8*H8*L8*N8/Q8,1))</f>
        <v>9</v>
      </c>
      <c r="V8" s="130"/>
      <c r="W8" s="132" t="s">
        <v>11</v>
      </c>
      <c r="X8" s="166">
        <f>IF(ISBLANK(D6),"",ROUNDUP(U8,0))</f>
        <v>9</v>
      </c>
      <c r="Y8" s="167"/>
      <c r="Z8" s="168"/>
      <c r="AA8" s="160" t="s">
        <v>15</v>
      </c>
      <c r="AB8" s="162">
        <f>IF(OR(D6="",Q6=""),"",(U6+U8)*1.4)</f>
        <v>38.779999999999994</v>
      </c>
      <c r="AC8" s="163"/>
      <c r="AD8" s="177"/>
    </row>
    <row r="9" spans="1:30" s="3" customFormat="1" x14ac:dyDescent="0.15">
      <c r="A9" s="79"/>
      <c r="B9" s="57"/>
      <c r="C9" s="60"/>
      <c r="D9" s="186"/>
      <c r="E9" s="176"/>
      <c r="F9" s="73"/>
      <c r="G9" s="73"/>
      <c r="H9" s="73"/>
      <c r="I9" s="73"/>
      <c r="J9" s="73"/>
      <c r="K9" s="73"/>
      <c r="L9" s="176"/>
      <c r="M9" s="73"/>
      <c r="N9" s="73"/>
      <c r="O9" s="73"/>
      <c r="P9" s="73"/>
      <c r="Q9" s="176"/>
      <c r="R9" s="176"/>
      <c r="S9" s="73"/>
      <c r="T9" s="73"/>
      <c r="U9" s="131"/>
      <c r="V9" s="131"/>
      <c r="W9" s="133"/>
      <c r="X9" s="169"/>
      <c r="Y9" s="170"/>
      <c r="Z9" s="171"/>
      <c r="AA9" s="161"/>
      <c r="AB9" s="164"/>
      <c r="AC9" s="165"/>
      <c r="AD9" s="177"/>
    </row>
    <row r="10" spans="1:30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8" customHeight="1" x14ac:dyDescent="0.15">
      <c r="A11" s="23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3" customFormat="1" ht="13.5" customHeight="1" x14ac:dyDescent="0.15">
      <c r="A12" s="172" t="s">
        <v>32</v>
      </c>
      <c r="B12" s="55" t="s">
        <v>4</v>
      </c>
      <c r="C12" s="59"/>
      <c r="D12" s="92">
        <v>1033.58</v>
      </c>
      <c r="E12" s="93"/>
      <c r="F12" s="96" t="s">
        <v>30</v>
      </c>
      <c r="G12" s="72" t="s">
        <v>7</v>
      </c>
      <c r="H12" s="72">
        <f>IF(A12="","",VLOOKUP(A12,' 参照 '!E4:F12,2,))</f>
        <v>0.04</v>
      </c>
      <c r="I12" s="72"/>
      <c r="J12" s="72" t="s">
        <v>8</v>
      </c>
      <c r="K12" s="72" t="s">
        <v>7</v>
      </c>
      <c r="L12" s="72">
        <v>0.9</v>
      </c>
      <c r="M12" s="72" t="s">
        <v>7</v>
      </c>
      <c r="N12" s="72">
        <v>3</v>
      </c>
      <c r="O12" s="72" t="s">
        <v>9</v>
      </c>
      <c r="P12" s="72" t="s">
        <v>17</v>
      </c>
      <c r="Q12" s="68">
        <v>15</v>
      </c>
      <c r="R12" s="68"/>
      <c r="S12" s="72" t="s">
        <v>8</v>
      </c>
      <c r="T12" s="72" t="s">
        <v>29</v>
      </c>
      <c r="U12" s="130">
        <f>IF(OR(A12="",D12="",Q12=""),"",ROUND(D12*H12*L12*N12/Q12,1))</f>
        <v>7.4</v>
      </c>
      <c r="V12" s="130"/>
      <c r="W12" s="132" t="s">
        <v>19</v>
      </c>
      <c r="X12" s="108" t="s">
        <v>63</v>
      </c>
      <c r="Y12" s="158"/>
      <c r="Z12" s="159"/>
      <c r="AA12" s="154" t="s">
        <v>28</v>
      </c>
      <c r="AB12" s="155"/>
      <c r="AC12" s="156"/>
      <c r="AD12" s="178">
        <f>IF(U12="","",IF(X16+X24&gt;ROUNDDOWN(SUM(U12:V27)*1.4,0),(X16+X24),ROUNDDOWN(SUM(U12:V27)*1.4,0)))</f>
        <v>36</v>
      </c>
    </row>
    <row r="13" spans="1:30" s="3" customFormat="1" x14ac:dyDescent="0.15">
      <c r="A13" s="173"/>
      <c r="B13" s="57"/>
      <c r="C13" s="60"/>
      <c r="D13" s="94"/>
      <c r="E13" s="95"/>
      <c r="F13" s="97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9"/>
      <c r="R13" s="69"/>
      <c r="S13" s="73"/>
      <c r="T13" s="73"/>
      <c r="U13" s="131"/>
      <c r="V13" s="131"/>
      <c r="W13" s="133"/>
      <c r="X13" s="127"/>
      <c r="Y13" s="128"/>
      <c r="Z13" s="129"/>
      <c r="AA13" s="90"/>
      <c r="AB13" s="157"/>
      <c r="AC13" s="89"/>
      <c r="AD13" s="178"/>
    </row>
    <row r="14" spans="1:30" s="3" customFormat="1" x14ac:dyDescent="0.15">
      <c r="A14" s="173"/>
      <c r="B14" s="55" t="s">
        <v>5</v>
      </c>
      <c r="C14" s="59"/>
      <c r="D14" s="136">
        <f>IF(ISBLANK(D12),"",D12)</f>
        <v>1033.58</v>
      </c>
      <c r="E14" s="137"/>
      <c r="F14" s="72" t="str">
        <f>F12</f>
        <v>㎡</v>
      </c>
      <c r="G14" s="72" t="s">
        <v>7</v>
      </c>
      <c r="H14" s="72">
        <f>IF(ISBLANK(H12),"",H12)</f>
        <v>0.04</v>
      </c>
      <c r="I14" s="72"/>
      <c r="J14" s="72" t="s">
        <v>8</v>
      </c>
      <c r="K14" s="72" t="s">
        <v>7</v>
      </c>
      <c r="L14" s="72">
        <v>0.1</v>
      </c>
      <c r="M14" s="72" t="s">
        <v>7</v>
      </c>
      <c r="N14" s="72">
        <v>13</v>
      </c>
      <c r="O14" s="72" t="s">
        <v>9</v>
      </c>
      <c r="P14" s="72" t="s">
        <v>17</v>
      </c>
      <c r="Q14" s="68">
        <v>15</v>
      </c>
      <c r="R14" s="68"/>
      <c r="S14" s="72" t="s">
        <v>8</v>
      </c>
      <c r="T14" s="72" t="s">
        <v>29</v>
      </c>
      <c r="U14" s="130">
        <f>IF(OR(A12="",D14="",Q14=""),"",ROUND(D14*H14*L14*N14/Q14,1))</f>
        <v>3.6</v>
      </c>
      <c r="V14" s="130"/>
      <c r="W14" s="132" t="s">
        <v>20</v>
      </c>
      <c r="X14" s="127"/>
      <c r="Y14" s="128"/>
      <c r="Z14" s="129"/>
      <c r="AA14" s="90"/>
      <c r="AB14" s="157"/>
      <c r="AC14" s="89"/>
      <c r="AD14" s="178"/>
    </row>
    <row r="15" spans="1:30" s="3" customFormat="1" x14ac:dyDescent="0.15">
      <c r="A15" s="174"/>
      <c r="B15" s="57"/>
      <c r="C15" s="60"/>
      <c r="D15" s="138"/>
      <c r="E15" s="139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69"/>
      <c r="R15" s="69"/>
      <c r="S15" s="73"/>
      <c r="T15" s="73"/>
      <c r="U15" s="131"/>
      <c r="V15" s="131"/>
      <c r="W15" s="133"/>
      <c r="X15" s="127"/>
      <c r="Y15" s="128"/>
      <c r="Z15" s="129"/>
      <c r="AA15" s="90"/>
      <c r="AB15" s="157"/>
      <c r="AC15" s="89"/>
      <c r="AD15" s="178"/>
    </row>
    <row r="16" spans="1:30" s="3" customFormat="1" x14ac:dyDescent="0.15">
      <c r="A16" s="91" t="s">
        <v>36</v>
      </c>
      <c r="B16" s="55" t="s">
        <v>4</v>
      </c>
      <c r="C16" s="59"/>
      <c r="D16" s="92">
        <v>286.14</v>
      </c>
      <c r="E16" s="93"/>
      <c r="F16" s="96" t="s">
        <v>30</v>
      </c>
      <c r="G16" s="72" t="s">
        <v>7</v>
      </c>
      <c r="H16" s="72">
        <f>IF(A16="","",VLOOKUP(A16,' 参照 '!E4:F12,2,))</f>
        <v>0.2</v>
      </c>
      <c r="I16" s="72"/>
      <c r="J16" s="72" t="s">
        <v>8</v>
      </c>
      <c r="K16" s="72" t="s">
        <v>7</v>
      </c>
      <c r="L16" s="72">
        <v>0.9</v>
      </c>
      <c r="M16" s="72" t="s">
        <v>7</v>
      </c>
      <c r="N16" s="72">
        <v>3</v>
      </c>
      <c r="O16" s="72" t="s">
        <v>9</v>
      </c>
      <c r="P16" s="72" t="s">
        <v>17</v>
      </c>
      <c r="Q16" s="68">
        <v>15</v>
      </c>
      <c r="R16" s="68"/>
      <c r="S16" s="72" t="s">
        <v>8</v>
      </c>
      <c r="T16" s="72" t="s">
        <v>29</v>
      </c>
      <c r="U16" s="130">
        <f>IF(OR(A16="",D16="",Q16=""),"",ROUND(D16*H16*L16*N16/Q16,1))</f>
        <v>10.3</v>
      </c>
      <c r="V16" s="130"/>
      <c r="W16" s="132" t="s">
        <v>21</v>
      </c>
      <c r="X16" s="101">
        <f>IF(OR(A12="",D12="",Q12="",U12=""),"",ROUNDUP(SUM(U12,U16,U20,U24),0))</f>
        <v>18</v>
      </c>
      <c r="Y16" s="146"/>
      <c r="Z16" s="100"/>
      <c r="AA16" s="90"/>
      <c r="AB16" s="157"/>
      <c r="AC16" s="89"/>
      <c r="AD16" s="178"/>
    </row>
    <row r="17" spans="1:30" s="3" customFormat="1" x14ac:dyDescent="0.15">
      <c r="A17" s="91"/>
      <c r="B17" s="57"/>
      <c r="C17" s="60"/>
      <c r="D17" s="94"/>
      <c r="E17" s="95"/>
      <c r="F17" s="9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69"/>
      <c r="R17" s="69"/>
      <c r="S17" s="73"/>
      <c r="T17" s="73"/>
      <c r="U17" s="131"/>
      <c r="V17" s="131"/>
      <c r="W17" s="133"/>
      <c r="X17" s="101"/>
      <c r="Y17" s="146"/>
      <c r="Z17" s="100"/>
      <c r="AA17" s="90"/>
      <c r="AB17" s="157"/>
      <c r="AC17" s="89"/>
      <c r="AD17" s="178"/>
    </row>
    <row r="18" spans="1:30" s="3" customFormat="1" x14ac:dyDescent="0.15">
      <c r="A18" s="91"/>
      <c r="B18" s="55" t="s">
        <v>5</v>
      </c>
      <c r="C18" s="59"/>
      <c r="D18" s="136">
        <f>IF(ISBLANK(D16),"",D16)</f>
        <v>286.14</v>
      </c>
      <c r="E18" s="137"/>
      <c r="F18" s="72" t="str">
        <f>F16</f>
        <v>㎡</v>
      </c>
      <c r="G18" s="72" t="s">
        <v>7</v>
      </c>
      <c r="H18" s="72">
        <f>IF(ISBLANK(H16),"",H16)</f>
        <v>0.2</v>
      </c>
      <c r="I18" s="72"/>
      <c r="J18" s="72" t="s">
        <v>8</v>
      </c>
      <c r="K18" s="72" t="s">
        <v>7</v>
      </c>
      <c r="L18" s="72">
        <v>0.1</v>
      </c>
      <c r="M18" s="72" t="s">
        <v>7</v>
      </c>
      <c r="N18" s="72">
        <v>13</v>
      </c>
      <c r="O18" s="72" t="s">
        <v>9</v>
      </c>
      <c r="P18" s="72" t="s">
        <v>17</v>
      </c>
      <c r="Q18" s="68">
        <v>15</v>
      </c>
      <c r="R18" s="68"/>
      <c r="S18" s="72" t="s">
        <v>8</v>
      </c>
      <c r="T18" s="72" t="s">
        <v>29</v>
      </c>
      <c r="U18" s="130">
        <f>IF(OR(A16="",D18="",Q18=""),"",ROUND(D18*H18*L18*N18/Q18,1))</f>
        <v>5</v>
      </c>
      <c r="V18" s="130"/>
      <c r="W18" s="132" t="s">
        <v>22</v>
      </c>
      <c r="X18" s="101"/>
      <c r="Y18" s="146"/>
      <c r="Z18" s="100"/>
      <c r="AA18" s="90"/>
      <c r="AB18" s="157"/>
      <c r="AC18" s="89"/>
      <c r="AD18" s="178"/>
    </row>
    <row r="19" spans="1:30" s="3" customFormat="1" x14ac:dyDescent="0.15">
      <c r="A19" s="91"/>
      <c r="B19" s="57"/>
      <c r="C19" s="60"/>
      <c r="D19" s="138"/>
      <c r="E19" s="13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69"/>
      <c r="R19" s="69"/>
      <c r="S19" s="73"/>
      <c r="T19" s="73"/>
      <c r="U19" s="131"/>
      <c r="V19" s="131"/>
      <c r="W19" s="133"/>
      <c r="X19" s="101"/>
      <c r="Y19" s="146"/>
      <c r="Z19" s="100"/>
      <c r="AA19" s="147" t="s">
        <v>15</v>
      </c>
      <c r="AB19" s="150">
        <f>IF(U12="","",(SUM(U12:V27)*1.4))</f>
        <v>36.82</v>
      </c>
      <c r="AC19" s="151"/>
      <c r="AD19" s="178"/>
    </row>
    <row r="20" spans="1:30" s="3" customFormat="1" ht="13.5" customHeight="1" x14ac:dyDescent="0.15">
      <c r="A20" s="91"/>
      <c r="B20" s="55" t="s">
        <v>4</v>
      </c>
      <c r="C20" s="59"/>
      <c r="D20" s="92"/>
      <c r="E20" s="93"/>
      <c r="F20" s="96" t="s">
        <v>30</v>
      </c>
      <c r="G20" s="72" t="s">
        <v>7</v>
      </c>
      <c r="H20" s="72" t="str">
        <f>IF(A20="","",VLOOKUP(A20,' 参照 '!E4:F12,2,))</f>
        <v/>
      </c>
      <c r="I20" s="72"/>
      <c r="J20" s="72" t="s">
        <v>8</v>
      </c>
      <c r="K20" s="72" t="s">
        <v>7</v>
      </c>
      <c r="L20" s="72">
        <v>0.9</v>
      </c>
      <c r="M20" s="72" t="s">
        <v>7</v>
      </c>
      <c r="N20" s="72">
        <v>3</v>
      </c>
      <c r="O20" s="72" t="s">
        <v>9</v>
      </c>
      <c r="P20" s="72" t="s">
        <v>17</v>
      </c>
      <c r="Q20" s="68"/>
      <c r="R20" s="68"/>
      <c r="S20" s="72" t="s">
        <v>8</v>
      </c>
      <c r="T20" s="72" t="s">
        <v>29</v>
      </c>
      <c r="U20" s="130" t="str">
        <f>IF(OR(A20="",D20="",Q20=""),"",ROUND(D20*H20*L20*N20/Q20,1))</f>
        <v/>
      </c>
      <c r="V20" s="130"/>
      <c r="W20" s="132" t="s">
        <v>23</v>
      </c>
      <c r="X20" s="127" t="s">
        <v>64</v>
      </c>
      <c r="Y20" s="128"/>
      <c r="Z20" s="129"/>
      <c r="AA20" s="148"/>
      <c r="AB20" s="150"/>
      <c r="AC20" s="151"/>
      <c r="AD20" s="178"/>
    </row>
    <row r="21" spans="1:30" s="3" customFormat="1" x14ac:dyDescent="0.15">
      <c r="A21" s="91"/>
      <c r="B21" s="57"/>
      <c r="C21" s="60"/>
      <c r="D21" s="94"/>
      <c r="E21" s="95"/>
      <c r="F21" s="97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69"/>
      <c r="R21" s="69"/>
      <c r="S21" s="73"/>
      <c r="T21" s="73"/>
      <c r="U21" s="131"/>
      <c r="V21" s="131"/>
      <c r="W21" s="133"/>
      <c r="X21" s="127"/>
      <c r="Y21" s="128"/>
      <c r="Z21" s="129"/>
      <c r="AA21" s="148"/>
      <c r="AB21" s="150"/>
      <c r="AC21" s="151"/>
      <c r="AD21" s="178"/>
    </row>
    <row r="22" spans="1:30" s="3" customFormat="1" x14ac:dyDescent="0.15">
      <c r="A22" s="91"/>
      <c r="B22" s="55" t="s">
        <v>5</v>
      </c>
      <c r="C22" s="59"/>
      <c r="D22" s="136" t="str">
        <f>IF(ISBLANK(D20),"",D20)</f>
        <v/>
      </c>
      <c r="E22" s="137"/>
      <c r="F22" s="72" t="str">
        <f>F20</f>
        <v>㎡</v>
      </c>
      <c r="G22" s="72" t="s">
        <v>7</v>
      </c>
      <c r="H22" s="72" t="str">
        <f>IF(ISBLANK(H20),"",H20)</f>
        <v/>
      </c>
      <c r="I22" s="72"/>
      <c r="J22" s="72" t="s">
        <v>8</v>
      </c>
      <c r="K22" s="72" t="s">
        <v>7</v>
      </c>
      <c r="L22" s="72">
        <v>0.1</v>
      </c>
      <c r="M22" s="72" t="s">
        <v>7</v>
      </c>
      <c r="N22" s="72">
        <v>13</v>
      </c>
      <c r="O22" s="72" t="s">
        <v>9</v>
      </c>
      <c r="P22" s="72" t="s">
        <v>17</v>
      </c>
      <c r="Q22" s="68"/>
      <c r="R22" s="68"/>
      <c r="S22" s="72" t="s">
        <v>8</v>
      </c>
      <c r="T22" s="72" t="s">
        <v>29</v>
      </c>
      <c r="U22" s="130" t="str">
        <f>IF(OR(A20="",D22="",Q22=""),"",ROUND(D22*H22*L22*N22/Q22,1))</f>
        <v/>
      </c>
      <c r="V22" s="130"/>
      <c r="W22" s="132" t="s">
        <v>24</v>
      </c>
      <c r="X22" s="127"/>
      <c r="Y22" s="128"/>
      <c r="Z22" s="129"/>
      <c r="AA22" s="148"/>
      <c r="AB22" s="150"/>
      <c r="AC22" s="151"/>
      <c r="AD22" s="178"/>
    </row>
    <row r="23" spans="1:30" s="3" customFormat="1" x14ac:dyDescent="0.15">
      <c r="A23" s="91"/>
      <c r="B23" s="57"/>
      <c r="C23" s="60"/>
      <c r="D23" s="138"/>
      <c r="E23" s="139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69"/>
      <c r="R23" s="69"/>
      <c r="S23" s="73"/>
      <c r="T23" s="73"/>
      <c r="U23" s="131"/>
      <c r="V23" s="131"/>
      <c r="W23" s="133"/>
      <c r="X23" s="127"/>
      <c r="Y23" s="128"/>
      <c r="Z23" s="129"/>
      <c r="AA23" s="148"/>
      <c r="AB23" s="150"/>
      <c r="AC23" s="151"/>
      <c r="AD23" s="178"/>
    </row>
    <row r="24" spans="1:30" s="3" customFormat="1" x14ac:dyDescent="0.15">
      <c r="A24" s="91"/>
      <c r="B24" s="55" t="s">
        <v>4</v>
      </c>
      <c r="C24" s="59"/>
      <c r="D24" s="92"/>
      <c r="E24" s="93"/>
      <c r="F24" s="96" t="s">
        <v>30</v>
      </c>
      <c r="G24" s="72" t="s">
        <v>7</v>
      </c>
      <c r="H24" s="72" t="str">
        <f>IF(A24="","",VLOOKUP(A24,' 参照 '!E4:F12,2,))</f>
        <v/>
      </c>
      <c r="I24" s="72"/>
      <c r="J24" s="72" t="s">
        <v>8</v>
      </c>
      <c r="K24" s="72" t="s">
        <v>7</v>
      </c>
      <c r="L24" s="72">
        <v>0.9</v>
      </c>
      <c r="M24" s="72" t="s">
        <v>7</v>
      </c>
      <c r="N24" s="72">
        <v>3</v>
      </c>
      <c r="O24" s="72" t="s">
        <v>9</v>
      </c>
      <c r="P24" s="72" t="s">
        <v>17</v>
      </c>
      <c r="Q24" s="68"/>
      <c r="R24" s="68"/>
      <c r="S24" s="72" t="s">
        <v>8</v>
      </c>
      <c r="T24" s="72" t="s">
        <v>29</v>
      </c>
      <c r="U24" s="130" t="str">
        <f>IF(OR(A24="",D24="",Q24=""),"",ROUND(D24*H24*L24*N24/Q24,1))</f>
        <v/>
      </c>
      <c r="V24" s="130"/>
      <c r="W24" s="132" t="s">
        <v>25</v>
      </c>
      <c r="X24" s="101">
        <f>IF(U14="","",ROUNDUP(SUM(U14,U18,U22,U26),0))</f>
        <v>9</v>
      </c>
      <c r="Y24" s="146"/>
      <c r="Z24" s="100"/>
      <c r="AA24" s="148"/>
      <c r="AB24" s="150"/>
      <c r="AC24" s="151"/>
      <c r="AD24" s="178"/>
    </row>
    <row r="25" spans="1:30" s="3" customFormat="1" x14ac:dyDescent="0.15">
      <c r="A25" s="91"/>
      <c r="B25" s="57"/>
      <c r="C25" s="60"/>
      <c r="D25" s="94"/>
      <c r="E25" s="95"/>
      <c r="F25" s="9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69"/>
      <c r="R25" s="69"/>
      <c r="S25" s="73"/>
      <c r="T25" s="73"/>
      <c r="U25" s="131"/>
      <c r="V25" s="131"/>
      <c r="W25" s="133"/>
      <c r="X25" s="101"/>
      <c r="Y25" s="146"/>
      <c r="Z25" s="100"/>
      <c r="AA25" s="148"/>
      <c r="AB25" s="150"/>
      <c r="AC25" s="151"/>
      <c r="AD25" s="178"/>
    </row>
    <row r="26" spans="1:30" s="3" customFormat="1" x14ac:dyDescent="0.15">
      <c r="A26" s="91"/>
      <c r="B26" s="55" t="s">
        <v>5</v>
      </c>
      <c r="C26" s="59"/>
      <c r="D26" s="136" t="str">
        <f>IF(ISBLANK(D24),"",D24)</f>
        <v/>
      </c>
      <c r="E26" s="137"/>
      <c r="F26" s="72" t="str">
        <f>F24</f>
        <v>㎡</v>
      </c>
      <c r="G26" s="72" t="s">
        <v>7</v>
      </c>
      <c r="H26" s="72" t="str">
        <f>IF(ISBLANK(H24),"",H24)</f>
        <v/>
      </c>
      <c r="I26" s="72"/>
      <c r="J26" s="72" t="s">
        <v>8</v>
      </c>
      <c r="K26" s="72" t="s">
        <v>7</v>
      </c>
      <c r="L26" s="72">
        <v>0.1</v>
      </c>
      <c r="M26" s="72" t="s">
        <v>7</v>
      </c>
      <c r="N26" s="72">
        <v>13</v>
      </c>
      <c r="O26" s="72" t="s">
        <v>9</v>
      </c>
      <c r="P26" s="72" t="s">
        <v>17</v>
      </c>
      <c r="Q26" s="68"/>
      <c r="R26" s="68"/>
      <c r="S26" s="72" t="s">
        <v>8</v>
      </c>
      <c r="T26" s="72" t="s">
        <v>29</v>
      </c>
      <c r="U26" s="130" t="str">
        <f>IF(OR(A24="",D26="",Q26=""),"",ROUND(D26*H26*L26*N26/Q26,1))</f>
        <v/>
      </c>
      <c r="V26" s="130"/>
      <c r="W26" s="132" t="s">
        <v>26</v>
      </c>
      <c r="X26" s="101"/>
      <c r="Y26" s="146"/>
      <c r="Z26" s="100"/>
      <c r="AA26" s="148"/>
      <c r="AB26" s="150"/>
      <c r="AC26" s="151"/>
      <c r="AD26" s="178"/>
    </row>
    <row r="27" spans="1:30" s="3" customFormat="1" x14ac:dyDescent="0.15">
      <c r="A27" s="91"/>
      <c r="B27" s="57"/>
      <c r="C27" s="60"/>
      <c r="D27" s="138"/>
      <c r="E27" s="139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69"/>
      <c r="R27" s="69"/>
      <c r="S27" s="73"/>
      <c r="T27" s="73"/>
      <c r="U27" s="131"/>
      <c r="V27" s="131"/>
      <c r="W27" s="133"/>
      <c r="X27" s="102"/>
      <c r="Y27" s="103"/>
      <c r="Z27" s="104"/>
      <c r="AA27" s="149"/>
      <c r="AB27" s="152"/>
      <c r="AC27" s="153"/>
      <c r="AD27" s="178"/>
    </row>
    <row r="28" spans="1:30" s="3" customForma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34" t="s">
        <v>12</v>
      </c>
      <c r="T28" s="62"/>
      <c r="U28" s="62"/>
      <c r="V28" s="62"/>
      <c r="W28" s="132"/>
      <c r="X28" s="140">
        <f>SUM(X6:Z27)</f>
        <v>55</v>
      </c>
      <c r="Y28" s="141"/>
      <c r="Z28" s="142"/>
      <c r="AA28" s="134" t="s">
        <v>27</v>
      </c>
      <c r="AB28" s="62"/>
      <c r="AC28" s="132"/>
      <c r="AD28" s="67">
        <f>SUM(AD6:AD27)</f>
        <v>74</v>
      </c>
    </row>
    <row r="29" spans="1:30" s="3" customForma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35"/>
      <c r="T29" s="63"/>
      <c r="U29" s="63"/>
      <c r="V29" s="63"/>
      <c r="W29" s="133"/>
      <c r="X29" s="143"/>
      <c r="Y29" s="144"/>
      <c r="Z29" s="145"/>
      <c r="AA29" s="135"/>
      <c r="AB29" s="63"/>
      <c r="AC29" s="133"/>
      <c r="AD29" s="67"/>
    </row>
    <row r="30" spans="1:30" x14ac:dyDescent="0.15">
      <c r="A30" s="18"/>
      <c r="B30" s="18"/>
      <c r="C30" s="18"/>
      <c r="D30" s="18"/>
      <c r="E30" s="18"/>
      <c r="F30" s="25"/>
      <c r="G30" s="25"/>
      <c r="H30" s="25"/>
      <c r="I30" s="25"/>
      <c r="J30" s="2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9.5" customHeight="1" x14ac:dyDescent="0.15">
      <c r="A31" s="71" t="s">
        <v>74</v>
      </c>
      <c r="B31" s="71"/>
      <c r="C31" s="34" t="s">
        <v>85</v>
      </c>
      <c r="D31" s="34"/>
      <c r="E31" s="34"/>
      <c r="F31" s="34"/>
      <c r="G31" s="34"/>
      <c r="H31" s="34"/>
      <c r="I31" s="3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3" customFormat="1" x14ac:dyDescent="0.15">
      <c r="A32" s="42" t="s">
        <v>69</v>
      </c>
      <c r="B32" s="42"/>
      <c r="C32" s="55" t="s">
        <v>48</v>
      </c>
      <c r="D32" s="56"/>
      <c r="E32" s="68">
        <v>0.6</v>
      </c>
      <c r="F32" s="68"/>
      <c r="G32" s="68"/>
      <c r="H32" s="56" t="s">
        <v>71</v>
      </c>
      <c r="I32" s="56"/>
      <c r="J32" s="56"/>
      <c r="K32" s="56"/>
      <c r="L32" s="56"/>
      <c r="M32" s="56"/>
      <c r="N32" s="56"/>
      <c r="O32" s="68">
        <v>0.6</v>
      </c>
      <c r="P32" s="68"/>
      <c r="Q32" s="68"/>
      <c r="R32" s="62" t="s">
        <v>72</v>
      </c>
      <c r="S32" s="62"/>
      <c r="T32" s="62"/>
      <c r="U32" s="62"/>
      <c r="V32" s="125">
        <v>74</v>
      </c>
      <c r="W32" s="125"/>
      <c r="X32" s="62" t="s">
        <v>73</v>
      </c>
      <c r="Y32" s="68">
        <v>2</v>
      </c>
      <c r="Z32" s="62" t="s">
        <v>47</v>
      </c>
      <c r="AA32" s="62" t="s">
        <v>29</v>
      </c>
      <c r="AB32" s="187">
        <v>13.32</v>
      </c>
      <c r="AC32" s="61"/>
      <c r="AD32" s="61"/>
    </row>
    <row r="33" spans="1:30" s="3" customFormat="1" x14ac:dyDescent="0.15">
      <c r="A33" s="42"/>
      <c r="B33" s="42"/>
      <c r="C33" s="57"/>
      <c r="D33" s="58"/>
      <c r="E33" s="69"/>
      <c r="F33" s="69"/>
      <c r="G33" s="69"/>
      <c r="H33" s="58"/>
      <c r="I33" s="58"/>
      <c r="J33" s="58"/>
      <c r="K33" s="58"/>
      <c r="L33" s="58"/>
      <c r="M33" s="58"/>
      <c r="N33" s="58"/>
      <c r="O33" s="69"/>
      <c r="P33" s="69"/>
      <c r="Q33" s="69"/>
      <c r="R33" s="63"/>
      <c r="S33" s="63"/>
      <c r="T33" s="63"/>
      <c r="U33" s="63"/>
      <c r="V33" s="126"/>
      <c r="W33" s="126"/>
      <c r="X33" s="63"/>
      <c r="Y33" s="69"/>
      <c r="Z33" s="63"/>
      <c r="AA33" s="63"/>
      <c r="AB33" s="187"/>
      <c r="AC33" s="61"/>
      <c r="AD33" s="61"/>
    </row>
    <row r="34" spans="1:30" s="3" customFormat="1" x14ac:dyDescent="0.15">
      <c r="A34" s="42" t="s">
        <v>70</v>
      </c>
      <c r="B34" s="42"/>
      <c r="C34" s="188">
        <v>1</v>
      </c>
      <c r="D34" s="189"/>
      <c r="E34" s="189"/>
      <c r="F34" s="49" t="s">
        <v>52</v>
      </c>
      <c r="G34" s="50"/>
      <c r="H34" s="50"/>
      <c r="I34" s="50"/>
      <c r="J34" s="50"/>
      <c r="K34" s="51"/>
      <c r="L34" s="61">
        <v>8.36</v>
      </c>
      <c r="M34" s="61"/>
      <c r="N34" s="61"/>
      <c r="O34" s="61"/>
      <c r="P34" s="55" t="s">
        <v>46</v>
      </c>
      <c r="Q34" s="56"/>
      <c r="R34" s="56"/>
      <c r="S34" s="56"/>
      <c r="T34" s="61">
        <v>22.68</v>
      </c>
      <c r="U34" s="61"/>
      <c r="V34" s="61"/>
      <c r="W34" s="61"/>
      <c r="X34" s="55" t="s">
        <v>45</v>
      </c>
      <c r="Y34" s="56"/>
      <c r="Z34" s="56"/>
      <c r="AA34" s="56"/>
      <c r="AB34" s="59"/>
      <c r="AC34" s="61">
        <v>3</v>
      </c>
      <c r="AD34" s="61"/>
    </row>
    <row r="35" spans="1:30" s="3" customFormat="1" x14ac:dyDescent="0.15">
      <c r="A35" s="42"/>
      <c r="B35" s="42"/>
      <c r="C35" s="190"/>
      <c r="D35" s="191"/>
      <c r="E35" s="191"/>
      <c r="F35" s="52"/>
      <c r="G35" s="53"/>
      <c r="H35" s="53"/>
      <c r="I35" s="53"/>
      <c r="J35" s="53"/>
      <c r="K35" s="54"/>
      <c r="L35" s="61"/>
      <c r="M35" s="61"/>
      <c r="N35" s="61"/>
      <c r="O35" s="61"/>
      <c r="P35" s="57"/>
      <c r="Q35" s="58"/>
      <c r="R35" s="58"/>
      <c r="S35" s="58"/>
      <c r="T35" s="61"/>
      <c r="U35" s="61"/>
      <c r="V35" s="61"/>
      <c r="W35" s="61"/>
      <c r="X35" s="57"/>
      <c r="Y35" s="58"/>
      <c r="Z35" s="58"/>
      <c r="AA35" s="58"/>
      <c r="AB35" s="60"/>
      <c r="AC35" s="61"/>
      <c r="AD35" s="61"/>
    </row>
    <row r="36" spans="1:30" s="3" customFormat="1" x14ac:dyDescent="0.15">
      <c r="A36" s="116" t="s">
        <v>61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6"/>
      <c r="AB36" s="26"/>
      <c r="AC36" s="26"/>
      <c r="AD36" s="26"/>
    </row>
    <row r="37" spans="1:30" s="3" customForma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8.75" customHeight="1" x14ac:dyDescent="0.15">
      <c r="A38" s="117" t="s">
        <v>53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3" customFormat="1" ht="27" customHeight="1" x14ac:dyDescent="0.15">
      <c r="A39" s="17" t="s">
        <v>1</v>
      </c>
      <c r="B39" s="118" t="s">
        <v>2</v>
      </c>
      <c r="C39" s="119"/>
      <c r="D39" s="120" t="s">
        <v>50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18" t="s">
        <v>12</v>
      </c>
      <c r="Y39" s="123"/>
      <c r="Z39" s="119"/>
      <c r="AA39" s="79" t="s">
        <v>13</v>
      </c>
      <c r="AB39" s="79"/>
      <c r="AC39" s="79"/>
      <c r="AD39" s="17" t="s">
        <v>14</v>
      </c>
    </row>
    <row r="40" spans="1:30" s="3" customFormat="1" x14ac:dyDescent="0.15">
      <c r="A40" s="91"/>
      <c r="B40" s="79" t="s">
        <v>54</v>
      </c>
      <c r="C40" s="79"/>
      <c r="D40" s="92"/>
      <c r="E40" s="93"/>
      <c r="F40" s="96" t="s">
        <v>30</v>
      </c>
      <c r="G40" s="72" t="s">
        <v>7</v>
      </c>
      <c r="H40" s="72" t="str">
        <f>IF(A40="","",VLOOKUP(A40,' 参照 '!E4:F12,2,))</f>
        <v/>
      </c>
      <c r="I40" s="72"/>
      <c r="J40" s="72" t="s">
        <v>8</v>
      </c>
      <c r="K40" s="72" t="s">
        <v>7</v>
      </c>
      <c r="L40" s="72">
        <v>0.75</v>
      </c>
      <c r="M40" s="175" t="s">
        <v>7</v>
      </c>
      <c r="N40" s="68"/>
      <c r="O40" s="72" t="s">
        <v>9</v>
      </c>
      <c r="P40" s="72" t="s">
        <v>17</v>
      </c>
      <c r="Q40" s="68"/>
      <c r="R40" s="68"/>
      <c r="S40" s="72" t="s">
        <v>8</v>
      </c>
      <c r="T40" s="72" t="s">
        <v>29</v>
      </c>
      <c r="U40" s="75" t="str">
        <f>IF(OR(A40="",D40="",N40="",Q40=""),"",ROUND(D40*H40*L40*N40/Q40,1))</f>
        <v/>
      </c>
      <c r="V40" s="75"/>
      <c r="W40" s="77" t="s">
        <v>10</v>
      </c>
      <c r="X40" s="108" t="s">
        <v>65</v>
      </c>
      <c r="Y40" s="109"/>
      <c r="Z40" s="110"/>
      <c r="AA40" s="114" t="s">
        <v>56</v>
      </c>
      <c r="AB40" s="70"/>
      <c r="AC40" s="70"/>
      <c r="AD40" s="66" t="str">
        <f>IF(U40="","",IF(X48+X54&gt;ROUNDDOWN(SUM(U40:V59)*1.4,0),(X48+X54),ROUNDDOWN(SUM(U40:V59)*1.4,0)))</f>
        <v/>
      </c>
    </row>
    <row r="41" spans="1:30" s="3" customFormat="1" x14ac:dyDescent="0.15">
      <c r="A41" s="91"/>
      <c r="B41" s="79"/>
      <c r="C41" s="79"/>
      <c r="D41" s="94"/>
      <c r="E41" s="95"/>
      <c r="F41" s="97"/>
      <c r="G41" s="73"/>
      <c r="H41" s="73"/>
      <c r="I41" s="73"/>
      <c r="J41" s="73"/>
      <c r="K41" s="73"/>
      <c r="L41" s="73"/>
      <c r="M41" s="176"/>
      <c r="N41" s="69"/>
      <c r="O41" s="73"/>
      <c r="P41" s="73"/>
      <c r="Q41" s="69"/>
      <c r="R41" s="69"/>
      <c r="S41" s="73"/>
      <c r="T41" s="73"/>
      <c r="U41" s="84"/>
      <c r="V41" s="84"/>
      <c r="W41" s="78"/>
      <c r="X41" s="111"/>
      <c r="Y41" s="112"/>
      <c r="Z41" s="113"/>
      <c r="AA41" s="70"/>
      <c r="AB41" s="70"/>
      <c r="AC41" s="70"/>
      <c r="AD41" s="66"/>
    </row>
    <row r="42" spans="1:30" s="3" customFormat="1" x14ac:dyDescent="0.15">
      <c r="A42" s="91"/>
      <c r="B42" s="79" t="s">
        <v>55</v>
      </c>
      <c r="C42" s="79"/>
      <c r="D42" s="80" t="str">
        <f>IF(""=D40,"",D40)</f>
        <v/>
      </c>
      <c r="E42" s="81"/>
      <c r="F42" s="72" t="str">
        <f>F40</f>
        <v>㎡</v>
      </c>
      <c r="G42" s="72" t="s">
        <v>7</v>
      </c>
      <c r="H42" s="72" t="str">
        <f>IF(ISBLANK(H40),"",H40)</f>
        <v/>
      </c>
      <c r="I42" s="72"/>
      <c r="J42" s="72" t="s">
        <v>8</v>
      </c>
      <c r="K42" s="72" t="s">
        <v>7</v>
      </c>
      <c r="L42" s="72">
        <v>0.25</v>
      </c>
      <c r="M42" s="175" t="s">
        <v>7</v>
      </c>
      <c r="N42" s="68"/>
      <c r="O42" s="72" t="s">
        <v>9</v>
      </c>
      <c r="P42" s="72" t="s">
        <v>17</v>
      </c>
      <c r="Q42" s="68"/>
      <c r="R42" s="68"/>
      <c r="S42" s="72" t="s">
        <v>8</v>
      </c>
      <c r="T42" s="72" t="s">
        <v>29</v>
      </c>
      <c r="U42" s="75" t="str">
        <f>IF(OR(A40="",D42="",Q42=""),"",ROUND(D42*H42*L42*N42/Q42,1))</f>
        <v/>
      </c>
      <c r="V42" s="75"/>
      <c r="W42" s="77" t="s">
        <v>11</v>
      </c>
      <c r="X42" s="111"/>
      <c r="Y42" s="112"/>
      <c r="Z42" s="113"/>
      <c r="AA42" s="70"/>
      <c r="AB42" s="70"/>
      <c r="AC42" s="70"/>
      <c r="AD42" s="66"/>
    </row>
    <row r="43" spans="1:30" s="3" customFormat="1" x14ac:dyDescent="0.15">
      <c r="A43" s="91"/>
      <c r="B43" s="79"/>
      <c r="C43" s="79"/>
      <c r="D43" s="82"/>
      <c r="E43" s="83"/>
      <c r="F43" s="73"/>
      <c r="G43" s="73"/>
      <c r="H43" s="73"/>
      <c r="I43" s="73"/>
      <c r="J43" s="73"/>
      <c r="K43" s="73"/>
      <c r="L43" s="73"/>
      <c r="M43" s="176"/>
      <c r="N43" s="69"/>
      <c r="O43" s="73"/>
      <c r="P43" s="73"/>
      <c r="Q43" s="69"/>
      <c r="R43" s="69"/>
      <c r="S43" s="73"/>
      <c r="T43" s="73"/>
      <c r="U43" s="84"/>
      <c r="V43" s="84"/>
      <c r="W43" s="78"/>
      <c r="X43" s="111"/>
      <c r="Y43" s="112"/>
      <c r="Z43" s="113"/>
      <c r="AA43" s="70"/>
      <c r="AB43" s="70"/>
      <c r="AC43" s="70"/>
      <c r="AD43" s="66"/>
    </row>
    <row r="44" spans="1:30" s="3" customFormat="1" x14ac:dyDescent="0.15">
      <c r="A44" s="91"/>
      <c r="B44" s="79" t="s">
        <v>54</v>
      </c>
      <c r="C44" s="79"/>
      <c r="D44" s="92"/>
      <c r="E44" s="93"/>
      <c r="F44" s="96" t="s">
        <v>43</v>
      </c>
      <c r="G44" s="72" t="s">
        <v>7</v>
      </c>
      <c r="H44" s="72" t="str">
        <f>IF(A44="","",VLOOKUP(A44,' 参照 '!E4:F12,2,))</f>
        <v/>
      </c>
      <c r="I44" s="72"/>
      <c r="J44" s="72" t="s">
        <v>8</v>
      </c>
      <c r="K44" s="72" t="s">
        <v>7</v>
      </c>
      <c r="L44" s="72">
        <v>0.75</v>
      </c>
      <c r="M44" s="175" t="s">
        <v>7</v>
      </c>
      <c r="N44" s="68"/>
      <c r="O44" s="72" t="s">
        <v>9</v>
      </c>
      <c r="P44" s="72" t="s">
        <v>17</v>
      </c>
      <c r="Q44" s="68"/>
      <c r="R44" s="68"/>
      <c r="S44" s="72" t="s">
        <v>8</v>
      </c>
      <c r="T44" s="72" t="s">
        <v>29</v>
      </c>
      <c r="U44" s="75" t="str">
        <f>IF(OR(A44="",D44="",Q44=""),"",ROUND(D44*H44*L44*N44/Q44,1))</f>
        <v/>
      </c>
      <c r="V44" s="75"/>
      <c r="W44" s="77" t="s">
        <v>19</v>
      </c>
      <c r="X44" s="111"/>
      <c r="Y44" s="112"/>
      <c r="Z44" s="113"/>
      <c r="AA44" s="70"/>
      <c r="AB44" s="70"/>
      <c r="AC44" s="70"/>
      <c r="AD44" s="66"/>
    </row>
    <row r="45" spans="1:30" s="3" customFormat="1" x14ac:dyDescent="0.15">
      <c r="A45" s="91"/>
      <c r="B45" s="79"/>
      <c r="C45" s="79"/>
      <c r="D45" s="94"/>
      <c r="E45" s="95"/>
      <c r="F45" s="97"/>
      <c r="G45" s="73"/>
      <c r="H45" s="73"/>
      <c r="I45" s="73"/>
      <c r="J45" s="73"/>
      <c r="K45" s="73"/>
      <c r="L45" s="73"/>
      <c r="M45" s="176"/>
      <c r="N45" s="69"/>
      <c r="O45" s="73"/>
      <c r="P45" s="73"/>
      <c r="Q45" s="69"/>
      <c r="R45" s="69"/>
      <c r="S45" s="73"/>
      <c r="T45" s="73"/>
      <c r="U45" s="84"/>
      <c r="V45" s="84"/>
      <c r="W45" s="78"/>
      <c r="X45" s="111"/>
      <c r="Y45" s="112"/>
      <c r="Z45" s="113"/>
      <c r="AA45" s="70"/>
      <c r="AB45" s="70"/>
      <c r="AC45" s="70"/>
      <c r="AD45" s="66"/>
    </row>
    <row r="46" spans="1:30" s="3" customFormat="1" x14ac:dyDescent="0.15">
      <c r="A46" s="91"/>
      <c r="B46" s="79" t="s">
        <v>55</v>
      </c>
      <c r="C46" s="79"/>
      <c r="D46" s="80" t="str">
        <f>IF(""=D44,"",D44)</f>
        <v/>
      </c>
      <c r="E46" s="81"/>
      <c r="F46" s="72" t="str">
        <f>F44</f>
        <v>㎡</v>
      </c>
      <c r="G46" s="72" t="s">
        <v>7</v>
      </c>
      <c r="H46" s="72" t="str">
        <f>IF(ISBLANK(H44),"",H44)</f>
        <v/>
      </c>
      <c r="I46" s="72"/>
      <c r="J46" s="72" t="s">
        <v>8</v>
      </c>
      <c r="K46" s="72" t="s">
        <v>7</v>
      </c>
      <c r="L46" s="72">
        <v>0.25</v>
      </c>
      <c r="M46" s="175" t="s">
        <v>7</v>
      </c>
      <c r="N46" s="68"/>
      <c r="O46" s="72" t="s">
        <v>9</v>
      </c>
      <c r="P46" s="72" t="s">
        <v>17</v>
      </c>
      <c r="Q46" s="68"/>
      <c r="R46" s="68"/>
      <c r="S46" s="72" t="s">
        <v>8</v>
      </c>
      <c r="T46" s="72" t="s">
        <v>29</v>
      </c>
      <c r="U46" s="75" t="str">
        <f>IF(OR(A44="",D46="",Q46=""),"",ROUND(D46*H46*L46*N46/Q46,1))</f>
        <v/>
      </c>
      <c r="V46" s="75"/>
      <c r="W46" s="77" t="s">
        <v>20</v>
      </c>
      <c r="X46" s="111"/>
      <c r="Y46" s="112"/>
      <c r="Z46" s="113"/>
      <c r="AA46" s="70"/>
      <c r="AB46" s="70"/>
      <c r="AC46" s="70"/>
      <c r="AD46" s="66"/>
    </row>
    <row r="47" spans="1:30" s="3" customFormat="1" x14ac:dyDescent="0.15">
      <c r="A47" s="91"/>
      <c r="B47" s="79"/>
      <c r="C47" s="79"/>
      <c r="D47" s="82"/>
      <c r="E47" s="83"/>
      <c r="F47" s="73"/>
      <c r="G47" s="73"/>
      <c r="H47" s="73"/>
      <c r="I47" s="73"/>
      <c r="J47" s="73"/>
      <c r="K47" s="73"/>
      <c r="L47" s="73"/>
      <c r="M47" s="176"/>
      <c r="N47" s="69"/>
      <c r="O47" s="73"/>
      <c r="P47" s="73"/>
      <c r="Q47" s="69"/>
      <c r="R47" s="69"/>
      <c r="S47" s="73"/>
      <c r="T47" s="73"/>
      <c r="U47" s="84"/>
      <c r="V47" s="84"/>
      <c r="W47" s="78"/>
      <c r="X47" s="111"/>
      <c r="Y47" s="112"/>
      <c r="Z47" s="113"/>
      <c r="AA47" s="70"/>
      <c r="AB47" s="70"/>
      <c r="AC47" s="70"/>
      <c r="AD47" s="66"/>
    </row>
    <row r="48" spans="1:30" s="3" customFormat="1" x14ac:dyDescent="0.15">
      <c r="A48" s="91"/>
      <c r="B48" s="79" t="s">
        <v>54</v>
      </c>
      <c r="C48" s="79"/>
      <c r="D48" s="92"/>
      <c r="E48" s="93"/>
      <c r="F48" s="96" t="s">
        <v>43</v>
      </c>
      <c r="G48" s="72" t="s">
        <v>7</v>
      </c>
      <c r="H48" s="72" t="str">
        <f>IF(A48="","",VLOOKUP(A48,' 参照 '!E4:F12,2,))</f>
        <v/>
      </c>
      <c r="I48" s="72"/>
      <c r="J48" s="72" t="s">
        <v>8</v>
      </c>
      <c r="K48" s="72" t="s">
        <v>7</v>
      </c>
      <c r="L48" s="72">
        <v>0.75</v>
      </c>
      <c r="M48" s="175" t="s">
        <v>7</v>
      </c>
      <c r="N48" s="68"/>
      <c r="O48" s="72" t="s">
        <v>9</v>
      </c>
      <c r="P48" s="72" t="s">
        <v>17</v>
      </c>
      <c r="Q48" s="68"/>
      <c r="R48" s="68"/>
      <c r="S48" s="72" t="s">
        <v>8</v>
      </c>
      <c r="T48" s="72" t="s">
        <v>29</v>
      </c>
      <c r="U48" s="75" t="str">
        <f>IF(OR(A48="",D48="",Q48=""),"",ROUND(D48*H48*L48*N48/Q48,1))</f>
        <v/>
      </c>
      <c r="V48" s="75"/>
      <c r="W48" s="77" t="s">
        <v>21</v>
      </c>
      <c r="X48" s="105" t="str">
        <f>IF(U40="","",ROUNDUP(SUM(U40,U44,U48,U52,U56),0))</f>
        <v/>
      </c>
      <c r="Y48" s="106"/>
      <c r="Z48" s="107"/>
      <c r="AA48" s="70"/>
      <c r="AB48" s="70"/>
      <c r="AC48" s="70"/>
      <c r="AD48" s="66"/>
    </row>
    <row r="49" spans="1:30" s="3" customFormat="1" x14ac:dyDescent="0.15">
      <c r="A49" s="91"/>
      <c r="B49" s="79"/>
      <c r="C49" s="79"/>
      <c r="D49" s="94"/>
      <c r="E49" s="95"/>
      <c r="F49" s="97"/>
      <c r="G49" s="73"/>
      <c r="H49" s="73"/>
      <c r="I49" s="73"/>
      <c r="J49" s="73"/>
      <c r="K49" s="73"/>
      <c r="L49" s="73"/>
      <c r="M49" s="176"/>
      <c r="N49" s="69"/>
      <c r="O49" s="73"/>
      <c r="P49" s="73"/>
      <c r="Q49" s="69"/>
      <c r="R49" s="69"/>
      <c r="S49" s="73"/>
      <c r="T49" s="73"/>
      <c r="U49" s="84"/>
      <c r="V49" s="84"/>
      <c r="W49" s="78"/>
      <c r="X49" s="105"/>
      <c r="Y49" s="106"/>
      <c r="Z49" s="107"/>
      <c r="AA49" s="70"/>
      <c r="AB49" s="70"/>
      <c r="AC49" s="70"/>
      <c r="AD49" s="66"/>
    </row>
    <row r="50" spans="1:30" s="3" customFormat="1" x14ac:dyDescent="0.15">
      <c r="A50" s="91"/>
      <c r="B50" s="79" t="s">
        <v>55</v>
      </c>
      <c r="C50" s="79"/>
      <c r="D50" s="80" t="str">
        <f>IF(""=D48,"",D48)</f>
        <v/>
      </c>
      <c r="E50" s="81"/>
      <c r="F50" s="72" t="str">
        <f>F48</f>
        <v>㎡</v>
      </c>
      <c r="G50" s="72" t="s">
        <v>7</v>
      </c>
      <c r="H50" s="72" t="str">
        <f>IF(ISBLANK(H48),"",H48)</f>
        <v/>
      </c>
      <c r="I50" s="72"/>
      <c r="J50" s="72" t="s">
        <v>8</v>
      </c>
      <c r="K50" s="72" t="s">
        <v>7</v>
      </c>
      <c r="L50" s="72">
        <v>0.25</v>
      </c>
      <c r="M50" s="175" t="s">
        <v>7</v>
      </c>
      <c r="N50" s="68"/>
      <c r="O50" s="72" t="s">
        <v>9</v>
      </c>
      <c r="P50" s="72" t="s">
        <v>17</v>
      </c>
      <c r="Q50" s="68"/>
      <c r="R50" s="68"/>
      <c r="S50" s="72" t="s">
        <v>8</v>
      </c>
      <c r="T50" s="72" t="s">
        <v>29</v>
      </c>
      <c r="U50" s="75" t="str">
        <f>IF(OR(A48="",D50="",Q50=""),"",ROUND(D50*H50*L50*N50/Q50,1))</f>
        <v/>
      </c>
      <c r="V50" s="75"/>
      <c r="W50" s="77" t="s">
        <v>22</v>
      </c>
      <c r="X50" s="87" t="s">
        <v>66</v>
      </c>
      <c r="Y50" s="88"/>
      <c r="Z50" s="89"/>
      <c r="AA50" s="70"/>
      <c r="AB50" s="70"/>
      <c r="AC50" s="70"/>
      <c r="AD50" s="66"/>
    </row>
    <row r="51" spans="1:30" s="3" customFormat="1" x14ac:dyDescent="0.15">
      <c r="A51" s="91"/>
      <c r="B51" s="79"/>
      <c r="C51" s="79"/>
      <c r="D51" s="82"/>
      <c r="E51" s="83"/>
      <c r="F51" s="73"/>
      <c r="G51" s="73"/>
      <c r="H51" s="73"/>
      <c r="I51" s="73"/>
      <c r="J51" s="73"/>
      <c r="K51" s="73"/>
      <c r="L51" s="73"/>
      <c r="M51" s="176"/>
      <c r="N51" s="69"/>
      <c r="O51" s="73"/>
      <c r="P51" s="73"/>
      <c r="Q51" s="69"/>
      <c r="R51" s="69"/>
      <c r="S51" s="73"/>
      <c r="T51" s="73"/>
      <c r="U51" s="84"/>
      <c r="V51" s="84"/>
      <c r="W51" s="78"/>
      <c r="X51" s="90"/>
      <c r="Y51" s="88"/>
      <c r="Z51" s="89"/>
      <c r="AA51" s="115"/>
      <c r="AB51" s="115"/>
      <c r="AC51" s="115"/>
      <c r="AD51" s="66"/>
    </row>
    <row r="52" spans="1:30" s="3" customFormat="1" x14ac:dyDescent="0.15">
      <c r="A52" s="91"/>
      <c r="B52" s="79" t="s">
        <v>54</v>
      </c>
      <c r="C52" s="79"/>
      <c r="D52" s="92"/>
      <c r="E52" s="93"/>
      <c r="F52" s="96" t="s">
        <v>30</v>
      </c>
      <c r="G52" s="72" t="s">
        <v>7</v>
      </c>
      <c r="H52" s="72" t="str">
        <f>IF(A52="","",VLOOKUP(A52,' 参照 '!E4:F12,2,))</f>
        <v/>
      </c>
      <c r="I52" s="72"/>
      <c r="J52" s="72" t="s">
        <v>8</v>
      </c>
      <c r="K52" s="72" t="s">
        <v>7</v>
      </c>
      <c r="L52" s="72">
        <v>0.75</v>
      </c>
      <c r="M52" s="175" t="s">
        <v>7</v>
      </c>
      <c r="N52" s="68"/>
      <c r="O52" s="72" t="s">
        <v>9</v>
      </c>
      <c r="P52" s="72" t="s">
        <v>17</v>
      </c>
      <c r="Q52" s="68"/>
      <c r="R52" s="68"/>
      <c r="S52" s="72" t="s">
        <v>8</v>
      </c>
      <c r="T52" s="72" t="s">
        <v>29</v>
      </c>
      <c r="U52" s="75" t="str">
        <f>IF(OR(A52="",D52="",Q52=""),"",ROUND(D52*H52*L52*N52/Q52,1))</f>
        <v/>
      </c>
      <c r="V52" s="75"/>
      <c r="W52" s="77" t="s">
        <v>23</v>
      </c>
      <c r="X52" s="90"/>
      <c r="Y52" s="88"/>
      <c r="Z52" s="89"/>
      <c r="AA52" s="85" t="str">
        <f>IF(U40="","",(SUM(U40:V59)*1.4))</f>
        <v/>
      </c>
      <c r="AB52" s="85"/>
      <c r="AC52" s="85"/>
      <c r="AD52" s="66"/>
    </row>
    <row r="53" spans="1:30" s="3" customFormat="1" x14ac:dyDescent="0.15">
      <c r="A53" s="91"/>
      <c r="B53" s="79"/>
      <c r="C53" s="79"/>
      <c r="D53" s="94"/>
      <c r="E53" s="95"/>
      <c r="F53" s="97"/>
      <c r="G53" s="73"/>
      <c r="H53" s="73"/>
      <c r="I53" s="73"/>
      <c r="J53" s="73"/>
      <c r="K53" s="73"/>
      <c r="L53" s="73"/>
      <c r="M53" s="176"/>
      <c r="N53" s="69"/>
      <c r="O53" s="73"/>
      <c r="P53" s="73"/>
      <c r="Q53" s="69"/>
      <c r="R53" s="69"/>
      <c r="S53" s="73"/>
      <c r="T53" s="73"/>
      <c r="U53" s="84"/>
      <c r="V53" s="84"/>
      <c r="W53" s="78"/>
      <c r="X53" s="90"/>
      <c r="Y53" s="88"/>
      <c r="Z53" s="89"/>
      <c r="AA53" s="86"/>
      <c r="AB53" s="86"/>
      <c r="AC53" s="86"/>
      <c r="AD53" s="66"/>
    </row>
    <row r="54" spans="1:30" s="3" customFormat="1" x14ac:dyDescent="0.15">
      <c r="A54" s="91"/>
      <c r="B54" s="79" t="s">
        <v>55</v>
      </c>
      <c r="C54" s="79"/>
      <c r="D54" s="80" t="str">
        <f>IF(""=D52,"",D52)</f>
        <v/>
      </c>
      <c r="E54" s="81"/>
      <c r="F54" s="72" t="str">
        <f>F52</f>
        <v>㎡</v>
      </c>
      <c r="G54" s="72" t="s">
        <v>7</v>
      </c>
      <c r="H54" s="72" t="str">
        <f>IF(ISBLANK(H52),"",H52)</f>
        <v/>
      </c>
      <c r="I54" s="72"/>
      <c r="J54" s="72" t="s">
        <v>8</v>
      </c>
      <c r="K54" s="72" t="s">
        <v>7</v>
      </c>
      <c r="L54" s="72">
        <v>0.25</v>
      </c>
      <c r="M54" s="175" t="s">
        <v>7</v>
      </c>
      <c r="N54" s="68"/>
      <c r="O54" s="72" t="s">
        <v>9</v>
      </c>
      <c r="P54" s="72" t="s">
        <v>17</v>
      </c>
      <c r="Q54" s="68"/>
      <c r="R54" s="68"/>
      <c r="S54" s="72" t="s">
        <v>8</v>
      </c>
      <c r="T54" s="72" t="s">
        <v>29</v>
      </c>
      <c r="U54" s="75" t="str">
        <f>IF(OR(A52="",D54="",Q54=""),"",ROUND(D54*H54*L54*N54/Q54,1))</f>
        <v/>
      </c>
      <c r="V54" s="75"/>
      <c r="W54" s="77" t="s">
        <v>24</v>
      </c>
      <c r="X54" s="98" t="str">
        <f>IF(U42="","",ROUNDUP(SUM(U42,U46,U50,U54,U58),0))</f>
        <v/>
      </c>
      <c r="Y54" s="99"/>
      <c r="Z54" s="100"/>
      <c r="AA54" s="86"/>
      <c r="AB54" s="86"/>
      <c r="AC54" s="86"/>
      <c r="AD54" s="66"/>
    </row>
    <row r="55" spans="1:30" s="3" customFormat="1" x14ac:dyDescent="0.15">
      <c r="A55" s="91"/>
      <c r="B55" s="79"/>
      <c r="C55" s="79"/>
      <c r="D55" s="82"/>
      <c r="E55" s="83"/>
      <c r="F55" s="73"/>
      <c r="G55" s="73"/>
      <c r="H55" s="73"/>
      <c r="I55" s="73"/>
      <c r="J55" s="73"/>
      <c r="K55" s="73"/>
      <c r="L55" s="73"/>
      <c r="M55" s="176"/>
      <c r="N55" s="69"/>
      <c r="O55" s="73"/>
      <c r="P55" s="73"/>
      <c r="Q55" s="69"/>
      <c r="R55" s="69"/>
      <c r="S55" s="73"/>
      <c r="T55" s="73"/>
      <c r="U55" s="84"/>
      <c r="V55" s="84"/>
      <c r="W55" s="78"/>
      <c r="X55" s="101"/>
      <c r="Y55" s="99"/>
      <c r="Z55" s="100"/>
      <c r="AA55" s="86"/>
      <c r="AB55" s="86"/>
      <c r="AC55" s="86"/>
      <c r="AD55" s="66"/>
    </row>
    <row r="56" spans="1:30" s="3" customFormat="1" x14ac:dyDescent="0.15">
      <c r="A56" s="91"/>
      <c r="B56" s="79" t="s">
        <v>54</v>
      </c>
      <c r="C56" s="79"/>
      <c r="D56" s="92"/>
      <c r="E56" s="93"/>
      <c r="F56" s="96" t="s">
        <v>82</v>
      </c>
      <c r="G56" s="72" t="s">
        <v>7</v>
      </c>
      <c r="H56" s="72" t="str">
        <f>IF(A56="","",VLOOKUP(A56,' 参照 '!E4:F12,2,))</f>
        <v/>
      </c>
      <c r="I56" s="72"/>
      <c r="J56" s="72" t="s">
        <v>8</v>
      </c>
      <c r="K56" s="72" t="s">
        <v>7</v>
      </c>
      <c r="L56" s="72">
        <v>0.75</v>
      </c>
      <c r="M56" s="175" t="s">
        <v>7</v>
      </c>
      <c r="N56" s="68"/>
      <c r="O56" s="72" t="s">
        <v>9</v>
      </c>
      <c r="P56" s="72" t="s">
        <v>17</v>
      </c>
      <c r="Q56" s="68"/>
      <c r="R56" s="68"/>
      <c r="S56" s="72" t="s">
        <v>8</v>
      </c>
      <c r="T56" s="72" t="s">
        <v>29</v>
      </c>
      <c r="U56" s="75" t="str">
        <f>IF(OR(A56="",D56="",Q56=""),"",ROUND(D56*H56*L56*N56/Q56,1))</f>
        <v/>
      </c>
      <c r="V56" s="75"/>
      <c r="W56" s="77" t="s">
        <v>25</v>
      </c>
      <c r="X56" s="101"/>
      <c r="Y56" s="99"/>
      <c r="Z56" s="100"/>
      <c r="AA56" s="86"/>
      <c r="AB56" s="86"/>
      <c r="AC56" s="86"/>
      <c r="AD56" s="66"/>
    </row>
    <row r="57" spans="1:30" s="3" customFormat="1" x14ac:dyDescent="0.15">
      <c r="A57" s="91"/>
      <c r="B57" s="79"/>
      <c r="C57" s="79"/>
      <c r="D57" s="94"/>
      <c r="E57" s="95"/>
      <c r="F57" s="97"/>
      <c r="G57" s="73"/>
      <c r="H57" s="73"/>
      <c r="I57" s="73"/>
      <c r="J57" s="73"/>
      <c r="K57" s="73"/>
      <c r="L57" s="73"/>
      <c r="M57" s="176"/>
      <c r="N57" s="69"/>
      <c r="O57" s="73"/>
      <c r="P57" s="73"/>
      <c r="Q57" s="69"/>
      <c r="R57" s="69"/>
      <c r="S57" s="73"/>
      <c r="T57" s="73"/>
      <c r="U57" s="84"/>
      <c r="V57" s="84"/>
      <c r="W57" s="78"/>
      <c r="X57" s="101"/>
      <c r="Y57" s="99"/>
      <c r="Z57" s="100"/>
      <c r="AA57" s="86"/>
      <c r="AB57" s="86"/>
      <c r="AC57" s="86"/>
      <c r="AD57" s="66"/>
    </row>
    <row r="58" spans="1:30" s="3" customFormat="1" x14ac:dyDescent="0.15">
      <c r="A58" s="91"/>
      <c r="B58" s="79" t="s">
        <v>55</v>
      </c>
      <c r="C58" s="79"/>
      <c r="D58" s="80" t="str">
        <f>IF(""=D56,"",D56)</f>
        <v/>
      </c>
      <c r="E58" s="81"/>
      <c r="F58" s="72" t="str">
        <f>F56</f>
        <v>㎡</v>
      </c>
      <c r="G58" s="72" t="s">
        <v>7</v>
      </c>
      <c r="H58" s="72" t="str">
        <f>IF(ISBLANK(H56),"",H56)</f>
        <v/>
      </c>
      <c r="I58" s="72"/>
      <c r="J58" s="72" t="s">
        <v>8</v>
      </c>
      <c r="K58" s="72" t="s">
        <v>7</v>
      </c>
      <c r="L58" s="72">
        <v>0.25</v>
      </c>
      <c r="M58" s="175" t="s">
        <v>7</v>
      </c>
      <c r="N58" s="68"/>
      <c r="O58" s="72" t="s">
        <v>9</v>
      </c>
      <c r="P58" s="72" t="s">
        <v>17</v>
      </c>
      <c r="Q58" s="68"/>
      <c r="R58" s="68"/>
      <c r="S58" s="72" t="s">
        <v>8</v>
      </c>
      <c r="T58" s="72" t="s">
        <v>29</v>
      </c>
      <c r="U58" s="75" t="str">
        <f>IF(OR(A56="",D58="",Q58=""),"",ROUND(D58*H58*L58*N58/Q58,1))</f>
        <v/>
      </c>
      <c r="V58" s="75"/>
      <c r="W58" s="77" t="s">
        <v>26</v>
      </c>
      <c r="X58" s="101"/>
      <c r="Y58" s="99"/>
      <c r="Z58" s="100"/>
      <c r="AA58" s="86"/>
      <c r="AB58" s="86"/>
      <c r="AC58" s="86"/>
      <c r="AD58" s="66"/>
    </row>
    <row r="59" spans="1:30" s="3" customFormat="1" x14ac:dyDescent="0.15">
      <c r="A59" s="91"/>
      <c r="B59" s="79"/>
      <c r="C59" s="79"/>
      <c r="D59" s="82"/>
      <c r="E59" s="83"/>
      <c r="F59" s="73"/>
      <c r="G59" s="73"/>
      <c r="H59" s="73"/>
      <c r="I59" s="73"/>
      <c r="J59" s="73"/>
      <c r="K59" s="73"/>
      <c r="L59" s="73"/>
      <c r="M59" s="176"/>
      <c r="N59" s="69"/>
      <c r="O59" s="73"/>
      <c r="P59" s="73"/>
      <c r="Q59" s="69"/>
      <c r="R59" s="69"/>
      <c r="S59" s="74"/>
      <c r="T59" s="74"/>
      <c r="U59" s="76"/>
      <c r="V59" s="76"/>
      <c r="W59" s="78"/>
      <c r="X59" s="102"/>
      <c r="Y59" s="103"/>
      <c r="Z59" s="104"/>
      <c r="AA59" s="86"/>
      <c r="AB59" s="86"/>
      <c r="AC59" s="86"/>
      <c r="AD59" s="66"/>
    </row>
    <row r="60" spans="1:30" s="3" customForma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70" t="s">
        <v>12</v>
      </c>
      <c r="T60" s="70"/>
      <c r="U60" s="70"/>
      <c r="V60" s="70"/>
      <c r="W60" s="70"/>
      <c r="X60" s="67">
        <f>SUM(X40:Z59)</f>
        <v>0</v>
      </c>
      <c r="Y60" s="67"/>
      <c r="Z60" s="67"/>
      <c r="AA60" s="70" t="s">
        <v>27</v>
      </c>
      <c r="AB60" s="70"/>
      <c r="AC60" s="70"/>
      <c r="AD60" s="67">
        <f>SUM(AD40)</f>
        <v>0</v>
      </c>
    </row>
    <row r="61" spans="1:30" s="3" customForma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0"/>
      <c r="T61" s="70"/>
      <c r="U61" s="70"/>
      <c r="V61" s="70"/>
      <c r="W61" s="70"/>
      <c r="X61" s="67"/>
      <c r="Y61" s="67"/>
      <c r="Z61" s="67"/>
      <c r="AA61" s="70"/>
      <c r="AB61" s="70"/>
      <c r="AC61" s="70"/>
      <c r="AD61" s="67"/>
    </row>
    <row r="62" spans="1:30" x14ac:dyDescent="0.15">
      <c r="A62" s="19"/>
      <c r="B62" s="19"/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9.5" customHeight="1" x14ac:dyDescent="0.15">
      <c r="A63" s="71" t="s">
        <v>74</v>
      </c>
      <c r="B63" s="71"/>
      <c r="C63" s="34"/>
      <c r="D63" s="34"/>
      <c r="E63" s="34"/>
      <c r="F63" s="34"/>
      <c r="G63" s="34"/>
      <c r="H63" s="34"/>
      <c r="I63" s="34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x14ac:dyDescent="0.15">
      <c r="A64" s="42" t="s">
        <v>69</v>
      </c>
      <c r="B64" s="42"/>
      <c r="C64" s="55" t="s">
        <v>48</v>
      </c>
      <c r="D64" s="56"/>
      <c r="E64" s="68"/>
      <c r="F64" s="68"/>
      <c r="G64" s="68"/>
      <c r="H64" s="56" t="s">
        <v>71</v>
      </c>
      <c r="I64" s="56"/>
      <c r="J64" s="56"/>
      <c r="K64" s="56"/>
      <c r="L64" s="56"/>
      <c r="M64" s="56"/>
      <c r="N64" s="56"/>
      <c r="O64" s="68"/>
      <c r="P64" s="68"/>
      <c r="Q64" s="68"/>
      <c r="R64" s="62" t="s">
        <v>72</v>
      </c>
      <c r="S64" s="62"/>
      <c r="T64" s="62"/>
      <c r="U64" s="62"/>
      <c r="V64" s="64"/>
      <c r="W64" s="64"/>
      <c r="X64" s="62" t="s">
        <v>73</v>
      </c>
      <c r="Y64" s="68"/>
      <c r="Z64" s="62" t="s">
        <v>47</v>
      </c>
      <c r="AA64" s="62" t="s">
        <v>29</v>
      </c>
      <c r="AB64" s="192"/>
      <c r="AC64" s="193"/>
      <c r="AD64" s="193"/>
    </row>
    <row r="65" spans="1:30" x14ac:dyDescent="0.15">
      <c r="A65" s="42"/>
      <c r="B65" s="42"/>
      <c r="C65" s="57"/>
      <c r="D65" s="58"/>
      <c r="E65" s="69"/>
      <c r="F65" s="69"/>
      <c r="G65" s="69"/>
      <c r="H65" s="58"/>
      <c r="I65" s="58"/>
      <c r="J65" s="58"/>
      <c r="K65" s="58"/>
      <c r="L65" s="58"/>
      <c r="M65" s="58"/>
      <c r="N65" s="58"/>
      <c r="O65" s="69"/>
      <c r="P65" s="69"/>
      <c r="Q65" s="69"/>
      <c r="R65" s="63"/>
      <c r="S65" s="63"/>
      <c r="T65" s="63"/>
      <c r="U65" s="63"/>
      <c r="V65" s="65"/>
      <c r="W65" s="65"/>
      <c r="X65" s="63"/>
      <c r="Y65" s="69"/>
      <c r="Z65" s="63"/>
      <c r="AA65" s="63"/>
      <c r="AB65" s="192"/>
      <c r="AC65" s="193"/>
      <c r="AD65" s="193"/>
    </row>
    <row r="66" spans="1:30" ht="13.5" customHeight="1" x14ac:dyDescent="0.15">
      <c r="A66" s="42" t="s">
        <v>70</v>
      </c>
      <c r="B66" s="42"/>
      <c r="C66" s="188"/>
      <c r="D66" s="189"/>
      <c r="E66" s="189"/>
      <c r="F66" s="49" t="s">
        <v>52</v>
      </c>
      <c r="G66" s="50"/>
      <c r="H66" s="50"/>
      <c r="I66" s="50"/>
      <c r="J66" s="50"/>
      <c r="K66" s="51"/>
      <c r="L66" s="61"/>
      <c r="M66" s="61"/>
      <c r="N66" s="61"/>
      <c r="O66" s="61"/>
      <c r="P66" s="55" t="s">
        <v>46</v>
      </c>
      <c r="Q66" s="56"/>
      <c r="R66" s="56"/>
      <c r="S66" s="56"/>
      <c r="T66" s="61"/>
      <c r="U66" s="61"/>
      <c r="V66" s="61"/>
      <c r="W66" s="61"/>
      <c r="X66" s="55" t="s">
        <v>45</v>
      </c>
      <c r="Y66" s="56"/>
      <c r="Z66" s="56"/>
      <c r="AA66" s="56"/>
      <c r="AB66" s="59"/>
      <c r="AC66" s="61"/>
      <c r="AD66" s="61"/>
    </row>
    <row r="67" spans="1:30" x14ac:dyDescent="0.15">
      <c r="A67" s="42"/>
      <c r="B67" s="42"/>
      <c r="C67" s="190"/>
      <c r="D67" s="191"/>
      <c r="E67" s="191"/>
      <c r="F67" s="52"/>
      <c r="G67" s="53"/>
      <c r="H67" s="53"/>
      <c r="I67" s="53"/>
      <c r="J67" s="53"/>
      <c r="K67" s="54"/>
      <c r="L67" s="61"/>
      <c r="M67" s="61"/>
      <c r="N67" s="61"/>
      <c r="O67" s="61"/>
      <c r="P67" s="57"/>
      <c r="Q67" s="58"/>
      <c r="R67" s="58"/>
      <c r="S67" s="58"/>
      <c r="T67" s="61"/>
      <c r="U67" s="61"/>
      <c r="V67" s="61"/>
      <c r="W67" s="61"/>
      <c r="X67" s="57"/>
      <c r="Y67" s="58"/>
      <c r="Z67" s="58"/>
      <c r="AA67" s="58"/>
      <c r="AB67" s="60"/>
      <c r="AC67" s="61"/>
      <c r="AD67" s="61"/>
    </row>
    <row r="68" spans="1:30" s="5" customFormat="1" ht="16.5" customHeight="1" x14ac:dyDescent="0.15">
      <c r="A68" s="29" t="s">
        <v>75</v>
      </c>
      <c r="B68" s="36" t="s">
        <v>57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ht="11.25" customHeight="1" x14ac:dyDescent="0.15">
      <c r="A69" s="30"/>
      <c r="B69" s="37" t="s">
        <v>68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11.25" customHeight="1" x14ac:dyDescent="0.15">
      <c r="A70" s="30"/>
      <c r="B70" s="37" t="s">
        <v>62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11.25" customHeight="1" x14ac:dyDescent="0.15">
      <c r="A71" s="30"/>
      <c r="B71" s="35" t="s">
        <v>58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0" ht="11.25" customHeight="1" x14ac:dyDescent="0.15">
      <c r="A72" s="30"/>
      <c r="B72" s="35" t="s">
        <v>83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ht="11.25" customHeight="1" x14ac:dyDescent="0.15">
      <c r="A73" s="30"/>
      <c r="B73" s="35" t="s">
        <v>67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ht="11.25" customHeight="1" x14ac:dyDescent="0.15">
      <c r="A74" s="30"/>
      <c r="B74" s="35" t="s">
        <v>59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ht="11.25" customHeight="1" x14ac:dyDescent="0.15">
      <c r="A75" s="30"/>
      <c r="B75" s="35" t="s">
        <v>60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</sheetData>
  <sheetProtection password="EA15" sheet="1" selectLockedCells="1"/>
  <customSheetViews>
    <customSheetView guid="{BDB8685B-4970-4452-803C-77468F5F60F7}" scale="90" showPageBreaks="1" view="pageLayout">
      <selection activeCell="D6" sqref="D6:E7"/>
      <pageMargins left="0.56712962962962965" right="0.54398148148148151" top="0.75" bottom="0.75" header="0.3" footer="0.3"/>
      <pageSetup paperSize="9" orientation="landscape" r:id="rId1"/>
    </customSheetView>
  </customSheetViews>
  <mergeCells count="442">
    <mergeCell ref="B74:AD74"/>
    <mergeCell ref="S60:W61"/>
    <mergeCell ref="X60:Z61"/>
    <mergeCell ref="AA60:AC61"/>
    <mergeCell ref="AD60:AD61"/>
    <mergeCell ref="E64:G65"/>
    <mergeCell ref="H64:N65"/>
    <mergeCell ref="O64:Q65"/>
    <mergeCell ref="O56:O57"/>
    <mergeCell ref="P56:P57"/>
    <mergeCell ref="P58:P59"/>
    <mergeCell ref="Q58:R59"/>
    <mergeCell ref="S58:S59"/>
    <mergeCell ref="T58:T59"/>
    <mergeCell ref="U58:V59"/>
    <mergeCell ref="W58:W59"/>
    <mergeCell ref="J58:J59"/>
    <mergeCell ref="K58:K59"/>
    <mergeCell ref="L58:L59"/>
    <mergeCell ref="M58:M59"/>
    <mergeCell ref="N58:N59"/>
    <mergeCell ref="O58:O59"/>
    <mergeCell ref="B58:C59"/>
    <mergeCell ref="D58:E59"/>
    <mergeCell ref="B75:AD75"/>
    <mergeCell ref="B68:AD68"/>
    <mergeCell ref="B69:AD69"/>
    <mergeCell ref="B70:AD70"/>
    <mergeCell ref="B71:AD71"/>
    <mergeCell ref="B72:AD72"/>
    <mergeCell ref="B73:AD73"/>
    <mergeCell ref="AB64:AD65"/>
    <mergeCell ref="A66:B67"/>
    <mergeCell ref="C66:E67"/>
    <mergeCell ref="F66:K67"/>
    <mergeCell ref="L66:O67"/>
    <mergeCell ref="P66:S67"/>
    <mergeCell ref="T66:W67"/>
    <mergeCell ref="X66:AB67"/>
    <mergeCell ref="AC66:AD67"/>
    <mergeCell ref="R64:U65"/>
    <mergeCell ref="V64:W65"/>
    <mergeCell ref="X64:X65"/>
    <mergeCell ref="Y64:Y65"/>
    <mergeCell ref="Z64:Z65"/>
    <mergeCell ref="AA64:AA65"/>
    <mergeCell ref="A64:B65"/>
    <mergeCell ref="C64:D65"/>
    <mergeCell ref="F58:F59"/>
    <mergeCell ref="G58:G59"/>
    <mergeCell ref="H58:I59"/>
    <mergeCell ref="K56:K57"/>
    <mergeCell ref="L56:L57"/>
    <mergeCell ref="M56:M57"/>
    <mergeCell ref="N56:N57"/>
    <mergeCell ref="P54:P55"/>
    <mergeCell ref="Q54:R55"/>
    <mergeCell ref="S54:S55"/>
    <mergeCell ref="T54:T55"/>
    <mergeCell ref="Q56:R57"/>
    <mergeCell ref="S56:S57"/>
    <mergeCell ref="T56:T57"/>
    <mergeCell ref="N54:N55"/>
    <mergeCell ref="O54:O55"/>
    <mergeCell ref="U56:V57"/>
    <mergeCell ref="W56:W57"/>
    <mergeCell ref="AA52:AC59"/>
    <mergeCell ref="B54:C55"/>
    <mergeCell ref="D54:E55"/>
    <mergeCell ref="F54:F55"/>
    <mergeCell ref="G54:G55"/>
    <mergeCell ref="H54:I55"/>
    <mergeCell ref="J54:J55"/>
    <mergeCell ref="K54:K55"/>
    <mergeCell ref="L54:L55"/>
    <mergeCell ref="M54:M55"/>
    <mergeCell ref="P52:P53"/>
    <mergeCell ref="Q52:R53"/>
    <mergeCell ref="S52:S53"/>
    <mergeCell ref="T52:T53"/>
    <mergeCell ref="U52:V53"/>
    <mergeCell ref="W52:W53"/>
    <mergeCell ref="J52:J53"/>
    <mergeCell ref="K52:K53"/>
    <mergeCell ref="L52:L53"/>
    <mergeCell ref="M52:M53"/>
    <mergeCell ref="N52:N53"/>
    <mergeCell ref="O52:O53"/>
    <mergeCell ref="U54:V55"/>
    <mergeCell ref="W54:W55"/>
    <mergeCell ref="W50:W51"/>
    <mergeCell ref="X50:Z53"/>
    <mergeCell ref="A52:A55"/>
    <mergeCell ref="B52:C53"/>
    <mergeCell ref="D52:E53"/>
    <mergeCell ref="F52:F53"/>
    <mergeCell ref="G52:G53"/>
    <mergeCell ref="H52:I53"/>
    <mergeCell ref="M50:M51"/>
    <mergeCell ref="N50:N51"/>
    <mergeCell ref="O50:O51"/>
    <mergeCell ref="P50:P51"/>
    <mergeCell ref="Q50:R51"/>
    <mergeCell ref="S50:S51"/>
    <mergeCell ref="X54:Z59"/>
    <mergeCell ref="A56:A59"/>
    <mergeCell ref="B56:C57"/>
    <mergeCell ref="D56:E57"/>
    <mergeCell ref="F56:F57"/>
    <mergeCell ref="G56:G57"/>
    <mergeCell ref="H56:I57"/>
    <mergeCell ref="J56:J57"/>
    <mergeCell ref="A48:A51"/>
    <mergeCell ref="B48:C49"/>
    <mergeCell ref="W48:W49"/>
    <mergeCell ref="X48:Z49"/>
    <mergeCell ref="B50:C51"/>
    <mergeCell ref="D50:E51"/>
    <mergeCell ref="F50:F51"/>
    <mergeCell ref="G50:G51"/>
    <mergeCell ref="H50:I51"/>
    <mergeCell ref="J50:J51"/>
    <mergeCell ref="K50:K51"/>
    <mergeCell ref="L50:L51"/>
    <mergeCell ref="O48:O49"/>
    <mergeCell ref="P48:P49"/>
    <mergeCell ref="Q48:R49"/>
    <mergeCell ref="S48:S49"/>
    <mergeCell ref="T48:T49"/>
    <mergeCell ref="U48:V49"/>
    <mergeCell ref="H48:I49"/>
    <mergeCell ref="J48:J49"/>
    <mergeCell ref="K48:K49"/>
    <mergeCell ref="L48:L49"/>
    <mergeCell ref="M48:M49"/>
    <mergeCell ref="N48:N49"/>
    <mergeCell ref="T50:T51"/>
    <mergeCell ref="U50:V51"/>
    <mergeCell ref="D48:E49"/>
    <mergeCell ref="F48:F49"/>
    <mergeCell ref="G48:G49"/>
    <mergeCell ref="K46:K47"/>
    <mergeCell ref="L46:L47"/>
    <mergeCell ref="M46:M47"/>
    <mergeCell ref="N46:N47"/>
    <mergeCell ref="B46:C47"/>
    <mergeCell ref="D46:E47"/>
    <mergeCell ref="F46:F47"/>
    <mergeCell ref="G46:G47"/>
    <mergeCell ref="H46:I47"/>
    <mergeCell ref="J46:J47"/>
    <mergeCell ref="U44:V45"/>
    <mergeCell ref="W44:W45"/>
    <mergeCell ref="J44:J45"/>
    <mergeCell ref="K44:K45"/>
    <mergeCell ref="L44:L45"/>
    <mergeCell ref="M44:M45"/>
    <mergeCell ref="N44:N45"/>
    <mergeCell ref="O44:O45"/>
    <mergeCell ref="Q46:R47"/>
    <mergeCell ref="S46:S47"/>
    <mergeCell ref="T46:T47"/>
    <mergeCell ref="U46:V47"/>
    <mergeCell ref="W46:W47"/>
    <mergeCell ref="O46:O47"/>
    <mergeCell ref="P46:P47"/>
    <mergeCell ref="S42:S43"/>
    <mergeCell ref="T42:T43"/>
    <mergeCell ref="U42:V43"/>
    <mergeCell ref="W42:W43"/>
    <mergeCell ref="A44:A47"/>
    <mergeCell ref="B44:C45"/>
    <mergeCell ref="D44:E45"/>
    <mergeCell ref="F44:F45"/>
    <mergeCell ref="G44:G45"/>
    <mergeCell ref="H44:I45"/>
    <mergeCell ref="L42:L43"/>
    <mergeCell ref="M42:M43"/>
    <mergeCell ref="N42:N43"/>
    <mergeCell ref="O42:O43"/>
    <mergeCell ref="P42:P43"/>
    <mergeCell ref="Q42:R43"/>
    <mergeCell ref="A40:A43"/>
    <mergeCell ref="F40:F41"/>
    <mergeCell ref="G40:G41"/>
    <mergeCell ref="H40:I41"/>
    <mergeCell ref="P44:P45"/>
    <mergeCell ref="Q44:R45"/>
    <mergeCell ref="S44:S45"/>
    <mergeCell ref="T44:T45"/>
    <mergeCell ref="X40:Z47"/>
    <mergeCell ref="AA40:AC51"/>
    <mergeCell ref="AD40:AD59"/>
    <mergeCell ref="B42:C43"/>
    <mergeCell ref="D42:E43"/>
    <mergeCell ref="F42:F43"/>
    <mergeCell ref="G42:G43"/>
    <mergeCell ref="H42:I43"/>
    <mergeCell ref="J42:J43"/>
    <mergeCell ref="K42:K43"/>
    <mergeCell ref="P40:P41"/>
    <mergeCell ref="Q40:R41"/>
    <mergeCell ref="S40:S41"/>
    <mergeCell ref="T40:T41"/>
    <mergeCell ref="U40:V41"/>
    <mergeCell ref="W40:W41"/>
    <mergeCell ref="J40:J41"/>
    <mergeCell ref="K40:K41"/>
    <mergeCell ref="L40:L41"/>
    <mergeCell ref="M40:M41"/>
    <mergeCell ref="N40:N41"/>
    <mergeCell ref="O40:O41"/>
    <mergeCell ref="B40:C41"/>
    <mergeCell ref="D40:E41"/>
    <mergeCell ref="A36:L37"/>
    <mergeCell ref="A38:M38"/>
    <mergeCell ref="B39:C39"/>
    <mergeCell ref="D39:W39"/>
    <mergeCell ref="X39:Z39"/>
    <mergeCell ref="AA39:AC39"/>
    <mergeCell ref="AB32:AD33"/>
    <mergeCell ref="A34:B35"/>
    <mergeCell ref="C34:E35"/>
    <mergeCell ref="F34:K35"/>
    <mergeCell ref="L34:O35"/>
    <mergeCell ref="P34:S35"/>
    <mergeCell ref="T34:W35"/>
    <mergeCell ref="X34:AB35"/>
    <mergeCell ref="AC34:AD35"/>
    <mergeCell ref="R32:U33"/>
    <mergeCell ref="V32:W33"/>
    <mergeCell ref="X32:X33"/>
    <mergeCell ref="Y32:Y33"/>
    <mergeCell ref="Z32:Z33"/>
    <mergeCell ref="AA32:AA33"/>
    <mergeCell ref="A32:B33"/>
    <mergeCell ref="C32:D33"/>
    <mergeCell ref="E32:G33"/>
    <mergeCell ref="H32:N33"/>
    <mergeCell ref="O32:Q33"/>
    <mergeCell ref="U26:V27"/>
    <mergeCell ref="W26:W27"/>
    <mergeCell ref="S28:W29"/>
    <mergeCell ref="B26:C27"/>
    <mergeCell ref="D26:E27"/>
    <mergeCell ref="F26:F27"/>
    <mergeCell ref="G26:G27"/>
    <mergeCell ref="H26:I27"/>
    <mergeCell ref="J26:J27"/>
    <mergeCell ref="K26:K27"/>
    <mergeCell ref="L26:L27"/>
    <mergeCell ref="M26:M27"/>
    <mergeCell ref="C31:I31"/>
    <mergeCell ref="A24:A27"/>
    <mergeCell ref="B24:C25"/>
    <mergeCell ref="D24:E25"/>
    <mergeCell ref="F24:F25"/>
    <mergeCell ref="G24:G25"/>
    <mergeCell ref="H24:I25"/>
    <mergeCell ref="X28:Z29"/>
    <mergeCell ref="AA28:AC29"/>
    <mergeCell ref="N26:N27"/>
    <mergeCell ref="O26:O27"/>
    <mergeCell ref="P26:P27"/>
    <mergeCell ref="Q26:R27"/>
    <mergeCell ref="S26:S27"/>
    <mergeCell ref="T26:T27"/>
    <mergeCell ref="X24:Z27"/>
    <mergeCell ref="P24:P25"/>
    <mergeCell ref="Q24:R25"/>
    <mergeCell ref="S24:S25"/>
    <mergeCell ref="T24:T25"/>
    <mergeCell ref="U24:V25"/>
    <mergeCell ref="W24:W25"/>
    <mergeCell ref="AA19:AA27"/>
    <mergeCell ref="AB19:AC27"/>
    <mergeCell ref="S20:S21"/>
    <mergeCell ref="T20:T21"/>
    <mergeCell ref="U20:V21"/>
    <mergeCell ref="W20:W21"/>
    <mergeCell ref="X20:Z23"/>
    <mergeCell ref="P20:P21"/>
    <mergeCell ref="Q20:R21"/>
    <mergeCell ref="O20:O21"/>
    <mergeCell ref="L22:L23"/>
    <mergeCell ref="M22:M23"/>
    <mergeCell ref="N22:N23"/>
    <mergeCell ref="O22:O23"/>
    <mergeCell ref="T22:T23"/>
    <mergeCell ref="U22:V23"/>
    <mergeCell ref="W22:W23"/>
    <mergeCell ref="L20:L21"/>
    <mergeCell ref="M20:M21"/>
    <mergeCell ref="N20:N21"/>
    <mergeCell ref="J24:J25"/>
    <mergeCell ref="K24:K25"/>
    <mergeCell ref="L24:L25"/>
    <mergeCell ref="M24:M25"/>
    <mergeCell ref="N24:N25"/>
    <mergeCell ref="O24:O25"/>
    <mergeCell ref="P22:P23"/>
    <mergeCell ref="Q22:R23"/>
    <mergeCell ref="S22:S23"/>
    <mergeCell ref="J22:J23"/>
    <mergeCell ref="K22:K23"/>
    <mergeCell ref="J16:J17"/>
    <mergeCell ref="A20:A23"/>
    <mergeCell ref="B20:C21"/>
    <mergeCell ref="D20:E21"/>
    <mergeCell ref="F20:F21"/>
    <mergeCell ref="G20:G21"/>
    <mergeCell ref="H20:I21"/>
    <mergeCell ref="J20:J21"/>
    <mergeCell ref="K20:K21"/>
    <mergeCell ref="B22:C23"/>
    <mergeCell ref="D22:E23"/>
    <mergeCell ref="F22:F23"/>
    <mergeCell ref="G22:G23"/>
    <mergeCell ref="H22:I23"/>
    <mergeCell ref="A16:A19"/>
    <mergeCell ref="B16:C17"/>
    <mergeCell ref="D16:E17"/>
    <mergeCell ref="F16:F17"/>
    <mergeCell ref="G16:G17"/>
    <mergeCell ref="H16:I17"/>
    <mergeCell ref="B18:C19"/>
    <mergeCell ref="D18:E19"/>
    <mergeCell ref="F18:F19"/>
    <mergeCell ref="X12:Z15"/>
    <mergeCell ref="AA12:AC18"/>
    <mergeCell ref="U14:V15"/>
    <mergeCell ref="P16:P17"/>
    <mergeCell ref="Q16:R17"/>
    <mergeCell ref="S16:S17"/>
    <mergeCell ref="T16:T17"/>
    <mergeCell ref="U16:V17"/>
    <mergeCell ref="W16:W17"/>
    <mergeCell ref="X16:Z19"/>
    <mergeCell ref="W18:W19"/>
    <mergeCell ref="S14:S15"/>
    <mergeCell ref="T14:T15"/>
    <mergeCell ref="S18:S19"/>
    <mergeCell ref="T18:T19"/>
    <mergeCell ref="U18:V19"/>
    <mergeCell ref="W14:W15"/>
    <mergeCell ref="S12:S13"/>
    <mergeCell ref="T12:T13"/>
    <mergeCell ref="U12:V13"/>
    <mergeCell ref="W12:W13"/>
    <mergeCell ref="N12:N13"/>
    <mergeCell ref="O12:O13"/>
    <mergeCell ref="P12:P13"/>
    <mergeCell ref="Q12:R13"/>
    <mergeCell ref="G18:G19"/>
    <mergeCell ref="N14:N15"/>
    <mergeCell ref="O14:O15"/>
    <mergeCell ref="P14:P15"/>
    <mergeCell ref="Q14:R15"/>
    <mergeCell ref="K16:K17"/>
    <mergeCell ref="L16:L17"/>
    <mergeCell ref="M16:M17"/>
    <mergeCell ref="N16:N17"/>
    <mergeCell ref="O16:O17"/>
    <mergeCell ref="P18:P19"/>
    <mergeCell ref="Q18:R19"/>
    <mergeCell ref="G14:G15"/>
    <mergeCell ref="O18:O19"/>
    <mergeCell ref="H18:I19"/>
    <mergeCell ref="J18:J19"/>
    <mergeCell ref="K18:K19"/>
    <mergeCell ref="L18:L19"/>
    <mergeCell ref="M18:M19"/>
    <mergeCell ref="N18:N19"/>
    <mergeCell ref="F14:F15"/>
    <mergeCell ref="H14:I15"/>
    <mergeCell ref="J14:J15"/>
    <mergeCell ref="K14:K15"/>
    <mergeCell ref="L14:L15"/>
    <mergeCell ref="M14:M15"/>
    <mergeCell ref="J8:J9"/>
    <mergeCell ref="L12:L13"/>
    <mergeCell ref="M12:M13"/>
    <mergeCell ref="AA8:AA9"/>
    <mergeCell ref="AB8:AC9"/>
    <mergeCell ref="S8:S9"/>
    <mergeCell ref="T8:T9"/>
    <mergeCell ref="U8:V9"/>
    <mergeCell ref="W8:W9"/>
    <mergeCell ref="X8:Z9"/>
    <mergeCell ref="A12:A15"/>
    <mergeCell ref="B12:C13"/>
    <mergeCell ref="D12:E13"/>
    <mergeCell ref="F12:F13"/>
    <mergeCell ref="G12:G13"/>
    <mergeCell ref="H12:I13"/>
    <mergeCell ref="J12:J13"/>
    <mergeCell ref="K12:K13"/>
    <mergeCell ref="Q8:R9"/>
    <mergeCell ref="K8:K9"/>
    <mergeCell ref="L8:L9"/>
    <mergeCell ref="M8:M9"/>
    <mergeCell ref="N8:N9"/>
    <mergeCell ref="O8:O9"/>
    <mergeCell ref="P8:P9"/>
    <mergeCell ref="B14:C15"/>
    <mergeCell ref="D14:E15"/>
    <mergeCell ref="O6:O7"/>
    <mergeCell ref="P6:P7"/>
    <mergeCell ref="Q6:R7"/>
    <mergeCell ref="S6:S7"/>
    <mergeCell ref="T6:T7"/>
    <mergeCell ref="U6:V7"/>
    <mergeCell ref="H6:I7"/>
    <mergeCell ref="J6:J7"/>
    <mergeCell ref="K6:K7"/>
    <mergeCell ref="L6:L7"/>
    <mergeCell ref="M6:M7"/>
    <mergeCell ref="N6:N7"/>
    <mergeCell ref="C63:I63"/>
    <mergeCell ref="AD12:AD27"/>
    <mergeCell ref="AD28:AD29"/>
    <mergeCell ref="A31:B31"/>
    <mergeCell ref="A63:B63"/>
    <mergeCell ref="A2:AD3"/>
    <mergeCell ref="B5:C5"/>
    <mergeCell ref="D5:W5"/>
    <mergeCell ref="X5:Z5"/>
    <mergeCell ref="AA5:AC5"/>
    <mergeCell ref="A6:A9"/>
    <mergeCell ref="B6:C7"/>
    <mergeCell ref="D6:E7"/>
    <mergeCell ref="F6:F7"/>
    <mergeCell ref="G6:G7"/>
    <mergeCell ref="W6:W7"/>
    <mergeCell ref="X6:Z7"/>
    <mergeCell ref="AA6:AC7"/>
    <mergeCell ref="B8:C9"/>
    <mergeCell ref="D8:E9"/>
    <mergeCell ref="F8:F9"/>
    <mergeCell ref="G8:G9"/>
    <mergeCell ref="H8:I9"/>
    <mergeCell ref="AD6:AD9"/>
  </mergeCells>
  <phoneticPr fontId="1"/>
  <dataValidations count="2">
    <dataValidation type="decimal" operator="greaterThanOrEqual" allowBlank="1" showInputMessage="1" showErrorMessage="1" errorTitle="エラーメッセージ" error="粗大ごみ保管面積は_x000a_3.00㎡以上確保するよう努めてください。" sqref="AC34:AD35 AC66:AD67">
      <formula1>3</formula1>
    </dataValidation>
    <dataValidation type="list" allowBlank="1" showInputMessage="1" showErrorMessage="1" sqref="C31 C63">
      <formula1>"(再利用対象物保管場所を含む）,"</formula1>
    </dataValidation>
  </dataValidations>
  <pageMargins left="0.56712962962962965" right="0.54398148148148151" top="0.75" bottom="0.75" header="0.3" footer="0.3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参照 '!$I$3:$I$4</xm:f>
          </x14:formula1>
          <xm:sqref>Y32:Y33 Y64:Y65</xm:sqref>
        </x14:dataValidation>
        <x14:dataValidation type="list" allowBlank="1" showInputMessage="1" showErrorMessage="1">
          <x14:formula1>
            <xm:f>' 参照 '!$C$3:$C$4</xm:f>
          </x14:formula1>
          <xm:sqref>Q6</xm:sqref>
        </x14:dataValidation>
        <x14:dataValidation type="list" allowBlank="1" showInputMessage="1" showErrorMessage="1">
          <x14:formula1>
            <xm:f>' 参照 '!$A$3:$A$4</xm:f>
          </x14:formula1>
          <xm:sqref>F12:F27 F40:F59</xm:sqref>
        </x14:dataValidation>
        <x14:dataValidation type="list" allowBlank="1" showInputMessage="1" showErrorMessage="1">
          <x14:formula1>
            <xm:f>' 参照 '!$E$4:$E$12</xm:f>
          </x14:formula1>
          <xm:sqref>A12:A27 A40:A59</xm:sqref>
        </x14:dataValidation>
        <x14:dataValidation type="list" allowBlank="1" showInputMessage="1" showErrorMessage="1">
          <x14:formula1>
            <xm:f>' 参照 '!$K$3:$K$4</xm:f>
          </x14:formula1>
          <xm:sqref>L6:L7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L16"/>
  <sheetViews>
    <sheetView workbookViewId="0">
      <selection activeCell="N17" sqref="N16:N17"/>
    </sheetView>
  </sheetViews>
  <sheetFormatPr defaultRowHeight="13.5" x14ac:dyDescent="0.15"/>
  <cols>
    <col min="1" max="1" width="11.625" style="1" customWidth="1"/>
    <col min="2" max="2" width="1.25" style="1" customWidth="1"/>
    <col min="3" max="3" width="10.375" style="7" customWidth="1"/>
    <col min="4" max="4" width="1.25" style="1" customWidth="1"/>
    <col min="5" max="5" width="17.25" style="1" customWidth="1"/>
    <col min="6" max="6" width="8.875" style="1" customWidth="1"/>
    <col min="7" max="7" width="9" style="1"/>
    <col min="8" max="8" width="1.75" style="1" customWidth="1"/>
    <col min="9" max="9" width="9" style="1"/>
    <col min="10" max="10" width="1.25" style="1" customWidth="1"/>
    <col min="11" max="16384" width="9" style="1"/>
  </cols>
  <sheetData>
    <row r="1" spans="1:12" ht="17.25" customHeight="1" x14ac:dyDescent="0.15">
      <c r="E1" s="1" t="s">
        <v>76</v>
      </c>
    </row>
    <row r="2" spans="1:12" ht="34.5" customHeight="1" x14ac:dyDescent="0.15">
      <c r="A2" s="8" t="s">
        <v>44</v>
      </c>
      <c r="B2" s="9"/>
      <c r="C2" s="8" t="s">
        <v>31</v>
      </c>
      <c r="E2" s="10" t="s">
        <v>33</v>
      </c>
      <c r="F2" s="194" t="s">
        <v>34</v>
      </c>
      <c r="G2" s="195"/>
      <c r="H2" s="11"/>
      <c r="I2" s="10" t="s">
        <v>51</v>
      </c>
      <c r="K2" s="10" t="s">
        <v>80</v>
      </c>
    </row>
    <row r="3" spans="1:12" x14ac:dyDescent="0.15">
      <c r="A3" s="10" t="s">
        <v>43</v>
      </c>
      <c r="B3" s="11"/>
      <c r="C3" s="10">
        <v>15</v>
      </c>
      <c r="E3" s="12" t="s">
        <v>3</v>
      </c>
      <c r="F3" s="13">
        <v>0.84299999999999997</v>
      </c>
      <c r="G3" s="14" t="s">
        <v>77</v>
      </c>
      <c r="H3" s="4"/>
      <c r="I3" s="10">
        <v>1</v>
      </c>
      <c r="K3" s="10">
        <v>0.9</v>
      </c>
    </row>
    <row r="4" spans="1:12" x14ac:dyDescent="0.15">
      <c r="A4" s="10" t="s">
        <v>6</v>
      </c>
      <c r="B4" s="11"/>
      <c r="C4" s="10">
        <v>175</v>
      </c>
      <c r="E4" s="12" t="s">
        <v>32</v>
      </c>
      <c r="F4" s="13">
        <v>0.04</v>
      </c>
      <c r="G4" s="14" t="s">
        <v>78</v>
      </c>
      <c r="H4" s="4"/>
      <c r="I4" s="10">
        <v>2</v>
      </c>
      <c r="K4" s="10">
        <f>0.9*0.75</f>
        <v>0.67500000000000004</v>
      </c>
      <c r="L4" s="1" t="s">
        <v>81</v>
      </c>
    </row>
    <row r="5" spans="1:12" x14ac:dyDescent="0.15">
      <c r="B5" s="4"/>
      <c r="E5" s="12" t="s">
        <v>35</v>
      </c>
      <c r="F5" s="13">
        <v>0.03</v>
      </c>
      <c r="G5" s="14" t="s">
        <v>78</v>
      </c>
      <c r="H5" s="4"/>
    </row>
    <row r="6" spans="1:12" x14ac:dyDescent="0.15">
      <c r="E6" s="12" t="s">
        <v>36</v>
      </c>
      <c r="F6" s="13">
        <v>0.2</v>
      </c>
      <c r="G6" s="14" t="s">
        <v>78</v>
      </c>
      <c r="H6" s="4"/>
    </row>
    <row r="7" spans="1:12" x14ac:dyDescent="0.15">
      <c r="E7" s="12" t="s">
        <v>42</v>
      </c>
      <c r="F7" s="13">
        <v>0.08</v>
      </c>
      <c r="G7" s="14" t="s">
        <v>78</v>
      </c>
      <c r="H7" s="4"/>
    </row>
    <row r="8" spans="1:12" x14ac:dyDescent="0.15">
      <c r="E8" s="12" t="s">
        <v>37</v>
      </c>
      <c r="F8" s="13">
        <v>0.06</v>
      </c>
      <c r="G8" s="14" t="s">
        <v>78</v>
      </c>
      <c r="H8" s="4"/>
    </row>
    <row r="9" spans="1:12" x14ac:dyDescent="0.15">
      <c r="E9" s="12" t="s">
        <v>38</v>
      </c>
      <c r="F9" s="13">
        <v>0.03</v>
      </c>
      <c r="G9" s="14" t="s">
        <v>78</v>
      </c>
      <c r="H9" s="4"/>
    </row>
    <row r="10" spans="1:12" x14ac:dyDescent="0.15">
      <c r="E10" s="12" t="s">
        <v>39</v>
      </c>
      <c r="F10" s="13">
        <v>0.08</v>
      </c>
      <c r="G10" s="14" t="s">
        <v>78</v>
      </c>
      <c r="H10" s="4"/>
    </row>
    <row r="11" spans="1:12" x14ac:dyDescent="0.15">
      <c r="E11" s="12" t="s">
        <v>40</v>
      </c>
      <c r="F11" s="13">
        <v>5.0000000000000001E-3</v>
      </c>
      <c r="G11" s="14" t="s">
        <v>78</v>
      </c>
      <c r="H11" s="4"/>
    </row>
    <row r="12" spans="1:12" x14ac:dyDescent="0.15">
      <c r="E12" s="12" t="s">
        <v>41</v>
      </c>
      <c r="F12" s="15">
        <v>5.0000000000000001E-3</v>
      </c>
      <c r="G12" s="16" t="s">
        <v>79</v>
      </c>
      <c r="H12" s="4"/>
    </row>
    <row r="13" spans="1:12" x14ac:dyDescent="0.15">
      <c r="E13" s="2"/>
      <c r="F13" s="2"/>
    </row>
    <row r="14" spans="1:12" x14ac:dyDescent="0.15">
      <c r="E14" s="2"/>
      <c r="F14" s="2"/>
    </row>
    <row r="16" spans="1:12" x14ac:dyDescent="0.15">
      <c r="C16" s="11"/>
    </row>
  </sheetData>
  <sheetProtection password="EA15" sheet="1" objects="1" scenarios="1" selectLockedCells="1"/>
  <customSheetViews>
    <customSheetView guid="{BDB8685B-4970-4452-803C-77468F5F60F7}">
      <selection activeCell="N17" sqref="N16:N17"/>
      <pageMargins left="0.7" right="0.7" top="0.75" bottom="0.75" header="0.3" footer="0.3"/>
      <pageSetup paperSize="9" orientation="portrait" r:id="rId1"/>
    </customSheetView>
  </customSheetViews>
  <mergeCells count="1">
    <mergeCell ref="F2:G2"/>
  </mergeCells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記入例</vt:lpstr>
      <vt:lpstr> 参照 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容器数の算定</dc:title>
  <dc:creator>千代田区</dc:creator>
  <cp:lastModifiedBy>Administrator</cp:lastModifiedBy>
  <cp:lastPrinted>2020-12-15T07:09:29Z</cp:lastPrinted>
  <dcterms:created xsi:type="dcterms:W3CDTF">2016-12-09T02:28:53Z</dcterms:created>
  <dcterms:modified xsi:type="dcterms:W3CDTF">2020-12-28T01:14:38Z</dcterms:modified>
</cp:coreProperties>
</file>